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4220" yWindow="15" windowWidth="14505" windowHeight="12750" activeTab="1"/>
  </bookViews>
  <sheets>
    <sheet name="INFLATION" sheetId="2" r:id="rId1"/>
    <sheet name="VIC DEPRECIATION" sheetId="1" r:id="rId2"/>
  </sheets>
  <externalReferences>
    <externalReference r:id="rId3"/>
    <externalReference r:id="rId4"/>
    <externalReference r:id="rId5"/>
    <externalReference r:id="rId6"/>
  </externalReferences>
  <definedNames>
    <definedName name="__123Graph_APRICE3" localSheetId="0" hidden="1">'[1]IPP Cash Flow'!#REF!</definedName>
    <definedName name="__123Graph_APRICE3" hidden="1">'[2]IPP Cash Flow'!#REF!</definedName>
    <definedName name="__123Graph_BPRICE3" localSheetId="0" hidden="1">'[1]IPP Cash Flow'!#REF!</definedName>
    <definedName name="__123Graph_BPRICE3" hidden="1">'[2]IPP Cash Flow'!#REF!</definedName>
    <definedName name="Asset1">'VIC DEPRECIATION'!#REF!</definedName>
    <definedName name="Asset2">'VIC DEPRECIATION'!#REF!</definedName>
    <definedName name="Asset3">'VIC DEPRECIATION'!#REF!</definedName>
    <definedName name="Asset4">'VIC DEPRECIATION'!#REF!</definedName>
    <definedName name="Asset5">'VIC DEPRECIATION'!#REF!</definedName>
    <definedName name="Asset6">'VIC DEPRECIATION'!#REF!</definedName>
    <definedName name="Comm_HighCapex">[3]CAPEX!#REF!</definedName>
    <definedName name="Comm_LowCapex">[3]CAPEX!#REF!</definedName>
    <definedName name="ECG_Capex">[3]CAPEX!#REF!</definedName>
    <definedName name="Envestra_Capex">[3]CAPEX!#REF!</definedName>
    <definedName name="f">[4]Input!$G$193</definedName>
    <definedName name="solver_adj" localSheetId="1" hidden="1">'VIC DEPRECIATION'!$E$7:$E$12</definedName>
    <definedName name="solver_cvg" localSheetId="1" hidden="1">0.001</definedName>
    <definedName name="solver_drv" localSheetId="1" hidden="1">1</definedName>
    <definedName name="solver_est" localSheetId="1" hidden="1">1</definedName>
    <definedName name="solver_itr" localSheetId="1" hidden="1">100</definedName>
    <definedName name="solver_lhs1" localSheetId="1" hidden="1">'VIC DEPRECIATION'!#REF!</definedName>
    <definedName name="solver_lhs2" localSheetId="1" hidden="1">'VIC DEPRECIATION'!#REF!</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'VIC DEPRECIATION'!#REF!</definedName>
    <definedName name="solver_pre" localSheetId="1" hidden="1">0.000001</definedName>
    <definedName name="solver_rel1" localSheetId="1" hidden="1">1</definedName>
    <definedName name="solver_rel2" localSheetId="1" hidden="1">3</definedName>
    <definedName name="solver_rhs1" localSheetId="1" hidden="1">4.85</definedName>
    <definedName name="solver_rhs2" localSheetId="1" hidden="1">4.76</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4.85</definedName>
    <definedName name="wrn.modrept." localSheetId="0" hidden="1">{#N/A,#N/A,FALSE,"MODSELECT";#N/A,#N/A,FALSE,"ASSPTNS";#N/A,#N/A,FALSE,"energy_charges";#N/A,#N/A,FALSE,"capacity_chg";#N/A,#N/A,FALSE,"capex_rec";#N/A,#N/A,FALSE,"OPEX";#N/A,#N/A,FALSE,"RomaFuel";#N/A,#N/A,FALSE,"CairnFuel";#N/A,#N/A,FALSE,"CAPEX";#N/A,#N/A,FALSE,"DEBT";#N/A,#N/A,FALSE,"TAX";#N/A,#N/A,FALSE,"W_CAPITAL";#N/A,#N/A,FALSE,"REPORT"}</definedName>
    <definedName name="wrn.modrept." hidden="1">{#N/A,#N/A,FALSE,"MODSELECT";#N/A,#N/A,FALSE,"ASSPTNS";#N/A,#N/A,FALSE,"energy_charges";#N/A,#N/A,FALSE,"capacity_chg";#N/A,#N/A,FALSE,"capex_rec";#N/A,#N/A,FALSE,"OPEX";#N/A,#N/A,FALSE,"RomaFuel";#N/A,#N/A,FALSE,"CairnFuel";#N/A,#N/A,FALSE,"CAPEX";#N/A,#N/A,FALSE,"DEBT";#N/A,#N/A,FALSE,"TAX";#N/A,#N/A,FALSE,"W_CAPITAL";#N/A,#N/A,FALSE,"REPORT"}</definedName>
  </definedNames>
  <calcPr calcId="125725"/>
</workbook>
</file>

<file path=xl/calcChain.xml><?xml version="1.0" encoding="utf-8"?>
<calcChain xmlns="http://schemas.openxmlformats.org/spreadsheetml/2006/main">
  <c r="M108" i="1"/>
  <c r="M109"/>
  <c r="M110"/>
  <c r="M111"/>
  <c r="M112"/>
  <c r="M113"/>
  <c r="M114"/>
  <c r="M107"/>
  <c r="AG107"/>
  <c r="M589"/>
  <c r="M587"/>
  <c r="M527"/>
  <c r="M529" l="1"/>
  <c r="M532"/>
  <c r="M496" l="1"/>
  <c r="M495"/>
  <c r="M494"/>
  <c r="M493"/>
  <c r="M492"/>
  <c r="M491"/>
  <c r="M482"/>
  <c r="M483"/>
  <c r="M484"/>
  <c r="M485"/>
  <c r="M486"/>
  <c r="M487"/>
  <c r="AD110"/>
  <c r="Z110"/>
  <c r="F530" l="1"/>
  <c r="J530"/>
  <c r="AG109"/>
  <c r="AH109"/>
  <c r="AI109"/>
  <c r="AJ109"/>
  <c r="AK109"/>
  <c r="AG110"/>
  <c r="AH110"/>
  <c r="AI110"/>
  <c r="AJ110"/>
  <c r="AK110"/>
  <c r="AG111"/>
  <c r="AH111"/>
  <c r="AI111"/>
  <c r="AJ111"/>
  <c r="AK111"/>
  <c r="AG112"/>
  <c r="AH112"/>
  <c r="AI112"/>
  <c r="AJ112"/>
  <c r="AK112"/>
  <c r="AG113"/>
  <c r="AH113"/>
  <c r="AI113"/>
  <c r="AJ113"/>
  <c r="AK113"/>
  <c r="AL113"/>
  <c r="AL112"/>
  <c r="AL111"/>
  <c r="AL110"/>
  <c r="AL109"/>
  <c r="AL107"/>
  <c r="AH107"/>
  <c r="AI107"/>
  <c r="AJ107"/>
  <c r="AK107"/>
  <c r="D471" l="1"/>
  <c r="D474"/>
  <c r="E474"/>
  <c r="F474"/>
  <c r="G474"/>
  <c r="H474"/>
  <c r="I474"/>
  <c r="J474"/>
  <c r="K474"/>
  <c r="L474"/>
  <c r="M474"/>
  <c r="N474"/>
  <c r="O474"/>
  <c r="P474"/>
  <c r="Q474"/>
  <c r="R474"/>
  <c r="T528"/>
  <c r="T529"/>
  <c r="T530"/>
  <c r="T531"/>
  <c r="T532"/>
  <c r="T533"/>
  <c r="T527"/>
  <c r="B535" l="1"/>
  <c r="R573" l="1"/>
  <c r="Q573"/>
  <c r="P573"/>
  <c r="O573"/>
  <c r="N573"/>
  <c r="M573"/>
  <c r="L573"/>
  <c r="K573"/>
  <c r="J573"/>
  <c r="I573"/>
  <c r="H573"/>
  <c r="G573"/>
  <c r="F573"/>
  <c r="E573"/>
  <c r="D573"/>
  <c r="R572"/>
  <c r="Q572"/>
  <c r="P572"/>
  <c r="O572"/>
  <c r="N572"/>
  <c r="M572"/>
  <c r="L572"/>
  <c r="K572"/>
  <c r="J572"/>
  <c r="I572"/>
  <c r="H572"/>
  <c r="G572"/>
  <c r="F572"/>
  <c r="E572"/>
  <c r="D572"/>
  <c r="D514"/>
  <c r="D574" s="1"/>
  <c r="D546"/>
  <c r="D545"/>
  <c r="AL137" l="1"/>
  <c r="AK137"/>
  <c r="AJ137"/>
  <c r="AI137"/>
  <c r="AH137"/>
  <c r="AG137"/>
  <c r="AF137"/>
  <c r="AE137"/>
  <c r="AD137"/>
  <c r="AC137"/>
  <c r="AB137"/>
  <c r="AA137"/>
  <c r="Z137"/>
  <c r="Y137"/>
  <c r="X137"/>
  <c r="U12" i="2" l="1"/>
  <c r="U13"/>
  <c r="U14"/>
  <c r="U15" s="1"/>
  <c r="V12" s="1"/>
  <c r="V13" s="1"/>
  <c r="V14" s="1"/>
  <c r="V15" s="1"/>
  <c r="W12" s="1"/>
  <c r="W13" s="1"/>
  <c r="W14" s="1"/>
  <c r="W15" s="1"/>
  <c r="X12" s="1"/>
  <c r="X13" s="1"/>
  <c r="X14" s="1"/>
  <c r="X15" s="1"/>
  <c r="Y12" s="1"/>
  <c r="Y13" s="1"/>
  <c r="Y14" s="1"/>
  <c r="Y15" s="1"/>
  <c r="Z12" s="1"/>
  <c r="Z13" s="1"/>
  <c r="Z14" s="1"/>
  <c r="Z15" s="1"/>
  <c r="AA12" s="1"/>
  <c r="AA13" s="1"/>
  <c r="AA14" s="1"/>
  <c r="AA15" s="1"/>
  <c r="AB12" s="1"/>
  <c r="AB13" s="1"/>
  <c r="AB14" s="1"/>
  <c r="AB15" s="1"/>
  <c r="AC12" s="1"/>
  <c r="AC13" s="1"/>
  <c r="AC14" s="1"/>
  <c r="AC15" s="1"/>
  <c r="AD12" s="1"/>
  <c r="AD13" s="1"/>
  <c r="AD14" s="1"/>
  <c r="AD15" s="1"/>
  <c r="AE12" s="1"/>
  <c r="AE13" s="1"/>
  <c r="AE14" s="1"/>
  <c r="AE15" s="1"/>
  <c r="AF12" s="1"/>
  <c r="AF13" s="1"/>
  <c r="AF14" s="1"/>
  <c r="AF15" s="1"/>
  <c r="AG12" s="1"/>
  <c r="AG13" s="1"/>
  <c r="AG14" s="1"/>
  <c r="AG15" s="1"/>
  <c r="AH12" s="1"/>
  <c r="AH13" s="1"/>
  <c r="AH14" s="1"/>
  <c r="AH15" s="1"/>
  <c r="AI12" s="1"/>
  <c r="AI13" s="1"/>
  <c r="AI14" s="1"/>
  <c r="AI15" s="1"/>
  <c r="T14"/>
  <c r="T15"/>
  <c r="T13"/>
  <c r="T12"/>
  <c r="R107" i="1" l="1"/>
  <c r="M592" l="1"/>
  <c r="AO157" l="1"/>
  <c r="AO158"/>
  <c r="AE134"/>
  <c r="AF134"/>
  <c r="AG134"/>
  <c r="AH134"/>
  <c r="AI134"/>
  <c r="AJ134"/>
  <c r="AK134"/>
  <c r="AL134"/>
  <c r="AE135"/>
  <c r="AF135"/>
  <c r="AG135"/>
  <c r="AH135"/>
  <c r="AI135"/>
  <c r="AJ135"/>
  <c r="AK135"/>
  <c r="AL135"/>
  <c r="AE138"/>
  <c r="AF138"/>
  <c r="AG138"/>
  <c r="AH138"/>
  <c r="AI138"/>
  <c r="AJ138"/>
  <c r="AK138"/>
  <c r="AL138"/>
  <c r="AE139"/>
  <c r="AF139"/>
  <c r="AG139"/>
  <c r="AH139"/>
  <c r="AI139"/>
  <c r="AJ139"/>
  <c r="AK139"/>
  <c r="AL139"/>
  <c r="AE140"/>
  <c r="AF140"/>
  <c r="AG140"/>
  <c r="AH140"/>
  <c r="AI140"/>
  <c r="AJ140"/>
  <c r="AK140"/>
  <c r="AL140"/>
  <c r="AE141"/>
  <c r="AF141"/>
  <c r="AG141"/>
  <c r="AH141"/>
  <c r="AI141"/>
  <c r="AJ141"/>
  <c r="AK141"/>
  <c r="AL141"/>
  <c r="Y134"/>
  <c r="Z134"/>
  <c r="AA134"/>
  <c r="AB134"/>
  <c r="AC134"/>
  <c r="AD134"/>
  <c r="Y135"/>
  <c r="Z135"/>
  <c r="AA135"/>
  <c r="AB135"/>
  <c r="AC135"/>
  <c r="AD135"/>
  <c r="Y138"/>
  <c r="Z138"/>
  <c r="AA138"/>
  <c r="AB138"/>
  <c r="AC138"/>
  <c r="AD138"/>
  <c r="Y139"/>
  <c r="Z139"/>
  <c r="AA139"/>
  <c r="AB139"/>
  <c r="AC139"/>
  <c r="AD139"/>
  <c r="Y140"/>
  <c r="Z140"/>
  <c r="AA140"/>
  <c r="AB140"/>
  <c r="AC140"/>
  <c r="AD140"/>
  <c r="Y141"/>
  <c r="Z141"/>
  <c r="AA141"/>
  <c r="AB141"/>
  <c r="AC141"/>
  <c r="AD141"/>
  <c r="X140"/>
  <c r="X139"/>
  <c r="X138"/>
  <c r="X141"/>
  <c r="X135"/>
  <c r="X134"/>
  <c r="J574" l="1"/>
  <c r="F574"/>
  <c r="Q114"/>
  <c r="P114"/>
  <c r="O114"/>
  <c r="N114"/>
  <c r="L113"/>
  <c r="K113"/>
  <c r="J113"/>
  <c r="I113"/>
  <c r="H113"/>
  <c r="L111"/>
  <c r="K111"/>
  <c r="J111"/>
  <c r="I111"/>
  <c r="H111"/>
  <c r="Q108"/>
  <c r="AK123" s="1"/>
  <c r="P108"/>
  <c r="AJ123" s="1"/>
  <c r="O108"/>
  <c r="AI123" s="1"/>
  <c r="N108"/>
  <c r="AH123" s="1"/>
  <c r="AG123"/>
  <c r="L108"/>
  <c r="AF123" s="1"/>
  <c r="K108"/>
  <c r="AE123" s="1"/>
  <c r="J108"/>
  <c r="AD123" s="1"/>
  <c r="I108"/>
  <c r="AC123" s="1"/>
  <c r="H108"/>
  <c r="AB123" s="1"/>
  <c r="L589"/>
  <c r="K589"/>
  <c r="J589"/>
  <c r="I589"/>
  <c r="H589"/>
  <c r="G589"/>
  <c r="F589"/>
  <c r="E589"/>
  <c r="D589"/>
  <c r="O109"/>
  <c r="P109"/>
  <c r="Q109"/>
  <c r="O110"/>
  <c r="P110"/>
  <c r="Q110"/>
  <c r="O111"/>
  <c r="P111"/>
  <c r="Q111"/>
  <c r="N112"/>
  <c r="O112"/>
  <c r="P112"/>
  <c r="Q112"/>
  <c r="O113"/>
  <c r="P113"/>
  <c r="Q113"/>
  <c r="AG125"/>
  <c r="L114"/>
  <c r="L110"/>
  <c r="L112"/>
  <c r="L109"/>
  <c r="L107"/>
  <c r="J107"/>
  <c r="K107"/>
  <c r="J109"/>
  <c r="K109"/>
  <c r="J110"/>
  <c r="K110"/>
  <c r="J112"/>
  <c r="K112"/>
  <c r="J114"/>
  <c r="K114"/>
  <c r="I107"/>
  <c r="H107"/>
  <c r="I114"/>
  <c r="I112"/>
  <c r="I110"/>
  <c r="I109"/>
  <c r="H112"/>
  <c r="H114"/>
  <c r="H110"/>
  <c r="H109"/>
  <c r="AB124" l="1"/>
  <c r="H436"/>
  <c r="AC124"/>
  <c r="I436"/>
  <c r="AB122"/>
  <c r="H430"/>
  <c r="AE127"/>
  <c r="K454"/>
  <c r="AE124"/>
  <c r="K436"/>
  <c r="AF122"/>
  <c r="L430"/>
  <c r="AF129"/>
  <c r="L466"/>
  <c r="AG126"/>
  <c r="M448"/>
  <c r="AJ128"/>
  <c r="P460"/>
  <c r="AI127"/>
  <c r="O454"/>
  <c r="AI126"/>
  <c r="O448"/>
  <c r="AK124"/>
  <c r="Q436"/>
  <c r="AC126"/>
  <c r="I448"/>
  <c r="AB128"/>
  <c r="H460"/>
  <c r="AF128"/>
  <c r="L460"/>
  <c r="AJ129"/>
  <c r="P466"/>
  <c r="AD127"/>
  <c r="J454"/>
  <c r="AF124"/>
  <c r="L436"/>
  <c r="AG124"/>
  <c r="M436"/>
  <c r="AG127"/>
  <c r="M454"/>
  <c r="AI128"/>
  <c r="O460"/>
  <c r="AH127"/>
  <c r="N454"/>
  <c r="AK125"/>
  <c r="Q442"/>
  <c r="AJ124"/>
  <c r="P436"/>
  <c r="AD126"/>
  <c r="J448"/>
  <c r="AC128"/>
  <c r="I460"/>
  <c r="AG129"/>
  <c r="M466"/>
  <c r="AK129"/>
  <c r="Q466"/>
  <c r="AB125"/>
  <c r="H442"/>
  <c r="AD124"/>
  <c r="J436"/>
  <c r="AC127"/>
  <c r="I454"/>
  <c r="AE125"/>
  <c r="K442"/>
  <c r="AF127"/>
  <c r="L454"/>
  <c r="AG122"/>
  <c r="M430"/>
  <c r="AG128"/>
  <c r="M460"/>
  <c r="AK127"/>
  <c r="Q454"/>
  <c r="AK126"/>
  <c r="Q448"/>
  <c r="AJ125"/>
  <c r="P442"/>
  <c r="AI124"/>
  <c r="O436"/>
  <c r="AE126"/>
  <c r="K448"/>
  <c r="AD128"/>
  <c r="J460"/>
  <c r="AH129"/>
  <c r="N466"/>
  <c r="AC125"/>
  <c r="I442"/>
  <c r="AC122"/>
  <c r="I430"/>
  <c r="AB129"/>
  <c r="H466"/>
  <c r="AE129"/>
  <c r="K466"/>
  <c r="AE122"/>
  <c r="K430"/>
  <c r="AB127"/>
  <c r="H454"/>
  <c r="AC129"/>
  <c r="I466"/>
  <c r="AD129"/>
  <c r="J466"/>
  <c r="AD125"/>
  <c r="J442"/>
  <c r="AD122"/>
  <c r="J430"/>
  <c r="J472" s="1"/>
  <c r="AF125"/>
  <c r="L442"/>
  <c r="M442"/>
  <c r="AK128"/>
  <c r="Q460"/>
  <c r="AJ127"/>
  <c r="P454"/>
  <c r="AJ126"/>
  <c r="P448"/>
  <c r="AI125"/>
  <c r="O442"/>
  <c r="AB126"/>
  <c r="H448"/>
  <c r="AF126"/>
  <c r="AF130" s="1"/>
  <c r="L448"/>
  <c r="AE128"/>
  <c r="K460"/>
  <c r="AI129"/>
  <c r="O466"/>
  <c r="AD130"/>
  <c r="AE130" l="1"/>
  <c r="I472"/>
  <c r="AC130"/>
  <c r="M472"/>
  <c r="L472"/>
  <c r="K472"/>
  <c r="H472"/>
  <c r="AB130"/>
  <c r="AG130"/>
  <c r="G114"/>
  <c r="F114"/>
  <c r="E114"/>
  <c r="D114"/>
  <c r="G113"/>
  <c r="F113"/>
  <c r="E113"/>
  <c r="D113"/>
  <c r="G112"/>
  <c r="F112"/>
  <c r="E112"/>
  <c r="D112"/>
  <c r="G111"/>
  <c r="F111"/>
  <c r="E111"/>
  <c r="D111"/>
  <c r="G110"/>
  <c r="F110"/>
  <c r="E110"/>
  <c r="D110"/>
  <c r="G109"/>
  <c r="F109"/>
  <c r="E109"/>
  <c r="D109"/>
  <c r="G108"/>
  <c r="AA123" s="1"/>
  <c r="F108"/>
  <c r="Z123" s="1"/>
  <c r="E108"/>
  <c r="Y123" s="1"/>
  <c r="D108"/>
  <c r="X123" s="1"/>
  <c r="E107"/>
  <c r="F107"/>
  <c r="G107"/>
  <c r="D107"/>
  <c r="D8"/>
  <c r="D9"/>
  <c r="D10"/>
  <c r="D11"/>
  <c r="D7"/>
  <c r="E13"/>
  <c r="C13"/>
  <c r="Z122" l="1"/>
  <c r="F430"/>
  <c r="Z124"/>
  <c r="F436"/>
  <c r="Z125"/>
  <c r="F442"/>
  <c r="Z126"/>
  <c r="F448"/>
  <c r="Z127"/>
  <c r="F454"/>
  <c r="Z128"/>
  <c r="F460"/>
  <c r="Z129"/>
  <c r="F466"/>
  <c r="AA129"/>
  <c r="G466"/>
  <c r="Y122"/>
  <c r="E430"/>
  <c r="AA125"/>
  <c r="G442"/>
  <c r="AA127"/>
  <c r="G454"/>
  <c r="X122"/>
  <c r="D430"/>
  <c r="X124"/>
  <c r="D436"/>
  <c r="X125"/>
  <c r="D442"/>
  <c r="X126"/>
  <c r="D448"/>
  <c r="X127"/>
  <c r="D454"/>
  <c r="X128"/>
  <c r="D460"/>
  <c r="X129"/>
  <c r="D466"/>
  <c r="AA124"/>
  <c r="G436"/>
  <c r="AA126"/>
  <c r="G448"/>
  <c r="AA128"/>
  <c r="G460"/>
  <c r="AA122"/>
  <c r="G430"/>
  <c r="Y124"/>
  <c r="E436"/>
  <c r="Y125"/>
  <c r="E442"/>
  <c r="Y126"/>
  <c r="E448"/>
  <c r="Y127"/>
  <c r="E454"/>
  <c r="Y128"/>
  <c r="E460"/>
  <c r="Y129"/>
  <c r="E466"/>
  <c r="D185"/>
  <c r="D253"/>
  <c r="D496" s="1"/>
  <c r="D556" s="1"/>
  <c r="D287"/>
  <c r="D494" s="1"/>
  <c r="D355"/>
  <c r="D495" s="1"/>
  <c r="E16" i="2"/>
  <c r="N16"/>
  <c r="O16"/>
  <c r="P16"/>
  <c r="Q16"/>
  <c r="F16"/>
  <c r="G16"/>
  <c r="H16"/>
  <c r="I16"/>
  <c r="J16"/>
  <c r="K16"/>
  <c r="L16"/>
  <c r="M16"/>
  <c r="AA115" i="1"/>
  <c r="Z115"/>
  <c r="Y115"/>
  <c r="X115"/>
  <c r="W115"/>
  <c r="V115"/>
  <c r="AG115"/>
  <c r="AF115"/>
  <c r="AE115"/>
  <c r="AD115"/>
  <c r="AC115"/>
  <c r="AB115"/>
  <c r="G472" l="1"/>
  <c r="D472"/>
  <c r="F472"/>
  <c r="E472"/>
  <c r="D554"/>
  <c r="D555"/>
  <c r="X130"/>
  <c r="Y130"/>
  <c r="AA130"/>
  <c r="Z130"/>
  <c r="F7"/>
  <c r="D24" s="1"/>
  <c r="F8"/>
  <c r="D29" s="1"/>
  <c r="F9"/>
  <c r="D34" s="1"/>
  <c r="F10"/>
  <c r="F11"/>
  <c r="D44" s="1"/>
  <c r="F12"/>
  <c r="D49" s="1"/>
  <c r="D13"/>
  <c r="E16"/>
  <c r="F16" s="1"/>
  <c r="D17"/>
  <c r="E17"/>
  <c r="F17"/>
  <c r="G17"/>
  <c r="H17"/>
  <c r="I17"/>
  <c r="J17"/>
  <c r="K17"/>
  <c r="L17"/>
  <c r="D18"/>
  <c r="D19" s="1"/>
  <c r="E18"/>
  <c r="F18"/>
  <c r="G18"/>
  <c r="H18"/>
  <c r="I18"/>
  <c r="J18"/>
  <c r="K18"/>
  <c r="L18"/>
  <c r="M18"/>
  <c r="A22"/>
  <c r="D23"/>
  <c r="A27"/>
  <c r="D28"/>
  <c r="A32"/>
  <c r="D33"/>
  <c r="A37"/>
  <c r="D38"/>
  <c r="D74" s="1"/>
  <c r="D39"/>
  <c r="A42"/>
  <c r="D43"/>
  <c r="A47"/>
  <c r="D48"/>
  <c r="D84" s="1"/>
  <c r="D487" s="1"/>
  <c r="A97"/>
  <c r="E97"/>
  <c r="D194" s="1"/>
  <c r="A98"/>
  <c r="E98"/>
  <c r="A99"/>
  <c r="E99"/>
  <c r="A100"/>
  <c r="E100"/>
  <c r="D294" s="1"/>
  <c r="A101"/>
  <c r="E101"/>
  <c r="D328" s="1"/>
  <c r="A102"/>
  <c r="E102"/>
  <c r="A103"/>
  <c r="A389" s="1"/>
  <c r="A464" s="1"/>
  <c r="E103"/>
  <c r="B115"/>
  <c r="C115"/>
  <c r="D115"/>
  <c r="E115"/>
  <c r="F115"/>
  <c r="G115"/>
  <c r="E183"/>
  <c r="F183"/>
  <c r="G183"/>
  <c r="H183"/>
  <c r="I183"/>
  <c r="K183"/>
  <c r="L183"/>
  <c r="M183"/>
  <c r="O183"/>
  <c r="P183"/>
  <c r="Q183"/>
  <c r="R183"/>
  <c r="E151"/>
  <c r="F151" s="1"/>
  <c r="G151" s="1"/>
  <c r="F152"/>
  <c r="G152" s="1"/>
  <c r="G153"/>
  <c r="H153" s="1"/>
  <c r="I153" s="1"/>
  <c r="H154"/>
  <c r="I154" s="1"/>
  <c r="J155" s="1"/>
  <c r="K156" s="1"/>
  <c r="H155"/>
  <c r="I156" s="1"/>
  <c r="J157" s="1"/>
  <c r="K158" s="1"/>
  <c r="L159" s="1"/>
  <c r="D183"/>
  <c r="J183"/>
  <c r="N183"/>
  <c r="A185"/>
  <c r="E185"/>
  <c r="F185"/>
  <c r="G185"/>
  <c r="A217"/>
  <c r="A219"/>
  <c r="A251" s="1"/>
  <c r="D219"/>
  <c r="E219"/>
  <c r="F219"/>
  <c r="G219"/>
  <c r="D224"/>
  <c r="D228" s="1"/>
  <c r="A253"/>
  <c r="E253"/>
  <c r="E496" s="1"/>
  <c r="E556" s="1"/>
  <c r="F253"/>
  <c r="G253"/>
  <c r="G496" s="1"/>
  <c r="G556" s="1"/>
  <c r="D258"/>
  <c r="D262"/>
  <c r="A287"/>
  <c r="A446" s="1"/>
  <c r="E287"/>
  <c r="E494" s="1"/>
  <c r="E554" s="1"/>
  <c r="F287"/>
  <c r="F494" s="1"/>
  <c r="F554" s="1"/>
  <c r="G287"/>
  <c r="G494" s="1"/>
  <c r="G554" s="1"/>
  <c r="D298"/>
  <c r="A321"/>
  <c r="A452" s="1"/>
  <c r="D321"/>
  <c r="E321"/>
  <c r="E493" s="1"/>
  <c r="E553" s="1"/>
  <c r="F321"/>
  <c r="F493" s="1"/>
  <c r="F553" s="1"/>
  <c r="G321"/>
  <c r="H321"/>
  <c r="H493" s="1"/>
  <c r="H553" s="1"/>
  <c r="I321"/>
  <c r="I493" s="1"/>
  <c r="I553" s="1"/>
  <c r="J321"/>
  <c r="J493" s="1"/>
  <c r="J553" s="1"/>
  <c r="K321"/>
  <c r="L321"/>
  <c r="L493" s="1"/>
  <c r="L553" s="1"/>
  <c r="D332"/>
  <c r="A355"/>
  <c r="E355"/>
  <c r="E495" s="1"/>
  <c r="E555" s="1"/>
  <c r="F355"/>
  <c r="F495" s="1"/>
  <c r="F555" s="1"/>
  <c r="G355"/>
  <c r="G495" s="1"/>
  <c r="G555" s="1"/>
  <c r="D362"/>
  <c r="D366"/>
  <c r="D389"/>
  <c r="E389"/>
  <c r="F389"/>
  <c r="G389"/>
  <c r="D396"/>
  <c r="D400"/>
  <c r="T11" i="2"/>
  <c r="U11" s="1"/>
  <c r="V11" s="1"/>
  <c r="W11" s="1"/>
  <c r="X11" s="1"/>
  <c r="Y11" s="1"/>
  <c r="Z11" s="1"/>
  <c r="AA11" s="1"/>
  <c r="AB11" s="1"/>
  <c r="AC11" s="1"/>
  <c r="AD11" s="1"/>
  <c r="AE11" s="1"/>
  <c r="AF11" s="1"/>
  <c r="AG11" s="1"/>
  <c r="AH11" s="1"/>
  <c r="AI11" s="1"/>
  <c r="T18"/>
  <c r="U18" s="1"/>
  <c r="V18" s="1"/>
  <c r="W18" s="1"/>
  <c r="X18" s="1"/>
  <c r="Y18" s="1"/>
  <c r="Z18" s="1"/>
  <c r="AA18" s="1"/>
  <c r="AB18" s="1"/>
  <c r="AC18" s="1"/>
  <c r="AD18" s="1"/>
  <c r="AE18" s="1"/>
  <c r="AF18" s="1"/>
  <c r="AG18" s="1"/>
  <c r="AH18" s="1"/>
  <c r="AI18" s="1"/>
  <c r="D19"/>
  <c r="E19"/>
  <c r="F19"/>
  <c r="G19"/>
  <c r="H19"/>
  <c r="I19"/>
  <c r="J19"/>
  <c r="K19"/>
  <c r="L19"/>
  <c r="M19"/>
  <c r="N19"/>
  <c r="D20"/>
  <c r="E20"/>
  <c r="F20"/>
  <c r="G20"/>
  <c r="H20"/>
  <c r="I20"/>
  <c r="J20"/>
  <c r="K20"/>
  <c r="L20"/>
  <c r="M20"/>
  <c r="N20"/>
  <c r="D21"/>
  <c r="E21"/>
  <c r="F21"/>
  <c r="G21"/>
  <c r="H21"/>
  <c r="I21"/>
  <c r="J21"/>
  <c r="K21"/>
  <c r="L21"/>
  <c r="M21"/>
  <c r="N21"/>
  <c r="D22"/>
  <c r="E22"/>
  <c r="F22"/>
  <c r="G22"/>
  <c r="H22"/>
  <c r="I22"/>
  <c r="J22"/>
  <c r="K22"/>
  <c r="L22"/>
  <c r="M22"/>
  <c r="T25"/>
  <c r="U25"/>
  <c r="V25" s="1"/>
  <c r="W25" s="1"/>
  <c r="X25" s="1"/>
  <c r="Y25" s="1"/>
  <c r="Z25" s="1"/>
  <c r="AA25" s="1"/>
  <c r="AB25" s="1"/>
  <c r="AC25" s="1"/>
  <c r="AD25" s="1"/>
  <c r="AE25" s="1"/>
  <c r="AF25" s="1"/>
  <c r="AG25" s="1"/>
  <c r="AH25" s="1"/>
  <c r="AI25" s="1"/>
  <c r="D26"/>
  <c r="E26"/>
  <c r="F26"/>
  <c r="G26"/>
  <c r="H26"/>
  <c r="I26"/>
  <c r="J26"/>
  <c r="K26"/>
  <c r="L26"/>
  <c r="M26"/>
  <c r="N26"/>
  <c r="D27"/>
  <c r="E27"/>
  <c r="F27"/>
  <c r="G27"/>
  <c r="H27"/>
  <c r="I27"/>
  <c r="J27"/>
  <c r="K27"/>
  <c r="L27"/>
  <c r="M27"/>
  <c r="N27"/>
  <c r="D28"/>
  <c r="E28"/>
  <c r="F28"/>
  <c r="G28"/>
  <c r="H28"/>
  <c r="I28"/>
  <c r="J28"/>
  <c r="K28"/>
  <c r="L28"/>
  <c r="M28"/>
  <c r="N28"/>
  <c r="D29"/>
  <c r="E29"/>
  <c r="F29"/>
  <c r="G29"/>
  <c r="H29"/>
  <c r="I29"/>
  <c r="J29"/>
  <c r="K29"/>
  <c r="L29"/>
  <c r="M29"/>
  <c r="T32"/>
  <c r="U32" s="1"/>
  <c r="V32" s="1"/>
  <c r="W32" s="1"/>
  <c r="X32" s="1"/>
  <c r="Y32" s="1"/>
  <c r="Z32" s="1"/>
  <c r="AA32" s="1"/>
  <c r="AB32" s="1"/>
  <c r="AC32" s="1"/>
  <c r="AD32" s="1"/>
  <c r="AE32" s="1"/>
  <c r="AF32" s="1"/>
  <c r="AG32" s="1"/>
  <c r="AH32" s="1"/>
  <c r="AI32" s="1"/>
  <c r="D33"/>
  <c r="E33"/>
  <c r="F33"/>
  <c r="G33"/>
  <c r="H33"/>
  <c r="I33"/>
  <c r="J33"/>
  <c r="K33"/>
  <c r="L33"/>
  <c r="M33"/>
  <c r="N33"/>
  <c r="D34"/>
  <c r="E34"/>
  <c r="F34"/>
  <c r="G34"/>
  <c r="H34"/>
  <c r="I34"/>
  <c r="J34"/>
  <c r="K34"/>
  <c r="L34"/>
  <c r="M34"/>
  <c r="N34"/>
  <c r="D35"/>
  <c r="E35"/>
  <c r="F35"/>
  <c r="G35"/>
  <c r="H35"/>
  <c r="I35"/>
  <c r="J35"/>
  <c r="K35"/>
  <c r="L35"/>
  <c r="M35"/>
  <c r="N35"/>
  <c r="D36"/>
  <c r="E36"/>
  <c r="F36"/>
  <c r="G36"/>
  <c r="H36"/>
  <c r="I36"/>
  <c r="J36"/>
  <c r="K36"/>
  <c r="L36"/>
  <c r="M36"/>
  <c r="N36"/>
  <c r="N22"/>
  <c r="F496" i="1" l="1"/>
  <c r="F556" s="1"/>
  <c r="D356"/>
  <c r="A387"/>
  <c r="A458"/>
  <c r="A285"/>
  <c r="A440"/>
  <c r="E50"/>
  <c r="E51" s="1"/>
  <c r="E288"/>
  <c r="D547"/>
  <c r="A353"/>
  <c r="A319"/>
  <c r="H222"/>
  <c r="D190"/>
  <c r="F392"/>
  <c r="D254"/>
  <c r="E220"/>
  <c r="H393"/>
  <c r="H151"/>
  <c r="G356"/>
  <c r="G322"/>
  <c r="G220"/>
  <c r="G288"/>
  <c r="G186"/>
  <c r="D186"/>
  <c r="E186"/>
  <c r="H152"/>
  <c r="I152" s="1"/>
  <c r="I255" s="1"/>
  <c r="G255"/>
  <c r="D390"/>
  <c r="D421" s="1"/>
  <c r="D467" s="1"/>
  <c r="D469" s="1"/>
  <c r="E465" s="1"/>
  <c r="G393"/>
  <c r="E357"/>
  <c r="D322"/>
  <c r="D353" s="1"/>
  <c r="D455" s="1"/>
  <c r="D457" s="1"/>
  <c r="E453" s="1"/>
  <c r="E322"/>
  <c r="G257"/>
  <c r="E255"/>
  <c r="G223"/>
  <c r="G189"/>
  <c r="E187"/>
  <c r="D50"/>
  <c r="F358"/>
  <c r="F289"/>
  <c r="F256"/>
  <c r="F222"/>
  <c r="D220"/>
  <c r="D251" s="1"/>
  <c r="D437" s="1"/>
  <c r="D439" s="1"/>
  <c r="E435" s="1"/>
  <c r="F188"/>
  <c r="E391"/>
  <c r="H359"/>
  <c r="G359"/>
  <c r="H291"/>
  <c r="G291"/>
  <c r="H257"/>
  <c r="J328"/>
  <c r="D40"/>
  <c r="E19"/>
  <c r="F19" s="1"/>
  <c r="G19" s="1"/>
  <c r="H19" s="1"/>
  <c r="I19" s="1"/>
  <c r="J19" s="1"/>
  <c r="K19" s="1"/>
  <c r="L19" s="1"/>
  <c r="M19" s="1"/>
  <c r="D35"/>
  <c r="E492"/>
  <c r="E552" s="1"/>
  <c r="E221"/>
  <c r="K493"/>
  <c r="K553" s="1"/>
  <c r="D79"/>
  <c r="D484" s="1"/>
  <c r="D69"/>
  <c r="D64"/>
  <c r="D30"/>
  <c r="D59"/>
  <c r="D482" s="1"/>
  <c r="D25"/>
  <c r="F324"/>
  <c r="F357"/>
  <c r="G391"/>
  <c r="D288"/>
  <c r="D319" s="1"/>
  <c r="D449" s="1"/>
  <c r="D451" s="1"/>
  <c r="E447" s="1"/>
  <c r="E491"/>
  <c r="E551" s="1"/>
  <c r="G492"/>
  <c r="G552" s="1"/>
  <c r="G493"/>
  <c r="G553" s="1"/>
  <c r="G491"/>
  <c r="G551" s="1"/>
  <c r="D285"/>
  <c r="D443" s="1"/>
  <c r="D445" s="1"/>
  <c r="E441" s="1"/>
  <c r="D493"/>
  <c r="D553" s="1"/>
  <c r="F221"/>
  <c r="F323"/>
  <c r="G325"/>
  <c r="K329"/>
  <c r="F391"/>
  <c r="F187"/>
  <c r="N29" i="2"/>
  <c r="H188" i="1"/>
  <c r="G357"/>
  <c r="E390"/>
  <c r="H324"/>
  <c r="H358"/>
  <c r="L330"/>
  <c r="M160"/>
  <c r="N161" s="1"/>
  <c r="O162" s="1"/>
  <c r="P163" s="1"/>
  <c r="Q164" s="1"/>
  <c r="R165" s="1"/>
  <c r="K327"/>
  <c r="L157"/>
  <c r="J152"/>
  <c r="I187"/>
  <c r="I323"/>
  <c r="I289"/>
  <c r="I221"/>
  <c r="I151"/>
  <c r="A421"/>
  <c r="O33" i="2"/>
  <c r="O26"/>
  <c r="J153" i="1"/>
  <c r="E85"/>
  <c r="I357"/>
  <c r="O19" i="2"/>
  <c r="F492" i="1"/>
  <c r="F552" s="1"/>
  <c r="D492"/>
  <c r="D552" s="1"/>
  <c r="F491"/>
  <c r="F551" s="1"/>
  <c r="D491"/>
  <c r="D551" s="1"/>
  <c r="E30"/>
  <c r="E31" s="1"/>
  <c r="F50"/>
  <c r="F51" s="1"/>
  <c r="G16"/>
  <c r="F25"/>
  <c r="F26" s="1"/>
  <c r="G221"/>
  <c r="H223"/>
  <c r="E254"/>
  <c r="G254"/>
  <c r="F255"/>
  <c r="H255"/>
  <c r="H256"/>
  <c r="I257"/>
  <c r="F288"/>
  <c r="E289"/>
  <c r="G289"/>
  <c r="F290"/>
  <c r="H290"/>
  <c r="I291"/>
  <c r="E323"/>
  <c r="G323"/>
  <c r="H325"/>
  <c r="H326"/>
  <c r="I327"/>
  <c r="E356"/>
  <c r="E387" s="1"/>
  <c r="F356"/>
  <c r="H357"/>
  <c r="G358"/>
  <c r="I359"/>
  <c r="F390"/>
  <c r="G390"/>
  <c r="H391"/>
  <c r="H392"/>
  <c r="I393"/>
  <c r="H189"/>
  <c r="G188"/>
  <c r="G187"/>
  <c r="F186"/>
  <c r="I155"/>
  <c r="J154"/>
  <c r="D45"/>
  <c r="J326"/>
  <c r="G222"/>
  <c r="E35"/>
  <c r="E36" s="1"/>
  <c r="D483" l="1"/>
  <c r="E557"/>
  <c r="E588" s="1"/>
  <c r="E504"/>
  <c r="E564" s="1"/>
  <c r="E461"/>
  <c r="F557"/>
  <c r="F588" s="1"/>
  <c r="D503"/>
  <c r="D542"/>
  <c r="D544"/>
  <c r="D557"/>
  <c r="D588" s="1"/>
  <c r="G557"/>
  <c r="G588" s="1"/>
  <c r="I391"/>
  <c r="E421"/>
  <c r="E467" s="1"/>
  <c r="E469" s="1"/>
  <c r="F465" s="1"/>
  <c r="D26"/>
  <c r="D60" s="1"/>
  <c r="D62" s="1"/>
  <c r="E59" s="1"/>
  <c r="D41"/>
  <c r="D36"/>
  <c r="D70" s="1"/>
  <c r="D72" s="1"/>
  <c r="E69" s="1"/>
  <c r="D46"/>
  <c r="D80" s="1"/>
  <c r="D31"/>
  <c r="E285"/>
  <c r="E443" s="1"/>
  <c r="E445" s="1"/>
  <c r="F441" s="1"/>
  <c r="E40"/>
  <c r="E41" s="1"/>
  <c r="E75" s="1"/>
  <c r="D51"/>
  <c r="D85" s="1"/>
  <c r="D87" s="1"/>
  <c r="E84" s="1"/>
  <c r="E25"/>
  <c r="E26" s="1"/>
  <c r="G387"/>
  <c r="G461" s="1"/>
  <c r="F387"/>
  <c r="F461" s="1"/>
  <c r="E497"/>
  <c r="E45"/>
  <c r="E46" s="1"/>
  <c r="E70"/>
  <c r="E65"/>
  <c r="D89"/>
  <c r="F60"/>
  <c r="D217"/>
  <c r="D431" s="1"/>
  <c r="E251"/>
  <c r="E353"/>
  <c r="E455" s="1"/>
  <c r="E457" s="1"/>
  <c r="F453" s="1"/>
  <c r="E319"/>
  <c r="E449" s="1"/>
  <c r="E451" s="1"/>
  <c r="F447" s="1"/>
  <c r="D387"/>
  <c r="D461" s="1"/>
  <c r="D463" s="1"/>
  <c r="E459" s="1"/>
  <c r="E463" s="1"/>
  <c r="F459" s="1"/>
  <c r="F217"/>
  <c r="F431" s="1"/>
  <c r="F421"/>
  <c r="F467" s="1"/>
  <c r="G497"/>
  <c r="E217"/>
  <c r="E431" s="1"/>
  <c r="H187"/>
  <c r="H323"/>
  <c r="H289"/>
  <c r="H221"/>
  <c r="G251"/>
  <c r="G437" s="1"/>
  <c r="F254"/>
  <c r="F285" s="1"/>
  <c r="F220"/>
  <c r="F322"/>
  <c r="I189"/>
  <c r="I325"/>
  <c r="I223"/>
  <c r="G324"/>
  <c r="E87"/>
  <c r="F84" s="1"/>
  <c r="H390"/>
  <c r="H322"/>
  <c r="I392"/>
  <c r="I290"/>
  <c r="I256"/>
  <c r="H16"/>
  <c r="G25"/>
  <c r="G26" s="1"/>
  <c r="G50"/>
  <c r="G51" s="1"/>
  <c r="D497"/>
  <c r="F497"/>
  <c r="I390"/>
  <c r="I254"/>
  <c r="J151"/>
  <c r="I356"/>
  <c r="I322"/>
  <c r="I288"/>
  <c r="I186"/>
  <c r="I220"/>
  <c r="M158"/>
  <c r="L328"/>
  <c r="F35"/>
  <c r="F36" s="1"/>
  <c r="I324"/>
  <c r="I188"/>
  <c r="H220"/>
  <c r="H356"/>
  <c r="K154"/>
  <c r="J189"/>
  <c r="J325"/>
  <c r="J223"/>
  <c r="K155"/>
  <c r="J359"/>
  <c r="J393"/>
  <c r="J291"/>
  <c r="J257"/>
  <c r="E60"/>
  <c r="F45"/>
  <c r="F46" s="1"/>
  <c r="G256"/>
  <c r="G392"/>
  <c r="G290"/>
  <c r="G319" s="1"/>
  <c r="G449" s="1"/>
  <c r="D502"/>
  <c r="D562" s="1"/>
  <c r="J156"/>
  <c r="I326"/>
  <c r="D75"/>
  <c r="D77" s="1"/>
  <c r="E74" s="1"/>
  <c r="F85"/>
  <c r="D65"/>
  <c r="J392"/>
  <c r="J290"/>
  <c r="J256"/>
  <c r="K153"/>
  <c r="J188"/>
  <c r="J324"/>
  <c r="J222"/>
  <c r="J358"/>
  <c r="O20" i="2"/>
  <c r="O34"/>
  <c r="O27"/>
  <c r="J391" i="1"/>
  <c r="J357"/>
  <c r="J255"/>
  <c r="K152"/>
  <c r="J187"/>
  <c r="J323"/>
  <c r="J221"/>
  <c r="J289"/>
  <c r="G217"/>
  <c r="G431" s="1"/>
  <c r="F319"/>
  <c r="F449" s="1"/>
  <c r="G285"/>
  <c r="G443" s="1"/>
  <c r="F30"/>
  <c r="F31" s="1"/>
  <c r="H254"/>
  <c r="I222"/>
  <c r="I358"/>
  <c r="H288"/>
  <c r="H186"/>
  <c r="L355"/>
  <c r="L495" s="1"/>
  <c r="L555" s="1"/>
  <c r="L253"/>
  <c r="L496" s="1"/>
  <c r="L556" s="1"/>
  <c r="L219"/>
  <c r="L389"/>
  <c r="L287"/>
  <c r="L494" s="1"/>
  <c r="L554" s="1"/>
  <c r="J389"/>
  <c r="K253"/>
  <c r="K496" s="1"/>
  <c r="K556" s="1"/>
  <c r="I355"/>
  <c r="I495" s="1"/>
  <c r="I555" s="1"/>
  <c r="J355"/>
  <c r="J495" s="1"/>
  <c r="J555" s="1"/>
  <c r="K355"/>
  <c r="K495" s="1"/>
  <c r="K555" s="1"/>
  <c r="H355"/>
  <c r="H495" s="1"/>
  <c r="H555" s="1"/>
  <c r="I253"/>
  <c r="I496" s="1"/>
  <c r="I556" s="1"/>
  <c r="J253"/>
  <c r="H253"/>
  <c r="H496" s="1"/>
  <c r="H556" s="1"/>
  <c r="H287"/>
  <c r="H494" s="1"/>
  <c r="H554" s="1"/>
  <c r="K287"/>
  <c r="K494" s="1"/>
  <c r="K554" s="1"/>
  <c r="J287"/>
  <c r="J494" s="1"/>
  <c r="J554" s="1"/>
  <c r="I287"/>
  <c r="I494" s="1"/>
  <c r="I554" s="1"/>
  <c r="H219"/>
  <c r="I219"/>
  <c r="J219"/>
  <c r="K219"/>
  <c r="J496" l="1"/>
  <c r="J556" s="1"/>
  <c r="F443"/>
  <c r="F463"/>
  <c r="G459" s="1"/>
  <c r="F451"/>
  <c r="G447" s="1"/>
  <c r="F445"/>
  <c r="G441" s="1"/>
  <c r="E501"/>
  <c r="E561" s="1"/>
  <c r="E437"/>
  <c r="E439" s="1"/>
  <c r="F435" s="1"/>
  <c r="F469"/>
  <c r="G465" s="1"/>
  <c r="E473"/>
  <c r="D473"/>
  <c r="D475" s="1"/>
  <c r="D433"/>
  <c r="E429" s="1"/>
  <c r="G504"/>
  <c r="G564" s="1"/>
  <c r="E505"/>
  <c r="E565" s="1"/>
  <c r="D504"/>
  <c r="D563"/>
  <c r="D581" s="1"/>
  <c r="D521"/>
  <c r="E485" s="1"/>
  <c r="E545" s="1"/>
  <c r="E503"/>
  <c r="E563" s="1"/>
  <c r="F504"/>
  <c r="F564" s="1"/>
  <c r="F503"/>
  <c r="F563" s="1"/>
  <c r="G503"/>
  <c r="G563" s="1"/>
  <c r="D543"/>
  <c r="D505"/>
  <c r="D53"/>
  <c r="F40"/>
  <c r="F41" s="1"/>
  <c r="D501"/>
  <c r="D561" s="1"/>
  <c r="E528"/>
  <c r="E498"/>
  <c r="F528"/>
  <c r="F498"/>
  <c r="D528"/>
  <c r="D498"/>
  <c r="G528"/>
  <c r="G498"/>
  <c r="D488"/>
  <c r="H353"/>
  <c r="H455" s="1"/>
  <c r="E72"/>
  <c r="F69" s="1"/>
  <c r="D423"/>
  <c r="G35"/>
  <c r="G36" s="1"/>
  <c r="D500"/>
  <c r="F70"/>
  <c r="F75"/>
  <c r="G70"/>
  <c r="G60"/>
  <c r="G27"/>
  <c r="F500"/>
  <c r="F560" s="1"/>
  <c r="E500"/>
  <c r="E560" s="1"/>
  <c r="G353"/>
  <c r="G455" s="1"/>
  <c r="F353"/>
  <c r="F455" s="1"/>
  <c r="F457" s="1"/>
  <c r="G453" s="1"/>
  <c r="F251"/>
  <c r="F437" s="1"/>
  <c r="E423"/>
  <c r="G421"/>
  <c r="F87"/>
  <c r="G84" s="1"/>
  <c r="D509"/>
  <c r="D569" s="1"/>
  <c r="D511"/>
  <c r="D571" s="1"/>
  <c r="D580" s="1"/>
  <c r="D82"/>
  <c r="E79" s="1"/>
  <c r="E80"/>
  <c r="E90" s="1"/>
  <c r="E502"/>
  <c r="E562" s="1"/>
  <c r="E53"/>
  <c r="H50"/>
  <c r="H51" s="1"/>
  <c r="I16"/>
  <c r="H25"/>
  <c r="H26" s="1"/>
  <c r="H35"/>
  <c r="H36" s="1"/>
  <c r="G40"/>
  <c r="G41" s="1"/>
  <c r="G505" s="1"/>
  <c r="G565" s="1"/>
  <c r="G30"/>
  <c r="G31" s="1"/>
  <c r="M17"/>
  <c r="O21" i="2"/>
  <c r="O35"/>
  <c r="N18" i="1"/>
  <c r="N19" s="1"/>
  <c r="O28" i="2"/>
  <c r="F65" i="1"/>
  <c r="L152"/>
  <c r="K187"/>
  <c r="K323"/>
  <c r="K289"/>
  <c r="K221"/>
  <c r="K391"/>
  <c r="K255"/>
  <c r="K357"/>
  <c r="L153"/>
  <c r="K188"/>
  <c r="K358"/>
  <c r="K324"/>
  <c r="K222"/>
  <c r="K256"/>
  <c r="K392"/>
  <c r="K290"/>
  <c r="D510"/>
  <c r="D570" s="1"/>
  <c r="D90"/>
  <c r="E514"/>
  <c r="E574" s="1"/>
  <c r="K157"/>
  <c r="K294" s="1"/>
  <c r="J327"/>
  <c r="F80"/>
  <c r="L156"/>
  <c r="K326"/>
  <c r="L155"/>
  <c r="L292" s="1"/>
  <c r="K393"/>
  <c r="K359"/>
  <c r="K291"/>
  <c r="K257"/>
  <c r="L154"/>
  <c r="K189"/>
  <c r="K325"/>
  <c r="K223"/>
  <c r="N159"/>
  <c r="M329"/>
  <c r="K151"/>
  <c r="J186"/>
  <c r="J356"/>
  <c r="J322"/>
  <c r="J288"/>
  <c r="J220"/>
  <c r="J390"/>
  <c r="J254"/>
  <c r="G85"/>
  <c r="F53"/>
  <c r="I353"/>
  <c r="I455" s="1"/>
  <c r="G45"/>
  <c r="G46" s="1"/>
  <c r="K389"/>
  <c r="I389"/>
  <c r="H389"/>
  <c r="K492"/>
  <c r="K552" s="1"/>
  <c r="M227"/>
  <c r="K227"/>
  <c r="J492"/>
  <c r="J552" s="1"/>
  <c r="K226"/>
  <c r="L226"/>
  <c r="J226"/>
  <c r="I492"/>
  <c r="I552" s="1"/>
  <c r="L225"/>
  <c r="K225"/>
  <c r="J225"/>
  <c r="I225"/>
  <c r="H492"/>
  <c r="H552" s="1"/>
  <c r="L224"/>
  <c r="J224"/>
  <c r="H224"/>
  <c r="K224"/>
  <c r="I224"/>
  <c r="L293"/>
  <c r="K293"/>
  <c r="J293"/>
  <c r="I293"/>
  <c r="L294"/>
  <c r="J294"/>
  <c r="M295"/>
  <c r="K295"/>
  <c r="K292"/>
  <c r="J292"/>
  <c r="I292"/>
  <c r="H292"/>
  <c r="L258"/>
  <c r="K258"/>
  <c r="J258"/>
  <c r="I258"/>
  <c r="H258"/>
  <c r="L260"/>
  <c r="J260"/>
  <c r="K260"/>
  <c r="K259"/>
  <c r="I259"/>
  <c r="J259"/>
  <c r="L259"/>
  <c r="K360"/>
  <c r="I360"/>
  <c r="L360"/>
  <c r="J360"/>
  <c r="H360"/>
  <c r="M363"/>
  <c r="K363"/>
  <c r="L362"/>
  <c r="K362"/>
  <c r="J362"/>
  <c r="L361"/>
  <c r="K361"/>
  <c r="J361"/>
  <c r="I361"/>
  <c r="M261"/>
  <c r="K261"/>
  <c r="L396"/>
  <c r="K396"/>
  <c r="J396"/>
  <c r="L296"/>
  <c r="L398"/>
  <c r="L228"/>
  <c r="L492"/>
  <c r="L552" s="1"/>
  <c r="L262"/>
  <c r="L364"/>
  <c r="F505" l="1"/>
  <c r="F565" s="1"/>
  <c r="F473"/>
  <c r="G457"/>
  <c r="H453" s="1"/>
  <c r="G451"/>
  <c r="H447" s="1"/>
  <c r="G445"/>
  <c r="H441" s="1"/>
  <c r="G463"/>
  <c r="H459" s="1"/>
  <c r="E433"/>
  <c r="F429" s="1"/>
  <c r="E471"/>
  <c r="E475" s="1"/>
  <c r="F439"/>
  <c r="G435" s="1"/>
  <c r="G423"/>
  <c r="G467"/>
  <c r="G469" s="1"/>
  <c r="H465" s="1"/>
  <c r="D579"/>
  <c r="E581"/>
  <c r="D520"/>
  <c r="E484" s="1"/>
  <c r="E566"/>
  <c r="D560"/>
  <c r="D518"/>
  <c r="E482" s="1"/>
  <c r="D565"/>
  <c r="D583" s="1"/>
  <c r="D523"/>
  <c r="E487" s="1"/>
  <c r="E523" s="1"/>
  <c r="F487" s="1"/>
  <c r="D564"/>
  <c r="D582" s="1"/>
  <c r="D522"/>
  <c r="E486" s="1"/>
  <c r="E522" s="1"/>
  <c r="F486" s="1"/>
  <c r="F546" s="1"/>
  <c r="F582" s="1"/>
  <c r="D575"/>
  <c r="D590" s="1"/>
  <c r="D527"/>
  <c r="D519"/>
  <c r="E483" s="1"/>
  <c r="E521"/>
  <c r="F485" s="1"/>
  <c r="F545" s="1"/>
  <c r="F581" s="1"/>
  <c r="E546"/>
  <c r="E582" s="1"/>
  <c r="D548"/>
  <c r="F72"/>
  <c r="G69" s="1"/>
  <c r="G72" s="1"/>
  <c r="H69" s="1"/>
  <c r="I319"/>
  <c r="I449" s="1"/>
  <c r="D506"/>
  <c r="D507" s="1"/>
  <c r="G37"/>
  <c r="G42"/>
  <c r="H70"/>
  <c r="H30"/>
  <c r="G47"/>
  <c r="G32"/>
  <c r="H60"/>
  <c r="F423"/>
  <c r="F502"/>
  <c r="F562" s="1"/>
  <c r="J319"/>
  <c r="J449" s="1"/>
  <c r="I251"/>
  <c r="I437" s="1"/>
  <c r="G500"/>
  <c r="G560" s="1"/>
  <c r="F501"/>
  <c r="H387"/>
  <c r="H285"/>
  <c r="H443" s="1"/>
  <c r="H445" s="1"/>
  <c r="I441" s="1"/>
  <c r="H319"/>
  <c r="H449" s="1"/>
  <c r="H251"/>
  <c r="H437" s="1"/>
  <c r="E506"/>
  <c r="G87"/>
  <c r="H84" s="1"/>
  <c r="O160"/>
  <c r="P161" s="1"/>
  <c r="Q162" s="1"/>
  <c r="R163" s="1"/>
  <c r="O29" i="2"/>
  <c r="O36"/>
  <c r="O22"/>
  <c r="H85" i="1"/>
  <c r="E511"/>
  <c r="E571" s="1"/>
  <c r="H45"/>
  <c r="H46" s="1"/>
  <c r="G80"/>
  <c r="G502"/>
  <c r="G562" s="1"/>
  <c r="L151"/>
  <c r="K390"/>
  <c r="K254"/>
  <c r="K186"/>
  <c r="K220"/>
  <c r="K356"/>
  <c r="K387" s="1"/>
  <c r="K322"/>
  <c r="K288"/>
  <c r="K319" s="1"/>
  <c r="K449" s="1"/>
  <c r="M154"/>
  <c r="M155"/>
  <c r="L189"/>
  <c r="L325"/>
  <c r="L223"/>
  <c r="L393"/>
  <c r="L291"/>
  <c r="L257"/>
  <c r="L359"/>
  <c r="L326"/>
  <c r="M156"/>
  <c r="M395" s="1"/>
  <c r="M157"/>
  <c r="L327"/>
  <c r="K328"/>
  <c r="L158"/>
  <c r="D67"/>
  <c r="E64" s="1"/>
  <c r="D92"/>
  <c r="E89" s="1"/>
  <c r="M153"/>
  <c r="L392"/>
  <c r="L290"/>
  <c r="L256"/>
  <c r="L358"/>
  <c r="L188"/>
  <c r="L324"/>
  <c r="L222"/>
  <c r="M152"/>
  <c r="L391"/>
  <c r="L357"/>
  <c r="L255"/>
  <c r="L289"/>
  <c r="L187"/>
  <c r="L323"/>
  <c r="L221"/>
  <c r="G65"/>
  <c r="G501"/>
  <c r="G561" s="1"/>
  <c r="J16"/>
  <c r="I25"/>
  <c r="I26" s="1"/>
  <c r="I35"/>
  <c r="I36" s="1"/>
  <c r="I45"/>
  <c r="I46" s="1"/>
  <c r="I40"/>
  <c r="I41" s="1"/>
  <c r="I50"/>
  <c r="I51" s="1"/>
  <c r="K251"/>
  <c r="K437" s="1"/>
  <c r="N296"/>
  <c r="J251"/>
  <c r="J437" s="1"/>
  <c r="J353"/>
  <c r="J455" s="1"/>
  <c r="E77"/>
  <c r="F74" s="1"/>
  <c r="F90"/>
  <c r="E62"/>
  <c r="F59" s="1"/>
  <c r="H40"/>
  <c r="H41" s="1"/>
  <c r="D515"/>
  <c r="D524" s="1"/>
  <c r="M394"/>
  <c r="L394"/>
  <c r="J394"/>
  <c r="H394"/>
  <c r="I394"/>
  <c r="K394"/>
  <c r="L395"/>
  <c r="K395"/>
  <c r="J395"/>
  <c r="I395"/>
  <c r="M397"/>
  <c r="L397"/>
  <c r="K397"/>
  <c r="J387"/>
  <c r="I387"/>
  <c r="I285"/>
  <c r="I443" s="1"/>
  <c r="J285"/>
  <c r="J443" s="1"/>
  <c r="K285"/>
  <c r="K443" s="1"/>
  <c r="F521" l="1"/>
  <c r="G485" s="1"/>
  <c r="F522"/>
  <c r="G486" s="1"/>
  <c r="E547"/>
  <c r="E583" s="1"/>
  <c r="H451"/>
  <c r="I447" s="1"/>
  <c r="G439"/>
  <c r="H435" s="1"/>
  <c r="H457"/>
  <c r="I453" s="1"/>
  <c r="G545"/>
  <c r="G581" s="1"/>
  <c r="J504"/>
  <c r="J564" s="1"/>
  <c r="J461"/>
  <c r="K504"/>
  <c r="K564" s="1"/>
  <c r="K461"/>
  <c r="H504"/>
  <c r="H564" s="1"/>
  <c r="H461"/>
  <c r="H463" s="1"/>
  <c r="I459" s="1"/>
  <c r="F433"/>
  <c r="G429" s="1"/>
  <c r="F471"/>
  <c r="F475" s="1"/>
  <c r="H439"/>
  <c r="I435" s="1"/>
  <c r="G473"/>
  <c r="I504"/>
  <c r="I564" s="1"/>
  <c r="I461"/>
  <c r="I445"/>
  <c r="J441" s="1"/>
  <c r="F547"/>
  <c r="F583" s="1"/>
  <c r="F523"/>
  <c r="G487" s="1"/>
  <c r="E544"/>
  <c r="E580" s="1"/>
  <c r="E520"/>
  <c r="F484" s="1"/>
  <c r="H505"/>
  <c r="H565" s="1"/>
  <c r="I503"/>
  <c r="I563" s="1"/>
  <c r="D566"/>
  <c r="D584" s="1"/>
  <c r="D578"/>
  <c r="J503"/>
  <c r="J563" s="1"/>
  <c r="F561"/>
  <c r="F566" s="1"/>
  <c r="I505"/>
  <c r="I565" s="1"/>
  <c r="E543"/>
  <c r="K503"/>
  <c r="K563" s="1"/>
  <c r="E542"/>
  <c r="H503"/>
  <c r="H563" s="1"/>
  <c r="G566"/>
  <c r="D587"/>
  <c r="D591" s="1"/>
  <c r="E587" s="1"/>
  <c r="D530"/>
  <c r="H31"/>
  <c r="H65" s="1"/>
  <c r="E507"/>
  <c r="G54"/>
  <c r="G55" s="1"/>
  <c r="I30"/>
  <c r="I70"/>
  <c r="H75"/>
  <c r="I75"/>
  <c r="G53"/>
  <c r="G75"/>
  <c r="G90" s="1"/>
  <c r="I60"/>
  <c r="F506"/>
  <c r="H421"/>
  <c r="H467" s="1"/>
  <c r="H469" s="1"/>
  <c r="I465" s="1"/>
  <c r="M159"/>
  <c r="L329"/>
  <c r="L227"/>
  <c r="L295"/>
  <c r="L261"/>
  <c r="L363"/>
  <c r="N157"/>
  <c r="M327"/>
  <c r="M225"/>
  <c r="M293"/>
  <c r="M259"/>
  <c r="M361"/>
  <c r="N156"/>
  <c r="M326"/>
  <c r="M224"/>
  <c r="M292"/>
  <c r="M258"/>
  <c r="M360"/>
  <c r="E488"/>
  <c r="H87"/>
  <c r="I84" s="1"/>
  <c r="H72"/>
  <c r="I69" s="1"/>
  <c r="G506"/>
  <c r="I80"/>
  <c r="I502"/>
  <c r="I562" s="1"/>
  <c r="F77"/>
  <c r="G74" s="1"/>
  <c r="I85"/>
  <c r="J30"/>
  <c r="J31" s="1"/>
  <c r="J40"/>
  <c r="J41" s="1"/>
  <c r="J50"/>
  <c r="J51" s="1"/>
  <c r="K16"/>
  <c r="J25"/>
  <c r="J26" s="1"/>
  <c r="J35"/>
  <c r="J36" s="1"/>
  <c r="J45"/>
  <c r="J46" s="1"/>
  <c r="N398"/>
  <c r="N228"/>
  <c r="N262"/>
  <c r="N364"/>
  <c r="N152"/>
  <c r="M187"/>
  <c r="M323"/>
  <c r="M289"/>
  <c r="M221"/>
  <c r="M357"/>
  <c r="M391"/>
  <c r="M255"/>
  <c r="N153"/>
  <c r="M188"/>
  <c r="M358"/>
  <c r="M324"/>
  <c r="M222"/>
  <c r="M392"/>
  <c r="M290"/>
  <c r="M256"/>
  <c r="E92"/>
  <c r="F89" s="1"/>
  <c r="N158"/>
  <c r="M328"/>
  <c r="M226"/>
  <c r="M396"/>
  <c r="M294"/>
  <c r="M260"/>
  <c r="M362"/>
  <c r="N155"/>
  <c r="N154"/>
  <c r="M393"/>
  <c r="M359"/>
  <c r="M291"/>
  <c r="M257"/>
  <c r="M189"/>
  <c r="M325"/>
  <c r="M223"/>
  <c r="M151"/>
  <c r="L186"/>
  <c r="L356"/>
  <c r="L387" s="1"/>
  <c r="L461" s="1"/>
  <c r="L322"/>
  <c r="L288"/>
  <c r="L319" s="1"/>
  <c r="L449" s="1"/>
  <c r="L220"/>
  <c r="L251" s="1"/>
  <c r="L437" s="1"/>
  <c r="L254"/>
  <c r="L390"/>
  <c r="L421" s="1"/>
  <c r="L467" s="1"/>
  <c r="E509"/>
  <c r="E569" s="1"/>
  <c r="H80"/>
  <c r="H502"/>
  <c r="H562" s="1"/>
  <c r="P19" i="2"/>
  <c r="P33"/>
  <c r="P26"/>
  <c r="K353" i="1"/>
  <c r="K455" s="1"/>
  <c r="E82"/>
  <c r="F79" s="1"/>
  <c r="N330"/>
  <c r="K421"/>
  <c r="K467" s="1"/>
  <c r="I421"/>
  <c r="I467" s="1"/>
  <c r="J421"/>
  <c r="J467" s="1"/>
  <c r="I469" l="1"/>
  <c r="J465" s="1"/>
  <c r="J445"/>
  <c r="K441" s="1"/>
  <c r="I439"/>
  <c r="J435" s="1"/>
  <c r="I463"/>
  <c r="J459" s="1"/>
  <c r="I457"/>
  <c r="J453" s="1"/>
  <c r="I451"/>
  <c r="J447" s="1"/>
  <c r="G521"/>
  <c r="H485" s="1"/>
  <c r="G433"/>
  <c r="H429" s="1"/>
  <c r="G471"/>
  <c r="G475" s="1"/>
  <c r="J505"/>
  <c r="J565" s="1"/>
  <c r="L504"/>
  <c r="L564" s="1"/>
  <c r="E578"/>
  <c r="E548"/>
  <c r="G547"/>
  <c r="G546"/>
  <c r="G582" s="1"/>
  <c r="G522"/>
  <c r="H486" s="1"/>
  <c r="L503"/>
  <c r="L563" s="1"/>
  <c r="E518"/>
  <c r="F482" s="1"/>
  <c r="D531"/>
  <c r="H53"/>
  <c r="I31"/>
  <c r="I501" s="1"/>
  <c r="I561" s="1"/>
  <c r="G507"/>
  <c r="F507"/>
  <c r="J70"/>
  <c r="H90"/>
  <c r="H501"/>
  <c r="H561" s="1"/>
  <c r="J60"/>
  <c r="L285"/>
  <c r="L443" s="1"/>
  <c r="L353"/>
  <c r="L455" s="1"/>
  <c r="G77"/>
  <c r="H74" s="1"/>
  <c r="I87"/>
  <c r="J84" s="1"/>
  <c r="O156"/>
  <c r="N360"/>
  <c r="N326"/>
  <c r="N224"/>
  <c r="N292"/>
  <c r="N258"/>
  <c r="N394"/>
  <c r="J80"/>
  <c r="J502"/>
  <c r="J562" s="1"/>
  <c r="J85"/>
  <c r="J65"/>
  <c r="I72"/>
  <c r="J69" s="1"/>
  <c r="E510"/>
  <c r="F511"/>
  <c r="F571" s="1"/>
  <c r="P27" i="2"/>
  <c r="P34"/>
  <c r="P20"/>
  <c r="M390" i="1"/>
  <c r="M254"/>
  <c r="N151"/>
  <c r="M356"/>
  <c r="M288"/>
  <c r="M186"/>
  <c r="M322"/>
  <c r="M220"/>
  <c r="O154"/>
  <c r="N393"/>
  <c r="N291"/>
  <c r="N223"/>
  <c r="O155"/>
  <c r="N359"/>
  <c r="N189"/>
  <c r="N257"/>
  <c r="N325"/>
  <c r="O159"/>
  <c r="N329"/>
  <c r="N227"/>
  <c r="N295"/>
  <c r="N363"/>
  <c r="N261"/>
  <c r="N397"/>
  <c r="N392"/>
  <c r="N290"/>
  <c r="N222"/>
  <c r="O153"/>
  <c r="N324"/>
  <c r="N358"/>
  <c r="N188"/>
  <c r="N256"/>
  <c r="N357"/>
  <c r="N391"/>
  <c r="N289"/>
  <c r="N221"/>
  <c r="O152"/>
  <c r="N187"/>
  <c r="N255"/>
  <c r="N323"/>
  <c r="L16"/>
  <c r="K25"/>
  <c r="K26" s="1"/>
  <c r="K35"/>
  <c r="K36" s="1"/>
  <c r="K45"/>
  <c r="K46" s="1"/>
  <c r="K30"/>
  <c r="K31" s="1"/>
  <c r="K50"/>
  <c r="K51" s="1"/>
  <c r="K40"/>
  <c r="K41" s="1"/>
  <c r="O157"/>
  <c r="N327"/>
  <c r="N361"/>
  <c r="N225"/>
  <c r="N293"/>
  <c r="N259"/>
  <c r="N395"/>
  <c r="O158"/>
  <c r="N328"/>
  <c r="N226"/>
  <c r="N396"/>
  <c r="N294"/>
  <c r="N260"/>
  <c r="N362"/>
  <c r="N160"/>
  <c r="O161" s="1"/>
  <c r="P162" s="1"/>
  <c r="Q163" s="1"/>
  <c r="R164" s="1"/>
  <c r="M330"/>
  <c r="M296"/>
  <c r="M398"/>
  <c r="M228"/>
  <c r="M262"/>
  <c r="M364"/>
  <c r="E67"/>
  <c r="F64" s="1"/>
  <c r="F62"/>
  <c r="G59" s="1"/>
  <c r="K505" l="1"/>
  <c r="K565" s="1"/>
  <c r="J451"/>
  <c r="K447" s="1"/>
  <c r="J463"/>
  <c r="K459" s="1"/>
  <c r="K445"/>
  <c r="L441" s="1"/>
  <c r="J457"/>
  <c r="K453" s="1"/>
  <c r="J439"/>
  <c r="K435" s="1"/>
  <c r="J469"/>
  <c r="K465" s="1"/>
  <c r="H521"/>
  <c r="I485" s="1"/>
  <c r="H471"/>
  <c r="E570"/>
  <c r="E519"/>
  <c r="F483" s="1"/>
  <c r="F488" s="1"/>
  <c r="F542"/>
  <c r="F544"/>
  <c r="F580" s="1"/>
  <c r="F520"/>
  <c r="G484" s="1"/>
  <c r="E527"/>
  <c r="I53"/>
  <c r="I65"/>
  <c r="I90" s="1"/>
  <c r="K75"/>
  <c r="K70"/>
  <c r="J501"/>
  <c r="J561" s="1"/>
  <c r="J75"/>
  <c r="K60"/>
  <c r="J53"/>
  <c r="G514"/>
  <c r="J90"/>
  <c r="G62"/>
  <c r="H59" s="1"/>
  <c r="K80"/>
  <c r="K502"/>
  <c r="K562" s="1"/>
  <c r="J72"/>
  <c r="K69" s="1"/>
  <c r="P157"/>
  <c r="O361"/>
  <c r="F509"/>
  <c r="F569" s="1"/>
  <c r="J87"/>
  <c r="K84" s="1"/>
  <c r="H77"/>
  <c r="I74" s="1"/>
  <c r="P158"/>
  <c r="K53"/>
  <c r="K85"/>
  <c r="P153"/>
  <c r="O358"/>
  <c r="P160"/>
  <c r="Q161" s="1"/>
  <c r="R162" s="1"/>
  <c r="F92"/>
  <c r="G89" s="1"/>
  <c r="P159"/>
  <c r="K65"/>
  <c r="K501"/>
  <c r="K561" s="1"/>
  <c r="L30"/>
  <c r="L31" s="1"/>
  <c r="L40"/>
  <c r="L41" s="1"/>
  <c r="L50"/>
  <c r="L51" s="1"/>
  <c r="L505" s="1"/>
  <c r="L565" s="1"/>
  <c r="M16"/>
  <c r="L25"/>
  <c r="L26" s="1"/>
  <c r="L35"/>
  <c r="L36" s="1"/>
  <c r="L45"/>
  <c r="L46" s="1"/>
  <c r="P152"/>
  <c r="O357"/>
  <c r="P156"/>
  <c r="O360"/>
  <c r="P155"/>
  <c r="O359"/>
  <c r="P154"/>
  <c r="O151"/>
  <c r="N356"/>
  <c r="N390"/>
  <c r="N288"/>
  <c r="N220"/>
  <c r="N322"/>
  <c r="N186"/>
  <c r="N254"/>
  <c r="O18"/>
  <c r="O19" s="1"/>
  <c r="P28" i="2"/>
  <c r="P35"/>
  <c r="N17" i="1"/>
  <c r="P21" i="2"/>
  <c r="F82" i="1"/>
  <c r="G79" s="1"/>
  <c r="E515"/>
  <c r="E524" s="1"/>
  <c r="L445" l="1"/>
  <c r="M441" s="1"/>
  <c r="K463"/>
  <c r="L459" s="1"/>
  <c r="K451"/>
  <c r="L447" s="1"/>
  <c r="K439"/>
  <c r="L435" s="1"/>
  <c r="K469"/>
  <c r="L465" s="1"/>
  <c r="K457"/>
  <c r="L453" s="1"/>
  <c r="I545"/>
  <c r="I581" s="1"/>
  <c r="H545"/>
  <c r="H581" s="1"/>
  <c r="F543"/>
  <c r="F548" s="1"/>
  <c r="F518"/>
  <c r="G482" s="1"/>
  <c r="E579"/>
  <c r="E575"/>
  <c r="F578"/>
  <c r="G574"/>
  <c r="G583" s="1"/>
  <c r="G523"/>
  <c r="H487" s="1"/>
  <c r="H546"/>
  <c r="H582" s="1"/>
  <c r="H522"/>
  <c r="I486" s="1"/>
  <c r="E530"/>
  <c r="L70"/>
  <c r="L75"/>
  <c r="L60"/>
  <c r="K90"/>
  <c r="F510"/>
  <c r="F570" s="1"/>
  <c r="F575" s="1"/>
  <c r="F590" s="1"/>
  <c r="F67"/>
  <c r="G64" s="1"/>
  <c r="P360"/>
  <c r="Q156"/>
  <c r="L502"/>
  <c r="L562" s="1"/>
  <c r="L80"/>
  <c r="L53"/>
  <c r="L85"/>
  <c r="Q159"/>
  <c r="I77"/>
  <c r="J74" s="1"/>
  <c r="K87"/>
  <c r="L84" s="1"/>
  <c r="Q158"/>
  <c r="P362"/>
  <c r="K72"/>
  <c r="L69" s="1"/>
  <c r="P29" i="2"/>
  <c r="P22"/>
  <c r="P36"/>
  <c r="L65" i="1"/>
  <c r="G511"/>
  <c r="G571" s="1"/>
  <c r="O390"/>
  <c r="P151"/>
  <c r="O288"/>
  <c r="O254"/>
  <c r="O356"/>
  <c r="O220"/>
  <c r="Q154"/>
  <c r="Q155"/>
  <c r="P359"/>
  <c r="Q157"/>
  <c r="P361"/>
  <c r="Q152"/>
  <c r="P357"/>
  <c r="P289"/>
  <c r="N16"/>
  <c r="M25"/>
  <c r="M26" s="1"/>
  <c r="M35"/>
  <c r="M36" s="1"/>
  <c r="M45"/>
  <c r="M46" s="1"/>
  <c r="M30"/>
  <c r="M31" s="1"/>
  <c r="M40"/>
  <c r="M41" s="1"/>
  <c r="M50"/>
  <c r="M51" s="1"/>
  <c r="Q160"/>
  <c r="R161" s="1"/>
  <c r="Q153"/>
  <c r="P358"/>
  <c r="H514"/>
  <c r="F515"/>
  <c r="G67" l="1"/>
  <c r="H64" s="1"/>
  <c r="L451"/>
  <c r="M447" s="1"/>
  <c r="L469"/>
  <c r="M465" s="1"/>
  <c r="L457"/>
  <c r="M453" s="1"/>
  <c r="F584"/>
  <c r="L439"/>
  <c r="M435" s="1"/>
  <c r="L463"/>
  <c r="M459" s="1"/>
  <c r="I521"/>
  <c r="H547"/>
  <c r="F579"/>
  <c r="G542"/>
  <c r="G520"/>
  <c r="H484" s="1"/>
  <c r="G544"/>
  <c r="G580" s="1"/>
  <c r="H574"/>
  <c r="E590"/>
  <c r="E591" s="1"/>
  <c r="F587" s="1"/>
  <c r="F591" s="1"/>
  <c r="G587" s="1"/>
  <c r="E584"/>
  <c r="F524"/>
  <c r="F519"/>
  <c r="G483" s="1"/>
  <c r="G488" s="1"/>
  <c r="E531"/>
  <c r="M70"/>
  <c r="M75"/>
  <c r="M80"/>
  <c r="L501"/>
  <c r="L561" s="1"/>
  <c r="M65"/>
  <c r="M60"/>
  <c r="L90"/>
  <c r="G92"/>
  <c r="H89" s="1"/>
  <c r="G510"/>
  <c r="G570" s="1"/>
  <c r="O186"/>
  <c r="O322"/>
  <c r="G82"/>
  <c r="H79" s="1"/>
  <c r="L72"/>
  <c r="M69" s="1"/>
  <c r="J77"/>
  <c r="K74" s="1"/>
  <c r="L87"/>
  <c r="M84" s="1"/>
  <c r="O289"/>
  <c r="O187"/>
  <c r="O391"/>
  <c r="O221"/>
  <c r="O255"/>
  <c r="O323"/>
  <c r="O392"/>
  <c r="O222"/>
  <c r="O188"/>
  <c r="O290"/>
  <c r="O324"/>
  <c r="O256"/>
  <c r="O292"/>
  <c r="O394"/>
  <c r="O326"/>
  <c r="O224"/>
  <c r="O258"/>
  <c r="O227"/>
  <c r="O363"/>
  <c r="O397"/>
  <c r="O295"/>
  <c r="O261"/>
  <c r="O329"/>
  <c r="H67"/>
  <c r="I64" s="1"/>
  <c r="Q26" i="2"/>
  <c r="Q19"/>
  <c r="Q33"/>
  <c r="G509" i="1"/>
  <c r="G569" s="1"/>
  <c r="G575" s="1"/>
  <c r="G590" s="1"/>
  <c r="R160"/>
  <c r="Q296"/>
  <c r="R157"/>
  <c r="Q361"/>
  <c r="R158"/>
  <c r="Q362"/>
  <c r="R156"/>
  <c r="Q360"/>
  <c r="R153"/>
  <c r="Q358"/>
  <c r="Q290"/>
  <c r="M85"/>
  <c r="O16"/>
  <c r="N50"/>
  <c r="N40"/>
  <c r="N41" s="1"/>
  <c r="N30"/>
  <c r="N31" s="1"/>
  <c r="N25"/>
  <c r="N26" s="1"/>
  <c r="N35"/>
  <c r="N36" s="1"/>
  <c r="N45"/>
  <c r="N46" s="1"/>
  <c r="R152"/>
  <c r="Q289"/>
  <c r="Q357"/>
  <c r="R155"/>
  <c r="R154"/>
  <c r="Q359"/>
  <c r="Q151"/>
  <c r="P356"/>
  <c r="P288"/>
  <c r="O328"/>
  <c r="O226"/>
  <c r="O260"/>
  <c r="O396"/>
  <c r="O294"/>
  <c r="O362"/>
  <c r="O398"/>
  <c r="O262"/>
  <c r="O296"/>
  <c r="O228"/>
  <c r="O330"/>
  <c r="O364"/>
  <c r="O327"/>
  <c r="O225"/>
  <c r="O259"/>
  <c r="O293"/>
  <c r="O395"/>
  <c r="O291"/>
  <c r="O257"/>
  <c r="O393"/>
  <c r="O223"/>
  <c r="O325"/>
  <c r="O189"/>
  <c r="R159"/>
  <c r="Q363"/>
  <c r="H62"/>
  <c r="I59" s="1"/>
  <c r="J485" l="1"/>
  <c r="J545" s="1"/>
  <c r="J581" s="1"/>
  <c r="H511"/>
  <c r="H571" s="1"/>
  <c r="J521"/>
  <c r="K485" s="1"/>
  <c r="K521"/>
  <c r="L485" s="1"/>
  <c r="K545"/>
  <c r="K581" s="1"/>
  <c r="H523"/>
  <c r="I487" s="1"/>
  <c r="H583"/>
  <c r="G591"/>
  <c r="H587" s="1"/>
  <c r="I546"/>
  <c r="I582" s="1"/>
  <c r="I522"/>
  <c r="J486" s="1"/>
  <c r="G518"/>
  <c r="H482" s="1"/>
  <c r="G519"/>
  <c r="H483" s="1"/>
  <c r="G543"/>
  <c r="G579" s="1"/>
  <c r="G578"/>
  <c r="F527"/>
  <c r="F531" s="1"/>
  <c r="N51"/>
  <c r="N85" s="1"/>
  <c r="M53"/>
  <c r="N80"/>
  <c r="N70"/>
  <c r="N65"/>
  <c r="N75"/>
  <c r="M90"/>
  <c r="G515"/>
  <c r="G530" s="1"/>
  <c r="H82"/>
  <c r="I79" s="1"/>
  <c r="M72"/>
  <c r="N69" s="1"/>
  <c r="I67"/>
  <c r="J64" s="1"/>
  <c r="K77"/>
  <c r="L74" s="1"/>
  <c r="I510"/>
  <c r="I570" s="1"/>
  <c r="R363"/>
  <c r="R362"/>
  <c r="Q20" i="2"/>
  <c r="Q34"/>
  <c r="Q27"/>
  <c r="M87" i="1"/>
  <c r="N84" s="1"/>
  <c r="R296"/>
  <c r="R364"/>
  <c r="R360"/>
  <c r="R357"/>
  <c r="R289"/>
  <c r="I55"/>
  <c r="I514"/>
  <c r="Q288"/>
  <c r="R151"/>
  <c r="Q356"/>
  <c r="R359"/>
  <c r="R291"/>
  <c r="P16"/>
  <c r="O25"/>
  <c r="O26" s="1"/>
  <c r="O50"/>
  <c r="O40"/>
  <c r="O41" s="1"/>
  <c r="O30"/>
  <c r="O31" s="1"/>
  <c r="O45"/>
  <c r="O46" s="1"/>
  <c r="O35"/>
  <c r="O36" s="1"/>
  <c r="R358"/>
  <c r="R290"/>
  <c r="R361"/>
  <c r="I511"/>
  <c r="I571" s="1"/>
  <c r="H510"/>
  <c r="H570" s="1"/>
  <c r="H92"/>
  <c r="I89" s="1"/>
  <c r="H488" l="1"/>
  <c r="I523"/>
  <c r="J487" s="1"/>
  <c r="H543"/>
  <c r="H579" s="1"/>
  <c r="L545"/>
  <c r="L581" s="1"/>
  <c r="L521"/>
  <c r="G548"/>
  <c r="G584" s="1"/>
  <c r="G524"/>
  <c r="H544"/>
  <c r="H580" s="1"/>
  <c r="H520"/>
  <c r="I484" s="1"/>
  <c r="H542"/>
  <c r="I574"/>
  <c r="H519"/>
  <c r="I483" s="1"/>
  <c r="G527"/>
  <c r="O51"/>
  <c r="O85" s="1"/>
  <c r="O65"/>
  <c r="O80"/>
  <c r="O75"/>
  <c r="O70"/>
  <c r="N87"/>
  <c r="O84" s="1"/>
  <c r="N72"/>
  <c r="O69" s="1"/>
  <c r="L77"/>
  <c r="M74" s="1"/>
  <c r="J67"/>
  <c r="K64" s="1"/>
  <c r="Q16"/>
  <c r="P50"/>
  <c r="P51" s="1"/>
  <c r="P40"/>
  <c r="P41" s="1"/>
  <c r="P25"/>
  <c r="P26" s="1"/>
  <c r="P45"/>
  <c r="P46" s="1"/>
  <c r="P35"/>
  <c r="P36" s="1"/>
  <c r="P30"/>
  <c r="P31" s="1"/>
  <c r="R356"/>
  <c r="R288"/>
  <c r="O17"/>
  <c r="Q21" i="2"/>
  <c r="Q35"/>
  <c r="P18" i="1"/>
  <c r="P19" s="1"/>
  <c r="Q28" i="2"/>
  <c r="I92" i="1"/>
  <c r="J89" s="1"/>
  <c r="I82"/>
  <c r="J79" s="1"/>
  <c r="I62"/>
  <c r="J59" s="1"/>
  <c r="I544" l="1"/>
  <c r="I580" s="1"/>
  <c r="M545"/>
  <c r="I547"/>
  <c r="I583" s="1"/>
  <c r="I519"/>
  <c r="J483" s="1"/>
  <c r="I520"/>
  <c r="J484" s="1"/>
  <c r="J547"/>
  <c r="J583" s="1"/>
  <c r="J523"/>
  <c r="K487" s="1"/>
  <c r="I543"/>
  <c r="I579" s="1"/>
  <c r="H548"/>
  <c r="J546"/>
  <c r="J582" s="1"/>
  <c r="J522"/>
  <c r="K486" s="1"/>
  <c r="G531"/>
  <c r="H527" s="1"/>
  <c r="O87"/>
  <c r="P84" s="1"/>
  <c r="O72"/>
  <c r="P69" s="1"/>
  <c r="P70"/>
  <c r="P85"/>
  <c r="M77"/>
  <c r="N74" s="1"/>
  <c r="Q22" i="2"/>
  <c r="Q36"/>
  <c r="Q29"/>
  <c r="K67" i="1"/>
  <c r="L64" s="1"/>
  <c r="J62"/>
  <c r="K59" s="1"/>
  <c r="J511"/>
  <c r="J571" s="1"/>
  <c r="R16"/>
  <c r="Q25"/>
  <c r="Q26" s="1"/>
  <c r="Q40"/>
  <c r="Q41" s="1"/>
  <c r="Q50"/>
  <c r="Q51" s="1"/>
  <c r="Q30"/>
  <c r="Q31" s="1"/>
  <c r="Q35"/>
  <c r="Q36" s="1"/>
  <c r="Q45"/>
  <c r="Q46" s="1"/>
  <c r="P65"/>
  <c r="P80"/>
  <c r="P75"/>
  <c r="J510"/>
  <c r="J570" s="1"/>
  <c r="M355"/>
  <c r="J543" l="1"/>
  <c r="J579" s="1"/>
  <c r="K547"/>
  <c r="J519"/>
  <c r="K483" s="1"/>
  <c r="J544"/>
  <c r="J580" s="1"/>
  <c r="J520"/>
  <c r="K484" s="1"/>
  <c r="M555"/>
  <c r="J82"/>
  <c r="K79" s="1"/>
  <c r="N77"/>
  <c r="O74" s="1"/>
  <c r="O77" s="1"/>
  <c r="P74" s="1"/>
  <c r="K510"/>
  <c r="K570" s="1"/>
  <c r="R50"/>
  <c r="R40"/>
  <c r="R25"/>
  <c r="R45"/>
  <c r="R35"/>
  <c r="R30"/>
  <c r="P326"/>
  <c r="P292"/>
  <c r="P224"/>
  <c r="P258"/>
  <c r="P394"/>
  <c r="P186"/>
  <c r="P220"/>
  <c r="P390"/>
  <c r="P322"/>
  <c r="P254"/>
  <c r="P259"/>
  <c r="P293"/>
  <c r="P327"/>
  <c r="P395"/>
  <c r="P225"/>
  <c r="P391"/>
  <c r="P323"/>
  <c r="P221"/>
  <c r="P187"/>
  <c r="P255"/>
  <c r="K511"/>
  <c r="K571" s="1"/>
  <c r="L67"/>
  <c r="M64" s="1"/>
  <c r="P329"/>
  <c r="P295"/>
  <c r="P363"/>
  <c r="P227"/>
  <c r="P261"/>
  <c r="P397"/>
  <c r="P393"/>
  <c r="P223"/>
  <c r="P257"/>
  <c r="P291"/>
  <c r="P189"/>
  <c r="P325"/>
  <c r="P330"/>
  <c r="P228"/>
  <c r="P364"/>
  <c r="P296"/>
  <c r="P262"/>
  <c r="P398"/>
  <c r="P290"/>
  <c r="P256"/>
  <c r="P392"/>
  <c r="P222"/>
  <c r="P188"/>
  <c r="P324"/>
  <c r="P226"/>
  <c r="P260"/>
  <c r="P328"/>
  <c r="P396"/>
  <c r="P294"/>
  <c r="R19" i="2"/>
  <c r="R33"/>
  <c r="R26"/>
  <c r="K514" i="1"/>
  <c r="J92"/>
  <c r="K89" s="1"/>
  <c r="K92" s="1"/>
  <c r="L89" s="1"/>
  <c r="N365"/>
  <c r="P365"/>
  <c r="M365"/>
  <c r="O365"/>
  <c r="K82" l="1"/>
  <c r="L79" s="1"/>
  <c r="K543"/>
  <c r="K579" s="1"/>
  <c r="K546"/>
  <c r="K582" s="1"/>
  <c r="K522"/>
  <c r="L486" s="1"/>
  <c r="K574"/>
  <c r="K583" s="1"/>
  <c r="K523"/>
  <c r="L487" s="1"/>
  <c r="K520"/>
  <c r="L484" s="1"/>
  <c r="K544"/>
  <c r="K580" s="1"/>
  <c r="R41"/>
  <c r="R36"/>
  <c r="R46"/>
  <c r="AO148"/>
  <c r="R26"/>
  <c r="AO146"/>
  <c r="R31"/>
  <c r="R51"/>
  <c r="U50"/>
  <c r="U45"/>
  <c r="AO127" s="1"/>
  <c r="U40"/>
  <c r="U35"/>
  <c r="U30"/>
  <c r="U25"/>
  <c r="AO122" s="1"/>
  <c r="M387"/>
  <c r="P77"/>
  <c r="Q74" s="1"/>
  <c r="P87"/>
  <c r="Q84" s="1"/>
  <c r="P72"/>
  <c r="Q69" s="1"/>
  <c r="M67"/>
  <c r="N64" s="1"/>
  <c r="L511"/>
  <c r="L571" s="1"/>
  <c r="L510"/>
  <c r="L570" s="1"/>
  <c r="R20" i="2"/>
  <c r="R34"/>
  <c r="R27"/>
  <c r="K62" i="1"/>
  <c r="L59" s="1"/>
  <c r="M461" l="1"/>
  <c r="M463" s="1"/>
  <c r="N459" s="1"/>
  <c r="M504"/>
  <c r="L547"/>
  <c r="K519"/>
  <c r="L483" s="1"/>
  <c r="L544"/>
  <c r="L580" s="1"/>
  <c r="L520"/>
  <c r="L546"/>
  <c r="L582" s="1"/>
  <c r="L522"/>
  <c r="AO154"/>
  <c r="AO147"/>
  <c r="AO125"/>
  <c r="AO159" s="1"/>
  <c r="AO124"/>
  <c r="AO156"/>
  <c r="N67"/>
  <c r="O64" s="1"/>
  <c r="O67" s="1"/>
  <c r="P64" s="1"/>
  <c r="P67" s="1"/>
  <c r="Q64" s="1"/>
  <c r="L514"/>
  <c r="L92"/>
  <c r="M89" s="1"/>
  <c r="Q18"/>
  <c r="Q19" s="1"/>
  <c r="R28" i="2"/>
  <c r="P17" i="1"/>
  <c r="R21" i="2"/>
  <c r="R35"/>
  <c r="L82" i="1"/>
  <c r="M79" s="1"/>
  <c r="L543" l="1"/>
  <c r="L579" s="1"/>
  <c r="L574"/>
  <c r="L583" s="1"/>
  <c r="L523"/>
  <c r="M564"/>
  <c r="AO155"/>
  <c r="Q75"/>
  <c r="Q85"/>
  <c r="Q70"/>
  <c r="Q80"/>
  <c r="Q65"/>
  <c r="M82"/>
  <c r="N79" s="1"/>
  <c r="M544"/>
  <c r="Q365"/>
  <c r="R29" i="2"/>
  <c r="R22"/>
  <c r="R36"/>
  <c r="L62" i="1"/>
  <c r="M59" s="1"/>
  <c r="M546"/>
  <c r="L519" l="1"/>
  <c r="M547"/>
  <c r="M522"/>
  <c r="N486" s="1"/>
  <c r="M582"/>
  <c r="N82"/>
  <c r="O79" s="1"/>
  <c r="O82" s="1"/>
  <c r="P79" s="1"/>
  <c r="P82" s="1"/>
  <c r="Q79" s="1"/>
  <c r="Q261"/>
  <c r="Q295"/>
  <c r="Q329"/>
  <c r="Q397"/>
  <c r="Q227"/>
  <c r="Q324"/>
  <c r="Q392"/>
  <c r="Q188"/>
  <c r="Q222"/>
  <c r="Q256"/>
  <c r="Q330"/>
  <c r="Q228"/>
  <c r="Q364"/>
  <c r="Q398"/>
  <c r="Q262"/>
  <c r="Q189"/>
  <c r="Q257"/>
  <c r="Q291"/>
  <c r="Q393"/>
  <c r="Q223"/>
  <c r="Q325"/>
  <c r="M92"/>
  <c r="N89" s="1"/>
  <c r="Q225"/>
  <c r="Q259"/>
  <c r="Q327"/>
  <c r="Q293"/>
  <c r="Q395"/>
  <c r="Q294"/>
  <c r="Q226"/>
  <c r="Q328"/>
  <c r="Q260"/>
  <c r="Q396"/>
  <c r="Q326"/>
  <c r="Q292"/>
  <c r="Q394"/>
  <c r="Q224"/>
  <c r="Q258"/>
  <c r="S19" i="2"/>
  <c r="S33"/>
  <c r="S26"/>
  <c r="Q186" i="1"/>
  <c r="Q220"/>
  <c r="Q254"/>
  <c r="Q390"/>
  <c r="Q322"/>
  <c r="Q391"/>
  <c r="Q187"/>
  <c r="Q221"/>
  <c r="Q255"/>
  <c r="Q323"/>
  <c r="N389"/>
  <c r="O389"/>
  <c r="P389"/>
  <c r="Q389"/>
  <c r="N321"/>
  <c r="O321"/>
  <c r="P321"/>
  <c r="Q321"/>
  <c r="H115"/>
  <c r="H185"/>
  <c r="K115"/>
  <c r="K185"/>
  <c r="J115"/>
  <c r="J185"/>
  <c r="I115"/>
  <c r="I185"/>
  <c r="M543" l="1"/>
  <c r="N546"/>
  <c r="Q67"/>
  <c r="R64" s="1"/>
  <c r="Q72"/>
  <c r="R69" s="1"/>
  <c r="Q82"/>
  <c r="R79" s="1"/>
  <c r="S20" i="2"/>
  <c r="S34"/>
  <c r="S27"/>
  <c r="Q77" i="1"/>
  <c r="R74" s="1"/>
  <c r="Q87"/>
  <c r="R84" s="1"/>
  <c r="M62"/>
  <c r="N59" s="1"/>
  <c r="I191"/>
  <c r="J191"/>
  <c r="K191"/>
  <c r="L191"/>
  <c r="M191"/>
  <c r="N191"/>
  <c r="O191"/>
  <c r="P191"/>
  <c r="Q191"/>
  <c r="I491"/>
  <c r="I551" s="1"/>
  <c r="I557" s="1"/>
  <c r="I588" s="1"/>
  <c r="J192"/>
  <c r="K192"/>
  <c r="L192"/>
  <c r="M192"/>
  <c r="N192"/>
  <c r="O192"/>
  <c r="P192"/>
  <c r="Q192"/>
  <c r="J491"/>
  <c r="J551" s="1"/>
  <c r="J557" s="1"/>
  <c r="J588" s="1"/>
  <c r="K193"/>
  <c r="L193"/>
  <c r="M193"/>
  <c r="N193"/>
  <c r="O193"/>
  <c r="P193"/>
  <c r="Q193"/>
  <c r="K491"/>
  <c r="K551" s="1"/>
  <c r="K557" s="1"/>
  <c r="K588" s="1"/>
  <c r="L115"/>
  <c r="L185"/>
  <c r="O355"/>
  <c r="O555" s="1"/>
  <c r="P355"/>
  <c r="P555" s="1"/>
  <c r="Q355"/>
  <c r="Q555" s="1"/>
  <c r="I190"/>
  <c r="J190"/>
  <c r="K190"/>
  <c r="L190"/>
  <c r="M190"/>
  <c r="H491"/>
  <c r="H190"/>
  <c r="Q190"/>
  <c r="P190"/>
  <c r="O190"/>
  <c r="N190"/>
  <c r="Q335"/>
  <c r="Q334"/>
  <c r="P334"/>
  <c r="P333"/>
  <c r="Q333"/>
  <c r="O333"/>
  <c r="O332"/>
  <c r="P332"/>
  <c r="Q332"/>
  <c r="N332"/>
  <c r="Q403"/>
  <c r="Q402"/>
  <c r="P402"/>
  <c r="P401"/>
  <c r="O401"/>
  <c r="Q401"/>
  <c r="P400"/>
  <c r="N400"/>
  <c r="O400"/>
  <c r="Q400"/>
  <c r="H551" l="1"/>
  <c r="N553"/>
  <c r="O553"/>
  <c r="Q553"/>
  <c r="P553"/>
  <c r="I217"/>
  <c r="I431" s="1"/>
  <c r="I473" s="1"/>
  <c r="R114"/>
  <c r="R108"/>
  <c r="R430" s="1"/>
  <c r="R112"/>
  <c r="R16" i="2"/>
  <c r="K217" i="1"/>
  <c r="H217"/>
  <c r="R18"/>
  <c r="R19" s="1"/>
  <c r="S21" i="2"/>
  <c r="S35"/>
  <c r="Q17" i="1"/>
  <c r="S28" i="2"/>
  <c r="J217" i="1"/>
  <c r="H497"/>
  <c r="Q369"/>
  <c r="Q368"/>
  <c r="P368"/>
  <c r="Q367"/>
  <c r="P367"/>
  <c r="O367"/>
  <c r="L194"/>
  <c r="M194"/>
  <c r="N194"/>
  <c r="O194"/>
  <c r="P194"/>
  <c r="Q194"/>
  <c r="L491"/>
  <c r="L551" s="1"/>
  <c r="L557" s="1"/>
  <c r="L588" s="1"/>
  <c r="K497"/>
  <c r="K528" s="1"/>
  <c r="J497"/>
  <c r="J528" s="1"/>
  <c r="I497"/>
  <c r="I528" s="1"/>
  <c r="J423" l="1"/>
  <c r="J431"/>
  <c r="J473" s="1"/>
  <c r="AL127"/>
  <c r="R454"/>
  <c r="H423"/>
  <c r="H431"/>
  <c r="K423"/>
  <c r="K431"/>
  <c r="K473" s="1"/>
  <c r="AL129"/>
  <c r="AM129" s="1"/>
  <c r="R466"/>
  <c r="H528"/>
  <c r="R389"/>
  <c r="H557"/>
  <c r="I500"/>
  <c r="I560" s="1"/>
  <c r="I566" s="1"/>
  <c r="I423"/>
  <c r="K500"/>
  <c r="K506" s="1"/>
  <c r="R321"/>
  <c r="AL123"/>
  <c r="AM123" s="1"/>
  <c r="AM127"/>
  <c r="H500"/>
  <c r="L217"/>
  <c r="J500"/>
  <c r="R404"/>
  <c r="S22" i="2"/>
  <c r="S36"/>
  <c r="S29"/>
  <c r="R85" i="1"/>
  <c r="R80"/>
  <c r="R70"/>
  <c r="R65"/>
  <c r="R75"/>
  <c r="R365"/>
  <c r="L497"/>
  <c r="L528" s="1"/>
  <c r="H473" l="1"/>
  <c r="H475" s="1"/>
  <c r="H433"/>
  <c r="I429" s="1"/>
  <c r="L423"/>
  <c r="L431"/>
  <c r="L473" s="1"/>
  <c r="I506"/>
  <c r="J506"/>
  <c r="J560"/>
  <c r="J566" s="1"/>
  <c r="K560"/>
  <c r="K566" s="1"/>
  <c r="H588"/>
  <c r="H560"/>
  <c r="R553"/>
  <c r="R336"/>
  <c r="AP127"/>
  <c r="AN127"/>
  <c r="L500"/>
  <c r="H506"/>
  <c r="R224"/>
  <c r="R258"/>
  <c r="R292"/>
  <c r="R326"/>
  <c r="R394"/>
  <c r="R190"/>
  <c r="R330"/>
  <c r="R262"/>
  <c r="R398"/>
  <c r="R228"/>
  <c r="R194"/>
  <c r="R334"/>
  <c r="R402"/>
  <c r="R368"/>
  <c r="R226"/>
  <c r="R294"/>
  <c r="R328"/>
  <c r="R396"/>
  <c r="R260"/>
  <c r="R192"/>
  <c r="R333"/>
  <c r="R401"/>
  <c r="R367"/>
  <c r="R329"/>
  <c r="R227"/>
  <c r="R261"/>
  <c r="R295"/>
  <c r="R397"/>
  <c r="R193"/>
  <c r="R187"/>
  <c r="R221"/>
  <c r="R255"/>
  <c r="R323"/>
  <c r="R391"/>
  <c r="R225"/>
  <c r="R259"/>
  <c r="R327"/>
  <c r="R293"/>
  <c r="R395"/>
  <c r="R191"/>
  <c r="R335"/>
  <c r="R403"/>
  <c r="R369"/>
  <c r="T26" i="2"/>
  <c r="T19"/>
  <c r="T33"/>
  <c r="R254" i="1"/>
  <c r="R322"/>
  <c r="R390"/>
  <c r="R186"/>
  <c r="R220"/>
  <c r="R189"/>
  <c r="R223"/>
  <c r="R393"/>
  <c r="R257"/>
  <c r="R325"/>
  <c r="R400"/>
  <c r="R332"/>
  <c r="R256"/>
  <c r="R324"/>
  <c r="R392"/>
  <c r="R222"/>
  <c r="R188"/>
  <c r="H509"/>
  <c r="H569" s="1"/>
  <c r="H575" s="1"/>
  <c r="H590" s="1"/>
  <c r="I433" l="1"/>
  <c r="J429" s="1"/>
  <c r="I471"/>
  <c r="I475" s="1"/>
  <c r="H566"/>
  <c r="H584" s="1"/>
  <c r="H578"/>
  <c r="L560"/>
  <c r="L566" s="1"/>
  <c r="H518"/>
  <c r="I482" s="1"/>
  <c r="I488" s="1"/>
  <c r="H591"/>
  <c r="I587" s="1"/>
  <c r="L506"/>
  <c r="AN156"/>
  <c r="AP156" s="1"/>
  <c r="AP164" s="1"/>
  <c r="T27" i="2"/>
  <c r="T34"/>
  <c r="T20"/>
  <c r="R67" i="1"/>
  <c r="R82"/>
  <c r="R72"/>
  <c r="R77"/>
  <c r="R87"/>
  <c r="H515"/>
  <c r="H530" s="1"/>
  <c r="J433" l="1"/>
  <c r="K429" s="1"/>
  <c r="J471"/>
  <c r="J475" s="1"/>
  <c r="H524"/>
  <c r="I542"/>
  <c r="H531"/>
  <c r="R17"/>
  <c r="T21" i="2"/>
  <c r="T35"/>
  <c r="T28"/>
  <c r="I509" i="1"/>
  <c r="K433" l="1"/>
  <c r="L429" s="1"/>
  <c r="K471"/>
  <c r="K475" s="1"/>
  <c r="I515"/>
  <c r="I530" s="1"/>
  <c r="I569"/>
  <c r="I575" s="1"/>
  <c r="I590" s="1"/>
  <c r="I591" s="1"/>
  <c r="J587" s="1"/>
  <c r="I518"/>
  <c r="J482" s="1"/>
  <c r="J488" s="1"/>
  <c r="J542"/>
  <c r="I548"/>
  <c r="I527"/>
  <c r="T22" i="2"/>
  <c r="T36"/>
  <c r="T29"/>
  <c r="J509" i="1"/>
  <c r="I578" l="1"/>
  <c r="I524"/>
  <c r="I584"/>
  <c r="L433"/>
  <c r="M429" s="1"/>
  <c r="L471"/>
  <c r="L475" s="1"/>
  <c r="J515"/>
  <c r="J569"/>
  <c r="J575" s="1"/>
  <c r="J590" s="1"/>
  <c r="J591" s="1"/>
  <c r="K587" s="1"/>
  <c r="J518"/>
  <c r="K482" s="1"/>
  <c r="K488" s="1"/>
  <c r="K542"/>
  <c r="J548"/>
  <c r="I531"/>
  <c r="U19" i="2"/>
  <c r="U33"/>
  <c r="U26"/>
  <c r="K509" i="1"/>
  <c r="J584" l="1"/>
  <c r="K518"/>
  <c r="L482" s="1"/>
  <c r="L488" s="1"/>
  <c r="J524"/>
  <c r="M471"/>
  <c r="L542"/>
  <c r="K515"/>
  <c r="K530" s="1"/>
  <c r="K569"/>
  <c r="K575" s="1"/>
  <c r="K590" s="1"/>
  <c r="K591" s="1"/>
  <c r="L587" s="1"/>
  <c r="K548"/>
  <c r="J578"/>
  <c r="J527"/>
  <c r="U20" i="2"/>
  <c r="U34"/>
  <c r="U27"/>
  <c r="L509" i="1"/>
  <c r="L518" s="1"/>
  <c r="M488" s="1"/>
  <c r="K584" l="1"/>
  <c r="M542"/>
  <c r="M548" s="1"/>
  <c r="K578"/>
  <c r="K524"/>
  <c r="L515"/>
  <c r="L530" s="1"/>
  <c r="L569"/>
  <c r="L575" s="1"/>
  <c r="L590" s="1"/>
  <c r="L591" s="1"/>
  <c r="L548"/>
  <c r="J531"/>
  <c r="U21" i="2"/>
  <c r="U35"/>
  <c r="U28"/>
  <c r="L524" i="1" l="1"/>
  <c r="L578"/>
  <c r="L584"/>
  <c r="K527"/>
  <c r="U22" i="2"/>
  <c r="U36"/>
  <c r="U29"/>
  <c r="K531" i="1" l="1"/>
  <c r="V19" i="2"/>
  <c r="V33"/>
  <c r="V26"/>
  <c r="L527" i="1" l="1"/>
  <c r="V20" i="2"/>
  <c r="V34"/>
  <c r="V27"/>
  <c r="L531" i="1" l="1"/>
  <c r="V21" i="2"/>
  <c r="V35"/>
  <c r="V28"/>
  <c r="M321" i="1"/>
  <c r="V29" i="2" l="1"/>
  <c r="V22"/>
  <c r="V36"/>
  <c r="N331" i="1"/>
  <c r="N353" s="1"/>
  <c r="N455" s="1"/>
  <c r="O331"/>
  <c r="O353" s="1"/>
  <c r="O455" s="1"/>
  <c r="P331"/>
  <c r="P353" s="1"/>
  <c r="P455" s="1"/>
  <c r="Q331"/>
  <c r="Q353" s="1"/>
  <c r="Q455" s="1"/>
  <c r="R331"/>
  <c r="R353" s="1"/>
  <c r="R455" s="1"/>
  <c r="M331"/>
  <c r="M553" l="1"/>
  <c r="M353"/>
  <c r="M502" s="1"/>
  <c r="W19" i="2"/>
  <c r="W26"/>
  <c r="W33"/>
  <c r="Q287" i="1"/>
  <c r="Q554" s="1"/>
  <c r="P287"/>
  <c r="P554" s="1"/>
  <c r="O287"/>
  <c r="O554" s="1"/>
  <c r="R502"/>
  <c r="Q502"/>
  <c r="P502"/>
  <c r="O502"/>
  <c r="N502"/>
  <c r="M511"/>
  <c r="M571" s="1"/>
  <c r="M455" l="1"/>
  <c r="M457" s="1"/>
  <c r="N453" s="1"/>
  <c r="M520"/>
  <c r="N484" s="1"/>
  <c r="P562"/>
  <c r="Q562"/>
  <c r="M562"/>
  <c r="N562"/>
  <c r="O562"/>
  <c r="R562"/>
  <c r="W34" i="2"/>
  <c r="W20"/>
  <c r="W27"/>
  <c r="M219" i="1"/>
  <c r="M253"/>
  <c r="N511"/>
  <c r="N571" s="1"/>
  <c r="Q299"/>
  <c r="O299"/>
  <c r="P299"/>
  <c r="R299"/>
  <c r="R300"/>
  <c r="Q300"/>
  <c r="P300"/>
  <c r="R301"/>
  <c r="Q301"/>
  <c r="N457" l="1"/>
  <c r="O453" s="1"/>
  <c r="N520"/>
  <c r="O484" s="1"/>
  <c r="M556"/>
  <c r="M580"/>
  <c r="W21" i="2"/>
  <c r="W28"/>
  <c r="W35"/>
  <c r="M389" i="1"/>
  <c r="N263"/>
  <c r="P263"/>
  <c r="R263"/>
  <c r="O263"/>
  <c r="Q263"/>
  <c r="M263"/>
  <c r="N229"/>
  <c r="P229"/>
  <c r="R229"/>
  <c r="M229"/>
  <c r="O229"/>
  <c r="Q229"/>
  <c r="N544" l="1"/>
  <c r="N580" s="1"/>
  <c r="O457"/>
  <c r="P453" s="1"/>
  <c r="O544"/>
  <c r="M552"/>
  <c r="O511"/>
  <c r="O571" s="1"/>
  <c r="M285"/>
  <c r="M251"/>
  <c r="M501" s="1"/>
  <c r="W36" i="2"/>
  <c r="W22"/>
  <c r="W29"/>
  <c r="P511" i="1"/>
  <c r="P571" s="1"/>
  <c r="O219"/>
  <c r="O253"/>
  <c r="O556" s="1"/>
  <c r="M115"/>
  <c r="M185"/>
  <c r="M287"/>
  <c r="O399"/>
  <c r="O421" s="1"/>
  <c r="O467" s="1"/>
  <c r="Q399"/>
  <c r="Q421" s="1"/>
  <c r="Q467" s="1"/>
  <c r="N399"/>
  <c r="N421" s="1"/>
  <c r="N467" s="1"/>
  <c r="P399"/>
  <c r="P421" s="1"/>
  <c r="P467" s="1"/>
  <c r="R399"/>
  <c r="R421" s="1"/>
  <c r="R467" s="1"/>
  <c r="M399"/>
  <c r="M443" l="1"/>
  <c r="M445" s="1"/>
  <c r="N441" s="1"/>
  <c r="M505"/>
  <c r="P457"/>
  <c r="Q453" s="1"/>
  <c r="M437"/>
  <c r="M439" s="1"/>
  <c r="N435" s="1"/>
  <c r="O580"/>
  <c r="O520"/>
  <c r="P484" s="1"/>
  <c r="M561"/>
  <c r="M554"/>
  <c r="M510"/>
  <c r="M570" s="1"/>
  <c r="M421"/>
  <c r="M467" s="1"/>
  <c r="M469" s="1"/>
  <c r="N465" s="1"/>
  <c r="X19" i="2"/>
  <c r="X26"/>
  <c r="X33"/>
  <c r="Q511" i="1"/>
  <c r="Q571" s="1"/>
  <c r="P219"/>
  <c r="P253"/>
  <c r="P556" s="1"/>
  <c r="N297"/>
  <c r="P297"/>
  <c r="R297"/>
  <c r="O297"/>
  <c r="Q297"/>
  <c r="M297"/>
  <c r="M195"/>
  <c r="N195"/>
  <c r="O195"/>
  <c r="P195"/>
  <c r="Q195"/>
  <c r="R195"/>
  <c r="O265"/>
  <c r="P265"/>
  <c r="R265"/>
  <c r="Q265"/>
  <c r="O231"/>
  <c r="Q231"/>
  <c r="P231"/>
  <c r="R231"/>
  <c r="N469" l="1"/>
  <c r="O465" s="1"/>
  <c r="Q457"/>
  <c r="R453" s="1"/>
  <c r="M519"/>
  <c r="N483" s="1"/>
  <c r="M579"/>
  <c r="M551"/>
  <c r="O552"/>
  <c r="P520"/>
  <c r="Q484" s="1"/>
  <c r="P544"/>
  <c r="P580" s="1"/>
  <c r="M565"/>
  <c r="N510"/>
  <c r="N570" s="1"/>
  <c r="M217"/>
  <c r="M319"/>
  <c r="X34" i="2"/>
  <c r="X20"/>
  <c r="X27"/>
  <c r="Q219" i="1"/>
  <c r="Q253"/>
  <c r="Q556" s="1"/>
  <c r="M497"/>
  <c r="R511"/>
  <c r="R571" s="1"/>
  <c r="R266"/>
  <c r="P266"/>
  <c r="Q266"/>
  <c r="P232"/>
  <c r="Q232"/>
  <c r="R232"/>
  <c r="M449" l="1"/>
  <c r="M451" s="1"/>
  <c r="N447" s="1"/>
  <c r="M503"/>
  <c r="M431"/>
  <c r="M500"/>
  <c r="R457"/>
  <c r="O469"/>
  <c r="P465" s="1"/>
  <c r="M473"/>
  <c r="M475" s="1"/>
  <c r="M433"/>
  <c r="N429" s="1"/>
  <c r="M557"/>
  <c r="Q544"/>
  <c r="Q580" s="1"/>
  <c r="Q520"/>
  <c r="R484" s="1"/>
  <c r="P552"/>
  <c r="N543"/>
  <c r="M528"/>
  <c r="M423"/>
  <c r="O510"/>
  <c r="O570" s="1"/>
  <c r="M514"/>
  <c r="X21" i="2"/>
  <c r="X28"/>
  <c r="X35"/>
  <c r="R267" i="1"/>
  <c r="Q267"/>
  <c r="Q233"/>
  <c r="R233"/>
  <c r="P469" l="1"/>
  <c r="Q465" s="1"/>
  <c r="R544"/>
  <c r="R580" s="1"/>
  <c r="N471"/>
  <c r="M574"/>
  <c r="M583" s="1"/>
  <c r="M523"/>
  <c r="N487" s="1"/>
  <c r="M560"/>
  <c r="Q552"/>
  <c r="M563"/>
  <c r="M521"/>
  <c r="N485" s="1"/>
  <c r="M588"/>
  <c r="M506"/>
  <c r="N514"/>
  <c r="N574" s="1"/>
  <c r="X36" i="2"/>
  <c r="X29"/>
  <c r="X22"/>
  <c r="M509" i="1"/>
  <c r="M569" s="1"/>
  <c r="M575" s="1"/>
  <c r="M590" s="1"/>
  <c r="Q469" l="1"/>
  <c r="R465" s="1"/>
  <c r="N545"/>
  <c r="N547"/>
  <c r="R520"/>
  <c r="M591"/>
  <c r="N587" s="1"/>
  <c r="M518"/>
  <c r="N482" s="1"/>
  <c r="M581"/>
  <c r="M566"/>
  <c r="M584" s="1"/>
  <c r="M578"/>
  <c r="O514"/>
  <c r="O574" s="1"/>
  <c r="P510"/>
  <c r="P570" s="1"/>
  <c r="Y19" i="2"/>
  <c r="Y26"/>
  <c r="Y33"/>
  <c r="N60" i="1"/>
  <c r="N53"/>
  <c r="M515"/>
  <c r="M530" s="1"/>
  <c r="N488" l="1"/>
  <c r="R469"/>
  <c r="M524"/>
  <c r="N542"/>
  <c r="M531"/>
  <c r="Q510"/>
  <c r="Q570" s="1"/>
  <c r="P514"/>
  <c r="P574" s="1"/>
  <c r="Y34" i="2"/>
  <c r="Y20"/>
  <c r="Y27"/>
  <c r="O60" i="1"/>
  <c r="O90" s="1"/>
  <c r="O53"/>
  <c r="N90"/>
  <c r="N548" l="1"/>
  <c r="Y21" i="2"/>
  <c r="Y28"/>
  <c r="Y35"/>
  <c r="N62" i="1"/>
  <c r="O59" s="1"/>
  <c r="N92"/>
  <c r="O89" s="1"/>
  <c r="P60"/>
  <c r="P90" s="1"/>
  <c r="P53"/>
  <c r="N509"/>
  <c r="N569" s="1"/>
  <c r="N575" s="1"/>
  <c r="N590" s="1"/>
  <c r="R510" l="1"/>
  <c r="R570" s="1"/>
  <c r="Q514"/>
  <c r="Q574" s="1"/>
  <c r="Y36" i="2"/>
  <c r="Y22"/>
  <c r="Y29"/>
  <c r="N515" i="1"/>
  <c r="N530" s="1"/>
  <c r="R60"/>
  <c r="R90" s="1"/>
  <c r="R53"/>
  <c r="Q60"/>
  <c r="Q90" s="1"/>
  <c r="Q53"/>
  <c r="O62"/>
  <c r="P59" s="1"/>
  <c r="Z19" i="2" l="1"/>
  <c r="Z26"/>
  <c r="Z33"/>
  <c r="P62" i="1"/>
  <c r="Q59" s="1"/>
  <c r="O92"/>
  <c r="P89" s="1"/>
  <c r="O509"/>
  <c r="O515" l="1"/>
  <c r="O530" s="1"/>
  <c r="O569"/>
  <c r="O575" s="1"/>
  <c r="O590" s="1"/>
  <c r="R514"/>
  <c r="R574" s="1"/>
  <c r="Z34" i="2"/>
  <c r="Z27"/>
  <c r="Z20"/>
  <c r="Q62" i="1"/>
  <c r="R59" s="1"/>
  <c r="P92"/>
  <c r="Q89" s="1"/>
  <c r="P509"/>
  <c r="P515" l="1"/>
  <c r="P530" s="1"/>
  <c r="P569"/>
  <c r="P575" s="1"/>
  <c r="P590" s="1"/>
  <c r="Z21" i="2"/>
  <c r="Z28"/>
  <c r="Z35"/>
  <c r="R62" i="1"/>
  <c r="Q92"/>
  <c r="R89" s="1"/>
  <c r="Q509"/>
  <c r="Q515" l="1"/>
  <c r="Q530" s="1"/>
  <c r="Q569"/>
  <c r="Q575" s="1"/>
  <c r="Q590" s="1"/>
  <c r="Z36" i="2"/>
  <c r="Z22"/>
  <c r="Z29"/>
  <c r="R92" i="1"/>
  <c r="R509"/>
  <c r="R515" l="1"/>
  <c r="R530" s="1"/>
  <c r="R569"/>
  <c r="R575" s="1"/>
  <c r="R590" s="1"/>
  <c r="AA19" i="2"/>
  <c r="AA26"/>
  <c r="AA33"/>
  <c r="AA34" l="1"/>
  <c r="AA20"/>
  <c r="AA27"/>
  <c r="AA21" l="1"/>
  <c r="AA28"/>
  <c r="AA35"/>
  <c r="AA36" l="1"/>
  <c r="AA22"/>
  <c r="AA29"/>
  <c r="AB19" l="1"/>
  <c r="AB26"/>
  <c r="AB33"/>
  <c r="AB34" l="1"/>
  <c r="AB27"/>
  <c r="AB20"/>
  <c r="AB21" l="1"/>
  <c r="AB28"/>
  <c r="AB35"/>
  <c r="AB36" l="1"/>
  <c r="AB22"/>
  <c r="AB29"/>
  <c r="AC19" l="1"/>
  <c r="AC26"/>
  <c r="AC33"/>
  <c r="AC34" l="1"/>
  <c r="AC20"/>
  <c r="AC27"/>
  <c r="AC21" l="1"/>
  <c r="AC28"/>
  <c r="AC35"/>
  <c r="AC36" l="1"/>
  <c r="AC22"/>
  <c r="AC29"/>
  <c r="AD19" l="1"/>
  <c r="AD26"/>
  <c r="AD33"/>
  <c r="AD34" l="1"/>
  <c r="AD20"/>
  <c r="AD27"/>
  <c r="AD21" l="1"/>
  <c r="AD28"/>
  <c r="AD35"/>
  <c r="AD36" l="1"/>
  <c r="AD22"/>
  <c r="AD29"/>
  <c r="AE19" l="1"/>
  <c r="AE26"/>
  <c r="AE33"/>
  <c r="AE34" l="1"/>
  <c r="AE20"/>
  <c r="AE27"/>
  <c r="AE21" l="1"/>
  <c r="AE28"/>
  <c r="AE35"/>
  <c r="AE36" l="1"/>
  <c r="AE22"/>
  <c r="AE29"/>
  <c r="AF19" l="1"/>
  <c r="AF26"/>
  <c r="AF33"/>
  <c r="AF34" l="1"/>
  <c r="AF27"/>
  <c r="AF20"/>
  <c r="AF21" l="1"/>
  <c r="AF28"/>
  <c r="AF35"/>
  <c r="AF36" l="1"/>
  <c r="AF22"/>
  <c r="AF29"/>
  <c r="AG19" l="1"/>
  <c r="AG26"/>
  <c r="AG33"/>
  <c r="AG34" l="1"/>
  <c r="AG20"/>
  <c r="AG27"/>
  <c r="AG21" l="1"/>
  <c r="AG28"/>
  <c r="AG35"/>
  <c r="AG36" l="1"/>
  <c r="AG29"/>
  <c r="AG22"/>
  <c r="AH19" l="1"/>
  <c r="AH26"/>
  <c r="AH33"/>
  <c r="AH34" l="1"/>
  <c r="AH27"/>
  <c r="AH20"/>
  <c r="AH21" l="1"/>
  <c r="AH28"/>
  <c r="AH35"/>
  <c r="AH36" l="1"/>
  <c r="AH22"/>
  <c r="AH29"/>
  <c r="AI19" l="1"/>
  <c r="AI26"/>
  <c r="AI33"/>
  <c r="AI34" l="1"/>
  <c r="AI20"/>
  <c r="AI27"/>
  <c r="AI21" l="1"/>
  <c r="AI28"/>
  <c r="AI35"/>
  <c r="AI36" l="1"/>
  <c r="AI29"/>
  <c r="AI22"/>
  <c r="Q589" i="1" l="1"/>
  <c r="P589"/>
  <c r="O589"/>
  <c r="N589"/>
  <c r="R110" l="1"/>
  <c r="R442" s="1"/>
  <c r="R113"/>
  <c r="R460" s="1"/>
  <c r="AL128" l="1"/>
  <c r="R355"/>
  <c r="R555" s="1"/>
  <c r="R109"/>
  <c r="R436" s="1"/>
  <c r="AL125"/>
  <c r="R253"/>
  <c r="R556" s="1"/>
  <c r="R111"/>
  <c r="R448" s="1"/>
  <c r="R472" l="1"/>
  <c r="AL124"/>
  <c r="R219"/>
  <c r="AL126"/>
  <c r="R287"/>
  <c r="R554" s="1"/>
  <c r="R268"/>
  <c r="R370"/>
  <c r="R302" l="1"/>
  <c r="R234"/>
  <c r="R552"/>
  <c r="R589" l="1"/>
  <c r="O107" l="1"/>
  <c r="O430" s="1"/>
  <c r="O472" s="1"/>
  <c r="AI115"/>
  <c r="P107"/>
  <c r="P430" s="1"/>
  <c r="P472" s="1"/>
  <c r="AJ115"/>
  <c r="AJ122" l="1"/>
  <c r="AJ130" s="1"/>
  <c r="P185"/>
  <c r="P115"/>
  <c r="AI122"/>
  <c r="AI130" s="1"/>
  <c r="O185"/>
  <c r="O115"/>
  <c r="R198" l="1"/>
  <c r="Q198"/>
  <c r="P198"/>
  <c r="P551"/>
  <c r="O197"/>
  <c r="Q197"/>
  <c r="P197"/>
  <c r="R197"/>
  <c r="O551"/>
  <c r="P557" l="1"/>
  <c r="P588" s="1"/>
  <c r="O557"/>
  <c r="O588" s="1"/>
  <c r="P497"/>
  <c r="P528" s="1"/>
  <c r="O497"/>
  <c r="O528" s="1"/>
  <c r="N107" l="1"/>
  <c r="N430" s="1"/>
  <c r="AH122" l="1"/>
  <c r="N185"/>
  <c r="P196" l="1"/>
  <c r="P217" s="1"/>
  <c r="P431" s="1"/>
  <c r="N196"/>
  <c r="R196"/>
  <c r="O196"/>
  <c r="O217" s="1"/>
  <c r="O431" s="1"/>
  <c r="Q196"/>
  <c r="N551" l="1"/>
  <c r="O500"/>
  <c r="O560" s="1"/>
  <c r="N217"/>
  <c r="N431" s="1"/>
  <c r="P500"/>
  <c r="P560" s="1"/>
  <c r="N433" l="1"/>
  <c r="O429" s="1"/>
  <c r="N500"/>
  <c r="O433" l="1"/>
  <c r="P429" s="1"/>
  <c r="N560"/>
  <c r="N518"/>
  <c r="O482" s="1"/>
  <c r="P433" l="1"/>
  <c r="Q429" s="1"/>
  <c r="N578"/>
  <c r="O518" l="1"/>
  <c r="P482" s="1"/>
  <c r="O542"/>
  <c r="O578" l="1"/>
  <c r="P518"/>
  <c r="Q482" s="1"/>
  <c r="P542"/>
  <c r="P578" l="1"/>
  <c r="Q542"/>
  <c r="N110" l="1"/>
  <c r="N442" s="1"/>
  <c r="N113"/>
  <c r="N460" s="1"/>
  <c r="N111"/>
  <c r="N448" s="1"/>
  <c r="AH126" l="1"/>
  <c r="N287"/>
  <c r="AH128"/>
  <c r="N355"/>
  <c r="N253"/>
  <c r="AH125"/>
  <c r="N109"/>
  <c r="N436" s="1"/>
  <c r="AH115"/>
  <c r="N472" l="1"/>
  <c r="N556"/>
  <c r="N555"/>
  <c r="N554"/>
  <c r="AM125"/>
  <c r="N366"/>
  <c r="P366"/>
  <c r="P387" s="1"/>
  <c r="Q366"/>
  <c r="Q387" s="1"/>
  <c r="O366"/>
  <c r="O387" s="1"/>
  <c r="R366"/>
  <c r="R387" s="1"/>
  <c r="O298"/>
  <c r="O319" s="1"/>
  <c r="O449" s="1"/>
  <c r="N298"/>
  <c r="R298"/>
  <c r="R319" s="1"/>
  <c r="R449" s="1"/>
  <c r="P298"/>
  <c r="P319" s="1"/>
  <c r="P449" s="1"/>
  <c r="Q298"/>
  <c r="Q319" s="1"/>
  <c r="Q449" s="1"/>
  <c r="AH124"/>
  <c r="N219"/>
  <c r="N115"/>
  <c r="P264"/>
  <c r="P285" s="1"/>
  <c r="P443" s="1"/>
  <c r="Q264"/>
  <c r="Q285" s="1"/>
  <c r="Q443" s="1"/>
  <c r="O264"/>
  <c r="O285" s="1"/>
  <c r="O443" s="1"/>
  <c r="N264"/>
  <c r="R264"/>
  <c r="R285" s="1"/>
  <c r="R443" s="1"/>
  <c r="AM128"/>
  <c r="AM126"/>
  <c r="P504" l="1"/>
  <c r="P564" s="1"/>
  <c r="P461"/>
  <c r="R504"/>
  <c r="R564" s="1"/>
  <c r="R461"/>
  <c r="O504"/>
  <c r="O564" s="1"/>
  <c r="O461"/>
  <c r="Q504"/>
  <c r="Q564" s="1"/>
  <c r="Q461"/>
  <c r="O505"/>
  <c r="O565" s="1"/>
  <c r="P503"/>
  <c r="P563" s="1"/>
  <c r="O503"/>
  <c r="O563" s="1"/>
  <c r="Q505"/>
  <c r="Q565" s="1"/>
  <c r="R503"/>
  <c r="R563" s="1"/>
  <c r="R505"/>
  <c r="R565" s="1"/>
  <c r="P505"/>
  <c r="P565" s="1"/>
  <c r="Q503"/>
  <c r="Q563" s="1"/>
  <c r="N285"/>
  <c r="N443" s="1"/>
  <c r="N445" s="1"/>
  <c r="O441" s="1"/>
  <c r="AM124"/>
  <c r="AH130"/>
  <c r="N319"/>
  <c r="N449" s="1"/>
  <c r="N451" s="1"/>
  <c r="O447" s="1"/>
  <c r="N387"/>
  <c r="AP125"/>
  <c r="AN125"/>
  <c r="AN126"/>
  <c r="AP126"/>
  <c r="AP128"/>
  <c r="AN128"/>
  <c r="P230"/>
  <c r="P251" s="1"/>
  <c r="P437" s="1"/>
  <c r="P473" s="1"/>
  <c r="N230"/>
  <c r="R230"/>
  <c r="R251" s="1"/>
  <c r="R437" s="1"/>
  <c r="O230"/>
  <c r="O251" s="1"/>
  <c r="O437" s="1"/>
  <c r="O473" s="1"/>
  <c r="Q230"/>
  <c r="Q251" s="1"/>
  <c r="Q437" s="1"/>
  <c r="O451" l="1"/>
  <c r="P447" s="1"/>
  <c r="O445"/>
  <c r="P441" s="1"/>
  <c r="N504"/>
  <c r="N461"/>
  <c r="N463" s="1"/>
  <c r="O459" s="1"/>
  <c r="N552"/>
  <c r="N564"/>
  <c r="N522"/>
  <c r="O486" s="1"/>
  <c r="N503"/>
  <c r="N505"/>
  <c r="N497"/>
  <c r="O501"/>
  <c r="O561" s="1"/>
  <c r="N251"/>
  <c r="AF150"/>
  <c r="Z150"/>
  <c r="AE150"/>
  <c r="AB150"/>
  <c r="AG150"/>
  <c r="AD150"/>
  <c r="AI150"/>
  <c r="AC150"/>
  <c r="X150"/>
  <c r="AK150"/>
  <c r="Y150"/>
  <c r="AJ150"/>
  <c r="AA150"/>
  <c r="AL150"/>
  <c r="AH150"/>
  <c r="Y151"/>
  <c r="AK151"/>
  <c r="AB151"/>
  <c r="AL151"/>
  <c r="AC151"/>
  <c r="Z151"/>
  <c r="AI151"/>
  <c r="AJ151"/>
  <c r="AA151"/>
  <c r="AD151"/>
  <c r="X151"/>
  <c r="AF151"/>
  <c r="AE151"/>
  <c r="AG151"/>
  <c r="AH151"/>
  <c r="O423"/>
  <c r="AN124"/>
  <c r="AP124"/>
  <c r="Q501"/>
  <c r="Q561" s="1"/>
  <c r="R501"/>
  <c r="R561" s="1"/>
  <c r="P423"/>
  <c r="P501"/>
  <c r="P561" s="1"/>
  <c r="AC149"/>
  <c r="AA149"/>
  <c r="AJ149"/>
  <c r="Y149"/>
  <c r="AK149"/>
  <c r="AE149"/>
  <c r="AL149"/>
  <c r="AD149"/>
  <c r="AB149"/>
  <c r="AI149"/>
  <c r="Z149"/>
  <c r="X149"/>
  <c r="AF149"/>
  <c r="AG149"/>
  <c r="AH149"/>
  <c r="O463" l="1"/>
  <c r="P459" s="1"/>
  <c r="O522"/>
  <c r="P486" s="1"/>
  <c r="P445"/>
  <c r="Q441" s="1"/>
  <c r="P451"/>
  <c r="Q447" s="1"/>
  <c r="N423"/>
  <c r="N437"/>
  <c r="P566"/>
  <c r="N565"/>
  <c r="N523"/>
  <c r="O487" s="1"/>
  <c r="N528"/>
  <c r="N582"/>
  <c r="N563"/>
  <c r="N521"/>
  <c r="O485" s="1"/>
  <c r="O566"/>
  <c r="N557"/>
  <c r="AB147"/>
  <c r="AI147"/>
  <c r="Z147"/>
  <c r="AC147"/>
  <c r="AG147"/>
  <c r="AL147"/>
  <c r="AF147"/>
  <c r="X147"/>
  <c r="AE147"/>
  <c r="Y147"/>
  <c r="AJ147"/>
  <c r="AA147"/>
  <c r="AD147"/>
  <c r="AK147"/>
  <c r="AH147"/>
  <c r="AN150"/>
  <c r="AN158" s="1"/>
  <c r="AP158" s="1"/>
  <c r="AP166" s="1"/>
  <c r="AN149"/>
  <c r="AN157" s="1"/>
  <c r="AP157" s="1"/>
  <c r="AP165" s="1"/>
  <c r="P506"/>
  <c r="AN151"/>
  <c r="AN159" s="1"/>
  <c r="AP159" s="1"/>
  <c r="AP167" s="1"/>
  <c r="N501"/>
  <c r="O506"/>
  <c r="O546" l="1"/>
  <c r="O582" s="1"/>
  <c r="Q445"/>
  <c r="R441" s="1"/>
  <c r="Q451"/>
  <c r="R447" s="1"/>
  <c r="P463"/>
  <c r="Q459" s="1"/>
  <c r="P522"/>
  <c r="Q486" s="1"/>
  <c r="N473"/>
  <c r="N475" s="1"/>
  <c r="N439"/>
  <c r="O435" s="1"/>
  <c r="N588"/>
  <c r="N591" s="1"/>
  <c r="N561"/>
  <c r="N519"/>
  <c r="O483" s="1"/>
  <c r="O545"/>
  <c r="O581" s="1"/>
  <c r="O521"/>
  <c r="P485" s="1"/>
  <c r="O547"/>
  <c r="O583" s="1"/>
  <c r="O523"/>
  <c r="P487" s="1"/>
  <c r="N581"/>
  <c r="N583"/>
  <c r="N506"/>
  <c r="N524" s="1"/>
  <c r="N525" s="1"/>
  <c r="AN147"/>
  <c r="AN155" s="1"/>
  <c r="AP155" s="1"/>
  <c r="AP163" s="1"/>
  <c r="O488" l="1"/>
  <c r="P546"/>
  <c r="P582" s="1"/>
  <c r="R451"/>
  <c r="Q463"/>
  <c r="R459" s="1"/>
  <c r="R445"/>
  <c r="O439"/>
  <c r="P435" s="1"/>
  <c r="O471"/>
  <c r="O475" s="1"/>
  <c r="O587"/>
  <c r="O591" s="1"/>
  <c r="P547"/>
  <c r="P583" s="1"/>
  <c r="P523"/>
  <c r="Q487" s="1"/>
  <c r="P545"/>
  <c r="P581" s="1"/>
  <c r="P521"/>
  <c r="Q485" s="1"/>
  <c r="Q546"/>
  <c r="Q582" s="1"/>
  <c r="Q522"/>
  <c r="R486" s="1"/>
  <c r="N566"/>
  <c r="N584" s="1"/>
  <c r="N579"/>
  <c r="R463" l="1"/>
  <c r="P439"/>
  <c r="Q435" s="1"/>
  <c r="P471"/>
  <c r="P475" s="1"/>
  <c r="P587"/>
  <c r="P591" s="1"/>
  <c r="O543"/>
  <c r="O519"/>
  <c r="P483" s="1"/>
  <c r="P488" s="1"/>
  <c r="Q521"/>
  <c r="R485" s="1"/>
  <c r="Q545"/>
  <c r="Q581" s="1"/>
  <c r="R546"/>
  <c r="R582" s="1"/>
  <c r="R522"/>
  <c r="Q523"/>
  <c r="R487" s="1"/>
  <c r="Q547"/>
  <c r="Q583" s="1"/>
  <c r="O524"/>
  <c r="Q439" l="1"/>
  <c r="R435" s="1"/>
  <c r="Q471"/>
  <c r="Q587"/>
  <c r="R523"/>
  <c r="R547"/>
  <c r="R583" s="1"/>
  <c r="R521"/>
  <c r="R545"/>
  <c r="R581" s="1"/>
  <c r="P543"/>
  <c r="P519"/>
  <c r="Q483" s="1"/>
  <c r="Q488" s="1"/>
  <c r="O579"/>
  <c r="O548"/>
  <c r="O584" s="1"/>
  <c r="P524"/>
  <c r="R439" l="1"/>
  <c r="Q519"/>
  <c r="R483" s="1"/>
  <c r="Q543"/>
  <c r="P579"/>
  <c r="P548"/>
  <c r="P584" s="1"/>
  <c r="Q579" l="1"/>
  <c r="Q548"/>
  <c r="R519"/>
  <c r="R543"/>
  <c r="R579" s="1"/>
  <c r="N527" l="1"/>
  <c r="N531" l="1"/>
  <c r="O527" l="1"/>
  <c r="O531" l="1"/>
  <c r="P527" l="1"/>
  <c r="P531" l="1"/>
  <c r="Q527" l="1"/>
  <c r="AK115" l="1"/>
  <c r="Q107"/>
  <c r="Q430" s="1"/>
  <c r="AL115"/>
  <c r="Q472" l="1"/>
  <c r="Q185"/>
  <c r="AK122"/>
  <c r="Q115"/>
  <c r="R115"/>
  <c r="R185"/>
  <c r="AL122"/>
  <c r="R551" l="1"/>
  <c r="R200"/>
  <c r="AK130"/>
  <c r="AM122"/>
  <c r="AL130"/>
  <c r="R199"/>
  <c r="Q199"/>
  <c r="R557" l="1"/>
  <c r="R588" s="1"/>
  <c r="Q551"/>
  <c r="R217"/>
  <c r="AM130"/>
  <c r="Q217"/>
  <c r="Q431" s="1"/>
  <c r="Q497"/>
  <c r="AN122"/>
  <c r="AP122"/>
  <c r="R497"/>
  <c r="R528" s="1"/>
  <c r="Y146" l="1"/>
  <c r="Z146"/>
  <c r="AA146"/>
  <c r="AB146"/>
  <c r="AC146"/>
  <c r="AD146"/>
  <c r="AE146"/>
  <c r="AF146"/>
  <c r="AG146"/>
  <c r="AH146"/>
  <c r="AI146"/>
  <c r="AJ146"/>
  <c r="AK146"/>
  <c r="X146"/>
  <c r="AL146"/>
  <c r="R423"/>
  <c r="R431"/>
  <c r="R473" s="1"/>
  <c r="Q473"/>
  <c r="Q475" s="1"/>
  <c r="Q433"/>
  <c r="R429" s="1"/>
  <c r="Q528"/>
  <c r="R500"/>
  <c r="R560" s="1"/>
  <c r="Q557"/>
  <c r="Q500"/>
  <c r="Q423"/>
  <c r="Q531"/>
  <c r="R433" l="1"/>
  <c r="R471"/>
  <c r="R475" s="1"/>
  <c r="Q588"/>
  <c r="Q591" s="1"/>
  <c r="R566"/>
  <c r="R506"/>
  <c r="Q560"/>
  <c r="Q518"/>
  <c r="R482" s="1"/>
  <c r="R488" s="1"/>
  <c r="AN146"/>
  <c r="AN154" s="1"/>
  <c r="AP154" s="1"/>
  <c r="AP162" s="1"/>
  <c r="R527"/>
  <c r="Q506"/>
  <c r="Q524" s="1"/>
  <c r="R587" l="1"/>
  <c r="R591" s="1"/>
  <c r="Q566"/>
  <c r="Q584" s="1"/>
  <c r="Q578"/>
  <c r="R531"/>
  <c r="R542" l="1"/>
  <c r="R518"/>
  <c r="R524"/>
  <c r="R548" l="1"/>
  <c r="R584" s="1"/>
  <c r="R578"/>
  <c r="U527" s="1"/>
  <c r="U528" l="1"/>
  <c r="U529"/>
  <c r="U530"/>
  <c r="U531"/>
  <c r="U532"/>
  <c r="U533"/>
</calcChain>
</file>

<file path=xl/comments1.xml><?xml version="1.0" encoding="utf-8"?>
<comments xmlns="http://schemas.openxmlformats.org/spreadsheetml/2006/main">
  <authors>
    <author>Peter Bucki</author>
    <author>kfinc</author>
  </authors>
  <commentList>
    <comment ref="T30" authorId="0">
      <text>
        <r>
          <rPr>
            <b/>
            <sz val="8"/>
            <color indexed="81"/>
            <rFont val="Tahoma"/>
            <family val="2"/>
          </rPr>
          <t>Peter Bucki:</t>
        </r>
        <r>
          <rPr>
            <sz val="8"/>
            <color indexed="81"/>
            <rFont val="Tahoma"/>
            <family val="2"/>
          </rPr>
          <t xml:space="preserve">
less 2 years for meter life change from 17 down to 15 years</t>
        </r>
      </text>
    </comment>
    <comment ref="T35" authorId="0">
      <text>
        <r>
          <rPr>
            <b/>
            <sz val="8"/>
            <color indexed="81"/>
            <rFont val="Tahoma"/>
            <family val="2"/>
          </rPr>
          <t>Peter Bucki:</t>
        </r>
        <r>
          <rPr>
            <sz val="8"/>
            <color indexed="81"/>
            <rFont val="Tahoma"/>
            <family val="2"/>
          </rPr>
          <t xml:space="preserve">
less 3 years for meter life change from 18 down to 15 years</t>
        </r>
      </text>
    </comment>
    <comment ref="M482" authorId="1">
      <text>
        <r>
          <rPr>
            <b/>
            <sz val="8"/>
            <color indexed="81"/>
            <rFont val="Tahoma"/>
            <family val="2"/>
          </rPr>
          <t>kfinc:</t>
        </r>
        <r>
          <rPr>
            <sz val="8"/>
            <color indexed="81"/>
            <rFont val="Tahoma"/>
            <family val="2"/>
          </rPr>
          <t xml:space="preserve">
Index opening value for 2007 to the end of the year. This is just done here for consistency in the allocation of forecast depn between asset classes.</t>
        </r>
      </text>
    </comment>
    <comment ref="M491" authorId="1">
      <text>
        <r>
          <rPr>
            <b/>
            <sz val="8"/>
            <color indexed="81"/>
            <rFont val="Tahoma"/>
            <family val="2"/>
          </rPr>
          <t>kfinc:</t>
        </r>
        <r>
          <rPr>
            <sz val="8"/>
            <color indexed="81"/>
            <rFont val="Tahoma"/>
            <family val="2"/>
          </rPr>
          <t xml:space="preserve">
Index 2007 actual net capex to end of year terms. In these cells this is only done to ensure consistency with the RL calculations that these cells flow into.</t>
        </r>
      </text>
    </comment>
    <comment ref="M500" authorId="1">
      <text>
        <r>
          <rPr>
            <b/>
            <sz val="8"/>
            <color indexed="81"/>
            <rFont val="Tahoma"/>
            <family val="2"/>
          </rPr>
          <t>kfinc:</t>
        </r>
        <r>
          <rPr>
            <sz val="8"/>
            <color indexed="81"/>
            <rFont val="Tahoma"/>
            <family val="2"/>
          </rPr>
          <t xml:space="preserve">
Index 2007 regulatory depreciation to end of year terms. This is just done here for consistency in the allocation of forecast depn between asset classes.</t>
        </r>
      </text>
    </comment>
    <comment ref="M527" authorId="1">
      <text>
        <r>
          <rPr>
            <b/>
            <sz val="8"/>
            <color indexed="81"/>
            <rFont val="Tahoma"/>
            <family val="2"/>
          </rPr>
          <t>kfinc:</t>
        </r>
        <r>
          <rPr>
            <sz val="8"/>
            <color indexed="81"/>
            <rFont val="Tahoma"/>
            <family val="2"/>
          </rPr>
          <t xml:space="preserve">
These are the 'actual' roll forward calcs, indexed to end of year dollars. M532 is the NGEP capex which we also index to end of year terms so the opening actual base in N527 is completely indexed.</t>
        </r>
      </text>
    </comment>
    <comment ref="M529" authorId="1">
      <text>
        <r>
          <rPr>
            <b/>
            <sz val="8"/>
            <color indexed="81"/>
            <rFont val="Tahoma"/>
            <family val="2"/>
          </rPr>
          <t>kfinc:</t>
        </r>
        <r>
          <rPr>
            <sz val="8"/>
            <color indexed="81"/>
            <rFont val="Tahoma"/>
            <family val="2"/>
          </rPr>
          <t xml:space="preserve">
These rows in this box are the roll forward. The calculation rows above are used to show an 'actual' roll forward as though it was going forward with actual depreciation. This is used to allocate the ESC's reg depreciation total, which was not allocated to categories.</t>
        </r>
      </text>
    </comment>
    <comment ref="R531" authorId="0">
      <text>
        <r>
          <rPr>
            <b/>
            <sz val="8"/>
            <color indexed="81"/>
            <rFont val="Tahoma"/>
            <family val="2"/>
          </rPr>
          <t>Peter Bucki:</t>
        </r>
        <r>
          <rPr>
            <sz val="8"/>
            <color indexed="81"/>
            <rFont val="Tahoma"/>
            <family val="2"/>
          </rPr>
          <t xml:space="preserve">
RAB as at 1 Jan 2013 in $ July 2006</t>
        </r>
      </text>
    </comment>
    <comment ref="M587" authorId="1">
      <text>
        <r>
          <rPr>
            <b/>
            <sz val="8"/>
            <color indexed="81"/>
            <rFont val="Tahoma"/>
            <family val="2"/>
          </rPr>
          <t>kfinc:</t>
        </r>
        <r>
          <rPr>
            <sz val="8"/>
            <color indexed="81"/>
            <rFont val="Tahoma"/>
            <family val="2"/>
          </rPr>
          <t xml:space="preserve">
The adjustment must also be made here because the OCB is the only row in this roll forward that doesn't source from the real 06 table. That is, it does not pick up the adjustment we have already made.</t>
        </r>
      </text>
    </comment>
  </commentList>
</comments>
</file>

<file path=xl/sharedStrings.xml><?xml version="1.0" encoding="utf-8"?>
<sst xmlns="http://schemas.openxmlformats.org/spreadsheetml/2006/main" count="353" uniqueCount="94">
  <si>
    <t>VICTORIAN REGULATORY &amp; TAX DEPRECIATION</t>
  </si>
  <si>
    <t>REGULATORY DEPRECIATION - INITIAL CAPITAL BASE</t>
  </si>
  <si>
    <t>ICB/DORC</t>
  </si>
  <si>
    <t>Remaining Life</t>
  </si>
  <si>
    <t>Asset Categories</t>
  </si>
  <si>
    <t>Years</t>
  </si>
  <si>
    <t>% rate</t>
  </si>
  <si>
    <t>Mains &amp; Inlets</t>
  </si>
  <si>
    <t>Meters - Domestic</t>
  </si>
  <si>
    <t>Meters - Other</t>
  </si>
  <si>
    <t>Equipment, Vehicles &amp; Other</t>
  </si>
  <si>
    <t>Land &amp; Buildings</t>
  </si>
  <si>
    <t>Other 2</t>
  </si>
  <si>
    <t>TOTAL</t>
  </si>
  <si>
    <t>Initial Capital Base Depreciation</t>
  </si>
  <si>
    <t>CCA Inflator</t>
  </si>
  <si>
    <t>ICB</t>
  </si>
  <si>
    <t>Depreciation Rate</t>
  </si>
  <si>
    <t>Nominal Depreciation</t>
  </si>
  <si>
    <t>REGULATORY DEPRECIATION - CAPITAL EXPENDITURE</t>
  </si>
  <si>
    <t xml:space="preserve">Asset Category </t>
  </si>
  <si>
    <t>Depn
Life (yrs)</t>
  </si>
  <si>
    <t>Depn
Rate</t>
  </si>
  <si>
    <t>Depn
Method</t>
  </si>
  <si>
    <t>Straight Line</t>
  </si>
  <si>
    <t>Mains</t>
  </si>
  <si>
    <t>Services</t>
  </si>
  <si>
    <t>Net Capex</t>
  </si>
  <si>
    <t>Asset Age Factors</t>
  </si>
  <si>
    <t>CAPITAL EXPENDITURE</t>
  </si>
  <si>
    <t>ASSET CATEGORY</t>
  </si>
  <si>
    <t>Dep Rate</t>
  </si>
  <si>
    <t>EUL</t>
  </si>
  <si>
    <t>TOTAL DEPRECIATION ON CAPEX</t>
  </si>
  <si>
    <t>Meters</t>
  </si>
  <si>
    <t>Buildings</t>
  </si>
  <si>
    <t>Total</t>
  </si>
  <si>
    <t>Capex</t>
  </si>
  <si>
    <r>
      <t xml:space="preserve">ICB and Capex </t>
    </r>
    <r>
      <rPr>
        <sz val="12"/>
        <rFont val="Arial Narrow"/>
        <family val="2"/>
      </rPr>
      <t>(ICB as at 1 January 1998)</t>
    </r>
  </si>
  <si>
    <t>Quarterly CPI</t>
  </si>
  <si>
    <t>March</t>
  </si>
  <si>
    <t>June</t>
  </si>
  <si>
    <t>September</t>
  </si>
  <si>
    <t>December</t>
  </si>
  <si>
    <t>Quarterly Inflation</t>
  </si>
  <si>
    <t>Six Month Inflation</t>
  </si>
  <si>
    <t>Annual Inflation</t>
  </si>
  <si>
    <t>INFLATION</t>
  </si>
  <si>
    <t>Inflation Assumption ($MoY) - ICB</t>
  </si>
  <si>
    <t>Inflation Assumption ($MoY) - Capex</t>
  </si>
  <si>
    <t>Escalation Factors - $MoY</t>
  </si>
  <si>
    <t>Inflation</t>
  </si>
  <si>
    <t>NET CAPITAL EXPENDITURE - $m Nominal</t>
  </si>
  <si>
    <t>Mains &amp; Services</t>
  </si>
  <si>
    <t>Other Assets</t>
  </si>
  <si>
    <t>Year</t>
  </si>
  <si>
    <t>Opening - $BoY</t>
  </si>
  <si>
    <t>Depreciation - $MoY</t>
  </si>
  <si>
    <t>Closing - $EoY</t>
  </si>
  <si>
    <t>Inflation Adjustment - $EoY</t>
  </si>
  <si>
    <t>SCADA</t>
  </si>
  <si>
    <t>Computer Equipment</t>
  </si>
  <si>
    <t>Mains Replacement (Repairs)</t>
  </si>
  <si>
    <t>Capex - $MoY</t>
  </si>
  <si>
    <t>Opening</t>
  </si>
  <si>
    <t>Depreciation</t>
  </si>
  <si>
    <t>Closing</t>
  </si>
  <si>
    <t>Other Network Assets (incl P&amp;E)</t>
  </si>
  <si>
    <t>Check</t>
  </si>
  <si>
    <t>NET CAPITAL EXPENDITURE - $m Real 2006</t>
  </si>
  <si>
    <t xml:space="preserve">Jul 01$ checks off against page 136 of ESCV Oct 02 Final Decision </t>
  </si>
  <si>
    <t>$ Jul 01</t>
  </si>
  <si>
    <t>ICB ROLL-FORWARD BY ASSET CLASS - $REAL 2006</t>
  </si>
  <si>
    <t>Depreciation - Real July 2006</t>
  </si>
  <si>
    <t>$m Dec 97</t>
  </si>
  <si>
    <t>$m Jul 06</t>
  </si>
  <si>
    <t>TOTAL ROLL-FORWARD - $REAL Jul 06</t>
  </si>
  <si>
    <t>CAPEX ROLL-FORWARD BY ASSET CLASS - $REAL $Jul 06</t>
  </si>
  <si>
    <t>Nominal Depreciation ($Jul 06)</t>
  </si>
  <si>
    <t>Disposal - $</t>
  </si>
  <si>
    <t>Changed to 15 year life</t>
  </si>
  <si>
    <t>Remaining Life Each Year</t>
  </si>
  <si>
    <t>Asset Value</t>
  </si>
  <si>
    <t>Weighted Life Each Year</t>
  </si>
  <si>
    <t>CAPEX Post 1998</t>
  </si>
  <si>
    <t>Life * Asset Value</t>
  </si>
  <si>
    <t>Remaining Life as at 1 January 2013</t>
  </si>
  <si>
    <t>TOTAL ROLL-FORWARD - $REAL Jul 12</t>
  </si>
  <si>
    <t>Inflation ($06 to $12)</t>
  </si>
  <si>
    <t>Disposal</t>
  </si>
  <si>
    <t>REMAINING LIFE CALCULATION</t>
  </si>
  <si>
    <t>RAB CALCULATION</t>
  </si>
  <si>
    <t>RAB at 1 Jan 2013 $Nominal</t>
  </si>
  <si>
    <t>VICTORIAN REGULATORY ASSET BASE</t>
  </si>
</sst>
</file>

<file path=xl/styles.xml><?xml version="1.0" encoding="utf-8"?>
<styleSheet xmlns="http://schemas.openxmlformats.org/spreadsheetml/2006/main">
  <numFmts count="16">
    <numFmt numFmtId="164" formatCode="_(&quot;$&quot;* #,##0.00_);_(&quot;$&quot;* \(#,##0.00\);_(&quot;$&quot;* &quot;-&quot;??_);_(@_)"/>
    <numFmt numFmtId="165" formatCode="_(* #,##0.00_);_(* \(#,##0.00\);_(* &quot;-&quot;??_);_(@_)"/>
    <numFmt numFmtId="166" formatCode="0.0%"/>
    <numFmt numFmtId="167" formatCode="0.0"/>
    <numFmt numFmtId="168" formatCode="_(* #,##0.0_);_(* \(#,##0.0\);_(* &quot;-&quot;_);_(@_)"/>
    <numFmt numFmtId="169" formatCode="0.000"/>
    <numFmt numFmtId="170" formatCode="_-* #,##0.0_-;\-* #,##0.0_-;_-* &quot;-&quot;??_-;_-@_-"/>
    <numFmt numFmtId="171" formatCode="#,##0_ ;[Red]\-#,##0\ "/>
    <numFmt numFmtId="172" formatCode="#,##0.00_ ;[Red]\-#,##0.00\ "/>
    <numFmt numFmtId="173" formatCode="_-&quot;$&quot;* #,##0_-;\-&quot;$&quot;* #,##0_-;_-&quot;$&quot;* &quot;-&quot;??_-;_-@_-"/>
    <numFmt numFmtId="174" formatCode="_-* #,##0.000_-;\-* #,##0.000_-;_-* &quot;-&quot;??_-;_-@_-"/>
    <numFmt numFmtId="175" formatCode="_(#,##0.0%_);\(#,##0.0%\);_(&quot;-&quot;_)"/>
    <numFmt numFmtId="176" formatCode="_-* #,##0.0_-;\-* #,##0.0_-;_-* &quot;-&quot;?_-;_-@_-"/>
    <numFmt numFmtId="177" formatCode="_-* #,##0_-;\-* #,##0_-;_-* &quot;-&quot;??_-;_-@_-"/>
    <numFmt numFmtId="178" formatCode="_(* #,##0.0000_);_(* \(#,##0.0000\);_(* &quot;-&quot;_);_(@_)"/>
    <numFmt numFmtId="179" formatCode="_-* #,##0.000000_-;\-* #,##0.000000_-;_-* &quot;-&quot;??_-;_-@_-"/>
  </numFmts>
  <fonts count="29">
    <font>
      <sz val="10"/>
      <name val="Arial"/>
    </font>
    <font>
      <sz val="10"/>
      <name val="Arial"/>
      <family val="2"/>
    </font>
    <font>
      <sz val="8"/>
      <name val="Trebuchet MS"/>
      <family val="2"/>
    </font>
    <font>
      <sz val="12"/>
      <name val="Garamond"/>
      <family val="1"/>
    </font>
    <font>
      <sz val="8"/>
      <color indexed="10"/>
      <name val="Arial"/>
      <family val="2"/>
    </font>
    <font>
      <b/>
      <sz val="12"/>
      <name val="Arial"/>
      <family val="2"/>
    </font>
    <font>
      <b/>
      <sz val="14"/>
      <name val="Arial"/>
      <family val="2"/>
    </font>
    <font>
      <sz val="12"/>
      <name val="Arial"/>
      <family val="2"/>
    </font>
    <font>
      <b/>
      <sz val="16"/>
      <color indexed="9"/>
      <name val="Arial Narrow"/>
      <family val="2"/>
    </font>
    <font>
      <b/>
      <sz val="12"/>
      <color indexed="9"/>
      <name val="Arial Narrow"/>
      <family val="2"/>
    </font>
    <font>
      <sz val="12"/>
      <name val="Arial Narrow"/>
      <family val="2"/>
    </font>
    <font>
      <b/>
      <sz val="12"/>
      <name val="Arial Narrow"/>
      <family val="2"/>
    </font>
    <font>
      <b/>
      <sz val="14"/>
      <color indexed="9"/>
      <name val="Arial Narrow"/>
      <family val="2"/>
    </font>
    <font>
      <sz val="12"/>
      <color indexed="12"/>
      <name val="Arial Narrow"/>
      <family val="2"/>
    </font>
    <font>
      <b/>
      <sz val="12"/>
      <color indexed="8"/>
      <name val="Arial Narrow"/>
      <family val="2"/>
    </font>
    <font>
      <i/>
      <sz val="12"/>
      <name val="Arial Narrow"/>
      <family val="2"/>
    </font>
    <font>
      <sz val="10"/>
      <color indexed="10"/>
      <name val="Arial"/>
      <family val="2"/>
    </font>
    <font>
      <sz val="10"/>
      <name val="Arial Narrow"/>
      <family val="2"/>
    </font>
    <font>
      <b/>
      <u/>
      <sz val="10"/>
      <name val="Arial Narrow"/>
      <family val="2"/>
    </font>
    <font>
      <b/>
      <sz val="10"/>
      <name val="Arial Narrow"/>
      <family val="2"/>
    </font>
    <font>
      <sz val="8"/>
      <color indexed="81"/>
      <name val="Tahoma"/>
      <family val="2"/>
    </font>
    <font>
      <b/>
      <sz val="8"/>
      <color indexed="81"/>
      <name val="Tahoma"/>
      <family val="2"/>
    </font>
    <font>
      <sz val="10"/>
      <name val="Arial"/>
      <family val="2"/>
    </font>
    <font>
      <sz val="12"/>
      <color indexed="10"/>
      <name val="Arial"/>
      <family val="2"/>
    </font>
    <font>
      <sz val="9"/>
      <color indexed="10"/>
      <name val="Arial"/>
      <family val="2"/>
    </font>
    <font>
      <sz val="10"/>
      <name val="Arial"/>
      <family val="2"/>
    </font>
    <font>
      <b/>
      <u/>
      <sz val="12"/>
      <name val="Arial"/>
      <family val="2"/>
    </font>
    <font>
      <b/>
      <u/>
      <sz val="14"/>
      <name val="Arial"/>
      <family val="2"/>
    </font>
    <font>
      <b/>
      <sz val="14"/>
      <name val="Arial Narrow"/>
      <family val="2"/>
    </font>
  </fonts>
  <fills count="10">
    <fill>
      <patternFill patternType="none"/>
    </fill>
    <fill>
      <patternFill patternType="gray125"/>
    </fill>
    <fill>
      <patternFill patternType="solid">
        <fgColor indexed="8"/>
        <bgColor indexed="64"/>
      </patternFill>
    </fill>
    <fill>
      <patternFill patternType="solid">
        <fgColor indexed="26"/>
        <bgColor indexed="64"/>
      </patternFill>
    </fill>
    <fill>
      <patternFill patternType="solid">
        <fgColor indexed="43"/>
        <bgColor indexed="64"/>
      </patternFill>
    </fill>
    <fill>
      <patternFill patternType="solid">
        <fgColor rgb="FF92D050"/>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rgb="FFFFFF00"/>
        <bgColor indexed="64"/>
      </patternFill>
    </fill>
  </fills>
  <borders count="34">
    <border>
      <left/>
      <right/>
      <top/>
      <bottom/>
      <diagonal/>
    </border>
    <border>
      <left style="medium">
        <color indexed="18"/>
      </left>
      <right style="medium">
        <color indexed="18"/>
      </right>
      <top style="medium">
        <color indexed="18"/>
      </top>
      <bottom style="medium">
        <color indexed="18"/>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175" fontId="2" fillId="0" borderId="1">
      <alignment vertical="center"/>
      <protection locked="0"/>
    </xf>
    <xf numFmtId="164" fontId="1" fillId="0" borderId="0" applyFont="0" applyFill="0" applyBorder="0" applyAlignment="0" applyProtection="0"/>
    <xf numFmtId="0" fontId="3" fillId="0" borderId="0"/>
    <xf numFmtId="0" fontId="1" fillId="0" borderId="0"/>
    <xf numFmtId="0" fontId="1" fillId="0" borderId="0"/>
    <xf numFmtId="0" fontId="3" fillId="0" borderId="0"/>
    <xf numFmtId="9" fontId="1" fillId="0" borderId="0" applyFont="0" applyFill="0" applyBorder="0" applyAlignment="0" applyProtection="0"/>
    <xf numFmtId="10" fontId="4" fillId="0" borderId="0"/>
    <xf numFmtId="0" fontId="5" fillId="0" borderId="0"/>
    <xf numFmtId="0" fontId="6" fillId="0" borderId="0"/>
    <xf numFmtId="15" fontId="1" fillId="0" borderId="0"/>
    <xf numFmtId="165" fontId="25" fillId="0" borderId="0" applyFont="0" applyFill="0" applyBorder="0" applyAlignment="0" applyProtection="0"/>
  </cellStyleXfs>
  <cellXfs count="289">
    <xf numFmtId="0" fontId="0" fillId="0" borderId="0" xfId="0"/>
    <xf numFmtId="0" fontId="7" fillId="0" borderId="0" xfId="0" applyFont="1"/>
    <xf numFmtId="0" fontId="8" fillId="2" borderId="2" xfId="0" applyFont="1" applyFill="1" applyBorder="1"/>
    <xf numFmtId="0" fontId="8" fillId="2" borderId="3" xfId="0" applyFont="1" applyFill="1" applyBorder="1"/>
    <xf numFmtId="0" fontId="9" fillId="2" borderId="3" xfId="0" applyFont="1" applyFill="1" applyBorder="1"/>
    <xf numFmtId="0" fontId="10" fillId="0" borderId="0" xfId="0" applyFont="1"/>
    <xf numFmtId="0" fontId="11" fillId="0" borderId="4" xfId="0" applyNumberFormat="1" applyFont="1" applyBorder="1" applyAlignment="1">
      <alignment horizontal="right"/>
    </xf>
    <xf numFmtId="172" fontId="10" fillId="0" borderId="0" xfId="0" applyNumberFormat="1" applyFont="1"/>
    <xf numFmtId="0" fontId="12" fillId="2" borderId="2" xfId="0" applyFont="1" applyFill="1" applyBorder="1"/>
    <xf numFmtId="0" fontId="12" fillId="2" borderId="3" xfId="0" applyFont="1" applyFill="1" applyBorder="1"/>
    <xf numFmtId="0" fontId="11" fillId="0" borderId="6" xfId="3" applyFont="1" applyBorder="1"/>
    <xf numFmtId="0" fontId="11" fillId="0" borderId="7" xfId="3" applyFont="1" applyBorder="1"/>
    <xf numFmtId="0" fontId="11" fillId="0" borderId="7" xfId="3" applyFont="1" applyBorder="1" applyAlignment="1">
      <alignment horizontal="center"/>
    </xf>
    <xf numFmtId="0" fontId="11" fillId="0" borderId="8" xfId="3" applyFont="1" applyBorder="1" applyAlignment="1">
      <alignment horizontal="center"/>
    </xf>
    <xf numFmtId="0" fontId="10" fillId="0" borderId="0" xfId="4" applyFont="1" applyAlignment="1">
      <alignment horizontal="right"/>
    </xf>
    <xf numFmtId="0" fontId="10" fillId="0" borderId="0" xfId="4" applyFont="1"/>
    <xf numFmtId="0" fontId="11" fillId="0" borderId="9" xfId="3" applyFont="1" applyBorder="1"/>
    <xf numFmtId="0" fontId="11" fillId="0" borderId="10" xfId="3" applyFont="1" applyBorder="1"/>
    <xf numFmtId="0" fontId="11" fillId="0" borderId="10" xfId="3" applyFont="1" applyBorder="1" applyAlignment="1">
      <alignment horizontal="center"/>
    </xf>
    <xf numFmtId="0" fontId="11" fillId="0" borderId="11" xfId="3" applyFont="1" applyBorder="1" applyAlignment="1">
      <alignment horizontal="center"/>
    </xf>
    <xf numFmtId="168" fontId="10" fillId="0" borderId="12" xfId="3" applyNumberFormat="1" applyFont="1" applyBorder="1"/>
    <xf numFmtId="168" fontId="13" fillId="3" borderId="12" xfId="3" applyNumberFormat="1" applyFont="1" applyFill="1" applyBorder="1"/>
    <xf numFmtId="10" fontId="10" fillId="0" borderId="13" xfId="7" applyNumberFormat="1" applyFont="1" applyBorder="1"/>
    <xf numFmtId="168" fontId="10" fillId="0" borderId="13" xfId="3" applyNumberFormat="1" applyFont="1" applyBorder="1"/>
    <xf numFmtId="168" fontId="13" fillId="3" borderId="13" xfId="3" applyNumberFormat="1" applyFont="1" applyFill="1" applyBorder="1"/>
    <xf numFmtId="168" fontId="10" fillId="0" borderId="9" xfId="3" applyNumberFormat="1" applyFont="1" applyBorder="1"/>
    <xf numFmtId="168" fontId="13" fillId="3" borderId="9" xfId="3" applyNumberFormat="1" applyFont="1" applyFill="1" applyBorder="1"/>
    <xf numFmtId="0" fontId="10" fillId="0" borderId="11" xfId="3" applyFont="1" applyBorder="1"/>
    <xf numFmtId="0" fontId="10" fillId="0" borderId="9" xfId="3" applyFont="1" applyBorder="1"/>
    <xf numFmtId="168" fontId="10" fillId="0" borderId="15" xfId="3" applyNumberFormat="1" applyFont="1" applyBorder="1"/>
    <xf numFmtId="0" fontId="10" fillId="0" borderId="0" xfId="3" applyFont="1"/>
    <xf numFmtId="0" fontId="10" fillId="0" borderId="6" xfId="0" applyNumberFormat="1" applyFont="1" applyBorder="1" applyAlignment="1">
      <alignment horizontal="center"/>
    </xf>
    <xf numFmtId="0" fontId="10" fillId="0" borderId="12" xfId="3" applyFont="1" applyBorder="1"/>
    <xf numFmtId="0" fontId="10" fillId="0" borderId="9" xfId="3" applyFont="1" applyBorder="1" applyAlignment="1">
      <alignment horizontal="left"/>
    </xf>
    <xf numFmtId="169" fontId="10" fillId="0" borderId="9" xfId="3" applyNumberFormat="1" applyFont="1" applyBorder="1"/>
    <xf numFmtId="168" fontId="11" fillId="0" borderId="12" xfId="3" applyNumberFormat="1" applyFont="1" applyBorder="1"/>
    <xf numFmtId="168" fontId="11" fillId="0" borderId="0" xfId="3" applyNumberFormat="1" applyFont="1" applyBorder="1"/>
    <xf numFmtId="0" fontId="10" fillId="0" borderId="15" xfId="3" applyFont="1" applyBorder="1"/>
    <xf numFmtId="0" fontId="10" fillId="0" borderId="6" xfId="3" applyFont="1" applyBorder="1"/>
    <xf numFmtId="0" fontId="10" fillId="0" borderId="12" xfId="3" applyFont="1" applyBorder="1" applyAlignment="1">
      <alignment horizontal="left" indent="1"/>
    </xf>
    <xf numFmtId="0" fontId="10" fillId="0" borderId="0" xfId="3" applyFont="1" applyBorder="1" applyAlignment="1">
      <alignment horizontal="left" indent="1"/>
    </xf>
    <xf numFmtId="168" fontId="10" fillId="0" borderId="0" xfId="3" applyNumberFormat="1" applyFont="1" applyBorder="1"/>
    <xf numFmtId="10" fontId="10" fillId="0" borderId="0" xfId="7" applyNumberFormat="1" applyFont="1" applyBorder="1"/>
    <xf numFmtId="2" fontId="10" fillId="0" borderId="0" xfId="3" applyNumberFormat="1" applyFont="1" applyBorder="1"/>
    <xf numFmtId="2" fontId="10" fillId="0" borderId="12" xfId="3" applyNumberFormat="1" applyFont="1" applyBorder="1"/>
    <xf numFmtId="0" fontId="10" fillId="0" borderId="9" xfId="3" applyFont="1" applyBorder="1" applyAlignment="1">
      <alignment horizontal="left" indent="1"/>
    </xf>
    <xf numFmtId="0" fontId="10" fillId="0" borderId="16" xfId="3" applyFont="1" applyBorder="1" applyAlignment="1">
      <alignment horizontal="left" indent="1"/>
    </xf>
    <xf numFmtId="2" fontId="10" fillId="0" borderId="16" xfId="3" applyNumberFormat="1" applyFont="1" applyBorder="1"/>
    <xf numFmtId="2" fontId="10" fillId="0" borderId="9" xfId="3" applyNumberFormat="1" applyFont="1" applyBorder="1"/>
    <xf numFmtId="168" fontId="11" fillId="0" borderId="6" xfId="3" applyNumberFormat="1" applyFont="1" applyBorder="1"/>
    <xf numFmtId="168" fontId="11" fillId="0" borderId="15" xfId="3" applyNumberFormat="1" applyFont="1" applyBorder="1"/>
    <xf numFmtId="0" fontId="10" fillId="0" borderId="0" xfId="3" applyFont="1" applyBorder="1"/>
    <xf numFmtId="0" fontId="11" fillId="0" borderId="11" xfId="3" applyFont="1" applyBorder="1"/>
    <xf numFmtId="2" fontId="10" fillId="0" borderId="11" xfId="3" applyNumberFormat="1" applyFont="1" applyBorder="1"/>
    <xf numFmtId="0" fontId="11" fillId="0" borderId="0" xfId="3" applyFont="1" applyBorder="1"/>
    <xf numFmtId="0" fontId="11" fillId="0" borderId="17" xfId="0" applyFont="1" applyBorder="1" applyAlignment="1">
      <alignment horizontal="left" vertical="center" wrapText="1"/>
    </xf>
    <xf numFmtId="0" fontId="11" fillId="0" borderId="11" xfId="0" applyFont="1" applyBorder="1" applyAlignment="1">
      <alignment horizontal="center" vertical="center" wrapText="1"/>
    </xf>
    <xf numFmtId="0" fontId="10" fillId="0" borderId="11" xfId="5" applyFont="1" applyBorder="1"/>
    <xf numFmtId="0" fontId="13" fillId="3" borderId="11" xfId="5" applyFont="1" applyFill="1" applyBorder="1" applyAlignment="1">
      <alignment horizontal="center"/>
    </xf>
    <xf numFmtId="10" fontId="10" fillId="0" borderId="11" xfId="7" applyNumberFormat="1" applyFont="1" applyBorder="1" applyAlignment="1">
      <alignment horizontal="center"/>
    </xf>
    <xf numFmtId="0" fontId="10" fillId="0" borderId="0" xfId="5" applyFont="1"/>
    <xf numFmtId="0" fontId="10" fillId="0" borderId="18" xfId="5" applyFont="1" applyBorder="1"/>
    <xf numFmtId="0" fontId="10" fillId="0" borderId="0" xfId="5" applyFont="1" applyBorder="1"/>
    <xf numFmtId="0" fontId="11" fillId="0" borderId="0" xfId="5" applyFont="1" applyBorder="1" applyAlignment="1">
      <alignment horizontal="center"/>
    </xf>
    <xf numFmtId="171" fontId="10" fillId="0" borderId="0" xfId="5" applyNumberFormat="1" applyFont="1" applyBorder="1"/>
    <xf numFmtId="0" fontId="10" fillId="0" borderId="0" xfId="5" applyFont="1" applyFill="1"/>
    <xf numFmtId="172" fontId="10" fillId="0" borderId="0" xfId="5" applyNumberFormat="1" applyFont="1" applyBorder="1"/>
    <xf numFmtId="172" fontId="10" fillId="0" borderId="0" xfId="5" applyNumberFormat="1" applyFont="1" applyFill="1" applyBorder="1"/>
    <xf numFmtId="0" fontId="15" fillId="0" borderId="17" xfId="5" applyFont="1" applyBorder="1"/>
    <xf numFmtId="172" fontId="15" fillId="0" borderId="4" xfId="5" applyNumberFormat="1" applyFont="1" applyBorder="1"/>
    <xf numFmtId="0" fontId="16" fillId="0" borderId="0" xfId="0" applyFont="1"/>
    <xf numFmtId="167" fontId="16" fillId="0" borderId="0" xfId="0" applyNumberFormat="1" applyFont="1"/>
    <xf numFmtId="0" fontId="10" fillId="0" borderId="17" xfId="5" applyFont="1" applyFill="1" applyBorder="1"/>
    <xf numFmtId="0" fontId="10" fillId="0" borderId="18" xfId="5" applyFont="1" applyFill="1" applyBorder="1"/>
    <xf numFmtId="0" fontId="10" fillId="0" borderId="0" xfId="5" applyFont="1" applyFill="1" applyBorder="1"/>
    <xf numFmtId="2" fontId="10" fillId="0" borderId="19" xfId="5" applyNumberFormat="1" applyFont="1" applyFill="1" applyBorder="1" applyAlignment="1">
      <alignment horizontal="center"/>
    </xf>
    <xf numFmtId="2" fontId="10" fillId="0" borderId="12" xfId="5" applyNumberFormat="1" applyFont="1" applyFill="1" applyBorder="1" applyAlignment="1">
      <alignment horizontal="center"/>
    </xf>
    <xf numFmtId="166" fontId="7" fillId="0" borderId="0" xfId="0" applyNumberFormat="1" applyFont="1"/>
    <xf numFmtId="0" fontId="10" fillId="0" borderId="12" xfId="5" applyFont="1" applyFill="1" applyBorder="1"/>
    <xf numFmtId="0" fontId="10" fillId="0" borderId="12" xfId="5" applyFont="1" applyBorder="1"/>
    <xf numFmtId="0" fontId="10" fillId="0" borderId="20" xfId="5" applyFont="1" applyFill="1" applyBorder="1"/>
    <xf numFmtId="0" fontId="10" fillId="0" borderId="21" xfId="5" applyFont="1" applyFill="1" applyBorder="1"/>
    <xf numFmtId="2" fontId="10" fillId="0" borderId="22" xfId="5" applyNumberFormat="1" applyFont="1" applyFill="1" applyBorder="1" applyAlignment="1">
      <alignment horizontal="center"/>
    </xf>
    <xf numFmtId="2" fontId="10" fillId="0" borderId="23" xfId="5" applyNumberFormat="1" applyFont="1" applyFill="1" applyBorder="1" applyAlignment="1">
      <alignment horizontal="center"/>
    </xf>
    <xf numFmtId="0" fontId="10" fillId="0" borderId="23" xfId="5" applyFont="1" applyFill="1" applyBorder="1"/>
    <xf numFmtId="0" fontId="10" fillId="0" borderId="23" xfId="5" applyFont="1" applyBorder="1"/>
    <xf numFmtId="0" fontId="10" fillId="0" borderId="12" xfId="5" applyFont="1" applyFill="1" applyBorder="1" applyAlignment="1">
      <alignment horizontal="center"/>
    </xf>
    <xf numFmtId="1" fontId="10" fillId="0" borderId="12" xfId="5" applyNumberFormat="1" applyFont="1" applyFill="1" applyBorder="1" applyAlignment="1">
      <alignment horizontal="center"/>
    </xf>
    <xf numFmtId="0" fontId="7" fillId="0" borderId="12" xfId="0" applyFont="1" applyBorder="1"/>
    <xf numFmtId="1" fontId="11" fillId="0" borderId="12" xfId="5" applyNumberFormat="1" applyFont="1" applyFill="1" applyBorder="1" applyAlignment="1">
      <alignment horizontal="center"/>
    </xf>
    <xf numFmtId="0" fontId="10" fillId="0" borderId="12" xfId="5" applyFont="1" applyBorder="1" applyAlignment="1">
      <alignment horizontal="center"/>
    </xf>
    <xf numFmtId="0" fontId="10" fillId="0" borderId="16" xfId="5" applyFont="1" applyFill="1" applyBorder="1"/>
    <xf numFmtId="0" fontId="10" fillId="0" borderId="9" xfId="5" applyFont="1" applyFill="1" applyBorder="1"/>
    <xf numFmtId="0" fontId="10" fillId="0" borderId="9" xfId="5" applyFont="1" applyFill="1" applyBorder="1" applyAlignment="1">
      <alignment horizontal="center"/>
    </xf>
    <xf numFmtId="1" fontId="11" fillId="0" borderId="9" xfId="5" applyNumberFormat="1" applyFont="1" applyFill="1" applyBorder="1" applyAlignment="1">
      <alignment horizontal="center"/>
    </xf>
    <xf numFmtId="1" fontId="10" fillId="0" borderId="9" xfId="5" applyNumberFormat="1" applyFont="1" applyFill="1" applyBorder="1" applyAlignment="1">
      <alignment horizontal="center"/>
    </xf>
    <xf numFmtId="0" fontId="10" fillId="0" borderId="9" xfId="5" applyFont="1" applyBorder="1" applyAlignment="1">
      <alignment horizontal="center"/>
    </xf>
    <xf numFmtId="0" fontId="10" fillId="0" borderId="0" xfId="5" applyFont="1" applyFill="1" applyBorder="1" applyAlignment="1">
      <alignment horizontal="center"/>
    </xf>
    <xf numFmtId="1" fontId="11" fillId="0" borderId="0" xfId="5" applyNumberFormat="1" applyFont="1" applyFill="1" applyBorder="1" applyAlignment="1">
      <alignment horizontal="center"/>
    </xf>
    <xf numFmtId="1" fontId="10" fillId="0" borderId="0" xfId="5" applyNumberFormat="1" applyFont="1" applyFill="1" applyBorder="1" applyAlignment="1">
      <alignment horizontal="center"/>
    </xf>
    <xf numFmtId="0" fontId="10" fillId="0" borderId="0" xfId="5" applyFont="1" applyBorder="1" applyAlignment="1">
      <alignment horizontal="center"/>
    </xf>
    <xf numFmtId="0" fontId="7" fillId="0" borderId="0" xfId="0" applyFont="1" applyBorder="1"/>
    <xf numFmtId="0" fontId="11" fillId="0" borderId="6" xfId="5" applyFont="1" applyFill="1" applyBorder="1"/>
    <xf numFmtId="0" fontId="11" fillId="0" borderId="6" xfId="5" applyFont="1" applyFill="1" applyBorder="1" applyAlignment="1">
      <alignment horizontal="center"/>
    </xf>
    <xf numFmtId="0" fontId="11" fillId="0" borderId="9" xfId="5" applyFont="1" applyFill="1" applyBorder="1"/>
    <xf numFmtId="0" fontId="11" fillId="0" borderId="7" xfId="5" applyFont="1" applyFill="1" applyBorder="1"/>
    <xf numFmtId="172" fontId="13" fillId="0" borderId="7" xfId="2" applyNumberFormat="1" applyFont="1" applyFill="1" applyBorder="1"/>
    <xf numFmtId="0" fontId="11" fillId="0" borderId="18" xfId="5" applyFont="1" applyFill="1" applyBorder="1"/>
    <xf numFmtId="0" fontId="11" fillId="0" borderId="12" xfId="5" applyFont="1" applyFill="1" applyBorder="1"/>
    <xf numFmtId="172" fontId="10" fillId="0" borderId="12" xfId="2" applyNumberFormat="1" applyFont="1" applyFill="1" applyBorder="1"/>
    <xf numFmtId="172" fontId="10" fillId="0" borderId="19" xfId="2" applyNumberFormat="1" applyFont="1" applyFill="1" applyBorder="1"/>
    <xf numFmtId="172" fontId="13" fillId="0" borderId="12" xfId="2" applyNumberFormat="1" applyFont="1" applyFill="1" applyBorder="1"/>
    <xf numFmtId="0" fontId="7" fillId="0" borderId="18" xfId="0" applyFont="1" applyBorder="1"/>
    <xf numFmtId="10" fontId="11" fillId="0" borderId="6" xfId="7" applyNumberFormat="1" applyFont="1" applyFill="1" applyBorder="1" applyAlignment="1">
      <alignment horizontal="right"/>
    </xf>
    <xf numFmtId="171" fontId="10" fillId="0" borderId="12" xfId="2" applyNumberFormat="1" applyFont="1" applyFill="1" applyBorder="1"/>
    <xf numFmtId="10" fontId="10" fillId="0" borderId="9" xfId="7" applyNumberFormat="1" applyFont="1" applyFill="1" applyBorder="1" applyAlignment="1">
      <alignment horizontal="center"/>
    </xf>
    <xf numFmtId="0" fontId="10" fillId="0" borderId="6" xfId="5" applyFont="1" applyFill="1" applyBorder="1"/>
    <xf numFmtId="0" fontId="10" fillId="0" borderId="19" xfId="5" applyFont="1" applyFill="1" applyBorder="1"/>
    <xf numFmtId="171" fontId="10" fillId="0" borderId="19" xfId="2" applyNumberFormat="1" applyFont="1" applyFill="1" applyBorder="1"/>
    <xf numFmtId="0" fontId="10" fillId="0" borderId="24" xfId="5" applyFont="1" applyFill="1" applyBorder="1"/>
    <xf numFmtId="0" fontId="10" fillId="0" borderId="11" xfId="5" applyFont="1" applyFill="1" applyBorder="1"/>
    <xf numFmtId="172" fontId="10" fillId="0" borderId="11" xfId="5" applyNumberFormat="1" applyFont="1" applyFill="1" applyBorder="1"/>
    <xf numFmtId="10" fontId="10" fillId="0" borderId="0" xfId="7" applyNumberFormat="1" applyFont="1" applyFill="1" applyBorder="1" applyAlignment="1">
      <alignment horizontal="center"/>
    </xf>
    <xf numFmtId="173" fontId="10" fillId="0" borderId="0" xfId="2" applyNumberFormat="1" applyFont="1" applyFill="1" applyBorder="1"/>
    <xf numFmtId="0" fontId="11" fillId="0" borderId="14" xfId="5" applyFont="1" applyFill="1" applyBorder="1"/>
    <xf numFmtId="172" fontId="13" fillId="0" borderId="6" xfId="2" applyNumberFormat="1" applyFont="1" applyFill="1" applyBorder="1"/>
    <xf numFmtId="172" fontId="10" fillId="0" borderId="0" xfId="2" applyNumberFormat="1" applyFont="1" applyFill="1" applyBorder="1"/>
    <xf numFmtId="172" fontId="10" fillId="0" borderId="12" xfId="5" applyNumberFormat="1" applyFont="1" applyFill="1" applyBorder="1"/>
    <xf numFmtId="10" fontId="10" fillId="0" borderId="12" xfId="7" applyNumberFormat="1" applyFont="1" applyFill="1" applyBorder="1" applyAlignment="1">
      <alignment horizontal="center"/>
    </xf>
    <xf numFmtId="172" fontId="10" fillId="0" borderId="0" xfId="5" applyNumberFormat="1" applyFont="1" applyFill="1"/>
    <xf numFmtId="172" fontId="13" fillId="0" borderId="14" xfId="2" applyNumberFormat="1" applyFont="1" applyFill="1" applyBorder="1"/>
    <xf numFmtId="172" fontId="10" fillId="0" borderId="18" xfId="2" applyNumberFormat="1" applyFont="1" applyFill="1" applyBorder="1"/>
    <xf numFmtId="10" fontId="11" fillId="0" borderId="14" xfId="7" applyNumberFormat="1" applyFont="1" applyFill="1" applyBorder="1" applyAlignment="1">
      <alignment horizontal="right"/>
    </xf>
    <xf numFmtId="10" fontId="10" fillId="0" borderId="24" xfId="7" applyNumberFormat="1" applyFont="1" applyFill="1" applyBorder="1" applyAlignment="1">
      <alignment horizontal="center"/>
    </xf>
    <xf numFmtId="172" fontId="10" fillId="0" borderId="19" xfId="5" applyNumberFormat="1" applyFont="1" applyFill="1" applyBorder="1"/>
    <xf numFmtId="0" fontId="10" fillId="0" borderId="14" xfId="5" applyFont="1" applyFill="1" applyBorder="1"/>
    <xf numFmtId="0" fontId="11" fillId="0" borderId="14" xfId="5" applyFont="1" applyFill="1" applyBorder="1" applyAlignment="1">
      <alignment horizontal="center"/>
    </xf>
    <xf numFmtId="0" fontId="10" fillId="0" borderId="24" xfId="5" applyFont="1" applyFill="1" applyBorder="1" applyAlignment="1">
      <alignment horizontal="center"/>
    </xf>
    <xf numFmtId="171" fontId="10" fillId="0" borderId="0" xfId="2" applyNumberFormat="1" applyFont="1" applyFill="1" applyBorder="1"/>
    <xf numFmtId="10" fontId="10" fillId="0" borderId="6" xfId="7" applyNumberFormat="1" applyFont="1" applyFill="1" applyBorder="1" applyAlignment="1">
      <alignment horizontal="center"/>
    </xf>
    <xf numFmtId="0" fontId="10" fillId="0" borderId="6" xfId="5" applyFont="1" applyFill="1" applyBorder="1" applyAlignment="1">
      <alignment horizontal="center"/>
    </xf>
    <xf numFmtId="0" fontId="11" fillId="0" borderId="6" xfId="5" applyFont="1" applyBorder="1"/>
    <xf numFmtId="0" fontId="11" fillId="0" borderId="12" xfId="5" applyFont="1" applyBorder="1"/>
    <xf numFmtId="0" fontId="10" fillId="0" borderId="25" xfId="0" applyFont="1" applyBorder="1"/>
    <xf numFmtId="172" fontId="10" fillId="0" borderId="25" xfId="0" applyNumberFormat="1" applyFont="1" applyBorder="1"/>
    <xf numFmtId="0" fontId="10" fillId="0" borderId="0" xfId="0" applyFont="1" applyBorder="1"/>
    <xf numFmtId="0" fontId="10" fillId="0" borderId="11" xfId="0" applyFont="1" applyBorder="1"/>
    <xf numFmtId="0" fontId="11" fillId="0" borderId="11" xfId="0" applyNumberFormat="1" applyFont="1" applyBorder="1" applyAlignment="1">
      <alignment horizontal="right"/>
    </xf>
    <xf numFmtId="0" fontId="11" fillId="0" borderId="17" xfId="0" applyNumberFormat="1" applyFont="1" applyBorder="1" applyAlignment="1">
      <alignment horizontal="right"/>
    </xf>
    <xf numFmtId="166" fontId="10" fillId="0" borderId="12" xfId="7" applyNumberFormat="1" applyFont="1" applyBorder="1" applyAlignment="1">
      <alignment horizontal="right"/>
    </xf>
    <xf numFmtId="0" fontId="11" fillId="0" borderId="6" xfId="0" applyNumberFormat="1" applyFont="1" applyBorder="1" applyAlignment="1">
      <alignment horizontal="center"/>
    </xf>
    <xf numFmtId="4" fontId="11" fillId="0" borderId="0" xfId="0" applyNumberFormat="1" applyFont="1"/>
    <xf numFmtId="4" fontId="17" fillId="0" borderId="0" xfId="0" applyNumberFormat="1" applyFont="1"/>
    <xf numFmtId="0" fontId="17" fillId="0" borderId="0" xfId="0" applyFont="1"/>
    <xf numFmtId="0" fontId="18" fillId="0" borderId="0" xfId="0" applyFont="1"/>
    <xf numFmtId="4" fontId="19" fillId="0" borderId="0" xfId="0" applyNumberFormat="1" applyFont="1"/>
    <xf numFmtId="10" fontId="17" fillId="0" borderId="0" xfId="7" applyNumberFormat="1" applyFont="1"/>
    <xf numFmtId="1" fontId="19" fillId="0" borderId="0" xfId="0" applyNumberFormat="1" applyFont="1"/>
    <xf numFmtId="4" fontId="17" fillId="0" borderId="0" xfId="0" applyNumberFormat="1" applyFont="1" applyFill="1"/>
    <xf numFmtId="0" fontId="19" fillId="0" borderId="0" xfId="0" applyFont="1"/>
    <xf numFmtId="10" fontId="17" fillId="0" borderId="0" xfId="7" applyNumberFormat="1" applyFont="1" applyFill="1"/>
    <xf numFmtId="0" fontId="17" fillId="0" borderId="0" xfId="0" applyFont="1" applyFill="1"/>
    <xf numFmtId="1" fontId="19" fillId="0" borderId="0" xfId="0" applyNumberFormat="1" applyFont="1" applyFill="1"/>
    <xf numFmtId="0" fontId="19" fillId="0" borderId="0" xfId="0" applyFont="1" applyFill="1"/>
    <xf numFmtId="166" fontId="10" fillId="0" borderId="6" xfId="3" applyNumberFormat="1" applyFont="1" applyBorder="1"/>
    <xf numFmtId="10" fontId="17" fillId="4" borderId="0" xfId="7" applyNumberFormat="1" applyFont="1" applyFill="1"/>
    <xf numFmtId="0" fontId="10" fillId="0" borderId="12" xfId="3" applyFont="1" applyBorder="1" applyAlignment="1">
      <alignment horizontal="left"/>
    </xf>
    <xf numFmtId="0" fontId="10" fillId="0" borderId="0" xfId="3" applyFont="1" applyBorder="1" applyAlignment="1">
      <alignment horizontal="left"/>
    </xf>
    <xf numFmtId="169" fontId="10" fillId="0" borderId="0" xfId="3" applyNumberFormat="1" applyFont="1" applyBorder="1"/>
    <xf numFmtId="169" fontId="10" fillId="0" borderId="12" xfId="3" applyNumberFormat="1" applyFont="1" applyBorder="1"/>
    <xf numFmtId="0" fontId="10" fillId="0" borderId="7" xfId="3" applyFont="1" applyBorder="1"/>
    <xf numFmtId="172" fontId="10" fillId="0" borderId="0" xfId="0" applyNumberFormat="1" applyFont="1" applyBorder="1"/>
    <xf numFmtId="2" fontId="10" fillId="0" borderId="15" xfId="3" applyNumberFormat="1" applyFont="1" applyBorder="1"/>
    <xf numFmtId="0" fontId="22" fillId="0" borderId="0" xfId="0" applyFont="1"/>
    <xf numFmtId="0" fontId="11" fillId="0" borderId="0" xfId="5" applyFont="1" applyBorder="1"/>
    <xf numFmtId="167" fontId="10" fillId="0" borderId="12" xfId="3" applyNumberFormat="1" applyFont="1" applyBorder="1"/>
    <xf numFmtId="168" fontId="10" fillId="0" borderId="16" xfId="3" applyNumberFormat="1" applyFont="1" applyBorder="1"/>
    <xf numFmtId="167" fontId="10" fillId="0" borderId="9" xfId="3" applyNumberFormat="1" applyFont="1" applyBorder="1"/>
    <xf numFmtId="9" fontId="22" fillId="0" borderId="0" xfId="7" applyFont="1"/>
    <xf numFmtId="0" fontId="10" fillId="0" borderId="14" xfId="0" applyNumberFormat="1" applyFont="1" applyBorder="1" applyAlignment="1">
      <alignment horizontal="center"/>
    </xf>
    <xf numFmtId="166" fontId="10" fillId="0" borderId="18" xfId="7" applyNumberFormat="1" applyFont="1" applyBorder="1" applyAlignment="1">
      <alignment horizontal="right"/>
    </xf>
    <xf numFmtId="169" fontId="10" fillId="0" borderId="24" xfId="3" applyNumberFormat="1" applyFont="1" applyBorder="1"/>
    <xf numFmtId="169" fontId="10" fillId="0" borderId="18" xfId="3" applyNumberFormat="1" applyFont="1" applyBorder="1"/>
    <xf numFmtId="0" fontId="11" fillId="0" borderId="14" xfId="0" applyNumberFormat="1" applyFont="1" applyBorder="1" applyAlignment="1">
      <alignment horizontal="center"/>
    </xf>
    <xf numFmtId="0" fontId="10" fillId="0" borderId="14" xfId="3" applyFont="1" applyBorder="1"/>
    <xf numFmtId="0" fontId="10" fillId="0" borderId="18" xfId="3" applyFont="1" applyBorder="1"/>
    <xf numFmtId="2" fontId="10" fillId="0" borderId="18" xfId="3" applyNumberFormat="1" applyFont="1" applyBorder="1"/>
    <xf numFmtId="2" fontId="10" fillId="0" borderId="24" xfId="3" applyNumberFormat="1" applyFont="1" applyBorder="1"/>
    <xf numFmtId="2" fontId="10" fillId="0" borderId="17" xfId="3" applyNumberFormat="1" applyFont="1" applyBorder="1"/>
    <xf numFmtId="167" fontId="10" fillId="0" borderId="18" xfId="3" applyNumberFormat="1" applyFont="1" applyBorder="1"/>
    <xf numFmtId="167" fontId="10" fillId="0" borderId="24" xfId="3" applyNumberFormat="1" applyFont="1" applyBorder="1"/>
    <xf numFmtId="2" fontId="10" fillId="0" borderId="0" xfId="5" applyNumberFormat="1" applyFont="1" applyFill="1" applyBorder="1" applyAlignment="1">
      <alignment horizontal="center"/>
    </xf>
    <xf numFmtId="2" fontId="10" fillId="0" borderId="18" xfId="5" applyNumberFormat="1" applyFont="1" applyFill="1" applyBorder="1" applyAlignment="1">
      <alignment horizontal="center"/>
    </xf>
    <xf numFmtId="0" fontId="10" fillId="0" borderId="20" xfId="5" applyFont="1" applyBorder="1"/>
    <xf numFmtId="1" fontId="10" fillId="0" borderId="18" xfId="5" applyNumberFormat="1" applyFont="1" applyFill="1" applyBorder="1" applyAlignment="1">
      <alignment horizontal="center"/>
    </xf>
    <xf numFmtId="1" fontId="10" fillId="0" borderId="24" xfId="5" applyNumberFormat="1" applyFont="1" applyFill="1" applyBorder="1" applyAlignment="1">
      <alignment horizontal="center"/>
    </xf>
    <xf numFmtId="172" fontId="13" fillId="0" borderId="15" xfId="2" applyNumberFormat="1" applyFont="1" applyFill="1" applyBorder="1"/>
    <xf numFmtId="172" fontId="10" fillId="0" borderId="17" xfId="5" applyNumberFormat="1" applyFont="1" applyFill="1" applyBorder="1"/>
    <xf numFmtId="172" fontId="10" fillId="0" borderId="26" xfId="0" applyNumberFormat="1" applyFont="1" applyBorder="1"/>
    <xf numFmtId="0" fontId="0" fillId="0" borderId="0" xfId="0" applyBorder="1"/>
    <xf numFmtId="0" fontId="16" fillId="0" borderId="0" xfId="0" applyFont="1" applyBorder="1"/>
    <xf numFmtId="165" fontId="7" fillId="0" borderId="0" xfId="0" applyNumberFormat="1" applyFont="1"/>
    <xf numFmtId="172" fontId="15" fillId="0" borderId="4" xfId="5" applyNumberFormat="1" applyFont="1" applyFill="1" applyBorder="1"/>
    <xf numFmtId="0" fontId="14" fillId="0" borderId="11" xfId="6" applyFont="1" applyFill="1" applyBorder="1" applyAlignment="1">
      <alignment horizontal="left" vertical="center" wrapText="1"/>
    </xf>
    <xf numFmtId="169" fontId="10" fillId="0" borderId="0" xfId="5" applyNumberFormat="1" applyFont="1"/>
    <xf numFmtId="171" fontId="10" fillId="0" borderId="0" xfId="5" applyNumberFormat="1" applyFont="1" applyFill="1" applyBorder="1"/>
    <xf numFmtId="0" fontId="7" fillId="0" borderId="0" xfId="0" applyFont="1" applyFill="1" applyBorder="1"/>
    <xf numFmtId="2" fontId="7" fillId="0" borderId="0" xfId="0" applyNumberFormat="1" applyFont="1" applyBorder="1"/>
    <xf numFmtId="165" fontId="7" fillId="0" borderId="0" xfId="0" applyNumberFormat="1" applyFont="1" applyBorder="1"/>
    <xf numFmtId="167" fontId="7" fillId="0" borderId="0" xfId="0" applyNumberFormat="1" applyFont="1" applyBorder="1"/>
    <xf numFmtId="166" fontId="10" fillId="0" borderId="15" xfId="7" applyNumberFormat="1" applyFont="1" applyBorder="1"/>
    <xf numFmtId="166" fontId="17" fillId="0" borderId="0" xfId="7" applyNumberFormat="1" applyFont="1" applyFill="1"/>
    <xf numFmtId="166" fontId="17" fillId="0" borderId="0" xfId="0" applyNumberFormat="1" applyFont="1" applyFill="1"/>
    <xf numFmtId="172" fontId="16" fillId="0" borderId="0" xfId="0" applyNumberFormat="1" applyFont="1" applyBorder="1"/>
    <xf numFmtId="17" fontId="16" fillId="0" borderId="0" xfId="0" applyNumberFormat="1" applyFont="1" applyBorder="1"/>
    <xf numFmtId="168" fontId="10" fillId="5" borderId="14" xfId="3" applyNumberFormat="1" applyFont="1" applyFill="1" applyBorder="1"/>
    <xf numFmtId="165" fontId="10" fillId="0" borderId="15" xfId="12" applyFont="1" applyBorder="1"/>
    <xf numFmtId="168" fontId="10" fillId="6" borderId="0" xfId="3" applyNumberFormat="1" applyFont="1" applyFill="1" applyBorder="1"/>
    <xf numFmtId="0" fontId="11" fillId="0" borderId="27" xfId="5" applyFont="1" applyBorder="1"/>
    <xf numFmtId="0" fontId="7" fillId="0" borderId="28" xfId="0" applyFont="1" applyBorder="1"/>
    <xf numFmtId="168" fontId="10" fillId="0" borderId="28" xfId="3" applyNumberFormat="1" applyFont="1" applyBorder="1"/>
    <xf numFmtId="168" fontId="10" fillId="0" borderId="29" xfId="3" applyNumberFormat="1" applyFont="1" applyBorder="1"/>
    <xf numFmtId="0" fontId="10" fillId="0" borderId="30" xfId="5" applyFont="1" applyBorder="1"/>
    <xf numFmtId="168" fontId="10" fillId="0" borderId="31" xfId="3" applyNumberFormat="1" applyFont="1" applyBorder="1"/>
    <xf numFmtId="0" fontId="11" fillId="0" borderId="30" xfId="5" applyFont="1" applyBorder="1"/>
    <xf numFmtId="0" fontId="24" fillId="0" borderId="32" xfId="0" applyFont="1" applyBorder="1"/>
    <xf numFmtId="0" fontId="7" fillId="0" borderId="21" xfId="0" applyFont="1" applyBorder="1"/>
    <xf numFmtId="170" fontId="23" fillId="0" borderId="21" xfId="0" applyNumberFormat="1" applyFont="1" applyFill="1" applyBorder="1"/>
    <xf numFmtId="170" fontId="23" fillId="6" borderId="21" xfId="0" applyNumberFormat="1" applyFont="1" applyFill="1" applyBorder="1"/>
    <xf numFmtId="174" fontId="23" fillId="0" borderId="21" xfId="0" applyNumberFormat="1" applyFont="1" applyFill="1" applyBorder="1"/>
    <xf numFmtId="174" fontId="23" fillId="0" borderId="33" xfId="0" applyNumberFormat="1" applyFont="1" applyFill="1" applyBorder="1"/>
    <xf numFmtId="170" fontId="7" fillId="0" borderId="0" xfId="0" applyNumberFormat="1" applyFont="1" applyBorder="1"/>
    <xf numFmtId="176" fontId="10" fillId="0" borderId="0" xfId="4" applyNumberFormat="1" applyFont="1"/>
    <xf numFmtId="170" fontId="7" fillId="0" borderId="0" xfId="12" applyNumberFormat="1" applyFont="1" applyBorder="1"/>
    <xf numFmtId="2" fontId="7" fillId="7" borderId="0" xfId="0" applyNumberFormat="1" applyFont="1" applyFill="1" applyBorder="1"/>
    <xf numFmtId="178" fontId="10" fillId="0" borderId="0" xfId="3" applyNumberFormat="1" applyFont="1" applyFill="1" applyBorder="1"/>
    <xf numFmtId="179" fontId="0" fillId="0" borderId="0" xfId="0" applyNumberFormat="1" applyBorder="1"/>
    <xf numFmtId="165" fontId="0" fillId="0" borderId="0" xfId="0" applyNumberFormat="1"/>
    <xf numFmtId="0" fontId="7" fillId="0" borderId="29" xfId="0" applyFont="1" applyBorder="1"/>
    <xf numFmtId="0" fontId="26" fillId="0" borderId="30" xfId="0" applyFont="1" applyBorder="1"/>
    <xf numFmtId="0" fontId="5" fillId="0" borderId="0" xfId="0" applyFont="1" applyBorder="1" applyAlignment="1">
      <alignment horizontal="right"/>
    </xf>
    <xf numFmtId="0" fontId="5" fillId="0" borderId="0" xfId="0" applyFont="1" applyBorder="1" applyAlignment="1">
      <alignment horizontal="center"/>
    </xf>
    <xf numFmtId="0" fontId="5" fillId="0" borderId="31" xfId="0" applyFont="1" applyBorder="1" applyAlignment="1">
      <alignment horizontal="center"/>
    </xf>
    <xf numFmtId="165" fontId="7" fillId="0" borderId="31" xfId="0" applyNumberFormat="1" applyFont="1" applyBorder="1"/>
    <xf numFmtId="0" fontId="15" fillId="0" borderId="30" xfId="5" applyFont="1" applyBorder="1"/>
    <xf numFmtId="177" fontId="7" fillId="0" borderId="0" xfId="0" applyNumberFormat="1" applyFont="1" applyBorder="1"/>
    <xf numFmtId="177" fontId="7" fillId="0" borderId="31" xfId="0" applyNumberFormat="1" applyFont="1" applyBorder="1"/>
    <xf numFmtId="0" fontId="7" fillId="0" borderId="30" xfId="0" applyFont="1" applyBorder="1"/>
    <xf numFmtId="0" fontId="7" fillId="0" borderId="31" xfId="0" applyFont="1" applyBorder="1"/>
    <xf numFmtId="177" fontId="7" fillId="0" borderId="0" xfId="12" applyNumberFormat="1" applyFont="1" applyBorder="1"/>
    <xf numFmtId="0" fontId="5" fillId="0" borderId="30" xfId="0" applyFont="1" applyBorder="1" applyAlignment="1">
      <alignment horizontal="left"/>
    </xf>
    <xf numFmtId="0" fontId="5" fillId="0" borderId="31" xfId="0" applyFont="1" applyBorder="1" applyAlignment="1">
      <alignment horizontal="right"/>
    </xf>
    <xf numFmtId="0" fontId="7" fillId="0" borderId="32" xfId="0" applyFont="1" applyBorder="1"/>
    <xf numFmtId="0" fontId="27" fillId="0" borderId="27" xfId="0" applyFont="1" applyBorder="1"/>
    <xf numFmtId="170" fontId="7" fillId="0" borderId="31" xfId="0" applyNumberFormat="1" applyFont="1" applyBorder="1"/>
    <xf numFmtId="170" fontId="7" fillId="7" borderId="0" xfId="0" applyNumberFormat="1" applyFont="1" applyFill="1" applyBorder="1"/>
    <xf numFmtId="168" fontId="10" fillId="7" borderId="31" xfId="3" applyNumberFormat="1" applyFont="1" applyFill="1" applyBorder="1"/>
    <xf numFmtId="170" fontId="5" fillId="7" borderId="5" xfId="0" applyNumberFormat="1" applyFont="1" applyFill="1" applyBorder="1"/>
    <xf numFmtId="0" fontId="28" fillId="0" borderId="27" xfId="5" applyFont="1" applyBorder="1"/>
    <xf numFmtId="17" fontId="5" fillId="7" borderId="0" xfId="0" applyNumberFormat="1" applyFont="1" applyFill="1" applyBorder="1" applyAlignment="1">
      <alignment horizontal="right"/>
    </xf>
    <xf numFmtId="0" fontId="7" fillId="7" borderId="0" xfId="0" applyFont="1" applyFill="1" applyBorder="1" applyAlignment="1">
      <alignment horizontal="right"/>
    </xf>
    <xf numFmtId="0" fontId="11" fillId="0" borderId="28" xfId="0" applyNumberFormat="1" applyFont="1" applyBorder="1" applyAlignment="1">
      <alignment horizontal="center"/>
    </xf>
    <xf numFmtId="0" fontId="5" fillId="0" borderId="0" xfId="0" applyNumberFormat="1" applyFont="1" applyBorder="1"/>
    <xf numFmtId="0" fontId="5" fillId="0" borderId="0" xfId="0" applyFont="1" applyBorder="1"/>
    <xf numFmtId="0" fontId="5" fillId="0" borderId="0" xfId="0" applyFont="1"/>
    <xf numFmtId="176" fontId="7" fillId="0" borderId="0" xfId="0" applyNumberFormat="1" applyFont="1" applyBorder="1"/>
    <xf numFmtId="168" fontId="10" fillId="0" borderId="0" xfId="3" applyNumberFormat="1" applyFont="1" applyFill="1" applyBorder="1"/>
    <xf numFmtId="165" fontId="5" fillId="0" borderId="0" xfId="0" applyNumberFormat="1" applyFont="1" applyBorder="1"/>
    <xf numFmtId="170" fontId="7" fillId="0" borderId="0" xfId="0" applyNumberFormat="1" applyFont="1"/>
    <xf numFmtId="168" fontId="10" fillId="8" borderId="0" xfId="3" applyNumberFormat="1" applyFont="1" applyFill="1" applyBorder="1"/>
    <xf numFmtId="170" fontId="7" fillId="8" borderId="0" xfId="0" applyNumberFormat="1" applyFont="1" applyFill="1" applyBorder="1"/>
    <xf numFmtId="172" fontId="10" fillId="8" borderId="19" xfId="2" applyNumberFormat="1" applyFont="1" applyFill="1" applyBorder="1"/>
    <xf numFmtId="172" fontId="10" fillId="8" borderId="0" xfId="2" applyNumberFormat="1" applyFont="1" applyFill="1" applyBorder="1"/>
    <xf numFmtId="0" fontId="7" fillId="8" borderId="0" xfId="0" applyFont="1" applyFill="1"/>
    <xf numFmtId="172" fontId="10" fillId="8" borderId="0" xfId="5" applyNumberFormat="1" applyFont="1" applyFill="1" applyBorder="1"/>
    <xf numFmtId="170" fontId="7" fillId="8" borderId="0" xfId="12" applyNumberFormat="1" applyFont="1" applyFill="1" applyBorder="1"/>
    <xf numFmtId="0" fontId="7" fillId="8" borderId="0" xfId="0" applyFont="1" applyFill="1" applyBorder="1"/>
    <xf numFmtId="168" fontId="10" fillId="9" borderId="0" xfId="3" applyNumberFormat="1" applyFont="1" applyFill="1" applyBorder="1"/>
    <xf numFmtId="170" fontId="23" fillId="9" borderId="21" xfId="0" applyNumberFormat="1" applyFont="1" applyFill="1" applyBorder="1"/>
    <xf numFmtId="10" fontId="7" fillId="0" borderId="0" xfId="0" applyNumberFormat="1" applyFont="1" applyFill="1" applyBorder="1"/>
    <xf numFmtId="0" fontId="10" fillId="0" borderId="11" xfId="0" applyFont="1" applyBorder="1" applyAlignment="1">
      <alignment horizontal="center"/>
    </xf>
    <xf numFmtId="0" fontId="11" fillId="0" borderId="17" xfId="3" applyFont="1" applyBorder="1" applyAlignment="1">
      <alignment horizontal="center"/>
    </xf>
    <xf numFmtId="0" fontId="11" fillId="0" borderId="8" xfId="3" applyFont="1" applyBorder="1" applyAlignment="1">
      <alignment horizontal="center"/>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170" fontId="7" fillId="9" borderId="31" xfId="12" applyNumberFormat="1" applyFont="1" applyFill="1" applyBorder="1"/>
    <xf numFmtId="170" fontId="7" fillId="9" borderId="33" xfId="12" applyNumberFormat="1" applyFont="1" applyFill="1" applyBorder="1"/>
    <xf numFmtId="170" fontId="7" fillId="9" borderId="0" xfId="0" applyNumberFormat="1" applyFont="1" applyFill="1" applyBorder="1"/>
    <xf numFmtId="170" fontId="5" fillId="9" borderId="5" xfId="0" applyNumberFormat="1" applyFont="1" applyFill="1" applyBorder="1"/>
  </cellXfs>
  <cellStyles count="13">
    <cellStyle name="Assumptions Right Percentage" xfId="1"/>
    <cellStyle name="Comma" xfId="12" builtinId="3"/>
    <cellStyle name="Currency" xfId="2" builtinId="4"/>
    <cellStyle name="Normal" xfId="0" builtinId="0"/>
    <cellStyle name="Normal_1998 Final Decision Depreciation Rates" xfId="3"/>
    <cellStyle name="Normal_EnvestraAssets1" xfId="4"/>
    <cellStyle name="Normal_Qld Tax Depn AA model reduced effective lives 140501" xfId="5"/>
    <cellStyle name="Normal_Vic 2003 GDPR Revenue Model v1 (17 Sept 2001)" xfId="6"/>
    <cellStyle name="Percent" xfId="7" builtinId="5"/>
    <cellStyle name="style1" xfId="8"/>
    <cellStyle name="Style2_Assumptions (2)" xfId="9"/>
    <cellStyle name="Style3_Allocation" xfId="10"/>
    <cellStyle name="Style4_Allocation"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REF!" fmlaRange="#REF!" noThreeD="1" sel="0" val="0"/>
</file>

<file path=xl/drawings/drawing1.xml><?xml version="1.0" encoding="utf-8"?>
<xdr:wsDr xmlns:xdr="http://schemas.openxmlformats.org/drawingml/2006/spreadsheetDrawing" xmlns:a="http://schemas.openxmlformats.org/drawingml/2006/main">
  <xdr:twoCellAnchor>
    <xdr:from>
      <xdr:col>0</xdr:col>
      <xdr:colOff>1859280</xdr:colOff>
      <xdr:row>103</xdr:row>
      <xdr:rowOff>0</xdr:rowOff>
    </xdr:from>
    <xdr:to>
      <xdr:col>0</xdr:col>
      <xdr:colOff>2065020</xdr:colOff>
      <xdr:row>103</xdr:row>
      <xdr:rowOff>0</xdr:rowOff>
    </xdr:to>
    <xdr:sp macro="" textlink="">
      <xdr:nvSpPr>
        <xdr:cNvPr id="1907" name="AutoShape 1"/>
        <xdr:cNvSpPr>
          <a:spLocks/>
        </xdr:cNvSpPr>
      </xdr:nvSpPr>
      <xdr:spPr bwMode="auto">
        <a:xfrm>
          <a:off x="1859280" y="31295340"/>
          <a:ext cx="205740" cy="0"/>
        </a:xfrm>
        <a:prstGeom prst="rightBrace">
          <a:avLst>
            <a:gd name="adj1" fmla="val -2147483648"/>
            <a:gd name="adj2" fmla="val 50000"/>
          </a:avLst>
        </a:prstGeom>
        <a:noFill/>
        <a:ln w="6350">
          <a:solidFill>
            <a:srgbClr val="000000"/>
          </a:solidFill>
          <a:round/>
          <a:headEnd/>
          <a:tailEnd/>
        </a:ln>
      </xdr:spPr>
    </xdr:sp>
    <xdr:clientData/>
  </xdr:twoCellAnchor>
  <xdr:twoCellAnchor>
    <xdr:from>
      <xdr:col>0</xdr:col>
      <xdr:colOff>2164080</xdr:colOff>
      <xdr:row>103</xdr:row>
      <xdr:rowOff>0</xdr:rowOff>
    </xdr:from>
    <xdr:to>
      <xdr:col>0</xdr:col>
      <xdr:colOff>2056654</xdr:colOff>
      <xdr:row>103</xdr:row>
      <xdr:rowOff>0</xdr:rowOff>
    </xdr:to>
    <xdr:sp macro="" textlink="">
      <xdr:nvSpPr>
        <xdr:cNvPr id="1026" name="Text Box 2"/>
        <xdr:cNvSpPr txBox="1">
          <a:spLocks noChangeArrowheads="1"/>
        </xdr:cNvSpPr>
      </xdr:nvSpPr>
      <xdr:spPr bwMode="auto">
        <a:xfrm>
          <a:off x="2156460" y="31097220"/>
          <a:ext cx="0" cy="0"/>
        </a:xfrm>
        <a:prstGeom prst="rect">
          <a:avLst/>
        </a:prstGeom>
        <a:noFill/>
        <a:ln w="6350">
          <a:noFill/>
          <a:miter lim="800000"/>
          <a:headEnd/>
          <a:tailEnd/>
        </a:ln>
        <a:effectLst/>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arawr01\Local%20Settings\Temporary%20Internet%20Files\OLK33\SA%20AA%20Revenue%20&amp;%20Tariff%20Model%20(30%20Sep%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ocuments%20and%20Settings\sarawr01\Local%20Settings\Temporary%20Internet%20Files\OLK33\SA%20AA%20Revenue%20&amp;%20Tariff%20Model%20(30%20Sep%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raig%20de%20Laine/SA%20AA%2006/Financial%20models/Final%20Decision/060716-S-ARF%20Envestra%20Final%20Decision-ESCOS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ER/Vic%20GAAR%202012/Vic%20GAAR%202012%20reset%20models/03%20Draft%20decision%20models/RFM%20&amp;%20PTRM/Envestra%20Vic/20120330%20Envestra%20Victoria%20PTRM%20-%20post%20NMF%20post%20NP%20HARD%20CODED%20INPUTS.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VERVIEW"/>
      <sheetName val="ASSUMPTIONS"/>
      <sheetName val="AAI TABLES"/>
      <sheetName val="OPEX and CAPEX"/>
      <sheetName val="RAB"/>
      <sheetName val="REVENUE INPUTS"/>
      <sheetName val="REVENUE REQUIREMENT"/>
      <sheetName val="REFERENCE TARIFFS"/>
      <sheetName val="REFERENCE TARIFFS REVENUE"/>
      <sheetName val="DEMAND FORECASTS - TARIFF BLOCK"/>
      <sheetName val="SA AA Revenue &amp; Tariff Model (3"/>
      <sheetName val="IPP Cash Flow"/>
    </sheetNames>
    <sheetDataSet>
      <sheetData sheetId="0"/>
      <sheetData sheetId="1"/>
      <sheetData sheetId="2"/>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VERVIEW"/>
      <sheetName val="ASSUMPTIONS"/>
      <sheetName val="AAI TABLES"/>
      <sheetName val="OPEX and CAPEX"/>
      <sheetName val="RAB"/>
      <sheetName val="REVENUE INPUTS"/>
      <sheetName val="REVENUE REQUIREMENT"/>
      <sheetName val="REFERENCE TARIFFS"/>
      <sheetName val="REFERENCE TARIFFS REVENUE"/>
      <sheetName val="DEMAND FORECASTS - TARIFF BLOCK"/>
      <sheetName val="SA AA Revenue &amp; Tariff Model (3"/>
      <sheetName val="IPP Cash Flow"/>
    </sheetNames>
    <sheetDataSet>
      <sheetData sheetId="0"/>
      <sheetData sheetId="1"/>
      <sheetData sheetId="2"/>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lation"/>
      <sheetName val="CAPEX"/>
      <sheetName val="Capital accounts 1"/>
      <sheetName val="Capital accounts 2"/>
      <sheetName val="Capital accounts 3"/>
      <sheetName val="05_06 Capex"/>
      <sheetName val="FRC Depreciation"/>
      <sheetName val="Env_Dep"/>
      <sheetName val="Env_RAB"/>
      <sheetName val="RAB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tro"/>
      <sheetName val="Equity raising cost-capex"/>
      <sheetName val="Carry-Over"/>
      <sheetName val="Input"/>
      <sheetName val="WACC"/>
      <sheetName val="Assets"/>
      <sheetName val="Tax Depn"/>
      <sheetName val="Analysis"/>
      <sheetName val="Forecast revenues"/>
      <sheetName val="X factor"/>
      <sheetName val="Chart 1-revenues"/>
      <sheetName val="Chart 2-Price path"/>
      <sheetName val="Chart 3-Building blocks"/>
      <sheetName val="Historic Inflation"/>
    </sheetNames>
    <sheetDataSet>
      <sheetData sheetId="0"/>
      <sheetData sheetId="1"/>
      <sheetData sheetId="2">
        <row r="96">
          <cell r="G96">
            <v>-0.20222250479540493</v>
          </cell>
        </row>
      </sheetData>
      <sheetData sheetId="3"/>
      <sheetData sheetId="4"/>
      <sheetData sheetId="5"/>
      <sheetData sheetId="6"/>
      <sheetData sheetId="7"/>
      <sheetData sheetId="8"/>
      <sheetData sheetId="9"/>
      <sheetData sheetId="10" refreshError="1"/>
      <sheetData sheetId="11" refreshError="1"/>
      <sheetData sheetId="12" refreshError="1"/>
      <sheetData sheetId="13">
        <row r="7">
          <cell r="L7">
            <v>149.80000000000001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3:AL36"/>
  <sheetViews>
    <sheetView topLeftCell="B3" zoomScale="75" workbookViewId="0">
      <pane xSplit="1" ySplit="4" topLeftCell="C7" activePane="bottomRight" state="frozen"/>
      <selection activeCell="B3" sqref="B3"/>
      <selection pane="topRight" activeCell="C3" sqref="C3"/>
      <selection pane="bottomLeft" activeCell="B8" sqref="B8"/>
      <selection pane="bottomRight" activeCell="N13" sqref="N13"/>
    </sheetView>
  </sheetViews>
  <sheetFormatPr defaultColWidth="9.140625" defaultRowHeight="12.75"/>
  <cols>
    <col min="1" max="1" width="9.140625" style="153" customWidth="1"/>
    <col min="2" max="2" width="18.28515625" style="153" customWidth="1"/>
    <col min="3" max="3" width="11.28515625" style="153" customWidth="1"/>
    <col min="4" max="4" width="9.7109375" style="153" customWidth="1"/>
    <col min="5" max="5" width="9.42578125" style="153" customWidth="1"/>
    <col min="6" max="16384" width="9.140625" style="153"/>
  </cols>
  <sheetData>
    <row r="3" spans="1:38" ht="16.5" thickBot="1">
      <c r="B3" s="151"/>
      <c r="C3" s="151"/>
      <c r="D3" s="151"/>
      <c r="E3" s="151"/>
      <c r="F3" s="152"/>
      <c r="G3" s="152"/>
      <c r="H3" s="152"/>
      <c r="I3" s="152"/>
      <c r="J3" s="152"/>
      <c r="K3" s="152"/>
      <c r="L3" s="152"/>
      <c r="M3" s="152"/>
      <c r="N3" s="152"/>
    </row>
    <row r="4" spans="1:38" s="5" customFormat="1" ht="21.75" thickTop="1" thickBot="1">
      <c r="A4" s="2" t="s">
        <v>0</v>
      </c>
      <c r="B4" s="3" t="s">
        <v>47</v>
      </c>
      <c r="C4" s="3"/>
      <c r="D4" s="3"/>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c r="AK4"/>
      <c r="AL4"/>
    </row>
    <row r="5" spans="1:38" ht="13.5" thickTop="1">
      <c r="D5" s="155"/>
      <c r="N5" s="156"/>
      <c r="O5" s="156"/>
    </row>
    <row r="8" spans="1:38">
      <c r="B8" s="154"/>
      <c r="C8" s="154"/>
    </row>
    <row r="10" spans="1:38" ht="15.75">
      <c r="B10" s="151" t="s">
        <v>39</v>
      </c>
      <c r="C10" s="151"/>
    </row>
    <row r="11" spans="1:38">
      <c r="C11" s="157">
        <v>1995</v>
      </c>
      <c r="D11" s="157">
        <v>1996</v>
      </c>
      <c r="E11" s="157">
        <v>1997</v>
      </c>
      <c r="F11" s="157">
        <v>1998</v>
      </c>
      <c r="G11" s="157">
        <v>1999</v>
      </c>
      <c r="H11" s="157">
        <v>2000</v>
      </c>
      <c r="I11" s="157">
        <v>2001</v>
      </c>
      <c r="J11" s="157">
        <v>2002</v>
      </c>
      <c r="K11" s="157">
        <v>2003</v>
      </c>
      <c r="L11" s="157">
        <v>2004</v>
      </c>
      <c r="M11" s="157">
        <v>2005</v>
      </c>
      <c r="N11" s="157">
        <v>2006</v>
      </c>
      <c r="O11" s="157">
        <v>2007</v>
      </c>
      <c r="P11" s="157">
        <v>2008</v>
      </c>
      <c r="Q11" s="157">
        <v>2009</v>
      </c>
      <c r="R11" s="157">
        <v>2010</v>
      </c>
      <c r="S11" s="157">
        <v>2011</v>
      </c>
      <c r="T11" s="157">
        <f>S11+1</f>
        <v>2012</v>
      </c>
      <c r="U11" s="157">
        <f t="shared" ref="U11:AH11" si="0">T11+1</f>
        <v>2013</v>
      </c>
      <c r="V11" s="157">
        <f t="shared" si="0"/>
        <v>2014</v>
      </c>
      <c r="W11" s="157">
        <f t="shared" si="0"/>
        <v>2015</v>
      </c>
      <c r="X11" s="157">
        <f t="shared" si="0"/>
        <v>2016</v>
      </c>
      <c r="Y11" s="157">
        <f t="shared" si="0"/>
        <v>2017</v>
      </c>
      <c r="Z11" s="157">
        <f t="shared" si="0"/>
        <v>2018</v>
      </c>
      <c r="AA11" s="157">
        <f t="shared" si="0"/>
        <v>2019</v>
      </c>
      <c r="AB11" s="157">
        <f t="shared" si="0"/>
        <v>2020</v>
      </c>
      <c r="AC11" s="157">
        <f t="shared" si="0"/>
        <v>2021</v>
      </c>
      <c r="AD11" s="157">
        <f>AC11+1</f>
        <v>2022</v>
      </c>
      <c r="AE11" s="157">
        <f t="shared" si="0"/>
        <v>2023</v>
      </c>
      <c r="AF11" s="157">
        <f t="shared" si="0"/>
        <v>2024</v>
      </c>
      <c r="AG11" s="157">
        <f t="shared" si="0"/>
        <v>2025</v>
      </c>
      <c r="AH11" s="157">
        <f t="shared" si="0"/>
        <v>2026</v>
      </c>
      <c r="AI11" s="157">
        <f>AH11+1</f>
        <v>2027</v>
      </c>
    </row>
    <row r="12" spans="1:38">
      <c r="B12" s="153" t="s">
        <v>40</v>
      </c>
      <c r="C12" s="153">
        <v>114.7</v>
      </c>
      <c r="D12" s="158">
        <v>119</v>
      </c>
      <c r="E12" s="158">
        <v>120.5</v>
      </c>
      <c r="F12" s="158">
        <v>120.3</v>
      </c>
      <c r="G12" s="158">
        <v>121.8</v>
      </c>
      <c r="H12" s="158">
        <v>125.2</v>
      </c>
      <c r="I12" s="158">
        <v>132.69999999999999</v>
      </c>
      <c r="J12" s="158">
        <v>136.6</v>
      </c>
      <c r="K12" s="158">
        <v>141.30000000000001</v>
      </c>
      <c r="L12" s="158">
        <v>144.1</v>
      </c>
      <c r="M12" s="158">
        <v>147.5</v>
      </c>
      <c r="N12" s="158">
        <v>151.9</v>
      </c>
      <c r="O12" s="158">
        <v>155.6</v>
      </c>
      <c r="P12" s="158">
        <v>162.19999999999999</v>
      </c>
      <c r="Q12" s="158">
        <v>166.2</v>
      </c>
      <c r="R12" s="158">
        <v>171</v>
      </c>
      <c r="S12" s="158">
        <v>176.7</v>
      </c>
      <c r="T12" s="158">
        <f>S15*(1+0.025)^0.25</f>
        <v>180.51088899081913</v>
      </c>
      <c r="U12" s="158">
        <f t="shared" ref="U12:AI12" si="1">T15*(1+0.025)^0.25</f>
        <v>185.02366121558967</v>
      </c>
      <c r="V12" s="158">
        <f t="shared" si="1"/>
        <v>189.64925274597948</v>
      </c>
      <c r="W12" s="158">
        <f t="shared" si="1"/>
        <v>194.39048406462905</v>
      </c>
      <c r="X12" s="158">
        <f t="shared" si="1"/>
        <v>199.25024616624486</v>
      </c>
      <c r="Y12" s="158">
        <f t="shared" si="1"/>
        <v>204.23150232040106</v>
      </c>
      <c r="Z12" s="158">
        <f t="shared" si="1"/>
        <v>209.33728987841116</v>
      </c>
      <c r="AA12" s="158">
        <f t="shared" si="1"/>
        <v>214.57072212537153</v>
      </c>
      <c r="AB12" s="158">
        <f t="shared" si="1"/>
        <v>219.9349901785059</v>
      </c>
      <c r="AC12" s="158">
        <f t="shared" si="1"/>
        <v>225.4333649329686</v>
      </c>
      <c r="AD12" s="158">
        <f t="shared" si="1"/>
        <v>231.06919905629289</v>
      </c>
      <c r="AE12" s="158">
        <f t="shared" si="1"/>
        <v>236.8459290327003</v>
      </c>
      <c r="AF12" s="158">
        <f t="shared" si="1"/>
        <v>242.76707725851787</v>
      </c>
      <c r="AG12" s="158">
        <f t="shared" si="1"/>
        <v>248.83625418998093</v>
      </c>
      <c r="AH12" s="158">
        <f t="shared" si="1"/>
        <v>255.05716054473055</v>
      </c>
      <c r="AI12" s="158">
        <f t="shared" si="1"/>
        <v>261.4335895583489</v>
      </c>
    </row>
    <row r="13" spans="1:38">
      <c r="B13" s="153" t="s">
        <v>41</v>
      </c>
      <c r="C13" s="153">
        <v>116.2</v>
      </c>
      <c r="D13" s="158">
        <v>119.8</v>
      </c>
      <c r="E13" s="158">
        <v>120.2</v>
      </c>
      <c r="F13" s="158">
        <v>121</v>
      </c>
      <c r="G13" s="158">
        <v>122.3</v>
      </c>
      <c r="H13" s="158">
        <v>126.2</v>
      </c>
      <c r="I13" s="158">
        <v>133.80000000000001</v>
      </c>
      <c r="J13" s="158">
        <v>137.6</v>
      </c>
      <c r="K13" s="158">
        <v>141.30000000000001</v>
      </c>
      <c r="L13" s="158">
        <v>144.80000000000001</v>
      </c>
      <c r="M13" s="158">
        <v>148.4</v>
      </c>
      <c r="N13" s="158">
        <v>154.30000000000001</v>
      </c>
      <c r="O13" s="158">
        <v>157.5</v>
      </c>
      <c r="P13" s="158">
        <v>164.6</v>
      </c>
      <c r="Q13" s="158">
        <v>167</v>
      </c>
      <c r="R13" s="158">
        <v>172.1</v>
      </c>
      <c r="S13" s="158">
        <v>178.3</v>
      </c>
      <c r="T13" s="158">
        <f>T12*(1+0.025)^0.25</f>
        <v>181.62865687990984</v>
      </c>
      <c r="U13" s="158">
        <f t="shared" ref="U13:AI15" si="2">U12*(1+0.025)^0.25</f>
        <v>186.16937330190765</v>
      </c>
      <c r="V13" s="158">
        <f t="shared" si="2"/>
        <v>190.82360763445541</v>
      </c>
      <c r="W13" s="158">
        <f t="shared" si="2"/>
        <v>195.59419782531688</v>
      </c>
      <c r="X13" s="158">
        <f t="shared" si="2"/>
        <v>200.48405277094989</v>
      </c>
      <c r="Y13" s="158">
        <f t="shared" si="2"/>
        <v>205.49615409022371</v>
      </c>
      <c r="Z13" s="158">
        <f t="shared" si="2"/>
        <v>210.63355794247937</v>
      </c>
      <c r="AA13" s="158">
        <f t="shared" si="2"/>
        <v>215.89939689104145</v>
      </c>
      <c r="AB13" s="158">
        <f t="shared" si="2"/>
        <v>221.29688181331755</v>
      </c>
      <c r="AC13" s="158">
        <f t="shared" si="2"/>
        <v>226.82930385865055</v>
      </c>
      <c r="AD13" s="158">
        <f t="shared" si="2"/>
        <v>232.50003645511688</v>
      </c>
      <c r="AE13" s="158">
        <f t="shared" si="2"/>
        <v>238.31253736649489</v>
      </c>
      <c r="AF13" s="158">
        <f t="shared" si="2"/>
        <v>244.27035080065735</v>
      </c>
      <c r="AG13" s="158">
        <f t="shared" si="2"/>
        <v>250.37710957067389</v>
      </c>
      <c r="AH13" s="158">
        <f t="shared" si="2"/>
        <v>256.63653730994082</v>
      </c>
      <c r="AI13" s="158">
        <f t="shared" si="2"/>
        <v>263.05245074268942</v>
      </c>
    </row>
    <row r="14" spans="1:38">
      <c r="B14" s="153" t="s">
        <v>42</v>
      </c>
      <c r="C14" s="153">
        <v>117.6</v>
      </c>
      <c r="D14" s="158">
        <v>120.1</v>
      </c>
      <c r="E14" s="158">
        <v>119.7</v>
      </c>
      <c r="F14" s="158">
        <v>121.3</v>
      </c>
      <c r="G14" s="158">
        <v>123.4</v>
      </c>
      <c r="H14" s="158">
        <v>130.9</v>
      </c>
      <c r="I14" s="158">
        <v>134.19999999999999</v>
      </c>
      <c r="J14" s="158">
        <v>138.5</v>
      </c>
      <c r="K14" s="158">
        <v>142.1</v>
      </c>
      <c r="L14" s="158">
        <v>145.4</v>
      </c>
      <c r="M14" s="158">
        <v>149.80000000000001</v>
      </c>
      <c r="N14" s="158">
        <v>155.69999999999999</v>
      </c>
      <c r="O14" s="158">
        <v>158.6</v>
      </c>
      <c r="P14" s="158">
        <v>166.5</v>
      </c>
      <c r="Q14" s="158">
        <v>168.6</v>
      </c>
      <c r="R14" s="158">
        <v>173.3</v>
      </c>
      <c r="S14" s="158">
        <v>179.4</v>
      </c>
      <c r="T14" s="158">
        <f t="shared" ref="T14:T15" si="3">T13*(1+0.025)^0.25</f>
        <v>182.75334626310467</v>
      </c>
      <c r="U14" s="158">
        <f t="shared" si="2"/>
        <v>187.32217991968236</v>
      </c>
      <c r="V14" s="158">
        <f t="shared" si="2"/>
        <v>192.0052344176745</v>
      </c>
      <c r="W14" s="158">
        <f t="shared" si="2"/>
        <v>196.80536527811643</v>
      </c>
      <c r="X14" s="158">
        <f t="shared" si="2"/>
        <v>201.72549941006943</v>
      </c>
      <c r="Y14" s="158">
        <f t="shared" si="2"/>
        <v>206.76863689532124</v>
      </c>
      <c r="Z14" s="158">
        <f t="shared" si="2"/>
        <v>211.93785281770434</v>
      </c>
      <c r="AA14" s="158">
        <f t="shared" si="2"/>
        <v>217.23629913814705</v>
      </c>
      <c r="AB14" s="158">
        <f t="shared" si="2"/>
        <v>222.66720661660079</v>
      </c>
      <c r="AC14" s="158">
        <f t="shared" si="2"/>
        <v>228.23388678201587</v>
      </c>
      <c r="AD14" s="158">
        <f t="shared" si="2"/>
        <v>233.93973395156632</v>
      </c>
      <c r="AE14" s="158">
        <f t="shared" si="2"/>
        <v>239.78822730035557</v>
      </c>
      <c r="AF14" s="158">
        <f t="shared" si="2"/>
        <v>245.78293298286457</v>
      </c>
      <c r="AG14" s="158">
        <f t="shared" si="2"/>
        <v>251.92750630743629</v>
      </c>
      <c r="AH14" s="158">
        <f t="shared" si="2"/>
        <v>258.22569396512228</v>
      </c>
      <c r="AI14" s="158">
        <f t="shared" si="2"/>
        <v>264.68133631425042</v>
      </c>
    </row>
    <row r="15" spans="1:38">
      <c r="B15" s="153" t="s">
        <v>43</v>
      </c>
      <c r="C15" s="153">
        <v>118.5</v>
      </c>
      <c r="D15" s="158">
        <v>120.3</v>
      </c>
      <c r="E15" s="158">
        <v>120</v>
      </c>
      <c r="F15" s="158">
        <v>121.9</v>
      </c>
      <c r="G15" s="158">
        <v>124.1</v>
      </c>
      <c r="H15" s="158">
        <v>131.30000000000001</v>
      </c>
      <c r="I15" s="158">
        <v>135.4</v>
      </c>
      <c r="J15" s="158">
        <v>139.5</v>
      </c>
      <c r="K15" s="158">
        <v>142.80000000000001</v>
      </c>
      <c r="L15" s="158">
        <v>146.5</v>
      </c>
      <c r="M15" s="158">
        <v>150.6</v>
      </c>
      <c r="N15" s="158">
        <v>155.5</v>
      </c>
      <c r="O15" s="158">
        <v>160.1</v>
      </c>
      <c r="P15" s="158">
        <v>166</v>
      </c>
      <c r="Q15" s="158">
        <v>169.5</v>
      </c>
      <c r="R15" s="158">
        <v>174</v>
      </c>
      <c r="S15" s="158">
        <v>179.4</v>
      </c>
      <c r="T15" s="158">
        <f t="shared" si="3"/>
        <v>183.88500000000008</v>
      </c>
      <c r="U15" s="158">
        <f t="shared" si="2"/>
        <v>188.48212500000014</v>
      </c>
      <c r="V15" s="158">
        <f t="shared" si="2"/>
        <v>193.19417812500024</v>
      </c>
      <c r="W15" s="158">
        <f t="shared" si="2"/>
        <v>198.02403257812531</v>
      </c>
      <c r="X15" s="158">
        <f t="shared" si="2"/>
        <v>202.97463339257854</v>
      </c>
      <c r="Y15" s="158">
        <f t="shared" si="2"/>
        <v>208.04899922739307</v>
      </c>
      <c r="Z15" s="158">
        <f t="shared" si="2"/>
        <v>213.25022420807798</v>
      </c>
      <c r="AA15" s="158">
        <f t="shared" si="2"/>
        <v>218.58147981328003</v>
      </c>
      <c r="AB15" s="158">
        <f t="shared" si="2"/>
        <v>224.04601680861208</v>
      </c>
      <c r="AC15" s="158">
        <f t="shared" si="2"/>
        <v>229.64716722882744</v>
      </c>
      <c r="AD15" s="158">
        <f t="shared" si="2"/>
        <v>235.38834640954821</v>
      </c>
      <c r="AE15" s="158">
        <f t="shared" si="2"/>
        <v>241.27305506978698</v>
      </c>
      <c r="AF15" s="158">
        <f t="shared" si="2"/>
        <v>247.30488144653177</v>
      </c>
      <c r="AG15" s="158">
        <f t="shared" si="2"/>
        <v>253.48750348269516</v>
      </c>
      <c r="AH15" s="158">
        <f t="shared" si="2"/>
        <v>259.82469106976265</v>
      </c>
      <c r="AI15" s="158">
        <f t="shared" si="2"/>
        <v>266.32030834650681</v>
      </c>
    </row>
    <row r="16" spans="1:38">
      <c r="D16" s="161"/>
      <c r="E16" s="211">
        <f>F14/$E$12-1</f>
        <v>6.6390041493775698E-3</v>
      </c>
      <c r="F16" s="211">
        <f t="shared" ref="F16:R16" si="4">G14/$E$12-1</f>
        <v>2.4066390041493912E-2</v>
      </c>
      <c r="G16" s="211">
        <f t="shared" si="4"/>
        <v>8.6307053941908851E-2</v>
      </c>
      <c r="H16" s="211">
        <f t="shared" si="4"/>
        <v>0.1136929460580911</v>
      </c>
      <c r="I16" s="211">
        <f t="shared" si="4"/>
        <v>0.14937759336099576</v>
      </c>
      <c r="J16" s="211">
        <f t="shared" si="4"/>
        <v>0.17925311203319505</v>
      </c>
      <c r="K16" s="211">
        <f t="shared" si="4"/>
        <v>0.20663900414937775</v>
      </c>
      <c r="L16" s="211">
        <f t="shared" si="4"/>
        <v>0.24315352697095438</v>
      </c>
      <c r="M16" s="211">
        <f t="shared" si="4"/>
        <v>0.29211618257261396</v>
      </c>
      <c r="N16" s="211">
        <f t="shared" si="4"/>
        <v>0.31618257261410787</v>
      </c>
      <c r="O16" s="211">
        <f t="shared" si="4"/>
        <v>0.38174273858921159</v>
      </c>
      <c r="P16" s="211">
        <f t="shared" si="4"/>
        <v>0.39917012448132771</v>
      </c>
      <c r="Q16" s="211">
        <f t="shared" si="4"/>
        <v>0.43817427385892116</v>
      </c>
      <c r="R16" s="211">
        <f t="shared" si="4"/>
        <v>0.48879668049792535</v>
      </c>
    </row>
    <row r="17" spans="2:35" ht="15.75">
      <c r="B17" s="151" t="s">
        <v>44</v>
      </c>
      <c r="C17" s="151"/>
      <c r="D17" s="163"/>
      <c r="E17" s="212"/>
      <c r="F17" s="211"/>
      <c r="G17" s="211"/>
      <c r="H17" s="211"/>
      <c r="I17" s="211"/>
      <c r="J17" s="211"/>
      <c r="K17" s="211"/>
      <c r="L17" s="211"/>
      <c r="M17" s="211"/>
    </row>
    <row r="18" spans="2:35">
      <c r="D18" s="162">
        <v>1996</v>
      </c>
      <c r="E18" s="162">
        <v>1997</v>
      </c>
      <c r="F18" s="162">
        <v>1998</v>
      </c>
      <c r="G18" s="162">
        <v>1999</v>
      </c>
      <c r="H18" s="162">
        <v>2000</v>
      </c>
      <c r="I18" s="162">
        <v>2001</v>
      </c>
      <c r="J18" s="162">
        <v>2002</v>
      </c>
      <c r="K18" s="162">
        <v>2003</v>
      </c>
      <c r="L18" s="162">
        <v>2004</v>
      </c>
      <c r="M18" s="162">
        <v>2005</v>
      </c>
      <c r="N18" s="157">
        <v>2006</v>
      </c>
      <c r="O18" s="157">
        <v>2007</v>
      </c>
      <c r="P18" s="157">
        <v>2008</v>
      </c>
      <c r="Q18" s="157">
        <v>2009</v>
      </c>
      <c r="R18" s="157">
        <v>2010</v>
      </c>
      <c r="S18" s="157">
        <v>2011</v>
      </c>
      <c r="T18" s="157">
        <f>S18+1</f>
        <v>2012</v>
      </c>
      <c r="U18" s="157">
        <f t="shared" ref="U18:AH18" si="5">T18+1</f>
        <v>2013</v>
      </c>
      <c r="V18" s="157">
        <f t="shared" si="5"/>
        <v>2014</v>
      </c>
      <c r="W18" s="157">
        <f t="shared" si="5"/>
        <v>2015</v>
      </c>
      <c r="X18" s="157">
        <f t="shared" si="5"/>
        <v>2016</v>
      </c>
      <c r="Y18" s="157">
        <f t="shared" si="5"/>
        <v>2017</v>
      </c>
      <c r="Z18" s="157">
        <f t="shared" si="5"/>
        <v>2018</v>
      </c>
      <c r="AA18" s="157">
        <f t="shared" si="5"/>
        <v>2019</v>
      </c>
      <c r="AB18" s="157">
        <f t="shared" si="5"/>
        <v>2020</v>
      </c>
      <c r="AC18" s="157">
        <f t="shared" si="5"/>
        <v>2021</v>
      </c>
      <c r="AD18" s="157">
        <f>AC18+1</f>
        <v>2022</v>
      </c>
      <c r="AE18" s="157">
        <f t="shared" si="5"/>
        <v>2023</v>
      </c>
      <c r="AF18" s="157">
        <f t="shared" si="5"/>
        <v>2024</v>
      </c>
      <c r="AG18" s="157">
        <f t="shared" si="5"/>
        <v>2025</v>
      </c>
      <c r="AH18" s="157">
        <f t="shared" si="5"/>
        <v>2026</v>
      </c>
      <c r="AI18" s="157">
        <f>AH18+1</f>
        <v>2027</v>
      </c>
    </row>
    <row r="19" spans="2:35">
      <c r="B19" s="153" t="s">
        <v>40</v>
      </c>
      <c r="D19" s="160">
        <f>D12/C15-1</f>
        <v>4.2194092827003704E-3</v>
      </c>
      <c r="E19" s="160">
        <f>E12/D15-1</f>
        <v>1.6625103906899863E-3</v>
      </c>
      <c r="F19" s="160">
        <f>F12/E15-1</f>
        <v>2.4999999999999467E-3</v>
      </c>
      <c r="G19" s="160">
        <f t="shared" ref="G19:S19" si="6">G12/F15-1</f>
        <v>-8.2034454470880647E-4</v>
      </c>
      <c r="H19" s="160">
        <f t="shared" si="6"/>
        <v>8.8638195004029363E-3</v>
      </c>
      <c r="I19" s="160">
        <f t="shared" si="6"/>
        <v>1.0662604722010416E-2</v>
      </c>
      <c r="J19" s="160">
        <f t="shared" si="6"/>
        <v>8.8626292466764678E-3</v>
      </c>
      <c r="K19" s="160">
        <f t="shared" si="6"/>
        <v>1.2903225806451646E-2</v>
      </c>
      <c r="L19" s="160">
        <f t="shared" si="6"/>
        <v>9.1036414565826007E-3</v>
      </c>
      <c r="M19" s="160">
        <f t="shared" si="6"/>
        <v>6.8259385665530026E-3</v>
      </c>
      <c r="N19" s="160">
        <f t="shared" si="6"/>
        <v>8.6321381142098197E-3</v>
      </c>
      <c r="O19" s="160">
        <f t="shared" si="6"/>
        <v>6.430868167202064E-4</v>
      </c>
      <c r="P19" s="160">
        <f t="shared" si="6"/>
        <v>1.3116801998750649E-2</v>
      </c>
      <c r="Q19" s="160">
        <f t="shared" si="6"/>
        <v>1.2048192771083599E-3</v>
      </c>
      <c r="R19" s="160">
        <f t="shared" si="6"/>
        <v>8.8495575221239076E-3</v>
      </c>
      <c r="S19" s="160">
        <f t="shared" si="6"/>
        <v>1.551724137931032E-2</v>
      </c>
      <c r="T19" s="160">
        <f t="shared" ref="T19:AI19" si="7">T12/S15-1</f>
        <v>6.192246325636086E-3</v>
      </c>
      <c r="U19" s="160">
        <f t="shared" si="7"/>
        <v>6.192246325636086E-3</v>
      </c>
      <c r="V19" s="160">
        <f t="shared" si="7"/>
        <v>6.192246325636086E-3</v>
      </c>
      <c r="W19" s="160">
        <f t="shared" si="7"/>
        <v>6.192246325636086E-3</v>
      </c>
      <c r="X19" s="160">
        <f t="shared" si="7"/>
        <v>6.192246325636086E-3</v>
      </c>
      <c r="Y19" s="160">
        <f t="shared" si="7"/>
        <v>6.192246325636086E-3</v>
      </c>
      <c r="Z19" s="160">
        <f t="shared" si="7"/>
        <v>6.192246325636086E-3</v>
      </c>
      <c r="AA19" s="160">
        <f t="shared" si="7"/>
        <v>6.192246325636086E-3</v>
      </c>
      <c r="AB19" s="160">
        <f t="shared" si="7"/>
        <v>6.192246325636086E-3</v>
      </c>
      <c r="AC19" s="160">
        <f t="shared" si="7"/>
        <v>6.192246325636086E-3</v>
      </c>
      <c r="AD19" s="160">
        <f t="shared" si="7"/>
        <v>6.192246325636086E-3</v>
      </c>
      <c r="AE19" s="160">
        <f t="shared" si="7"/>
        <v>6.192246325636086E-3</v>
      </c>
      <c r="AF19" s="160">
        <f t="shared" si="7"/>
        <v>6.192246325636086E-3</v>
      </c>
      <c r="AG19" s="160">
        <f t="shared" si="7"/>
        <v>6.192246325636086E-3</v>
      </c>
      <c r="AH19" s="160">
        <f t="shared" si="7"/>
        <v>6.192246325636086E-3</v>
      </c>
      <c r="AI19" s="160">
        <f t="shared" si="7"/>
        <v>6.192246325636086E-3</v>
      </c>
    </row>
    <row r="20" spans="2:35">
      <c r="B20" s="153" t="s">
        <v>41</v>
      </c>
      <c r="D20" s="160">
        <f t="shared" ref="D20:F22" si="8">D13/D12-1</f>
        <v>6.7226890756302282E-3</v>
      </c>
      <c r="E20" s="160">
        <f t="shared" si="8"/>
        <v>-2.4896265560165887E-3</v>
      </c>
      <c r="F20" s="160">
        <f t="shared" si="8"/>
        <v>5.818786367414841E-3</v>
      </c>
      <c r="G20" s="160">
        <f t="shared" ref="G20:S20" si="9">G13/G12-1</f>
        <v>4.1050903119868032E-3</v>
      </c>
      <c r="H20" s="160">
        <f t="shared" si="9"/>
        <v>7.9872204472843933E-3</v>
      </c>
      <c r="I20" s="160">
        <f t="shared" si="9"/>
        <v>8.2893745290129051E-3</v>
      </c>
      <c r="J20" s="160">
        <f t="shared" si="9"/>
        <v>7.3206442166910968E-3</v>
      </c>
      <c r="K20" s="160">
        <f t="shared" si="9"/>
        <v>0</v>
      </c>
      <c r="L20" s="160">
        <f t="shared" si="9"/>
        <v>4.8577376821652418E-3</v>
      </c>
      <c r="M20" s="160">
        <f t="shared" si="9"/>
        <v>6.1016949152543631E-3</v>
      </c>
      <c r="N20" s="160">
        <f t="shared" si="9"/>
        <v>1.5799868334430478E-2</v>
      </c>
      <c r="O20" s="160">
        <f t="shared" si="9"/>
        <v>1.2210796915167021E-2</v>
      </c>
      <c r="P20" s="160">
        <f t="shared" si="9"/>
        <v>1.4796547472256449E-2</v>
      </c>
      <c r="Q20" s="160">
        <f t="shared" si="9"/>
        <v>4.8134777376656057E-3</v>
      </c>
      <c r="R20" s="160">
        <f t="shared" si="9"/>
        <v>6.4327485380115679E-3</v>
      </c>
      <c r="S20" s="160">
        <f t="shared" si="9"/>
        <v>9.0548953027731471E-3</v>
      </c>
      <c r="T20" s="160">
        <f t="shared" ref="T20:AI20" si="10">T13/T12-1</f>
        <v>6.192246325636086E-3</v>
      </c>
      <c r="U20" s="160">
        <f t="shared" si="10"/>
        <v>6.192246325636086E-3</v>
      </c>
      <c r="V20" s="160">
        <f t="shared" si="10"/>
        <v>6.192246325636086E-3</v>
      </c>
      <c r="W20" s="160">
        <f t="shared" si="10"/>
        <v>6.192246325636086E-3</v>
      </c>
      <c r="X20" s="160">
        <f t="shared" si="10"/>
        <v>6.192246325636086E-3</v>
      </c>
      <c r="Y20" s="160">
        <f t="shared" si="10"/>
        <v>6.192246325636086E-3</v>
      </c>
      <c r="Z20" s="160">
        <f t="shared" si="10"/>
        <v>6.192246325636086E-3</v>
      </c>
      <c r="AA20" s="160">
        <f t="shared" si="10"/>
        <v>6.192246325636086E-3</v>
      </c>
      <c r="AB20" s="160">
        <f t="shared" si="10"/>
        <v>6.192246325636086E-3</v>
      </c>
      <c r="AC20" s="160">
        <f t="shared" si="10"/>
        <v>6.192246325636086E-3</v>
      </c>
      <c r="AD20" s="160">
        <f t="shared" si="10"/>
        <v>6.192246325636086E-3</v>
      </c>
      <c r="AE20" s="160">
        <f t="shared" si="10"/>
        <v>6.192246325636086E-3</v>
      </c>
      <c r="AF20" s="160">
        <f t="shared" si="10"/>
        <v>6.192246325636086E-3</v>
      </c>
      <c r="AG20" s="160">
        <f t="shared" si="10"/>
        <v>6.192246325636086E-3</v>
      </c>
      <c r="AH20" s="160">
        <f t="shared" si="10"/>
        <v>6.192246325636086E-3</v>
      </c>
      <c r="AI20" s="160">
        <f t="shared" si="10"/>
        <v>6.192246325636086E-3</v>
      </c>
    </row>
    <row r="21" spans="2:35">
      <c r="B21" s="153" t="s">
        <v>42</v>
      </c>
      <c r="D21" s="160">
        <f t="shared" si="8"/>
        <v>2.5041736227044975E-3</v>
      </c>
      <c r="E21" s="160">
        <f t="shared" si="8"/>
        <v>-4.1597337770382659E-3</v>
      </c>
      <c r="F21" s="160">
        <f t="shared" si="8"/>
        <v>2.4793388429751317E-3</v>
      </c>
      <c r="G21" s="160">
        <f t="shared" ref="G21:S21" si="11">G14/G13-1</f>
        <v>8.9942763695831651E-3</v>
      </c>
      <c r="H21" s="160">
        <f t="shared" si="11"/>
        <v>3.7242472266244109E-2</v>
      </c>
      <c r="I21" s="160">
        <f t="shared" si="11"/>
        <v>2.989536621823552E-3</v>
      </c>
      <c r="J21" s="160">
        <f t="shared" si="11"/>
        <v>6.5406976744186718E-3</v>
      </c>
      <c r="K21" s="160">
        <f t="shared" si="11"/>
        <v>5.6617126680820196E-3</v>
      </c>
      <c r="L21" s="160">
        <f t="shared" si="11"/>
        <v>4.1436464088397962E-3</v>
      </c>
      <c r="M21" s="160">
        <f t="shared" si="11"/>
        <v>9.4339622641510523E-3</v>
      </c>
      <c r="N21" s="160">
        <f t="shared" si="11"/>
        <v>9.0732339598182943E-3</v>
      </c>
      <c r="O21" s="160">
        <f t="shared" si="11"/>
        <v>6.9841269841268705E-3</v>
      </c>
      <c r="P21" s="160">
        <f t="shared" si="11"/>
        <v>1.1543134872417982E-2</v>
      </c>
      <c r="Q21" s="160">
        <f t="shared" si="11"/>
        <v>9.5808383233533245E-3</v>
      </c>
      <c r="R21" s="160">
        <f t="shared" si="11"/>
        <v>6.9726902963394011E-3</v>
      </c>
      <c r="S21" s="160">
        <f t="shared" si="11"/>
        <v>6.1693774537296964E-3</v>
      </c>
      <c r="T21" s="160">
        <f t="shared" ref="T21:AI21" si="12">T14/T13-1</f>
        <v>6.192246325636086E-3</v>
      </c>
      <c r="U21" s="160">
        <f t="shared" si="12"/>
        <v>6.192246325636086E-3</v>
      </c>
      <c r="V21" s="160">
        <f t="shared" si="12"/>
        <v>6.192246325636086E-3</v>
      </c>
      <c r="W21" s="160">
        <f t="shared" si="12"/>
        <v>6.192246325636086E-3</v>
      </c>
      <c r="X21" s="160">
        <f t="shared" si="12"/>
        <v>6.192246325636086E-3</v>
      </c>
      <c r="Y21" s="160">
        <f t="shared" si="12"/>
        <v>6.192246325636086E-3</v>
      </c>
      <c r="Z21" s="160">
        <f t="shared" si="12"/>
        <v>6.192246325636086E-3</v>
      </c>
      <c r="AA21" s="160">
        <f t="shared" si="12"/>
        <v>6.192246325636086E-3</v>
      </c>
      <c r="AB21" s="160">
        <f t="shared" si="12"/>
        <v>6.192246325636086E-3</v>
      </c>
      <c r="AC21" s="160">
        <f t="shared" si="12"/>
        <v>6.192246325636086E-3</v>
      </c>
      <c r="AD21" s="160">
        <f t="shared" si="12"/>
        <v>6.192246325636086E-3</v>
      </c>
      <c r="AE21" s="160">
        <f t="shared" si="12"/>
        <v>6.192246325636086E-3</v>
      </c>
      <c r="AF21" s="160">
        <f t="shared" si="12"/>
        <v>6.192246325636086E-3</v>
      </c>
      <c r="AG21" s="160">
        <f t="shared" si="12"/>
        <v>6.192246325636086E-3</v>
      </c>
      <c r="AH21" s="160">
        <f t="shared" si="12"/>
        <v>6.192246325636086E-3</v>
      </c>
      <c r="AI21" s="160">
        <f t="shared" si="12"/>
        <v>6.192246325636086E-3</v>
      </c>
    </row>
    <row r="22" spans="2:35">
      <c r="B22" s="153" t="s">
        <v>43</v>
      </c>
      <c r="D22" s="160">
        <f t="shared" si="8"/>
        <v>1.6652789342215257E-3</v>
      </c>
      <c r="E22" s="160">
        <f t="shared" si="8"/>
        <v>2.5062656641603454E-3</v>
      </c>
      <c r="F22" s="160">
        <f t="shared" si="8"/>
        <v>4.9464138499588639E-3</v>
      </c>
      <c r="G22" s="160">
        <f t="shared" ref="G22:S22" si="13">G15/G14-1</f>
        <v>5.6726094003241023E-3</v>
      </c>
      <c r="H22" s="160">
        <f t="shared" si="13"/>
        <v>3.0557677616500634E-3</v>
      </c>
      <c r="I22" s="160">
        <f t="shared" si="13"/>
        <v>8.941877794336861E-3</v>
      </c>
      <c r="J22" s="160">
        <f t="shared" si="13"/>
        <v>7.2202166064982976E-3</v>
      </c>
      <c r="K22" s="160">
        <f t="shared" si="13"/>
        <v>4.9261083743843415E-3</v>
      </c>
      <c r="L22" s="160">
        <f t="shared" si="13"/>
        <v>7.5653370013755161E-3</v>
      </c>
      <c r="M22" s="160">
        <f t="shared" si="13"/>
        <v>5.3404539385846217E-3</v>
      </c>
      <c r="N22" s="160">
        <f t="shared" si="13"/>
        <v>-1.2845215157353262E-3</v>
      </c>
      <c r="O22" s="160">
        <f t="shared" si="13"/>
        <v>9.4577553593946373E-3</v>
      </c>
      <c r="P22" s="160">
        <f t="shared" si="13"/>
        <v>-3.0030030030030463E-3</v>
      </c>
      <c r="Q22" s="160">
        <f t="shared" si="13"/>
        <v>5.3380782918148739E-3</v>
      </c>
      <c r="R22" s="160">
        <f t="shared" si="13"/>
        <v>4.0392383150604783E-3</v>
      </c>
      <c r="S22" s="160">
        <f t="shared" si="13"/>
        <v>0</v>
      </c>
      <c r="T22" s="160">
        <f t="shared" ref="T22:AI22" si="14">T15/T14-1</f>
        <v>6.192246325636086E-3</v>
      </c>
      <c r="U22" s="160">
        <f t="shared" si="14"/>
        <v>6.192246325636086E-3</v>
      </c>
      <c r="V22" s="160">
        <f t="shared" si="14"/>
        <v>6.192246325636086E-3</v>
      </c>
      <c r="W22" s="160">
        <f t="shared" si="14"/>
        <v>6.192246325636086E-3</v>
      </c>
      <c r="X22" s="160">
        <f t="shared" si="14"/>
        <v>6.192246325636086E-3</v>
      </c>
      <c r="Y22" s="160">
        <f t="shared" si="14"/>
        <v>6.192246325636086E-3</v>
      </c>
      <c r="Z22" s="160">
        <f t="shared" si="14"/>
        <v>6.192246325636086E-3</v>
      </c>
      <c r="AA22" s="160">
        <f t="shared" si="14"/>
        <v>6.192246325636086E-3</v>
      </c>
      <c r="AB22" s="160">
        <f t="shared" si="14"/>
        <v>6.192246325636086E-3</v>
      </c>
      <c r="AC22" s="160">
        <f t="shared" si="14"/>
        <v>6.192246325636086E-3</v>
      </c>
      <c r="AD22" s="160">
        <f t="shared" si="14"/>
        <v>6.192246325636086E-3</v>
      </c>
      <c r="AE22" s="160">
        <f t="shared" si="14"/>
        <v>6.192246325636086E-3</v>
      </c>
      <c r="AF22" s="160">
        <f t="shared" si="14"/>
        <v>6.192246325636086E-3</v>
      </c>
      <c r="AG22" s="160">
        <f t="shared" si="14"/>
        <v>6.192246325636086E-3</v>
      </c>
      <c r="AH22" s="160">
        <f t="shared" si="14"/>
        <v>6.192246325636086E-3</v>
      </c>
      <c r="AI22" s="160">
        <f t="shared" si="14"/>
        <v>6.192246325636086E-3</v>
      </c>
    </row>
    <row r="24" spans="2:35" ht="15.75">
      <c r="B24" s="151" t="s">
        <v>45</v>
      </c>
      <c r="C24" s="151"/>
    </row>
    <row r="25" spans="2:35">
      <c r="D25" s="157">
        <v>1996</v>
      </c>
      <c r="E25" s="157">
        <v>1997</v>
      </c>
      <c r="F25" s="157">
        <v>1998</v>
      </c>
      <c r="G25" s="157">
        <v>1999</v>
      </c>
      <c r="H25" s="157">
        <v>2000</v>
      </c>
      <c r="I25" s="157">
        <v>2001</v>
      </c>
      <c r="J25" s="157">
        <v>2002</v>
      </c>
      <c r="K25" s="157">
        <v>2003</v>
      </c>
      <c r="L25" s="157">
        <v>2004</v>
      </c>
      <c r="M25" s="157">
        <v>2005</v>
      </c>
      <c r="N25" s="157">
        <v>2006</v>
      </c>
      <c r="O25" s="157">
        <v>2007</v>
      </c>
      <c r="P25" s="157">
        <v>2008</v>
      </c>
      <c r="Q25" s="157">
        <v>2009</v>
      </c>
      <c r="R25" s="157">
        <v>2010</v>
      </c>
      <c r="S25" s="157">
        <v>2011</v>
      </c>
      <c r="T25" s="157">
        <f>S25+1</f>
        <v>2012</v>
      </c>
      <c r="U25" s="157">
        <f t="shared" ref="U25:AH25" si="15">T25+1</f>
        <v>2013</v>
      </c>
      <c r="V25" s="157">
        <f t="shared" si="15"/>
        <v>2014</v>
      </c>
      <c r="W25" s="157">
        <f t="shared" si="15"/>
        <v>2015</v>
      </c>
      <c r="X25" s="157">
        <f t="shared" si="15"/>
        <v>2016</v>
      </c>
      <c r="Y25" s="157">
        <f t="shared" si="15"/>
        <v>2017</v>
      </c>
      <c r="Z25" s="157">
        <f t="shared" si="15"/>
        <v>2018</v>
      </c>
      <c r="AA25" s="157">
        <f t="shared" si="15"/>
        <v>2019</v>
      </c>
      <c r="AB25" s="157">
        <f t="shared" si="15"/>
        <v>2020</v>
      </c>
      <c r="AC25" s="157">
        <f t="shared" si="15"/>
        <v>2021</v>
      </c>
      <c r="AD25" s="157">
        <f>AC25+1</f>
        <v>2022</v>
      </c>
      <c r="AE25" s="157">
        <f t="shared" si="15"/>
        <v>2023</v>
      </c>
      <c r="AF25" s="157">
        <f t="shared" si="15"/>
        <v>2024</v>
      </c>
      <c r="AG25" s="157">
        <f t="shared" si="15"/>
        <v>2025</v>
      </c>
      <c r="AH25" s="157">
        <f t="shared" si="15"/>
        <v>2026</v>
      </c>
      <c r="AI25" s="157">
        <f>AH25+1</f>
        <v>2027</v>
      </c>
    </row>
    <row r="26" spans="2:35">
      <c r="B26" s="153" t="s">
        <v>40</v>
      </c>
      <c r="D26" s="160">
        <f t="shared" ref="D26:F27" si="16">D12/C14-1</f>
        <v>1.1904761904761862E-2</v>
      </c>
      <c r="E26" s="160">
        <f t="shared" si="16"/>
        <v>3.3305578684430515E-3</v>
      </c>
      <c r="F26" s="160">
        <f t="shared" si="16"/>
        <v>5.0125313283206907E-3</v>
      </c>
      <c r="G26" s="160">
        <f t="shared" ref="G26:S26" si="17">G12/F14-1</f>
        <v>4.1220115416322756E-3</v>
      </c>
      <c r="H26" s="160">
        <f t="shared" si="17"/>
        <v>1.4586709886547755E-2</v>
      </c>
      <c r="I26" s="160">
        <f t="shared" si="17"/>
        <v>1.3750954927425285E-2</v>
      </c>
      <c r="J26" s="160">
        <f t="shared" si="17"/>
        <v>1.7883755588673722E-2</v>
      </c>
      <c r="K26" s="160">
        <f>K12/J14-1</f>
        <v>2.0216606498195011E-2</v>
      </c>
      <c r="L26" s="160">
        <f t="shared" si="17"/>
        <v>1.4074595355383579E-2</v>
      </c>
      <c r="M26" s="160">
        <f t="shared" si="17"/>
        <v>1.4442916093535096E-2</v>
      </c>
      <c r="N26" s="160">
        <f t="shared" si="17"/>
        <v>1.4018691588784993E-2</v>
      </c>
      <c r="O26" s="160">
        <f t="shared" si="17"/>
        <v>-6.4226075786766312E-4</v>
      </c>
      <c r="P26" s="160">
        <f t="shared" si="17"/>
        <v>2.2698612862547263E-2</v>
      </c>
      <c r="Q26" s="160">
        <f t="shared" si="17"/>
        <v>-1.8018018018018944E-3</v>
      </c>
      <c r="R26" s="160">
        <f t="shared" si="17"/>
        <v>1.4234875444839812E-2</v>
      </c>
      <c r="S26" s="160">
        <f t="shared" si="17"/>
        <v>1.9619157530294196E-2</v>
      </c>
      <c r="T26" s="160">
        <f t="shared" ref="T26:AI26" si="18">T12/S14-1</f>
        <v>6.192246325636086E-3</v>
      </c>
      <c r="U26" s="160">
        <f t="shared" si="18"/>
        <v>1.2422836565829432E-2</v>
      </c>
      <c r="V26" s="160">
        <f t="shared" si="18"/>
        <v>1.2422836565829432E-2</v>
      </c>
      <c r="W26" s="160">
        <f t="shared" si="18"/>
        <v>1.2422836565829432E-2</v>
      </c>
      <c r="X26" s="160">
        <f t="shared" si="18"/>
        <v>1.2422836565829654E-2</v>
      </c>
      <c r="Y26" s="160">
        <f t="shared" si="18"/>
        <v>1.2422836565829432E-2</v>
      </c>
      <c r="Z26" s="160">
        <f t="shared" si="18"/>
        <v>1.2422836565829432E-2</v>
      </c>
      <c r="AA26" s="160">
        <f t="shared" si="18"/>
        <v>1.2422836565829654E-2</v>
      </c>
      <c r="AB26" s="160">
        <f t="shared" si="18"/>
        <v>1.2422836565829432E-2</v>
      </c>
      <c r="AC26" s="160">
        <f t="shared" si="18"/>
        <v>1.2422836565829432E-2</v>
      </c>
      <c r="AD26" s="160">
        <f t="shared" si="18"/>
        <v>1.2422836565829432E-2</v>
      </c>
      <c r="AE26" s="160">
        <f t="shared" si="18"/>
        <v>1.2422836565829654E-2</v>
      </c>
      <c r="AF26" s="160">
        <f t="shared" si="18"/>
        <v>1.2422836565829432E-2</v>
      </c>
      <c r="AG26" s="160">
        <f t="shared" si="18"/>
        <v>1.2422836565829654E-2</v>
      </c>
      <c r="AH26" s="160">
        <f t="shared" si="18"/>
        <v>1.2422836565829432E-2</v>
      </c>
      <c r="AI26" s="160">
        <f t="shared" si="18"/>
        <v>1.2422836565829432E-2</v>
      </c>
    </row>
    <row r="27" spans="2:35">
      <c r="B27" s="153" t="s">
        <v>41</v>
      </c>
      <c r="D27" s="160">
        <f t="shared" si="16"/>
        <v>1.0970464135021007E-2</v>
      </c>
      <c r="E27" s="160">
        <f t="shared" si="16"/>
        <v>-8.3125519534488213E-4</v>
      </c>
      <c r="F27" s="160">
        <f t="shared" si="16"/>
        <v>8.3333333333333037E-3</v>
      </c>
      <c r="G27" s="160">
        <f t="shared" ref="G27:S27" si="19">G13/F15-1</f>
        <v>3.2813781788350038E-3</v>
      </c>
      <c r="H27" s="160">
        <f t="shared" si="19"/>
        <v>1.6921837228041969E-2</v>
      </c>
      <c r="I27" s="160">
        <f t="shared" si="19"/>
        <v>1.9040365575019091E-2</v>
      </c>
      <c r="J27" s="160">
        <f t="shared" si="19"/>
        <v>1.6248153618906969E-2</v>
      </c>
      <c r="K27" s="160">
        <f t="shared" si="19"/>
        <v>1.2903225806451646E-2</v>
      </c>
      <c r="L27" s="160">
        <f t="shared" si="19"/>
        <v>1.4005602240896309E-2</v>
      </c>
      <c r="M27" s="160">
        <f t="shared" si="19"/>
        <v>1.2969283276450527E-2</v>
      </c>
      <c r="N27" s="160">
        <f t="shared" si="19"/>
        <v>2.4568393094289709E-2</v>
      </c>
      <c r="O27" s="160">
        <f t="shared" si="19"/>
        <v>1.2861736334405238E-2</v>
      </c>
      <c r="P27" s="160">
        <f t="shared" si="19"/>
        <v>2.810743285446593E-2</v>
      </c>
      <c r="Q27" s="160">
        <f t="shared" si="19"/>
        <v>6.0240963855422436E-3</v>
      </c>
      <c r="R27" s="160">
        <f t="shared" si="19"/>
        <v>1.5339233038347944E-2</v>
      </c>
      <c r="S27" s="160">
        <f t="shared" si="19"/>
        <v>2.4712643678161061E-2</v>
      </c>
      <c r="T27" s="160">
        <f t="shared" ref="T27:AI27" si="20">T13/S15-1</f>
        <v>1.2422836565829654E-2</v>
      </c>
      <c r="U27" s="160">
        <f t="shared" si="20"/>
        <v>1.2422836565829654E-2</v>
      </c>
      <c r="V27" s="160">
        <f t="shared" si="20"/>
        <v>1.2422836565829654E-2</v>
      </c>
      <c r="W27" s="160">
        <f t="shared" si="20"/>
        <v>1.2422836565829654E-2</v>
      </c>
      <c r="X27" s="160">
        <f t="shared" si="20"/>
        <v>1.2422836565829654E-2</v>
      </c>
      <c r="Y27" s="160">
        <f t="shared" si="20"/>
        <v>1.2422836565829654E-2</v>
      </c>
      <c r="Z27" s="160">
        <f t="shared" si="20"/>
        <v>1.2422836565829654E-2</v>
      </c>
      <c r="AA27" s="160">
        <f t="shared" si="20"/>
        <v>1.2422836565829654E-2</v>
      </c>
      <c r="AB27" s="160">
        <f t="shared" si="20"/>
        <v>1.2422836565829432E-2</v>
      </c>
      <c r="AC27" s="160">
        <f t="shared" si="20"/>
        <v>1.2422836565829432E-2</v>
      </c>
      <c r="AD27" s="160">
        <f t="shared" si="20"/>
        <v>1.2422836565829432E-2</v>
      </c>
      <c r="AE27" s="160">
        <f t="shared" si="20"/>
        <v>1.2422836565829654E-2</v>
      </c>
      <c r="AF27" s="160">
        <f t="shared" si="20"/>
        <v>1.2422836565829654E-2</v>
      </c>
      <c r="AG27" s="160">
        <f t="shared" si="20"/>
        <v>1.2422836565829654E-2</v>
      </c>
      <c r="AH27" s="160">
        <f t="shared" si="20"/>
        <v>1.2422836565829432E-2</v>
      </c>
      <c r="AI27" s="160">
        <f t="shared" si="20"/>
        <v>1.2422836565829432E-2</v>
      </c>
    </row>
    <row r="28" spans="2:35">
      <c r="B28" s="153" t="s">
        <v>42</v>
      </c>
      <c r="D28" s="160">
        <f t="shared" ref="D28:F29" si="21">D14/D12-1</f>
        <v>9.2436974789915638E-3</v>
      </c>
      <c r="E28" s="160">
        <f t="shared" si="21"/>
        <v>-6.6390041493775698E-3</v>
      </c>
      <c r="F28" s="160">
        <f t="shared" si="21"/>
        <v>8.3125519534497094E-3</v>
      </c>
      <c r="G28" s="160">
        <f t="shared" ref="G28:S28" si="22">G14/G12-1</f>
        <v>1.3136288998357948E-2</v>
      </c>
      <c r="H28" s="160">
        <f t="shared" si="22"/>
        <v>4.5527156549520775E-2</v>
      </c>
      <c r="I28" s="160">
        <f t="shared" si="22"/>
        <v>1.1303692539562871E-2</v>
      </c>
      <c r="J28" s="160">
        <f t="shared" si="22"/>
        <v>1.3909224011713128E-2</v>
      </c>
      <c r="K28" s="160">
        <f t="shared" si="22"/>
        <v>5.6617126680820196E-3</v>
      </c>
      <c r="L28" s="160">
        <f t="shared" si="22"/>
        <v>9.0215128383068777E-3</v>
      </c>
      <c r="M28" s="160">
        <f t="shared" si="22"/>
        <v>1.5593220338983027E-2</v>
      </c>
      <c r="N28" s="160">
        <f t="shared" si="22"/>
        <v>2.501645819618159E-2</v>
      </c>
      <c r="O28" s="160">
        <f t="shared" si="22"/>
        <v>1.9280205655527016E-2</v>
      </c>
      <c r="P28" s="160">
        <f t="shared" si="22"/>
        <v>2.6510480887792953E-2</v>
      </c>
      <c r="Q28" s="160">
        <f t="shared" si="22"/>
        <v>1.4440433212996373E-2</v>
      </c>
      <c r="R28" s="160">
        <f t="shared" si="22"/>
        <v>1.3450292397660935E-2</v>
      </c>
      <c r="S28" s="160">
        <f t="shared" si="22"/>
        <v>1.5280135823429575E-2</v>
      </c>
      <c r="T28" s="160">
        <f t="shared" ref="T28:AI28" si="23">T14/T12-1</f>
        <v>1.2422836565829654E-2</v>
      </c>
      <c r="U28" s="160">
        <f t="shared" si="23"/>
        <v>1.2422836565829654E-2</v>
      </c>
      <c r="V28" s="160">
        <f t="shared" si="23"/>
        <v>1.2422836565829654E-2</v>
      </c>
      <c r="W28" s="160">
        <f t="shared" si="23"/>
        <v>1.2422836565829432E-2</v>
      </c>
      <c r="X28" s="160">
        <f t="shared" si="23"/>
        <v>1.2422836565829654E-2</v>
      </c>
      <c r="Y28" s="160">
        <f t="shared" si="23"/>
        <v>1.2422836565829432E-2</v>
      </c>
      <c r="Z28" s="160">
        <f t="shared" si="23"/>
        <v>1.2422836565829432E-2</v>
      </c>
      <c r="AA28" s="160">
        <f t="shared" si="23"/>
        <v>1.2422836565829432E-2</v>
      </c>
      <c r="AB28" s="160">
        <f t="shared" si="23"/>
        <v>1.2422836565829432E-2</v>
      </c>
      <c r="AC28" s="160">
        <f t="shared" si="23"/>
        <v>1.2422836565829432E-2</v>
      </c>
      <c r="AD28" s="160">
        <f t="shared" si="23"/>
        <v>1.2422836565829432E-2</v>
      </c>
      <c r="AE28" s="160">
        <f t="shared" si="23"/>
        <v>1.2422836565829432E-2</v>
      </c>
      <c r="AF28" s="160">
        <f t="shared" si="23"/>
        <v>1.2422836565829654E-2</v>
      </c>
      <c r="AG28" s="160">
        <f t="shared" si="23"/>
        <v>1.2422836565829654E-2</v>
      </c>
      <c r="AH28" s="160">
        <f t="shared" si="23"/>
        <v>1.2422836565829432E-2</v>
      </c>
      <c r="AI28" s="160">
        <f t="shared" si="23"/>
        <v>1.2422836565829432E-2</v>
      </c>
    </row>
    <row r="29" spans="2:35">
      <c r="B29" s="153" t="s">
        <v>43</v>
      </c>
      <c r="D29" s="160">
        <f t="shared" si="21"/>
        <v>4.1736227045074958E-3</v>
      </c>
      <c r="E29" s="160">
        <f t="shared" si="21"/>
        <v>-1.6638935108153063E-3</v>
      </c>
      <c r="F29" s="160">
        <f t="shared" si="21"/>
        <v>7.4380165289256173E-3</v>
      </c>
      <c r="G29" s="160">
        <f t="shared" ref="G29:S29" si="24">G15/G13-1</f>
        <v>1.4717906786590351E-2</v>
      </c>
      <c r="H29" s="160">
        <f t="shared" si="24"/>
        <v>4.041204437400947E-2</v>
      </c>
      <c r="I29" s="160">
        <f t="shared" si="24"/>
        <v>1.195814648729443E-2</v>
      </c>
      <c r="J29" s="160">
        <f t="shared" si="24"/>
        <v>1.380813953488369E-2</v>
      </c>
      <c r="K29" s="160">
        <f t="shared" si="24"/>
        <v>1.0615711252653925E-2</v>
      </c>
      <c r="L29" s="160">
        <f t="shared" si="24"/>
        <v>1.1740331491712608E-2</v>
      </c>
      <c r="M29" s="160">
        <f t="shared" si="24"/>
        <v>1.4824797843665749E-2</v>
      </c>
      <c r="N29" s="160">
        <f t="shared" si="24"/>
        <v>7.7770576798443791E-3</v>
      </c>
      <c r="O29" s="160">
        <f t="shared" si="24"/>
        <v>1.6507936507936583E-2</v>
      </c>
      <c r="P29" s="160">
        <f t="shared" si="24"/>
        <v>8.5054678007290274E-3</v>
      </c>
      <c r="Q29" s="160">
        <f t="shared" si="24"/>
        <v>1.4970059880239583E-2</v>
      </c>
      <c r="R29" s="160">
        <f t="shared" si="24"/>
        <v>1.1040092969204052E-2</v>
      </c>
      <c r="S29" s="160">
        <f t="shared" si="24"/>
        <v>6.1693774537296964E-3</v>
      </c>
      <c r="T29" s="160">
        <f t="shared" ref="T29:AI29" si="25">T15/T13-1</f>
        <v>1.2422836565829432E-2</v>
      </c>
      <c r="U29" s="160">
        <f t="shared" si="25"/>
        <v>1.2422836565829432E-2</v>
      </c>
      <c r="V29" s="160">
        <f t="shared" si="25"/>
        <v>1.2422836565829432E-2</v>
      </c>
      <c r="W29" s="160">
        <f t="shared" si="25"/>
        <v>1.2422836565829432E-2</v>
      </c>
      <c r="X29" s="160">
        <f t="shared" si="25"/>
        <v>1.2422836565829432E-2</v>
      </c>
      <c r="Y29" s="160">
        <f t="shared" si="25"/>
        <v>1.2422836565829432E-2</v>
      </c>
      <c r="Z29" s="160">
        <f t="shared" si="25"/>
        <v>1.2422836565829654E-2</v>
      </c>
      <c r="AA29" s="160">
        <f t="shared" si="25"/>
        <v>1.2422836565829654E-2</v>
      </c>
      <c r="AB29" s="160">
        <f t="shared" si="25"/>
        <v>1.2422836565829432E-2</v>
      </c>
      <c r="AC29" s="160">
        <f t="shared" si="25"/>
        <v>1.2422836565829432E-2</v>
      </c>
      <c r="AD29" s="160">
        <f t="shared" si="25"/>
        <v>1.2422836565829432E-2</v>
      </c>
      <c r="AE29" s="160">
        <f t="shared" si="25"/>
        <v>1.2422836565829432E-2</v>
      </c>
      <c r="AF29" s="160">
        <f t="shared" si="25"/>
        <v>1.2422836565829432E-2</v>
      </c>
      <c r="AG29" s="160">
        <f t="shared" si="25"/>
        <v>1.2422836565829432E-2</v>
      </c>
      <c r="AH29" s="160">
        <f t="shared" si="25"/>
        <v>1.2422836565829654E-2</v>
      </c>
      <c r="AI29" s="160">
        <f t="shared" si="25"/>
        <v>1.2422836565829654E-2</v>
      </c>
    </row>
    <row r="31" spans="2:35" ht="15.75">
      <c r="B31" s="151" t="s">
        <v>46</v>
      </c>
      <c r="C31" s="151"/>
      <c r="D31" s="159"/>
    </row>
    <row r="32" spans="2:35">
      <c r="D32" s="157">
        <v>1996</v>
      </c>
      <c r="E32" s="157">
        <v>1997</v>
      </c>
      <c r="F32" s="157">
        <v>1998</v>
      </c>
      <c r="G32" s="157">
        <v>1999</v>
      </c>
      <c r="H32" s="157">
        <v>2000</v>
      </c>
      <c r="I32" s="157">
        <v>2001</v>
      </c>
      <c r="J32" s="157">
        <v>2002</v>
      </c>
      <c r="K32" s="157">
        <v>2003</v>
      </c>
      <c r="L32" s="157">
        <v>2004</v>
      </c>
      <c r="M32" s="157">
        <v>2005</v>
      </c>
      <c r="N32" s="157">
        <v>2006</v>
      </c>
      <c r="O32" s="157">
        <v>2007</v>
      </c>
      <c r="P32" s="157">
        <v>2008</v>
      </c>
      <c r="Q32" s="157">
        <v>2009</v>
      </c>
      <c r="R32" s="157">
        <v>2010</v>
      </c>
      <c r="S32" s="157">
        <v>2011</v>
      </c>
      <c r="T32" s="157">
        <f>S32+1</f>
        <v>2012</v>
      </c>
      <c r="U32" s="157">
        <f t="shared" ref="U32:AH32" si="26">T32+1</f>
        <v>2013</v>
      </c>
      <c r="V32" s="157">
        <f t="shared" si="26"/>
        <v>2014</v>
      </c>
      <c r="W32" s="157">
        <f t="shared" si="26"/>
        <v>2015</v>
      </c>
      <c r="X32" s="157">
        <f t="shared" si="26"/>
        <v>2016</v>
      </c>
      <c r="Y32" s="157">
        <f t="shared" si="26"/>
        <v>2017</v>
      </c>
      <c r="Z32" s="157">
        <f t="shared" si="26"/>
        <v>2018</v>
      </c>
      <c r="AA32" s="157">
        <f t="shared" si="26"/>
        <v>2019</v>
      </c>
      <c r="AB32" s="157">
        <f t="shared" si="26"/>
        <v>2020</v>
      </c>
      <c r="AC32" s="157">
        <f t="shared" si="26"/>
        <v>2021</v>
      </c>
      <c r="AD32" s="157">
        <f>AC32+1</f>
        <v>2022</v>
      </c>
      <c r="AE32" s="157">
        <f t="shared" si="26"/>
        <v>2023</v>
      </c>
      <c r="AF32" s="157">
        <f t="shared" si="26"/>
        <v>2024</v>
      </c>
      <c r="AG32" s="157">
        <f t="shared" si="26"/>
        <v>2025</v>
      </c>
      <c r="AH32" s="157">
        <f t="shared" si="26"/>
        <v>2026</v>
      </c>
      <c r="AI32" s="157">
        <f>AH32+1</f>
        <v>2027</v>
      </c>
    </row>
    <row r="33" spans="2:35">
      <c r="B33" s="153" t="s">
        <v>40</v>
      </c>
      <c r="D33" s="160">
        <f t="shared" ref="D33:G36" si="27">D12/C12-1</f>
        <v>3.7489102005231034E-2</v>
      </c>
      <c r="E33" s="160">
        <f t="shared" si="27"/>
        <v>1.2605042016806678E-2</v>
      </c>
      <c r="F33" s="160">
        <f t="shared" si="27"/>
        <v>-1.6597510373443924E-3</v>
      </c>
      <c r="G33" s="160">
        <f t="shared" si="27"/>
        <v>1.2468827930174564E-2</v>
      </c>
      <c r="H33" s="160">
        <f t="shared" ref="H33:S33" si="28">H12/G12-1</f>
        <v>2.791461412151075E-2</v>
      </c>
      <c r="I33" s="160">
        <f t="shared" si="28"/>
        <v>5.9904153354632506E-2</v>
      </c>
      <c r="J33" s="160">
        <f t="shared" si="28"/>
        <v>2.9389600602863553E-2</v>
      </c>
      <c r="K33" s="160">
        <f t="shared" si="28"/>
        <v>3.4407027818448066E-2</v>
      </c>
      <c r="L33" s="160">
        <f t="shared" si="28"/>
        <v>1.9815994338287179E-2</v>
      </c>
      <c r="M33" s="160">
        <f t="shared" si="28"/>
        <v>2.3594725884802159E-2</v>
      </c>
      <c r="N33" s="160">
        <f t="shared" si="28"/>
        <v>2.9830508474576245E-2</v>
      </c>
      <c r="O33" s="160">
        <f t="shared" si="28"/>
        <v>2.4358130348913765E-2</v>
      </c>
      <c r="P33" s="160">
        <f t="shared" si="28"/>
        <v>4.2416452442159303E-2</v>
      </c>
      <c r="Q33" s="160">
        <f t="shared" si="28"/>
        <v>2.4660912453760897E-2</v>
      </c>
      <c r="R33" s="160">
        <f t="shared" si="28"/>
        <v>2.8880866425992746E-2</v>
      </c>
      <c r="S33" s="165">
        <f t="shared" si="28"/>
        <v>3.3333333333333215E-2</v>
      </c>
      <c r="T33" s="165">
        <f t="shared" ref="T33:AI33" si="29">T12/S12-1</f>
        <v>2.1567000513973644E-2</v>
      </c>
      <c r="U33" s="165">
        <f t="shared" si="29"/>
        <v>2.5000000000000355E-2</v>
      </c>
      <c r="V33" s="165">
        <f t="shared" si="29"/>
        <v>2.5000000000000355E-2</v>
      </c>
      <c r="W33" s="165">
        <f t="shared" si="29"/>
        <v>2.5000000000000355E-2</v>
      </c>
      <c r="X33" s="165">
        <f t="shared" si="29"/>
        <v>2.5000000000000355E-2</v>
      </c>
      <c r="Y33" s="165">
        <f t="shared" si="29"/>
        <v>2.5000000000000355E-2</v>
      </c>
      <c r="Z33" s="165">
        <f t="shared" si="29"/>
        <v>2.5000000000000355E-2</v>
      </c>
      <c r="AA33" s="165">
        <f t="shared" si="29"/>
        <v>2.5000000000000355E-2</v>
      </c>
      <c r="AB33" s="165">
        <f t="shared" si="29"/>
        <v>2.5000000000000355E-2</v>
      </c>
      <c r="AC33" s="165">
        <f t="shared" si="29"/>
        <v>2.5000000000000355E-2</v>
      </c>
      <c r="AD33" s="165">
        <f t="shared" si="29"/>
        <v>2.5000000000000355E-2</v>
      </c>
      <c r="AE33" s="165">
        <f t="shared" si="29"/>
        <v>2.5000000000000355E-2</v>
      </c>
      <c r="AF33" s="165">
        <f t="shared" si="29"/>
        <v>2.5000000000000355E-2</v>
      </c>
      <c r="AG33" s="165">
        <f t="shared" si="29"/>
        <v>2.5000000000000577E-2</v>
      </c>
      <c r="AH33" s="165">
        <f t="shared" si="29"/>
        <v>2.5000000000000355E-2</v>
      </c>
      <c r="AI33" s="165">
        <f t="shared" si="29"/>
        <v>2.5000000000000355E-2</v>
      </c>
    </row>
    <row r="34" spans="2:35">
      <c r="B34" s="153" t="s">
        <v>41</v>
      </c>
      <c r="D34" s="160">
        <f t="shared" si="27"/>
        <v>3.0981067125645412E-2</v>
      </c>
      <c r="E34" s="160">
        <f t="shared" si="27"/>
        <v>3.3388981636059967E-3</v>
      </c>
      <c r="F34" s="160">
        <f t="shared" si="27"/>
        <v>6.6555740432612254E-3</v>
      </c>
      <c r="G34" s="160">
        <f t="shared" si="27"/>
        <v>1.074380165289246E-2</v>
      </c>
      <c r="H34" s="160">
        <f t="shared" ref="H34:S34" si="30">H13/G13-1</f>
        <v>3.1888798037612576E-2</v>
      </c>
      <c r="I34" s="160">
        <f t="shared" si="30"/>
        <v>6.0221870047543646E-2</v>
      </c>
      <c r="J34" s="160">
        <f t="shared" si="30"/>
        <v>2.8400597907324299E-2</v>
      </c>
      <c r="K34" s="160">
        <f t="shared" si="30"/>
        <v>2.6889534883721034E-2</v>
      </c>
      <c r="L34" s="160">
        <f t="shared" si="30"/>
        <v>2.4769992922859085E-2</v>
      </c>
      <c r="M34" s="160">
        <f t="shared" si="30"/>
        <v>2.4861878453038555E-2</v>
      </c>
      <c r="N34" s="160">
        <f t="shared" si="30"/>
        <v>3.9757412398921943E-2</v>
      </c>
      <c r="O34" s="160">
        <f t="shared" si="30"/>
        <v>2.0738820479585085E-2</v>
      </c>
      <c r="P34" s="160">
        <f t="shared" si="30"/>
        <v>4.5079365079365052E-2</v>
      </c>
      <c r="Q34" s="160">
        <f t="shared" si="30"/>
        <v>1.4580801944106936E-2</v>
      </c>
      <c r="R34" s="160">
        <f t="shared" si="30"/>
        <v>3.0538922155688653E-2</v>
      </c>
      <c r="S34" s="165">
        <f t="shared" si="30"/>
        <v>3.6025566531086683E-2</v>
      </c>
      <c r="T34" s="165">
        <f t="shared" ref="T34:AI34" si="31">T13/S13-1</f>
        <v>1.8668855187379929E-2</v>
      </c>
      <c r="U34" s="165">
        <f t="shared" si="31"/>
        <v>2.5000000000000355E-2</v>
      </c>
      <c r="V34" s="165">
        <f t="shared" si="31"/>
        <v>2.5000000000000355E-2</v>
      </c>
      <c r="W34" s="165">
        <f t="shared" si="31"/>
        <v>2.5000000000000355E-2</v>
      </c>
      <c r="X34" s="165">
        <f t="shared" si="31"/>
        <v>2.5000000000000355E-2</v>
      </c>
      <c r="Y34" s="165">
        <f t="shared" si="31"/>
        <v>2.5000000000000355E-2</v>
      </c>
      <c r="Z34" s="165">
        <f t="shared" si="31"/>
        <v>2.5000000000000355E-2</v>
      </c>
      <c r="AA34" s="165">
        <f t="shared" si="31"/>
        <v>2.5000000000000355E-2</v>
      </c>
      <c r="AB34" s="165">
        <f t="shared" si="31"/>
        <v>2.5000000000000355E-2</v>
      </c>
      <c r="AC34" s="165">
        <f t="shared" si="31"/>
        <v>2.5000000000000133E-2</v>
      </c>
      <c r="AD34" s="165">
        <f t="shared" si="31"/>
        <v>2.5000000000000355E-2</v>
      </c>
      <c r="AE34" s="165">
        <f t="shared" si="31"/>
        <v>2.5000000000000355E-2</v>
      </c>
      <c r="AF34" s="165">
        <f t="shared" si="31"/>
        <v>2.5000000000000355E-2</v>
      </c>
      <c r="AG34" s="165">
        <f t="shared" si="31"/>
        <v>2.5000000000000355E-2</v>
      </c>
      <c r="AH34" s="165">
        <f t="shared" si="31"/>
        <v>2.5000000000000355E-2</v>
      </c>
      <c r="AI34" s="165">
        <f t="shared" si="31"/>
        <v>2.5000000000000355E-2</v>
      </c>
    </row>
    <row r="35" spans="2:35">
      <c r="B35" s="153" t="s">
        <v>42</v>
      </c>
      <c r="D35" s="160">
        <f t="shared" si="27"/>
        <v>2.1258503401360596E-2</v>
      </c>
      <c r="E35" s="160">
        <f t="shared" si="27"/>
        <v>-3.3305578684429404E-3</v>
      </c>
      <c r="F35" s="160">
        <f t="shared" si="27"/>
        <v>1.3366750208855471E-2</v>
      </c>
      <c r="G35" s="160">
        <f t="shared" si="27"/>
        <v>1.7312448474855691E-2</v>
      </c>
      <c r="H35" s="160">
        <f t="shared" ref="H35:S35" si="32">H14/G14-1</f>
        <v>6.0777957860615794E-2</v>
      </c>
      <c r="I35" s="160">
        <f t="shared" si="32"/>
        <v>2.5210084033613356E-2</v>
      </c>
      <c r="J35" s="160">
        <f t="shared" si="32"/>
        <v>3.2041728763040345E-2</v>
      </c>
      <c r="K35" s="160">
        <f t="shared" si="32"/>
        <v>2.5992779783393427E-2</v>
      </c>
      <c r="L35" s="160">
        <f t="shared" si="32"/>
        <v>2.3223082336382816E-2</v>
      </c>
      <c r="M35" s="160">
        <f t="shared" si="32"/>
        <v>3.0261348005502064E-2</v>
      </c>
      <c r="N35" s="160">
        <f t="shared" si="32"/>
        <v>3.9385847797062556E-2</v>
      </c>
      <c r="O35" s="160">
        <f t="shared" si="32"/>
        <v>1.862556197816323E-2</v>
      </c>
      <c r="P35" s="160">
        <f t="shared" si="32"/>
        <v>4.9810844892812067E-2</v>
      </c>
      <c r="Q35" s="160">
        <f t="shared" si="32"/>
        <v>1.2612612612612484E-2</v>
      </c>
      <c r="R35" s="160">
        <f t="shared" si="32"/>
        <v>2.7876631079478242E-2</v>
      </c>
      <c r="S35" s="165">
        <f t="shared" si="32"/>
        <v>3.5199076745527913E-2</v>
      </c>
      <c r="T35" s="165">
        <f t="shared" ref="T35:AI35" si="33">T14/S14-1</f>
        <v>1.8692008155544393E-2</v>
      </c>
      <c r="U35" s="165">
        <f t="shared" si="33"/>
        <v>2.5000000000000355E-2</v>
      </c>
      <c r="V35" s="165">
        <f t="shared" si="33"/>
        <v>2.5000000000000355E-2</v>
      </c>
      <c r="W35" s="165">
        <f t="shared" si="33"/>
        <v>2.5000000000000355E-2</v>
      </c>
      <c r="X35" s="165">
        <f t="shared" si="33"/>
        <v>2.5000000000000577E-2</v>
      </c>
      <c r="Y35" s="165">
        <f t="shared" si="33"/>
        <v>2.5000000000000355E-2</v>
      </c>
      <c r="Z35" s="165">
        <f t="shared" si="33"/>
        <v>2.5000000000000355E-2</v>
      </c>
      <c r="AA35" s="165">
        <f t="shared" si="33"/>
        <v>2.5000000000000355E-2</v>
      </c>
      <c r="AB35" s="165">
        <f t="shared" si="33"/>
        <v>2.5000000000000355E-2</v>
      </c>
      <c r="AC35" s="165">
        <f t="shared" si="33"/>
        <v>2.5000000000000355E-2</v>
      </c>
      <c r="AD35" s="165">
        <f t="shared" si="33"/>
        <v>2.5000000000000133E-2</v>
      </c>
      <c r="AE35" s="165">
        <f t="shared" si="33"/>
        <v>2.5000000000000355E-2</v>
      </c>
      <c r="AF35" s="165">
        <f t="shared" si="33"/>
        <v>2.5000000000000355E-2</v>
      </c>
      <c r="AG35" s="165">
        <f t="shared" si="33"/>
        <v>2.5000000000000355E-2</v>
      </c>
      <c r="AH35" s="165">
        <f t="shared" si="33"/>
        <v>2.5000000000000355E-2</v>
      </c>
      <c r="AI35" s="165">
        <f t="shared" si="33"/>
        <v>2.5000000000000355E-2</v>
      </c>
    </row>
    <row r="36" spans="2:35">
      <c r="B36" s="153" t="s">
        <v>43</v>
      </c>
      <c r="D36" s="160">
        <f t="shared" si="27"/>
        <v>1.51898734177216E-2</v>
      </c>
      <c r="E36" s="160">
        <f t="shared" si="27"/>
        <v>-2.4937655860348684E-3</v>
      </c>
      <c r="F36" s="160">
        <f t="shared" si="27"/>
        <v>1.5833333333333366E-2</v>
      </c>
      <c r="G36" s="160">
        <f t="shared" si="27"/>
        <v>1.8047579983593076E-2</v>
      </c>
      <c r="H36" s="160">
        <f t="shared" ref="H36:S36" si="34">H15/G15-1</f>
        <v>5.8017727639001038E-2</v>
      </c>
      <c r="I36" s="160">
        <f t="shared" si="34"/>
        <v>3.1226199543031186E-2</v>
      </c>
      <c r="J36" s="160">
        <f t="shared" si="34"/>
        <v>3.0280649926144765E-2</v>
      </c>
      <c r="K36" s="160">
        <f t="shared" si="34"/>
        <v>2.3655913978494647E-2</v>
      </c>
      <c r="L36" s="160">
        <f t="shared" si="34"/>
        <v>2.5910364145658171E-2</v>
      </c>
      <c r="M36" s="160">
        <f t="shared" si="34"/>
        <v>2.7986348122866822E-2</v>
      </c>
      <c r="N36" s="160">
        <f t="shared" si="34"/>
        <v>3.253652058432932E-2</v>
      </c>
      <c r="O36" s="160">
        <f t="shared" si="34"/>
        <v>2.9581993569131715E-2</v>
      </c>
      <c r="P36" s="160">
        <f t="shared" si="34"/>
        <v>3.6851967520299844E-2</v>
      </c>
      <c r="Q36" s="160">
        <f t="shared" si="34"/>
        <v>2.108433734939763E-2</v>
      </c>
      <c r="R36" s="160">
        <f t="shared" si="34"/>
        <v>2.6548672566371723E-2</v>
      </c>
      <c r="S36" s="165">
        <f t="shared" si="34"/>
        <v>3.1034482758620641E-2</v>
      </c>
      <c r="T36" s="165">
        <f t="shared" ref="T36:AI36" si="35">T15/S15-1</f>
        <v>2.5000000000000355E-2</v>
      </c>
      <c r="U36" s="165">
        <f t="shared" si="35"/>
        <v>2.5000000000000355E-2</v>
      </c>
      <c r="V36" s="165">
        <f t="shared" si="35"/>
        <v>2.5000000000000577E-2</v>
      </c>
      <c r="W36" s="165">
        <f t="shared" si="35"/>
        <v>2.5000000000000355E-2</v>
      </c>
      <c r="X36" s="165">
        <f t="shared" si="35"/>
        <v>2.5000000000000355E-2</v>
      </c>
      <c r="Y36" s="165">
        <f t="shared" si="35"/>
        <v>2.5000000000000355E-2</v>
      </c>
      <c r="Z36" s="165">
        <f t="shared" si="35"/>
        <v>2.5000000000000355E-2</v>
      </c>
      <c r="AA36" s="165">
        <f t="shared" si="35"/>
        <v>2.5000000000000355E-2</v>
      </c>
      <c r="AB36" s="165">
        <f t="shared" si="35"/>
        <v>2.5000000000000133E-2</v>
      </c>
      <c r="AC36" s="165">
        <f t="shared" si="35"/>
        <v>2.5000000000000355E-2</v>
      </c>
      <c r="AD36" s="165">
        <f t="shared" si="35"/>
        <v>2.5000000000000355E-2</v>
      </c>
      <c r="AE36" s="165">
        <f t="shared" si="35"/>
        <v>2.5000000000000355E-2</v>
      </c>
      <c r="AF36" s="165">
        <f t="shared" si="35"/>
        <v>2.5000000000000577E-2</v>
      </c>
      <c r="AG36" s="165">
        <f t="shared" si="35"/>
        <v>2.5000000000000355E-2</v>
      </c>
      <c r="AH36" s="165">
        <f t="shared" si="35"/>
        <v>2.5000000000000355E-2</v>
      </c>
      <c r="AI36" s="165">
        <f t="shared" si="35"/>
        <v>2.5000000000000355E-2</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AR4089"/>
  <sheetViews>
    <sheetView tabSelected="1" topLeftCell="J507" zoomScale="75" zoomScaleNormal="75" workbookViewId="0">
      <selection activeCell="U531" sqref="U531"/>
    </sheetView>
  </sheetViews>
  <sheetFormatPr defaultColWidth="9.140625" defaultRowHeight="15"/>
  <cols>
    <col min="1" max="1" width="37" style="1" customWidth="1"/>
    <col min="2" max="3" width="10.5703125" style="1" customWidth="1"/>
    <col min="4" max="11" width="10.42578125" style="1" customWidth="1"/>
    <col min="12" max="12" width="10.140625" style="1" bestFit="1" customWidth="1"/>
    <col min="13" max="13" width="10.85546875" style="1" bestFit="1" customWidth="1"/>
    <col min="14" max="14" width="11.7109375" style="1" bestFit="1" customWidth="1"/>
    <col min="15" max="16" width="11.42578125" style="1" bestFit="1" customWidth="1"/>
    <col min="17" max="17" width="10.7109375" style="1" bestFit="1" customWidth="1"/>
    <col min="18" max="18" width="11.42578125" style="1" bestFit="1" customWidth="1"/>
    <col min="19" max="19" width="9.140625" style="101" customWidth="1"/>
    <col min="20" max="20" width="22.85546875" style="101" bestFit="1" customWidth="1"/>
    <col min="21" max="21" width="34.42578125" style="101" customWidth="1"/>
    <col min="22" max="22" width="37.7109375" style="101" customWidth="1"/>
    <col min="23" max="23" width="18.7109375" style="101" bestFit="1" customWidth="1"/>
    <col min="24" max="24" width="15.42578125" style="101" customWidth="1"/>
    <col min="25" max="25" width="17.7109375" style="101" customWidth="1"/>
    <col min="26" max="26" width="16.85546875" style="101" customWidth="1"/>
    <col min="27" max="27" width="19.7109375" style="101" customWidth="1"/>
    <col min="28" max="28" width="15.28515625" style="101" customWidth="1"/>
    <col min="29" max="29" width="16.85546875" style="101" customWidth="1"/>
    <col min="30" max="30" width="15" style="101" customWidth="1"/>
    <col min="31" max="31" width="12.42578125" style="101" customWidth="1"/>
    <col min="32" max="33" width="11.85546875" style="101" customWidth="1"/>
    <col min="34" max="34" width="11.7109375" style="1" bestFit="1" customWidth="1"/>
    <col min="35" max="35" width="22.85546875" style="1" customWidth="1"/>
    <col min="36" max="36" width="12.42578125" style="1" customWidth="1"/>
    <col min="37" max="38" width="12.5703125" style="1" bestFit="1" customWidth="1"/>
    <col min="39" max="39" width="11.5703125" style="1" bestFit="1" customWidth="1"/>
    <col min="40" max="42" width="13.140625" style="1" bestFit="1" customWidth="1"/>
    <col min="43" max="43" width="18.5703125" style="1" customWidth="1"/>
    <col min="44" max="44" width="15.7109375" style="1" bestFit="1" customWidth="1"/>
    <col min="45" max="16384" width="9.140625" style="1"/>
  </cols>
  <sheetData>
    <row r="1" spans="1:33" ht="15.75" thickBot="1"/>
    <row r="2" spans="1:33" s="5" customFormat="1" ht="21.75" thickTop="1" thickBot="1">
      <c r="A2" s="2" t="s">
        <v>93</v>
      </c>
      <c r="B2" s="3"/>
      <c r="C2" s="3"/>
      <c r="D2" s="4"/>
      <c r="E2" s="4"/>
      <c r="F2" s="4"/>
      <c r="G2" s="4"/>
      <c r="H2" s="4"/>
      <c r="I2" s="4"/>
      <c r="J2" s="4"/>
      <c r="K2" s="4"/>
      <c r="L2" s="4"/>
      <c r="M2" s="4"/>
      <c r="N2" s="4"/>
      <c r="O2" s="4"/>
      <c r="P2" s="4"/>
      <c r="Q2" s="4"/>
      <c r="R2" s="4"/>
      <c r="S2" s="199"/>
      <c r="T2" s="199"/>
      <c r="U2" s="199"/>
      <c r="V2" s="199"/>
      <c r="W2" s="145"/>
      <c r="X2" s="145"/>
      <c r="Y2" s="145"/>
      <c r="Z2" s="145"/>
      <c r="AA2" s="145"/>
      <c r="AB2" s="145"/>
      <c r="AC2" s="145"/>
      <c r="AD2" s="145"/>
      <c r="AE2" s="145"/>
      <c r="AF2" s="145"/>
      <c r="AG2" s="145"/>
    </row>
    <row r="3" spans="1:33" s="7" customFormat="1" ht="17.25" thickTop="1" thickBot="1">
      <c r="S3" s="171"/>
      <c r="T3" s="171"/>
      <c r="U3" s="171"/>
      <c r="V3" s="171"/>
      <c r="W3" s="171"/>
      <c r="X3" s="171"/>
      <c r="Y3" s="171"/>
      <c r="Z3" s="171"/>
      <c r="AA3" s="171"/>
      <c r="AB3" s="171"/>
      <c r="AC3" s="171"/>
      <c r="AD3" s="171"/>
      <c r="AE3" s="171"/>
      <c r="AF3" s="171"/>
      <c r="AG3" s="171"/>
    </row>
    <row r="4" spans="1:33" s="7" customFormat="1" ht="19.5" thickTop="1" thickBot="1">
      <c r="A4" s="8" t="s">
        <v>1</v>
      </c>
      <c r="B4" s="9"/>
      <c r="C4" s="9"/>
      <c r="D4" s="4"/>
      <c r="E4" s="4"/>
      <c r="F4" s="4"/>
      <c r="G4" s="4"/>
      <c r="H4" s="4"/>
      <c r="I4" s="4"/>
      <c r="J4" s="4"/>
      <c r="K4" s="4"/>
      <c r="L4" s="4"/>
      <c r="M4" s="4"/>
      <c r="N4" s="4"/>
      <c r="O4" s="4"/>
      <c r="P4" s="4"/>
      <c r="Q4" s="4"/>
      <c r="R4" s="4"/>
      <c r="S4" s="171"/>
      <c r="T4" s="171"/>
      <c r="U4" s="171"/>
      <c r="V4" s="171"/>
      <c r="W4" s="171"/>
      <c r="X4" s="171"/>
      <c r="Y4" s="171"/>
      <c r="Z4" s="171"/>
      <c r="AA4" s="171"/>
      <c r="AB4" s="171"/>
      <c r="AC4" s="171"/>
      <c r="AD4" s="171"/>
      <c r="AE4" s="171"/>
      <c r="AF4" s="171"/>
      <c r="AG4" s="171"/>
    </row>
    <row r="5" spans="1:33" ht="16.5" thickTop="1">
      <c r="A5" s="10" t="s">
        <v>38</v>
      </c>
      <c r="B5" s="11"/>
      <c r="C5" s="12" t="s">
        <v>2</v>
      </c>
      <c r="D5" s="12" t="s">
        <v>2</v>
      </c>
      <c r="E5" s="281" t="s">
        <v>3</v>
      </c>
      <c r="F5" s="282"/>
      <c r="G5"/>
      <c r="H5"/>
      <c r="I5" s="14"/>
      <c r="J5" s="15"/>
      <c r="K5" s="15"/>
      <c r="L5" s="15"/>
      <c r="M5" s="15"/>
      <c r="N5" s="15"/>
      <c r="O5" s="15"/>
      <c r="P5" s="15"/>
      <c r="Q5" s="15"/>
      <c r="R5" s="15"/>
    </row>
    <row r="6" spans="1:33" ht="15.75">
      <c r="A6" s="16" t="s">
        <v>4</v>
      </c>
      <c r="B6" s="17"/>
      <c r="C6" s="18" t="s">
        <v>74</v>
      </c>
      <c r="D6" s="18" t="s">
        <v>75</v>
      </c>
      <c r="E6" s="13" t="s">
        <v>5</v>
      </c>
      <c r="F6" s="19" t="s">
        <v>6</v>
      </c>
      <c r="G6"/>
      <c r="H6"/>
      <c r="I6" s="14"/>
      <c r="J6" s="15"/>
      <c r="K6" s="15"/>
      <c r="L6" s="15"/>
      <c r="M6" s="15"/>
      <c r="N6" s="15"/>
      <c r="O6" s="15"/>
      <c r="P6" s="15"/>
      <c r="Q6" s="15"/>
      <c r="R6" s="15"/>
    </row>
    <row r="7" spans="1:33" ht="15.75">
      <c r="A7" s="20" t="s">
        <v>7</v>
      </c>
      <c r="B7" s="20"/>
      <c r="C7" s="21">
        <v>499.2</v>
      </c>
      <c r="D7" s="21">
        <f>C7*INFLATION!$M$14/INFLATION!E$12</f>
        <v>620.58224066390039</v>
      </c>
      <c r="E7" s="21">
        <v>42</v>
      </c>
      <c r="F7" s="22">
        <f t="shared" ref="F7:F12" si="0">IF(E7=0,0,1/E7)</f>
        <v>2.3809523809523808E-2</v>
      </c>
      <c r="G7"/>
      <c r="H7"/>
      <c r="I7" s="14"/>
      <c r="J7" s="15"/>
      <c r="K7" s="15"/>
      <c r="L7" s="15"/>
      <c r="M7" s="15"/>
      <c r="N7" s="15"/>
      <c r="O7" s="15"/>
      <c r="P7" s="15"/>
      <c r="Q7" s="15"/>
      <c r="U7" s="232"/>
    </row>
    <row r="8" spans="1:33" ht="15.75">
      <c r="A8" s="23" t="s">
        <v>8</v>
      </c>
      <c r="B8" s="23"/>
      <c r="C8" s="24">
        <v>45.7</v>
      </c>
      <c r="D8" s="24">
        <f>C8*INFLATION!$M$14/INFLATION!E$12</f>
        <v>56.812116182572616</v>
      </c>
      <c r="E8" s="24">
        <v>17</v>
      </c>
      <c r="F8" s="22">
        <f t="shared" si="0"/>
        <v>5.8823529411764705E-2</v>
      </c>
      <c r="G8"/>
      <c r="H8"/>
      <c r="I8" s="14"/>
      <c r="J8" s="15"/>
      <c r="K8" s="15"/>
      <c r="L8" s="15"/>
      <c r="M8" s="15"/>
      <c r="N8" s="15"/>
      <c r="O8" s="15"/>
      <c r="P8" s="15"/>
      <c r="Q8" s="15"/>
      <c r="U8" s="232"/>
    </row>
    <row r="9" spans="1:33" ht="15.75">
      <c r="A9" s="23" t="s">
        <v>9</v>
      </c>
      <c r="B9" s="23"/>
      <c r="C9" s="24">
        <v>19.600000000000001</v>
      </c>
      <c r="D9" s="24">
        <f>C9*INFLATION!$M$14/INFLATION!E$12</f>
        <v>24.365809128630708</v>
      </c>
      <c r="E9" s="24">
        <v>18</v>
      </c>
      <c r="F9" s="22">
        <f t="shared" si="0"/>
        <v>5.5555555555555552E-2</v>
      </c>
      <c r="G9"/>
      <c r="H9"/>
      <c r="I9" s="14"/>
      <c r="J9" s="15"/>
      <c r="K9" s="15"/>
      <c r="L9" s="15"/>
      <c r="M9" s="15"/>
      <c r="N9" s="15"/>
      <c r="O9" s="15"/>
      <c r="P9" s="15"/>
      <c r="Q9" s="15"/>
      <c r="U9" s="232"/>
    </row>
    <row r="10" spans="1:33" ht="15.75">
      <c r="A10" s="23" t="s">
        <v>10</v>
      </c>
      <c r="B10" s="23"/>
      <c r="C10" s="24">
        <v>5.3</v>
      </c>
      <c r="D10" s="24">
        <f>C10*INFLATION!$M$14/INFLATION!E$12</f>
        <v>6.5887136929460581</v>
      </c>
      <c r="E10" s="24">
        <v>5</v>
      </c>
      <c r="F10" s="22">
        <f t="shared" si="0"/>
        <v>0.2</v>
      </c>
      <c r="G10"/>
      <c r="H10"/>
      <c r="I10" s="14"/>
      <c r="J10" s="15"/>
      <c r="K10" s="15"/>
      <c r="L10" s="15"/>
      <c r="M10" s="15"/>
      <c r="N10" s="15"/>
      <c r="O10" s="15"/>
      <c r="P10" s="15"/>
      <c r="Q10" s="15"/>
      <c r="U10" s="232"/>
    </row>
    <row r="11" spans="1:33" s="101" customFormat="1" ht="15.75">
      <c r="A11" s="23" t="s">
        <v>11</v>
      </c>
      <c r="B11" s="23"/>
      <c r="C11" s="24">
        <v>10.199999999999999</v>
      </c>
      <c r="D11" s="24">
        <f>C11*INFLATION!$M$14/INFLATION!E$12</f>
        <v>12.680165975103735</v>
      </c>
      <c r="E11" s="24">
        <v>36</v>
      </c>
      <c r="F11" s="22">
        <f t="shared" si="0"/>
        <v>2.7777777777777776E-2</v>
      </c>
      <c r="G11"/>
      <c r="H11"/>
      <c r="I11" s="14"/>
      <c r="J11" s="15"/>
      <c r="K11" s="15"/>
      <c r="L11" s="15"/>
      <c r="M11" s="15"/>
      <c r="N11" s="15"/>
      <c r="O11" s="15"/>
      <c r="P11" s="15"/>
      <c r="Q11" s="15"/>
      <c r="R11" s="1"/>
      <c r="U11" s="232"/>
    </row>
    <row r="12" spans="1:33" s="101" customFormat="1" ht="15.75">
      <c r="A12" s="25" t="s">
        <v>12</v>
      </c>
      <c r="B12" s="25"/>
      <c r="C12" s="26">
        <v>0</v>
      </c>
      <c r="D12" s="26">
        <v>0</v>
      </c>
      <c r="E12" s="26">
        <v>0</v>
      </c>
      <c r="F12" s="22">
        <f t="shared" si="0"/>
        <v>0</v>
      </c>
      <c r="G12"/>
      <c r="H12"/>
      <c r="I12" s="14"/>
      <c r="J12" s="15"/>
      <c r="K12" s="15"/>
      <c r="L12" s="15"/>
      <c r="M12" s="15"/>
      <c r="N12" s="15"/>
      <c r="O12" s="15"/>
      <c r="P12" s="15"/>
      <c r="Q12" s="15"/>
      <c r="R12" s="15"/>
    </row>
    <row r="13" spans="1:33" s="101" customFormat="1" ht="15.75">
      <c r="A13" s="27" t="s">
        <v>13</v>
      </c>
      <c r="B13" s="28"/>
      <c r="C13" s="25">
        <f>SUM(C7:C12)</f>
        <v>580</v>
      </c>
      <c r="D13" s="25">
        <f>SUM(D7:D12)</f>
        <v>721.02904564315349</v>
      </c>
      <c r="E13" s="215">
        <f>C13*INFLATION!H14/INFLATION!E12</f>
        <v>630.0580912863071</v>
      </c>
      <c r="F13" s="29" t="s">
        <v>70</v>
      </c>
      <c r="G13" s="1"/>
      <c r="H13" s="1"/>
      <c r="I13" s="14"/>
      <c r="J13" s="15"/>
      <c r="K13" s="15"/>
      <c r="L13" s="15"/>
      <c r="M13" s="15"/>
      <c r="N13" s="15"/>
      <c r="O13" s="15"/>
      <c r="P13" s="15"/>
      <c r="Q13" s="15"/>
      <c r="R13" s="15"/>
    </row>
    <row r="14" spans="1:33" s="101" customFormat="1" ht="15.75">
      <c r="A14" s="30"/>
      <c r="B14" s="30"/>
      <c r="C14" s="30"/>
      <c r="D14" s="30"/>
      <c r="E14" s="30"/>
      <c r="F14" s="30"/>
      <c r="G14" s="30"/>
      <c r="H14" s="30"/>
      <c r="I14" s="14"/>
      <c r="J14" s="15"/>
      <c r="K14" s="15"/>
      <c r="L14" s="15"/>
      <c r="M14" s="15"/>
      <c r="N14" s="15"/>
      <c r="O14" s="15"/>
      <c r="P14" s="15"/>
      <c r="Q14" s="15"/>
      <c r="R14" s="15"/>
    </row>
    <row r="15" spans="1:33" s="101" customFormat="1" ht="15.75">
      <c r="A15" s="52" t="s">
        <v>51</v>
      </c>
      <c r="B15" s="52"/>
      <c r="C15" s="52"/>
      <c r="D15" s="150">
        <v>1998</v>
      </c>
      <c r="E15" s="150">
        <v>1999</v>
      </c>
      <c r="F15" s="150">
        <v>2000</v>
      </c>
      <c r="G15" s="150">
        <v>2001</v>
      </c>
      <c r="H15" s="150">
        <v>2002</v>
      </c>
      <c r="I15" s="150">
        <v>2003</v>
      </c>
      <c r="J15" s="150">
        <v>2004</v>
      </c>
      <c r="K15" s="150">
        <v>2005</v>
      </c>
      <c r="L15" s="150">
        <v>2006</v>
      </c>
      <c r="M15" s="150">
        <v>2007</v>
      </c>
      <c r="N15" s="150">
        <v>2008</v>
      </c>
      <c r="O15" s="150">
        <v>2009</v>
      </c>
      <c r="P15" s="150">
        <v>2010</v>
      </c>
      <c r="Q15" s="150">
        <v>2011</v>
      </c>
      <c r="R15" s="183">
        <v>2012</v>
      </c>
    </row>
    <row r="16" spans="1:33" s="101" customFormat="1" ht="15.75">
      <c r="A16" s="170" t="s">
        <v>55</v>
      </c>
      <c r="B16" s="10"/>
      <c r="C16" s="10"/>
      <c r="D16" s="31">
        <v>1</v>
      </c>
      <c r="E16" s="31">
        <f t="shared" ref="E16:R16" si="1">D16+1</f>
        <v>2</v>
      </c>
      <c r="F16" s="31">
        <f t="shared" si="1"/>
        <v>3</v>
      </c>
      <c r="G16" s="31">
        <f t="shared" si="1"/>
        <v>4</v>
      </c>
      <c r="H16" s="31">
        <f t="shared" si="1"/>
        <v>5</v>
      </c>
      <c r="I16" s="31">
        <f t="shared" si="1"/>
        <v>6</v>
      </c>
      <c r="J16" s="31">
        <f t="shared" si="1"/>
        <v>7</v>
      </c>
      <c r="K16" s="31">
        <f t="shared" si="1"/>
        <v>8</v>
      </c>
      <c r="L16" s="31">
        <f t="shared" si="1"/>
        <v>9</v>
      </c>
      <c r="M16" s="31">
        <f t="shared" si="1"/>
        <v>10</v>
      </c>
      <c r="N16" s="31">
        <f t="shared" si="1"/>
        <v>11</v>
      </c>
      <c r="O16" s="31">
        <f t="shared" si="1"/>
        <v>12</v>
      </c>
      <c r="P16" s="31">
        <f t="shared" si="1"/>
        <v>13</v>
      </c>
      <c r="Q16" s="31">
        <f t="shared" si="1"/>
        <v>14</v>
      </c>
      <c r="R16" s="179">
        <f t="shared" si="1"/>
        <v>15</v>
      </c>
    </row>
    <row r="17" spans="1:22" s="101" customFormat="1" ht="15.75">
      <c r="A17" s="32" t="s">
        <v>49</v>
      </c>
      <c r="B17" s="32"/>
      <c r="C17" s="32"/>
      <c r="D17" s="149">
        <f>INFLATION!F14/INFLATION!E14-1</f>
        <v>1.3366750208855471E-2</v>
      </c>
      <c r="E17" s="149">
        <f>INFLATION!G14/INFLATION!F14-1</f>
        <v>1.7312448474855691E-2</v>
      </c>
      <c r="F17" s="149">
        <f>INFLATION!H14/INFLATION!G14-1</f>
        <v>6.0777957860615794E-2</v>
      </c>
      <c r="G17" s="149">
        <f>INFLATION!I14/INFLATION!H14-1</f>
        <v>2.5210084033613356E-2</v>
      </c>
      <c r="H17" s="149">
        <f>INFLATION!J14/INFLATION!I14-1</f>
        <v>3.2041728763040345E-2</v>
      </c>
      <c r="I17" s="149">
        <f>INFLATION!K14/INFLATION!J14-1</f>
        <v>2.5992779783393427E-2</v>
      </c>
      <c r="J17" s="149">
        <f>INFLATION!L14/INFLATION!K14-1</f>
        <v>2.3223082336382816E-2</v>
      </c>
      <c r="K17" s="149">
        <f>INFLATION!M14/INFLATION!L14-1</f>
        <v>3.0261348005502064E-2</v>
      </c>
      <c r="L17" s="149">
        <f>INFLATION!N14/INFLATION!M14-1</f>
        <v>3.9385847797062556E-2</v>
      </c>
      <c r="M17" s="149">
        <f>INFLATION!O14/INFLATION!N14-1</f>
        <v>1.862556197816323E-2</v>
      </c>
      <c r="N17" s="149">
        <f>INFLATION!P14/INFLATION!O14-1</f>
        <v>4.9810844892812067E-2</v>
      </c>
      <c r="O17" s="149">
        <f>INFLATION!Q14/INFLATION!P14-1</f>
        <v>1.2612612612612484E-2</v>
      </c>
      <c r="P17" s="149">
        <f>INFLATION!R14/INFLATION!Q14-1</f>
        <v>2.7876631079478242E-2</v>
      </c>
      <c r="Q17" s="149">
        <f>INFLATION!S14/INFLATION!R14-1</f>
        <v>3.5199076745527913E-2</v>
      </c>
      <c r="R17" s="180">
        <f>INFLATION!T14/INFLATION!S14-1</f>
        <v>1.8692008155544393E-2</v>
      </c>
    </row>
    <row r="18" spans="1:22" ht="15.75">
      <c r="A18" s="32" t="s">
        <v>48</v>
      </c>
      <c r="B18" s="32"/>
      <c r="C18" s="32"/>
      <c r="D18" s="149">
        <f>INFLATION!E14/INFLATION!$E$12-1</f>
        <v>-6.6390041493775698E-3</v>
      </c>
      <c r="E18" s="149">
        <f>INFLATION!F14/INFLATION!E14-1</f>
        <v>1.3366750208855471E-2</v>
      </c>
      <c r="F18" s="149">
        <f>INFLATION!G14/INFLATION!F14-1</f>
        <v>1.7312448474855691E-2</v>
      </c>
      <c r="G18" s="149">
        <f>INFLATION!H14/INFLATION!G14-1</f>
        <v>6.0777957860615794E-2</v>
      </c>
      <c r="H18" s="149">
        <f>INFLATION!I14/INFLATION!H14-1</f>
        <v>2.5210084033613356E-2</v>
      </c>
      <c r="I18" s="149">
        <f>INFLATION!J14/INFLATION!I14-1</f>
        <v>3.2041728763040345E-2</v>
      </c>
      <c r="J18" s="149">
        <f>INFLATION!K14/INFLATION!J14-1</f>
        <v>2.5992779783393427E-2</v>
      </c>
      <c r="K18" s="149">
        <f>INFLATION!L14/INFLATION!K14-1</f>
        <v>2.3223082336382816E-2</v>
      </c>
      <c r="L18" s="149">
        <f>INFLATION!M14/INFLATION!L14-1</f>
        <v>3.0261348005502064E-2</v>
      </c>
      <c r="M18" s="149">
        <f>INFLATION!N14/INFLATION!M14-1</f>
        <v>3.9385847797062556E-2</v>
      </c>
      <c r="N18" s="149">
        <f>INFLATION!O14/INFLATION!N14-1</f>
        <v>1.862556197816323E-2</v>
      </c>
      <c r="O18" s="149">
        <f>INFLATION!P14/INFLATION!O14-1</f>
        <v>4.9810844892812067E-2</v>
      </c>
      <c r="P18" s="149">
        <f>INFLATION!Q14/INFLATION!P14-1</f>
        <v>1.2612612612612484E-2</v>
      </c>
      <c r="Q18" s="149">
        <f>INFLATION!R14/INFLATION!Q14-1</f>
        <v>2.7876631079478242E-2</v>
      </c>
      <c r="R18" s="180">
        <f>INFLATION!S14/INFLATION!R14-1</f>
        <v>3.5199076745527913E-2</v>
      </c>
    </row>
    <row r="19" spans="1:22" ht="15.75">
      <c r="A19" s="33" t="s">
        <v>15</v>
      </c>
      <c r="B19" s="33"/>
      <c r="C19" s="33"/>
      <c r="D19" s="34">
        <f>1+D18</f>
        <v>0.99336099585062243</v>
      </c>
      <c r="E19" s="34">
        <f>D19*(1+E18)</f>
        <v>1.0066390041493776</v>
      </c>
      <c r="F19" s="34">
        <f t="shared" ref="F19:R19" si="2">E19*(1+F18)</f>
        <v>1.0240663900414937</v>
      </c>
      <c r="G19" s="34">
        <f t="shared" si="2"/>
        <v>1.0863070539419086</v>
      </c>
      <c r="H19" s="34">
        <f>G19*(1+H18)</f>
        <v>1.1136929460580911</v>
      </c>
      <c r="I19" s="34">
        <f>H19*(1+I18)</f>
        <v>1.1493775933609958</v>
      </c>
      <c r="J19" s="34">
        <f t="shared" si="2"/>
        <v>1.1792531120331948</v>
      </c>
      <c r="K19" s="34">
        <f t="shared" si="2"/>
        <v>1.2066390041493773</v>
      </c>
      <c r="L19" s="34">
        <f t="shared" si="2"/>
        <v>1.2431535269709542</v>
      </c>
      <c r="M19" s="34">
        <f t="shared" si="2"/>
        <v>1.2921161825726137</v>
      </c>
      <c r="N19" s="34">
        <f t="shared" si="2"/>
        <v>1.3161825726141076</v>
      </c>
      <c r="O19" s="34">
        <f t="shared" si="2"/>
        <v>1.3817427385892114</v>
      </c>
      <c r="P19" s="34">
        <f t="shared" si="2"/>
        <v>1.3991701244813273</v>
      </c>
      <c r="Q19" s="34">
        <f t="shared" si="2"/>
        <v>1.4381742738589209</v>
      </c>
      <c r="R19" s="181">
        <f t="shared" si="2"/>
        <v>1.4887966804979249</v>
      </c>
    </row>
    <row r="20" spans="1:22" ht="15.75">
      <c r="A20" s="166"/>
      <c r="B20" s="167"/>
      <c r="C20" s="167"/>
      <c r="D20" s="168"/>
      <c r="E20" s="169"/>
      <c r="F20" s="169"/>
      <c r="G20" s="169"/>
      <c r="H20" s="169"/>
      <c r="I20" s="169"/>
      <c r="J20" s="169"/>
      <c r="K20" s="169"/>
      <c r="L20" s="169"/>
      <c r="M20" s="169"/>
      <c r="N20" s="169"/>
      <c r="O20" s="169"/>
      <c r="P20" s="169"/>
      <c r="Q20" s="169"/>
      <c r="R20" s="182"/>
    </row>
    <row r="21" spans="1:22" ht="15.75">
      <c r="A21" s="52" t="s">
        <v>14</v>
      </c>
      <c r="B21" s="52"/>
      <c r="C21" s="52"/>
      <c r="D21" s="150">
        <v>1998</v>
      </c>
      <c r="E21" s="150">
        <v>1999</v>
      </c>
      <c r="F21" s="150">
        <v>2000</v>
      </c>
      <c r="G21" s="150">
        <v>2001</v>
      </c>
      <c r="H21" s="150">
        <v>2002</v>
      </c>
      <c r="I21" s="150">
        <v>2003</v>
      </c>
      <c r="J21" s="150">
        <v>2004</v>
      </c>
      <c r="K21" s="150">
        <v>2005</v>
      </c>
      <c r="L21" s="150">
        <v>2006</v>
      </c>
      <c r="M21" s="150">
        <v>2007</v>
      </c>
      <c r="N21" s="150">
        <v>2008</v>
      </c>
      <c r="O21" s="150">
        <v>2009</v>
      </c>
      <c r="P21" s="150">
        <v>2010</v>
      </c>
      <c r="Q21" s="150">
        <v>2011</v>
      </c>
      <c r="R21" s="183">
        <v>2012</v>
      </c>
    </row>
    <row r="22" spans="1:22" ht="15.75">
      <c r="A22" s="35" t="str">
        <f>A7</f>
        <v>Mains &amp; Inlets</v>
      </c>
      <c r="B22" s="36"/>
      <c r="C22" s="36"/>
      <c r="D22" s="37"/>
      <c r="E22" s="164"/>
      <c r="F22" s="38"/>
      <c r="G22" s="38"/>
      <c r="H22" s="38"/>
      <c r="I22" s="38"/>
      <c r="J22" s="38"/>
      <c r="K22" s="38"/>
      <c r="L22" s="38"/>
      <c r="M22" s="38"/>
      <c r="N22" s="38"/>
      <c r="O22" s="38"/>
      <c r="P22" s="38"/>
      <c r="Q22" s="38"/>
      <c r="R22" s="184"/>
    </row>
    <row r="23" spans="1:22" ht="15.75">
      <c r="A23" s="39" t="s">
        <v>16</v>
      </c>
      <c r="B23" s="40"/>
      <c r="C23" s="40"/>
      <c r="D23" s="41">
        <f>D7</f>
        <v>620.58224066390039</v>
      </c>
      <c r="E23" s="32"/>
      <c r="F23" s="32"/>
      <c r="G23" s="32"/>
      <c r="H23" s="32"/>
      <c r="I23" s="32"/>
      <c r="J23" s="32"/>
      <c r="K23" s="32"/>
      <c r="L23" s="32"/>
      <c r="M23" s="32"/>
      <c r="N23" s="32"/>
      <c r="O23" s="32"/>
      <c r="P23" s="32"/>
      <c r="Q23" s="32"/>
      <c r="R23" s="185"/>
    </row>
    <row r="24" spans="1:22" ht="15.75">
      <c r="A24" s="39" t="s">
        <v>17</v>
      </c>
      <c r="B24" s="40"/>
      <c r="C24" s="40"/>
      <c r="D24" s="42">
        <f>F7</f>
        <v>2.3809523809523808E-2</v>
      </c>
      <c r="E24" s="32"/>
      <c r="F24" s="32"/>
      <c r="G24" s="32"/>
      <c r="H24" s="32"/>
      <c r="I24" s="32"/>
      <c r="J24" s="32"/>
      <c r="K24" s="32"/>
      <c r="L24" s="32"/>
      <c r="M24" s="32"/>
      <c r="N24" s="32"/>
      <c r="O24" s="32"/>
      <c r="P24" s="32"/>
      <c r="Q24" s="32"/>
      <c r="R24" s="185"/>
    </row>
    <row r="25" spans="1:22" ht="15.75">
      <c r="A25" s="39" t="s">
        <v>78</v>
      </c>
      <c r="B25" s="40"/>
      <c r="C25" s="40"/>
      <c r="D25" s="43">
        <f>D23*D24</f>
        <v>14.77576763485477</v>
      </c>
      <c r="E25" s="44">
        <f>IF(E16&gt;$E$7,0,$D$25)</f>
        <v>14.77576763485477</v>
      </c>
      <c r="F25" s="44">
        <f t="shared" ref="F25:R25" si="3">IF(F16&gt;$E$7,0,$D$25)</f>
        <v>14.77576763485477</v>
      </c>
      <c r="G25" s="44">
        <f t="shared" si="3"/>
        <v>14.77576763485477</v>
      </c>
      <c r="H25" s="44">
        <f t="shared" si="3"/>
        <v>14.77576763485477</v>
      </c>
      <c r="I25" s="44">
        <f t="shared" si="3"/>
        <v>14.77576763485477</v>
      </c>
      <c r="J25" s="44">
        <f t="shared" si="3"/>
        <v>14.77576763485477</v>
      </c>
      <c r="K25" s="44">
        <f t="shared" si="3"/>
        <v>14.77576763485477</v>
      </c>
      <c r="L25" s="44">
        <f t="shared" si="3"/>
        <v>14.77576763485477</v>
      </c>
      <c r="M25" s="44">
        <f t="shared" si="3"/>
        <v>14.77576763485477</v>
      </c>
      <c r="N25" s="44">
        <f t="shared" si="3"/>
        <v>14.77576763485477</v>
      </c>
      <c r="O25" s="44">
        <f t="shared" si="3"/>
        <v>14.77576763485477</v>
      </c>
      <c r="P25" s="44">
        <f t="shared" si="3"/>
        <v>14.77576763485477</v>
      </c>
      <c r="Q25" s="44">
        <f t="shared" si="3"/>
        <v>14.77576763485477</v>
      </c>
      <c r="R25" s="186">
        <f t="shared" si="3"/>
        <v>14.77576763485477</v>
      </c>
      <c r="T25" s="234">
        <v>27</v>
      </c>
      <c r="U25" s="208">
        <f>D7-SUM(D25:R25)</f>
        <v>398.94572614107892</v>
      </c>
      <c r="V25" s="208"/>
    </row>
    <row r="26" spans="1:22" ht="15.75">
      <c r="A26" s="45" t="s">
        <v>73</v>
      </c>
      <c r="B26" s="46"/>
      <c r="C26" s="46"/>
      <c r="D26" s="47">
        <f>D25</f>
        <v>14.77576763485477</v>
      </c>
      <c r="E26" s="47">
        <f t="shared" ref="E26:R26" si="4">E25</f>
        <v>14.77576763485477</v>
      </c>
      <c r="F26" s="47">
        <f t="shared" si="4"/>
        <v>14.77576763485477</v>
      </c>
      <c r="G26" s="47">
        <f t="shared" si="4"/>
        <v>14.77576763485477</v>
      </c>
      <c r="H26" s="47">
        <f t="shared" si="4"/>
        <v>14.77576763485477</v>
      </c>
      <c r="I26" s="47">
        <f t="shared" si="4"/>
        <v>14.77576763485477</v>
      </c>
      <c r="J26" s="47">
        <f t="shared" si="4"/>
        <v>14.77576763485477</v>
      </c>
      <c r="K26" s="47">
        <f t="shared" si="4"/>
        <v>14.77576763485477</v>
      </c>
      <c r="L26" s="47">
        <f t="shared" si="4"/>
        <v>14.77576763485477</v>
      </c>
      <c r="M26" s="47">
        <f t="shared" si="4"/>
        <v>14.77576763485477</v>
      </c>
      <c r="N26" s="47">
        <f t="shared" si="4"/>
        <v>14.77576763485477</v>
      </c>
      <c r="O26" s="47">
        <f t="shared" si="4"/>
        <v>14.77576763485477</v>
      </c>
      <c r="P26" s="47">
        <f t="shared" si="4"/>
        <v>14.77576763485477</v>
      </c>
      <c r="Q26" s="47">
        <f t="shared" si="4"/>
        <v>14.77576763485477</v>
      </c>
      <c r="R26" s="47">
        <f t="shared" si="4"/>
        <v>14.77576763485477</v>
      </c>
      <c r="S26" s="206"/>
    </row>
    <row r="27" spans="1:22" ht="15.75">
      <c r="A27" s="49" t="str">
        <f>A8</f>
        <v>Meters - Domestic</v>
      </c>
      <c r="B27" s="50"/>
      <c r="C27" s="50"/>
      <c r="D27" s="172"/>
      <c r="E27" s="210"/>
      <c r="F27" s="210"/>
      <c r="G27" s="216">
        <f>D23-SUM(D25:G25)</f>
        <v>561.47917012448136</v>
      </c>
      <c r="H27" s="210"/>
      <c r="I27" s="210"/>
      <c r="J27" s="210"/>
      <c r="K27" s="210"/>
      <c r="L27" s="210"/>
      <c r="M27" s="210"/>
      <c r="N27" s="210"/>
      <c r="O27" s="210"/>
      <c r="P27" s="210"/>
      <c r="Q27" s="210"/>
      <c r="R27" s="210"/>
    </row>
    <row r="28" spans="1:22" ht="15.75">
      <c r="A28" s="39" t="s">
        <v>16</v>
      </c>
      <c r="B28" s="40"/>
      <c r="C28" s="40"/>
      <c r="D28" s="41">
        <f>D8</f>
        <v>56.812116182572616</v>
      </c>
      <c r="E28" s="32"/>
      <c r="F28" s="32"/>
      <c r="G28" s="32"/>
      <c r="H28" s="32"/>
      <c r="I28" s="32"/>
      <c r="J28" s="32"/>
      <c r="K28" s="32"/>
      <c r="L28" s="32"/>
      <c r="M28" s="32"/>
      <c r="N28" s="32"/>
      <c r="O28" s="32"/>
      <c r="P28" s="32"/>
      <c r="Q28" s="32"/>
      <c r="R28" s="185"/>
    </row>
    <row r="29" spans="1:22" ht="15.75">
      <c r="A29" s="39" t="s">
        <v>17</v>
      </c>
      <c r="B29" s="40"/>
      <c r="C29" s="40"/>
      <c r="D29" s="42">
        <f>F8</f>
        <v>5.8823529411764705E-2</v>
      </c>
      <c r="E29" s="32"/>
      <c r="F29" s="32"/>
      <c r="G29" s="32"/>
      <c r="H29" s="32"/>
      <c r="I29" s="32"/>
      <c r="J29" s="32"/>
      <c r="K29" s="32"/>
      <c r="L29" s="32"/>
      <c r="M29" s="32"/>
      <c r="N29" s="32"/>
      <c r="O29" s="32"/>
      <c r="P29" s="32"/>
      <c r="Q29" s="32"/>
      <c r="R29" s="185"/>
    </row>
    <row r="30" spans="1:22" ht="15.75">
      <c r="A30" s="39" t="s">
        <v>18</v>
      </c>
      <c r="B30" s="40"/>
      <c r="C30" s="40"/>
      <c r="D30" s="43">
        <f>D28*$D$29</f>
        <v>3.3418891872101537</v>
      </c>
      <c r="E30" s="44">
        <f t="shared" ref="E30:R30" si="5">IF(E16&gt;$E$8,0,D30)</f>
        <v>3.3418891872101537</v>
      </c>
      <c r="F30" s="44">
        <f t="shared" si="5"/>
        <v>3.3418891872101537</v>
      </c>
      <c r="G30" s="44">
        <f t="shared" si="5"/>
        <v>3.3418891872101537</v>
      </c>
      <c r="H30" s="44">
        <f t="shared" si="5"/>
        <v>3.3418891872101537</v>
      </c>
      <c r="I30" s="44">
        <f t="shared" si="5"/>
        <v>3.3418891872101537</v>
      </c>
      <c r="J30" s="44">
        <f t="shared" si="5"/>
        <v>3.3418891872101537</v>
      </c>
      <c r="K30" s="44">
        <f t="shared" si="5"/>
        <v>3.3418891872101537</v>
      </c>
      <c r="L30" s="44">
        <f t="shared" si="5"/>
        <v>3.3418891872101537</v>
      </c>
      <c r="M30" s="44">
        <f t="shared" si="5"/>
        <v>3.3418891872101537</v>
      </c>
      <c r="N30" s="44">
        <f t="shared" si="5"/>
        <v>3.3418891872101537</v>
      </c>
      <c r="O30" s="44">
        <f t="shared" si="5"/>
        <v>3.3418891872101537</v>
      </c>
      <c r="P30" s="44">
        <f t="shared" si="5"/>
        <v>3.3418891872101537</v>
      </c>
      <c r="Q30" s="44">
        <f t="shared" si="5"/>
        <v>3.3418891872101537</v>
      </c>
      <c r="R30" s="186">
        <f t="shared" si="5"/>
        <v>3.3418891872101537</v>
      </c>
      <c r="T30" s="234">
        <v>0</v>
      </c>
      <c r="U30" s="208">
        <f>D8-SUM(D30:R30)</f>
        <v>6.6837783744202923</v>
      </c>
      <c r="V30" s="208"/>
    </row>
    <row r="31" spans="1:22" ht="15.75">
      <c r="A31" s="45" t="s">
        <v>73</v>
      </c>
      <c r="B31" s="46"/>
      <c r="C31" s="46"/>
      <c r="D31" s="47">
        <f>D30</f>
        <v>3.3418891872101537</v>
      </c>
      <c r="E31" s="47">
        <f t="shared" ref="E31" si="6">E30</f>
        <v>3.3418891872101537</v>
      </c>
      <c r="F31" s="47">
        <f t="shared" ref="F31" si="7">F30</f>
        <v>3.3418891872101537</v>
      </c>
      <c r="G31" s="47">
        <f t="shared" ref="G31" si="8">G30</f>
        <v>3.3418891872101537</v>
      </c>
      <c r="H31" s="47">
        <f t="shared" ref="H31" si="9">H30</f>
        <v>3.3418891872101537</v>
      </c>
      <c r="I31" s="47">
        <f t="shared" ref="I31" si="10">I30</f>
        <v>3.3418891872101537</v>
      </c>
      <c r="J31" s="47">
        <f t="shared" ref="J31" si="11">J30</f>
        <v>3.3418891872101537</v>
      </c>
      <c r="K31" s="47">
        <f t="shared" ref="K31" si="12">K30</f>
        <v>3.3418891872101537</v>
      </c>
      <c r="L31" s="47">
        <f t="shared" ref="L31" si="13">L30</f>
        <v>3.3418891872101537</v>
      </c>
      <c r="M31" s="47">
        <f t="shared" ref="M31" si="14">M30</f>
        <v>3.3418891872101537</v>
      </c>
      <c r="N31" s="47">
        <f t="shared" ref="N31" si="15">N30</f>
        <v>3.3418891872101537</v>
      </c>
      <c r="O31" s="47">
        <f t="shared" ref="O31" si="16">O30</f>
        <v>3.3418891872101537</v>
      </c>
      <c r="P31" s="47">
        <f t="shared" ref="P31" si="17">P30</f>
        <v>3.3418891872101537</v>
      </c>
      <c r="Q31" s="47">
        <f t="shared" ref="Q31" si="18">Q30</f>
        <v>3.3418891872101537</v>
      </c>
      <c r="R31" s="47">
        <f t="shared" ref="R31" si="19">R30</f>
        <v>3.3418891872101537</v>
      </c>
    </row>
    <row r="32" spans="1:22" ht="15.75">
      <c r="A32" s="49" t="str">
        <f>A9</f>
        <v>Meters - Other</v>
      </c>
      <c r="B32" s="50"/>
      <c r="C32" s="50"/>
      <c r="D32" s="37"/>
      <c r="E32" s="38"/>
      <c r="F32" s="38"/>
      <c r="G32" s="216">
        <f>D28-SUM(D30:G30)</f>
        <v>43.444559433732003</v>
      </c>
      <c r="H32" s="38"/>
      <c r="I32" s="38"/>
      <c r="J32" s="38"/>
      <c r="K32" s="38"/>
      <c r="L32" s="38"/>
      <c r="M32" s="38"/>
      <c r="N32" s="38"/>
      <c r="O32" s="38"/>
      <c r="P32" s="38"/>
      <c r="Q32" s="38"/>
      <c r="R32" s="184"/>
    </row>
    <row r="33" spans="1:22" ht="15.75">
      <c r="A33" s="39" t="s">
        <v>16</v>
      </c>
      <c r="B33" s="40"/>
      <c r="C33" s="40"/>
      <c r="D33" s="41">
        <f>D9</f>
        <v>24.365809128630708</v>
      </c>
      <c r="E33" s="32"/>
      <c r="F33" s="32"/>
      <c r="G33" s="32"/>
      <c r="H33" s="32"/>
      <c r="I33" s="32"/>
      <c r="J33" s="32"/>
      <c r="K33" s="32"/>
      <c r="L33" s="32"/>
      <c r="M33" s="32"/>
      <c r="N33" s="32"/>
      <c r="O33" s="32"/>
      <c r="P33" s="32"/>
      <c r="Q33" s="32"/>
      <c r="R33" s="185"/>
    </row>
    <row r="34" spans="1:22" ht="15.75">
      <c r="A34" s="39" t="s">
        <v>17</v>
      </c>
      <c r="B34" s="40"/>
      <c r="C34" s="40"/>
      <c r="D34" s="42">
        <f>F9</f>
        <v>5.5555555555555552E-2</v>
      </c>
      <c r="E34" s="32"/>
      <c r="F34" s="32"/>
      <c r="G34" s="32"/>
      <c r="H34" s="32"/>
      <c r="I34" s="32"/>
      <c r="J34" s="32"/>
      <c r="K34" s="32"/>
      <c r="L34" s="32"/>
      <c r="M34" s="32"/>
      <c r="N34" s="32"/>
      <c r="O34" s="32"/>
      <c r="P34" s="32"/>
      <c r="Q34" s="32"/>
      <c r="R34" s="185"/>
    </row>
    <row r="35" spans="1:22" ht="15.75">
      <c r="A35" s="39" t="s">
        <v>18</v>
      </c>
      <c r="B35" s="40"/>
      <c r="C35" s="40"/>
      <c r="D35" s="43">
        <f>D33*$D$34</f>
        <v>1.353656062701706</v>
      </c>
      <c r="E35" s="44">
        <f t="shared" ref="E35:R35" si="20">IF(E16&gt;$E$9,0,D35)</f>
        <v>1.353656062701706</v>
      </c>
      <c r="F35" s="44">
        <f t="shared" si="20"/>
        <v>1.353656062701706</v>
      </c>
      <c r="G35" s="44">
        <f t="shared" si="20"/>
        <v>1.353656062701706</v>
      </c>
      <c r="H35" s="44">
        <f t="shared" si="20"/>
        <v>1.353656062701706</v>
      </c>
      <c r="I35" s="44">
        <f t="shared" si="20"/>
        <v>1.353656062701706</v>
      </c>
      <c r="J35" s="44">
        <f t="shared" si="20"/>
        <v>1.353656062701706</v>
      </c>
      <c r="K35" s="44">
        <f t="shared" si="20"/>
        <v>1.353656062701706</v>
      </c>
      <c r="L35" s="44">
        <f t="shared" si="20"/>
        <v>1.353656062701706</v>
      </c>
      <c r="M35" s="44">
        <f t="shared" si="20"/>
        <v>1.353656062701706</v>
      </c>
      <c r="N35" s="44">
        <f t="shared" si="20"/>
        <v>1.353656062701706</v>
      </c>
      <c r="O35" s="44">
        <f t="shared" si="20"/>
        <v>1.353656062701706</v>
      </c>
      <c r="P35" s="44">
        <f t="shared" si="20"/>
        <v>1.353656062701706</v>
      </c>
      <c r="Q35" s="44">
        <f t="shared" si="20"/>
        <v>1.353656062701706</v>
      </c>
      <c r="R35" s="186">
        <f t="shared" si="20"/>
        <v>1.353656062701706</v>
      </c>
      <c r="T35" s="234">
        <v>0</v>
      </c>
      <c r="U35" s="208">
        <f>D9-SUM(D35:R35)</f>
        <v>4.0609681881051181</v>
      </c>
      <c r="V35" s="208"/>
    </row>
    <row r="36" spans="1:22" ht="15.75">
      <c r="A36" s="45" t="s">
        <v>73</v>
      </c>
      <c r="B36" s="46"/>
      <c r="C36" s="46"/>
      <c r="D36" s="47">
        <f>D35</f>
        <v>1.353656062701706</v>
      </c>
      <c r="E36" s="47">
        <f t="shared" ref="E36" si="21">E35</f>
        <v>1.353656062701706</v>
      </c>
      <c r="F36" s="47">
        <f t="shared" ref="F36" si="22">F35</f>
        <v>1.353656062701706</v>
      </c>
      <c r="G36" s="47">
        <f t="shared" ref="G36" si="23">G35</f>
        <v>1.353656062701706</v>
      </c>
      <c r="H36" s="47">
        <f t="shared" ref="H36" si="24">H35</f>
        <v>1.353656062701706</v>
      </c>
      <c r="I36" s="47">
        <f t="shared" ref="I36" si="25">I35</f>
        <v>1.353656062701706</v>
      </c>
      <c r="J36" s="47">
        <f t="shared" ref="J36" si="26">J35</f>
        <v>1.353656062701706</v>
      </c>
      <c r="K36" s="47">
        <f t="shared" ref="K36" si="27">K35</f>
        <v>1.353656062701706</v>
      </c>
      <c r="L36" s="47">
        <f t="shared" ref="L36" si="28">L35</f>
        <v>1.353656062701706</v>
      </c>
      <c r="M36" s="47">
        <f t="shared" ref="M36" si="29">M35</f>
        <v>1.353656062701706</v>
      </c>
      <c r="N36" s="47">
        <f t="shared" ref="N36" si="30">N35</f>
        <v>1.353656062701706</v>
      </c>
      <c r="O36" s="47">
        <f t="shared" ref="O36" si="31">O35</f>
        <v>1.353656062701706</v>
      </c>
      <c r="P36" s="47">
        <f t="shared" ref="P36" si="32">P35</f>
        <v>1.353656062701706</v>
      </c>
      <c r="Q36" s="47">
        <f t="shared" ref="Q36" si="33">Q35</f>
        <v>1.353656062701706</v>
      </c>
      <c r="R36" s="47">
        <f t="shared" ref="R36" si="34">R35</f>
        <v>1.353656062701706</v>
      </c>
    </row>
    <row r="37" spans="1:22" ht="15.75">
      <c r="A37" s="49" t="str">
        <f>A10</f>
        <v>Equipment, Vehicles &amp; Other</v>
      </c>
      <c r="B37" s="50"/>
      <c r="C37" s="50"/>
      <c r="D37" s="37"/>
      <c r="E37" s="38"/>
      <c r="F37" s="38"/>
      <c r="G37" s="216">
        <f>D33-SUM(D35:G35)</f>
        <v>18.951184877823884</v>
      </c>
      <c r="H37" s="38"/>
      <c r="I37" s="38"/>
      <c r="J37" s="38"/>
      <c r="K37" s="38"/>
      <c r="L37" s="38"/>
      <c r="M37" s="38"/>
      <c r="N37" s="38"/>
      <c r="O37" s="38"/>
      <c r="P37" s="38"/>
      <c r="Q37" s="38"/>
      <c r="R37" s="184"/>
    </row>
    <row r="38" spans="1:22" ht="15.75">
      <c r="A38" s="39" t="s">
        <v>16</v>
      </c>
      <c r="B38" s="40"/>
      <c r="C38" s="40"/>
      <c r="D38" s="41">
        <f>D10</f>
        <v>6.5887136929460581</v>
      </c>
      <c r="E38" s="32"/>
      <c r="F38" s="32"/>
      <c r="G38" s="32"/>
      <c r="H38" s="32"/>
      <c r="I38" s="32"/>
      <c r="J38" s="32"/>
      <c r="K38" s="32"/>
      <c r="L38" s="32"/>
      <c r="M38" s="32"/>
      <c r="N38" s="32"/>
      <c r="O38" s="32"/>
      <c r="P38" s="32"/>
      <c r="Q38" s="32"/>
      <c r="R38" s="185"/>
    </row>
    <row r="39" spans="1:22" ht="15.75">
      <c r="A39" s="39" t="s">
        <v>17</v>
      </c>
      <c r="B39" s="40"/>
      <c r="C39" s="40"/>
      <c r="D39" s="42">
        <f>F10</f>
        <v>0.2</v>
      </c>
      <c r="E39" s="32"/>
      <c r="F39" s="32"/>
      <c r="G39" s="32"/>
      <c r="I39" s="32"/>
      <c r="J39" s="32"/>
      <c r="K39" s="32"/>
      <c r="L39" s="32"/>
      <c r="M39" s="32"/>
      <c r="N39" s="32"/>
      <c r="O39" s="32"/>
      <c r="P39" s="32"/>
      <c r="Q39" s="32"/>
      <c r="R39" s="185"/>
    </row>
    <row r="40" spans="1:22" ht="15.75">
      <c r="A40" s="39" t="s">
        <v>18</v>
      </c>
      <c r="B40" s="40"/>
      <c r="C40" s="40"/>
      <c r="D40" s="43">
        <f>D38*$D$39</f>
        <v>1.3177427385892118</v>
      </c>
      <c r="E40" s="44">
        <f t="shared" ref="E40:R40" si="35">IF(E16&gt;$E$10,0,D40)</f>
        <v>1.3177427385892118</v>
      </c>
      <c r="F40" s="44">
        <f t="shared" si="35"/>
        <v>1.3177427385892118</v>
      </c>
      <c r="G40" s="44">
        <f t="shared" si="35"/>
        <v>1.3177427385892118</v>
      </c>
      <c r="H40" s="44">
        <f t="shared" si="35"/>
        <v>1.3177427385892118</v>
      </c>
      <c r="I40" s="44">
        <f t="shared" si="35"/>
        <v>0</v>
      </c>
      <c r="J40" s="44">
        <f t="shared" si="35"/>
        <v>0</v>
      </c>
      <c r="K40" s="44">
        <f t="shared" si="35"/>
        <v>0</v>
      </c>
      <c r="L40" s="44">
        <f t="shared" si="35"/>
        <v>0</v>
      </c>
      <c r="M40" s="44">
        <f t="shared" si="35"/>
        <v>0</v>
      </c>
      <c r="N40" s="44">
        <f t="shared" si="35"/>
        <v>0</v>
      </c>
      <c r="O40" s="44">
        <f t="shared" si="35"/>
        <v>0</v>
      </c>
      <c r="P40" s="44">
        <f t="shared" si="35"/>
        <v>0</v>
      </c>
      <c r="Q40" s="44">
        <f t="shared" si="35"/>
        <v>0</v>
      </c>
      <c r="R40" s="186">
        <f t="shared" si="35"/>
        <v>0</v>
      </c>
      <c r="T40" s="234">
        <v>0</v>
      </c>
      <c r="U40" s="208">
        <f>D10-SUM(D40:R40)</f>
        <v>0</v>
      </c>
      <c r="V40" s="208"/>
    </row>
    <row r="41" spans="1:22" ht="15.75">
      <c r="A41" s="45" t="s">
        <v>73</v>
      </c>
      <c r="B41" s="46"/>
      <c r="C41" s="46"/>
      <c r="D41" s="47">
        <f>D40</f>
        <v>1.3177427385892118</v>
      </c>
      <c r="E41" s="47">
        <f t="shared" ref="E41" si="36">E40</f>
        <v>1.3177427385892118</v>
      </c>
      <c r="F41" s="47">
        <f t="shared" ref="F41" si="37">F40</f>
        <v>1.3177427385892118</v>
      </c>
      <c r="G41" s="47">
        <f t="shared" ref="G41" si="38">G40</f>
        <v>1.3177427385892118</v>
      </c>
      <c r="H41" s="47">
        <f t="shared" ref="H41" si="39">H40</f>
        <v>1.3177427385892118</v>
      </c>
      <c r="I41" s="47">
        <f t="shared" ref="I41" si="40">I40</f>
        <v>0</v>
      </c>
      <c r="J41" s="47">
        <f t="shared" ref="J41" si="41">J40</f>
        <v>0</v>
      </c>
      <c r="K41" s="47">
        <f t="shared" ref="K41" si="42">K40</f>
        <v>0</v>
      </c>
      <c r="L41" s="47">
        <f t="shared" ref="L41" si="43">L40</f>
        <v>0</v>
      </c>
      <c r="M41" s="47">
        <f t="shared" ref="M41" si="44">M40</f>
        <v>0</v>
      </c>
      <c r="N41" s="47">
        <f t="shared" ref="N41" si="45">N40</f>
        <v>0</v>
      </c>
      <c r="O41" s="47">
        <f t="shared" ref="O41" si="46">O40</f>
        <v>0</v>
      </c>
      <c r="P41" s="47">
        <f t="shared" ref="P41" si="47">P40</f>
        <v>0</v>
      </c>
      <c r="Q41" s="47">
        <f t="shared" ref="Q41" si="48">Q40</f>
        <v>0</v>
      </c>
      <c r="R41" s="47">
        <f t="shared" ref="R41" si="49">R40</f>
        <v>0</v>
      </c>
    </row>
    <row r="42" spans="1:22" ht="15.75">
      <c r="A42" s="49" t="str">
        <f>A11</f>
        <v>Land &amp; Buildings</v>
      </c>
      <c r="B42" s="50"/>
      <c r="C42" s="50"/>
      <c r="D42" s="37"/>
      <c r="E42" s="38"/>
      <c r="F42" s="38"/>
      <c r="G42" s="216">
        <f>D38-SUM(D40:G40)</f>
        <v>1.3177427385892111</v>
      </c>
      <c r="H42" s="38"/>
      <c r="I42" s="38"/>
      <c r="J42" s="38"/>
      <c r="K42" s="38"/>
      <c r="L42" s="38"/>
      <c r="M42" s="38"/>
      <c r="N42" s="38"/>
      <c r="O42" s="38"/>
      <c r="P42" s="38"/>
      <c r="Q42" s="38"/>
      <c r="R42" s="184"/>
    </row>
    <row r="43" spans="1:22" ht="15.75">
      <c r="A43" s="39" t="s">
        <v>16</v>
      </c>
      <c r="B43" s="40"/>
      <c r="C43" s="40"/>
      <c r="D43" s="41">
        <f>D11</f>
        <v>12.680165975103735</v>
      </c>
      <c r="E43" s="32"/>
      <c r="F43" s="32"/>
      <c r="G43" s="32"/>
      <c r="H43" s="32"/>
      <c r="I43" s="32"/>
      <c r="J43" s="32"/>
      <c r="K43" s="32"/>
      <c r="L43" s="32"/>
      <c r="M43" s="32"/>
      <c r="N43" s="32"/>
      <c r="O43" s="32"/>
      <c r="P43" s="32"/>
      <c r="Q43" s="32"/>
      <c r="R43" s="185"/>
    </row>
    <row r="44" spans="1:22" ht="15.75">
      <c r="A44" s="39" t="s">
        <v>17</v>
      </c>
      <c r="B44" s="40"/>
      <c r="C44" s="40"/>
      <c r="D44" s="42">
        <f>F11</f>
        <v>2.7777777777777776E-2</v>
      </c>
      <c r="E44" s="32"/>
      <c r="F44" s="32"/>
      <c r="G44" s="32"/>
      <c r="H44" s="32"/>
      <c r="I44" s="32"/>
      <c r="J44" s="32"/>
      <c r="K44" s="32"/>
      <c r="L44" s="32"/>
      <c r="M44" s="32"/>
      <c r="N44" s="32"/>
      <c r="O44" s="32"/>
      <c r="P44" s="32"/>
      <c r="Q44" s="32"/>
      <c r="R44" s="185"/>
    </row>
    <row r="45" spans="1:22" ht="15.75">
      <c r="A45" s="39" t="s">
        <v>18</v>
      </c>
      <c r="B45" s="40"/>
      <c r="C45" s="40"/>
      <c r="D45" s="43">
        <f>D43*$D$44</f>
        <v>0.3522268326417704</v>
      </c>
      <c r="E45" s="44">
        <f t="shared" ref="E45:R45" si="50">IF(E16&gt;$E$11,0,D45)</f>
        <v>0.3522268326417704</v>
      </c>
      <c r="F45" s="44">
        <f t="shared" si="50"/>
        <v>0.3522268326417704</v>
      </c>
      <c r="G45" s="44">
        <f t="shared" si="50"/>
        <v>0.3522268326417704</v>
      </c>
      <c r="H45" s="44">
        <f t="shared" si="50"/>
        <v>0.3522268326417704</v>
      </c>
      <c r="I45" s="44">
        <f t="shared" si="50"/>
        <v>0.3522268326417704</v>
      </c>
      <c r="J45" s="44">
        <f t="shared" si="50"/>
        <v>0.3522268326417704</v>
      </c>
      <c r="K45" s="44">
        <f t="shared" si="50"/>
        <v>0.3522268326417704</v>
      </c>
      <c r="L45" s="44">
        <f t="shared" si="50"/>
        <v>0.3522268326417704</v>
      </c>
      <c r="M45" s="44">
        <f t="shared" si="50"/>
        <v>0.3522268326417704</v>
      </c>
      <c r="N45" s="44">
        <f t="shared" si="50"/>
        <v>0.3522268326417704</v>
      </c>
      <c r="O45" s="44">
        <f t="shared" si="50"/>
        <v>0.3522268326417704</v>
      </c>
      <c r="P45" s="44">
        <f t="shared" si="50"/>
        <v>0.3522268326417704</v>
      </c>
      <c r="Q45" s="44">
        <f t="shared" si="50"/>
        <v>0.3522268326417704</v>
      </c>
      <c r="R45" s="186">
        <f t="shared" si="50"/>
        <v>0.3522268326417704</v>
      </c>
      <c r="T45" s="234">
        <v>21</v>
      </c>
      <c r="U45" s="208">
        <f>D11-SUM(D45:R45)</f>
        <v>7.3967634854771775</v>
      </c>
      <c r="V45" s="208"/>
    </row>
    <row r="46" spans="1:22" ht="15.75">
      <c r="A46" s="45" t="s">
        <v>73</v>
      </c>
      <c r="B46" s="46"/>
      <c r="C46" s="46"/>
      <c r="D46" s="47">
        <f>D45</f>
        <v>0.3522268326417704</v>
      </c>
      <c r="E46" s="47">
        <f t="shared" ref="E46" si="51">E45</f>
        <v>0.3522268326417704</v>
      </c>
      <c r="F46" s="47">
        <f t="shared" ref="F46" si="52">F45</f>
        <v>0.3522268326417704</v>
      </c>
      <c r="G46" s="47">
        <f t="shared" ref="G46" si="53">G45</f>
        <v>0.3522268326417704</v>
      </c>
      <c r="H46" s="47">
        <f t="shared" ref="H46" si="54">H45</f>
        <v>0.3522268326417704</v>
      </c>
      <c r="I46" s="47">
        <f t="shared" ref="I46" si="55">I45</f>
        <v>0.3522268326417704</v>
      </c>
      <c r="J46" s="47">
        <f t="shared" ref="J46" si="56">J45</f>
        <v>0.3522268326417704</v>
      </c>
      <c r="K46" s="47">
        <f t="shared" ref="K46" si="57">K45</f>
        <v>0.3522268326417704</v>
      </c>
      <c r="L46" s="47">
        <f t="shared" ref="L46" si="58">L45</f>
        <v>0.3522268326417704</v>
      </c>
      <c r="M46" s="47">
        <f t="shared" ref="M46" si="59">M45</f>
        <v>0.3522268326417704</v>
      </c>
      <c r="N46" s="47">
        <f t="shared" ref="N46" si="60">N45</f>
        <v>0.3522268326417704</v>
      </c>
      <c r="O46" s="47">
        <f t="shared" ref="O46" si="61">O45</f>
        <v>0.3522268326417704</v>
      </c>
      <c r="P46" s="47">
        <f t="shared" ref="P46" si="62">P45</f>
        <v>0.3522268326417704</v>
      </c>
      <c r="Q46" s="47">
        <f t="shared" ref="Q46" si="63">Q45</f>
        <v>0.3522268326417704</v>
      </c>
      <c r="R46" s="47">
        <f t="shared" ref="R46" si="64">R45</f>
        <v>0.3522268326417704</v>
      </c>
    </row>
    <row r="47" spans="1:22" ht="15.75">
      <c r="A47" s="35" t="str">
        <f>A12</f>
        <v>Other 2</v>
      </c>
      <c r="B47" s="36"/>
      <c r="C47" s="36"/>
      <c r="D47" s="51"/>
      <c r="E47" s="32"/>
      <c r="F47" s="32"/>
      <c r="G47" s="216">
        <f>D43-SUM(D45:G45)</f>
        <v>11.271258644536653</v>
      </c>
      <c r="H47" s="32"/>
      <c r="I47" s="32"/>
      <c r="J47" s="32"/>
      <c r="K47" s="32"/>
      <c r="L47" s="32"/>
      <c r="M47" s="32"/>
      <c r="N47" s="32"/>
      <c r="O47" s="32"/>
      <c r="P47" s="32"/>
      <c r="Q47" s="32"/>
      <c r="R47" s="185"/>
    </row>
    <row r="48" spans="1:22" ht="15.75">
      <c r="A48" s="39" t="s">
        <v>16</v>
      </c>
      <c r="B48" s="40"/>
      <c r="C48" s="40"/>
      <c r="D48" s="41">
        <f>D12</f>
        <v>0</v>
      </c>
      <c r="E48" s="32"/>
      <c r="F48" s="32"/>
      <c r="G48" s="32"/>
      <c r="H48" s="32"/>
      <c r="I48" s="32"/>
      <c r="J48" s="32"/>
      <c r="K48" s="32"/>
      <c r="L48" s="32"/>
      <c r="M48" s="32"/>
      <c r="N48" s="32"/>
      <c r="O48" s="32"/>
      <c r="P48" s="32"/>
      <c r="Q48" s="32"/>
      <c r="R48" s="185"/>
    </row>
    <row r="49" spans="1:33" ht="15.75">
      <c r="A49" s="39" t="s">
        <v>17</v>
      </c>
      <c r="B49" s="40"/>
      <c r="C49" s="40"/>
      <c r="D49" s="42">
        <f>F12</f>
        <v>0</v>
      </c>
      <c r="E49" s="32"/>
      <c r="F49" s="32"/>
      <c r="G49" s="32"/>
      <c r="H49" s="32"/>
      <c r="I49" s="32"/>
      <c r="J49" s="32"/>
      <c r="K49" s="32"/>
      <c r="L49" s="32"/>
      <c r="M49" s="32"/>
      <c r="N49" s="32"/>
      <c r="O49" s="32"/>
      <c r="P49" s="32"/>
      <c r="Q49" s="32"/>
      <c r="R49" s="185"/>
    </row>
    <row r="50" spans="1:33" ht="15.75">
      <c r="A50" s="39" t="s">
        <v>18</v>
      </c>
      <c r="B50" s="40"/>
      <c r="C50" s="40"/>
      <c r="D50" s="43">
        <f>D48*$D$49</f>
        <v>0</v>
      </c>
      <c r="E50" s="44">
        <f t="shared" ref="E50:R50" si="65">IF(E16&gt;$E$12,0,D50)</f>
        <v>0</v>
      </c>
      <c r="F50" s="44">
        <f t="shared" si="65"/>
        <v>0</v>
      </c>
      <c r="G50" s="44">
        <f t="shared" si="65"/>
        <v>0</v>
      </c>
      <c r="H50" s="44">
        <f t="shared" si="65"/>
        <v>0</v>
      </c>
      <c r="I50" s="44">
        <f t="shared" si="65"/>
        <v>0</v>
      </c>
      <c r="J50" s="44">
        <f t="shared" si="65"/>
        <v>0</v>
      </c>
      <c r="K50" s="44">
        <f t="shared" si="65"/>
        <v>0</v>
      </c>
      <c r="L50" s="44">
        <f t="shared" si="65"/>
        <v>0</v>
      </c>
      <c r="M50" s="44">
        <f t="shared" si="65"/>
        <v>0</v>
      </c>
      <c r="N50" s="44">
        <f t="shared" si="65"/>
        <v>0</v>
      </c>
      <c r="O50" s="44">
        <f t="shared" si="65"/>
        <v>0</v>
      </c>
      <c r="P50" s="44">
        <f t="shared" si="65"/>
        <v>0</v>
      </c>
      <c r="Q50" s="44">
        <f t="shared" si="65"/>
        <v>0</v>
      </c>
      <c r="R50" s="186">
        <f t="shared" si="65"/>
        <v>0</v>
      </c>
      <c r="T50" s="234">
        <v>0</v>
      </c>
      <c r="U50" s="208">
        <f>D12-SUM(D50:R50)</f>
        <v>0</v>
      </c>
      <c r="V50" s="208"/>
    </row>
    <row r="51" spans="1:33" ht="15.75">
      <c r="A51" s="45" t="s">
        <v>73</v>
      </c>
      <c r="B51" s="46"/>
      <c r="C51" s="46"/>
      <c r="D51" s="47">
        <f>D50</f>
        <v>0</v>
      </c>
      <c r="E51" s="47">
        <f t="shared" ref="E51" si="66">E50</f>
        <v>0</v>
      </c>
      <c r="F51" s="47">
        <f t="shared" ref="F51" si="67">F50</f>
        <v>0</v>
      </c>
      <c r="G51" s="47">
        <f t="shared" ref="G51" si="68">G50</f>
        <v>0</v>
      </c>
      <c r="H51" s="47">
        <f t="shared" ref="H51" si="69">H50</f>
        <v>0</v>
      </c>
      <c r="I51" s="47">
        <f t="shared" ref="I51" si="70">I50</f>
        <v>0</v>
      </c>
      <c r="J51" s="47">
        <f t="shared" ref="J51" si="71">J50</f>
        <v>0</v>
      </c>
      <c r="K51" s="47">
        <f t="shared" ref="K51" si="72">K50</f>
        <v>0</v>
      </c>
      <c r="L51" s="47">
        <f t="shared" ref="L51" si="73">L50</f>
        <v>0</v>
      </c>
      <c r="M51" s="47">
        <f t="shared" ref="M51" si="74">M50</f>
        <v>0</v>
      </c>
      <c r="N51" s="47">
        <f t="shared" ref="N51" si="75">N50</f>
        <v>0</v>
      </c>
      <c r="O51" s="47">
        <f t="shared" ref="O51" si="76">O50</f>
        <v>0</v>
      </c>
      <c r="P51" s="47">
        <f t="shared" ref="P51" si="77">P50</f>
        <v>0</v>
      </c>
      <c r="Q51" s="47">
        <f t="shared" ref="Q51" si="78">Q50</f>
        <v>0</v>
      </c>
      <c r="R51" s="47">
        <f t="shared" ref="R51" si="79">R50</f>
        <v>0</v>
      </c>
    </row>
    <row r="52" spans="1:33" ht="15.75">
      <c r="A52" s="45"/>
      <c r="B52" s="46"/>
      <c r="C52" s="46"/>
      <c r="D52" s="47"/>
      <c r="E52" s="48"/>
      <c r="F52" s="48"/>
      <c r="G52" s="48"/>
      <c r="H52" s="48"/>
      <c r="I52" s="48"/>
      <c r="J52" s="48"/>
      <c r="K52" s="48"/>
      <c r="L52" s="48"/>
      <c r="M52" s="48"/>
      <c r="N52" s="48"/>
      <c r="O52" s="48"/>
      <c r="P52" s="48"/>
      <c r="Q52" s="48"/>
      <c r="R52" s="187"/>
    </row>
    <row r="53" spans="1:33" ht="17.25" customHeight="1">
      <c r="A53" s="52"/>
      <c r="B53" s="52"/>
      <c r="C53" s="52"/>
      <c r="D53" s="53">
        <f t="shared" ref="D53:R53" si="80">SUM(D51,D46,D41,D36,D31,D26)</f>
        <v>21.141282455997612</v>
      </c>
      <c r="E53" s="53">
        <f t="shared" si="80"/>
        <v>21.141282455997612</v>
      </c>
      <c r="F53" s="53">
        <f t="shared" si="80"/>
        <v>21.141282455997612</v>
      </c>
      <c r="G53" s="53">
        <f t="shared" si="80"/>
        <v>21.141282455997612</v>
      </c>
      <c r="H53" s="53">
        <f t="shared" si="80"/>
        <v>21.141282455997612</v>
      </c>
      <c r="I53" s="53">
        <f t="shared" si="80"/>
        <v>19.823539717408401</v>
      </c>
      <c r="J53" s="53">
        <f t="shared" si="80"/>
        <v>19.823539717408401</v>
      </c>
      <c r="K53" s="53">
        <f t="shared" si="80"/>
        <v>19.823539717408401</v>
      </c>
      <c r="L53" s="53">
        <f t="shared" si="80"/>
        <v>19.823539717408401</v>
      </c>
      <c r="M53" s="53">
        <f t="shared" si="80"/>
        <v>19.823539717408401</v>
      </c>
      <c r="N53" s="53">
        <f t="shared" si="80"/>
        <v>19.823539717408401</v>
      </c>
      <c r="O53" s="53">
        <f t="shared" si="80"/>
        <v>19.823539717408401</v>
      </c>
      <c r="P53" s="53">
        <f t="shared" si="80"/>
        <v>19.823539717408401</v>
      </c>
      <c r="Q53" s="53">
        <f t="shared" si="80"/>
        <v>19.823539717408401</v>
      </c>
      <c r="R53" s="188">
        <f t="shared" si="80"/>
        <v>19.823539717408401</v>
      </c>
    </row>
    <row r="54" spans="1:33" s="7" customFormat="1" ht="15.75">
      <c r="G54" s="7">
        <f>G47+G42+G37+G32+G27</f>
        <v>636.46391581916305</v>
      </c>
      <c r="S54" s="171"/>
      <c r="T54" s="171"/>
      <c r="U54" s="171"/>
      <c r="V54" s="171"/>
      <c r="W54" s="171"/>
      <c r="X54" s="171"/>
      <c r="Y54" s="171"/>
      <c r="Z54" s="171"/>
      <c r="AA54" s="171"/>
      <c r="AB54" s="171"/>
      <c r="AC54" s="171"/>
      <c r="AD54" s="171"/>
      <c r="AE54" s="171"/>
      <c r="AF54" s="171"/>
      <c r="AG54" s="171"/>
    </row>
    <row r="55" spans="1:33" s="7" customFormat="1" ht="16.5" thickBot="1">
      <c r="G55" s="7">
        <f>G54*INFLATION!H14/INFLATION!E12</f>
        <v>691.39524133384612</v>
      </c>
      <c r="H55" s="7" t="s">
        <v>71</v>
      </c>
      <c r="I55" s="7">
        <f>I59*INFLATION!M14/INFLATION!J12</f>
        <v>599.53272103181587</v>
      </c>
      <c r="S55" s="171"/>
      <c r="T55" s="171"/>
      <c r="U55" s="171"/>
      <c r="V55" s="171"/>
      <c r="W55" s="171"/>
      <c r="X55" s="171"/>
      <c r="Y55" s="171"/>
      <c r="Z55" s="171"/>
      <c r="AA55" s="171"/>
      <c r="AB55" s="171"/>
      <c r="AC55" s="171"/>
      <c r="AD55" s="171"/>
      <c r="AE55" s="171"/>
      <c r="AF55" s="171"/>
      <c r="AG55" s="171"/>
    </row>
    <row r="56" spans="1:33" s="7" customFormat="1" ht="19.5" thickTop="1" thickBot="1">
      <c r="A56" s="8" t="s">
        <v>72</v>
      </c>
      <c r="B56" s="9"/>
      <c r="C56" s="9"/>
      <c r="D56" s="4"/>
      <c r="E56" s="4"/>
      <c r="F56" s="4"/>
      <c r="G56" s="4"/>
      <c r="H56" s="4"/>
      <c r="I56" s="4"/>
      <c r="J56" s="4"/>
      <c r="K56" s="4"/>
      <c r="L56" s="4"/>
      <c r="M56" s="4"/>
      <c r="N56" s="4"/>
      <c r="O56" s="4"/>
      <c r="P56" s="4"/>
      <c r="Q56" s="4"/>
      <c r="R56" s="4"/>
      <c r="S56" s="171"/>
      <c r="T56" s="171"/>
      <c r="U56" s="171"/>
      <c r="V56" s="171"/>
      <c r="W56" s="171"/>
      <c r="X56" s="171"/>
      <c r="Y56" s="171"/>
      <c r="Z56" s="171"/>
      <c r="AA56" s="171"/>
      <c r="AB56" s="171"/>
      <c r="AC56" s="171"/>
      <c r="AD56" s="171"/>
      <c r="AE56" s="171"/>
      <c r="AF56" s="171"/>
      <c r="AG56" s="171"/>
    </row>
    <row r="57" spans="1:33" ht="16.5" thickTop="1">
      <c r="A57" s="52"/>
      <c r="B57" s="52"/>
      <c r="C57" s="52"/>
      <c r="D57" s="150">
        <v>1998</v>
      </c>
      <c r="E57" s="150">
        <v>1999</v>
      </c>
      <c r="F57" s="150">
        <v>2000</v>
      </c>
      <c r="G57" s="150">
        <v>2001</v>
      </c>
      <c r="H57" s="150">
        <v>2002</v>
      </c>
      <c r="I57" s="150">
        <v>2003</v>
      </c>
      <c r="J57" s="150">
        <v>2004</v>
      </c>
      <c r="K57" s="150">
        <v>2005</v>
      </c>
      <c r="L57" s="150">
        <v>2006</v>
      </c>
      <c r="M57" s="150">
        <v>2007</v>
      </c>
      <c r="N57" s="150">
        <v>2008</v>
      </c>
      <c r="O57" s="150">
        <v>2009</v>
      </c>
      <c r="P57" s="150">
        <v>2010</v>
      </c>
      <c r="Q57" s="150">
        <v>2011</v>
      </c>
      <c r="R57" s="183">
        <v>2012</v>
      </c>
    </row>
    <row r="58" spans="1:33" ht="15.75">
      <c r="A58" s="35" t="s">
        <v>7</v>
      </c>
      <c r="B58" s="36"/>
      <c r="C58" s="36"/>
      <c r="D58" s="37"/>
      <c r="E58" s="164"/>
      <c r="F58" s="38"/>
      <c r="G58" s="38"/>
      <c r="H58" s="38"/>
      <c r="I58" s="38"/>
      <c r="J58" s="38"/>
      <c r="K58" s="38"/>
      <c r="L58" s="38"/>
      <c r="M58" s="38"/>
      <c r="N58" s="38"/>
      <c r="O58" s="38"/>
      <c r="P58" s="38"/>
      <c r="Q58" s="38"/>
      <c r="R58" s="184"/>
    </row>
    <row r="59" spans="1:33" ht="15.75">
      <c r="A59" s="39" t="s">
        <v>56</v>
      </c>
      <c r="B59" s="40"/>
      <c r="C59" s="40"/>
      <c r="D59" s="41">
        <f>D23</f>
        <v>620.58224066390039</v>
      </c>
      <c r="E59" s="175">
        <f>D62</f>
        <v>605.80647302904561</v>
      </c>
      <c r="F59" s="175">
        <f t="shared" ref="F59:R59" si="81">E62</f>
        <v>591.03070539419082</v>
      </c>
      <c r="G59" s="175">
        <f t="shared" si="81"/>
        <v>576.25493775933603</v>
      </c>
      <c r="H59" s="175">
        <f t="shared" si="81"/>
        <v>561.47917012448124</v>
      </c>
      <c r="I59" s="175">
        <f t="shared" si="81"/>
        <v>546.70340248962646</v>
      </c>
      <c r="J59" s="175">
        <f t="shared" si="81"/>
        <v>531.92763485477167</v>
      </c>
      <c r="K59" s="175">
        <f t="shared" si="81"/>
        <v>517.15186721991688</v>
      </c>
      <c r="L59" s="175">
        <f t="shared" si="81"/>
        <v>502.37609958506209</v>
      </c>
      <c r="M59" s="175">
        <f t="shared" si="81"/>
        <v>487.60033195020731</v>
      </c>
      <c r="N59" s="175">
        <f t="shared" si="81"/>
        <v>472.82456431535252</v>
      </c>
      <c r="O59" s="175">
        <f t="shared" si="81"/>
        <v>458.04879668049773</v>
      </c>
      <c r="P59" s="175">
        <f t="shared" si="81"/>
        <v>443.27302904564294</v>
      </c>
      <c r="Q59" s="175">
        <f t="shared" si="81"/>
        <v>428.49726141078816</v>
      </c>
      <c r="R59" s="189">
        <f t="shared" si="81"/>
        <v>413.72149377593337</v>
      </c>
    </row>
    <row r="60" spans="1:33" ht="15.75">
      <c r="A60" s="39" t="s">
        <v>57</v>
      </c>
      <c r="B60" s="40"/>
      <c r="C60" s="40"/>
      <c r="D60" s="41">
        <f>D$26</f>
        <v>14.77576763485477</v>
      </c>
      <c r="E60" s="175">
        <f>E$26</f>
        <v>14.77576763485477</v>
      </c>
      <c r="F60" s="175">
        <f t="shared" ref="F60:R60" si="82">F$26</f>
        <v>14.77576763485477</v>
      </c>
      <c r="G60" s="175">
        <f t="shared" si="82"/>
        <v>14.77576763485477</v>
      </c>
      <c r="H60" s="175">
        <f t="shared" si="82"/>
        <v>14.77576763485477</v>
      </c>
      <c r="I60" s="175">
        <f t="shared" si="82"/>
        <v>14.77576763485477</v>
      </c>
      <c r="J60" s="175">
        <f t="shared" si="82"/>
        <v>14.77576763485477</v>
      </c>
      <c r="K60" s="175">
        <f t="shared" si="82"/>
        <v>14.77576763485477</v>
      </c>
      <c r="L60" s="175">
        <f t="shared" si="82"/>
        <v>14.77576763485477</v>
      </c>
      <c r="M60" s="175">
        <f t="shared" si="82"/>
        <v>14.77576763485477</v>
      </c>
      <c r="N60" s="175">
        <f t="shared" si="82"/>
        <v>14.77576763485477</v>
      </c>
      <c r="O60" s="175">
        <f t="shared" si="82"/>
        <v>14.77576763485477</v>
      </c>
      <c r="P60" s="175">
        <f t="shared" si="82"/>
        <v>14.77576763485477</v>
      </c>
      <c r="Q60" s="175">
        <f t="shared" si="82"/>
        <v>14.77576763485477</v>
      </c>
      <c r="R60" s="189">
        <f t="shared" si="82"/>
        <v>14.77576763485477</v>
      </c>
    </row>
    <row r="61" spans="1:33" ht="15.75">
      <c r="A61" s="39" t="s">
        <v>59</v>
      </c>
      <c r="B61" s="40"/>
      <c r="C61" s="40"/>
      <c r="D61" s="41"/>
      <c r="E61" s="175"/>
      <c r="F61" s="175"/>
      <c r="G61" s="175"/>
      <c r="H61" s="175"/>
      <c r="I61" s="175"/>
      <c r="J61" s="175"/>
      <c r="K61" s="175"/>
      <c r="L61" s="175"/>
      <c r="M61" s="175"/>
      <c r="N61" s="175"/>
      <c r="O61" s="175"/>
      <c r="P61" s="175"/>
      <c r="Q61" s="175"/>
      <c r="R61" s="189"/>
    </row>
    <row r="62" spans="1:33" ht="15.75">
      <c r="A62" s="39" t="s">
        <v>58</v>
      </c>
      <c r="B62" s="40"/>
      <c r="C62" s="40"/>
      <c r="D62" s="41">
        <f>D59+D61-D60</f>
        <v>605.80647302904561</v>
      </c>
      <c r="E62" s="175">
        <f>E59+E61-E60</f>
        <v>591.03070539419082</v>
      </c>
      <c r="F62" s="175">
        <f t="shared" ref="F62:R62" si="83">F59+F61-F60</f>
        <v>576.25493775933603</v>
      </c>
      <c r="G62" s="175">
        <f t="shared" si="83"/>
        <v>561.47917012448124</v>
      </c>
      <c r="H62" s="175">
        <f t="shared" si="83"/>
        <v>546.70340248962646</v>
      </c>
      <c r="I62" s="175">
        <f t="shared" si="83"/>
        <v>531.92763485477167</v>
      </c>
      <c r="J62" s="175">
        <f t="shared" si="83"/>
        <v>517.15186721991688</v>
      </c>
      <c r="K62" s="175">
        <f t="shared" si="83"/>
        <v>502.37609958506209</v>
      </c>
      <c r="L62" s="175">
        <f t="shared" si="83"/>
        <v>487.60033195020731</v>
      </c>
      <c r="M62" s="175">
        <f t="shared" si="83"/>
        <v>472.82456431535252</v>
      </c>
      <c r="N62" s="175">
        <f t="shared" si="83"/>
        <v>458.04879668049773</v>
      </c>
      <c r="O62" s="175">
        <f t="shared" si="83"/>
        <v>443.27302904564294</v>
      </c>
      <c r="P62" s="175">
        <f t="shared" si="83"/>
        <v>428.49726141078816</v>
      </c>
      <c r="Q62" s="175">
        <f t="shared" si="83"/>
        <v>413.72149377593337</v>
      </c>
      <c r="R62" s="189">
        <f t="shared" si="83"/>
        <v>398.94572614107858</v>
      </c>
    </row>
    <row r="63" spans="1:33" ht="15.75">
      <c r="A63" s="49" t="s">
        <v>8</v>
      </c>
      <c r="B63" s="50"/>
      <c r="C63" s="50"/>
      <c r="D63" s="172"/>
      <c r="E63" s="172"/>
      <c r="F63" s="172"/>
      <c r="G63" s="172"/>
      <c r="H63" s="172"/>
      <c r="I63" s="172"/>
      <c r="J63" s="172"/>
      <c r="K63" s="172"/>
      <c r="L63" s="172"/>
      <c r="M63" s="172"/>
      <c r="N63" s="38"/>
      <c r="O63" s="38"/>
      <c r="P63" s="38"/>
      <c r="Q63" s="38"/>
      <c r="R63" s="184"/>
    </row>
    <row r="64" spans="1:33" ht="15.75">
      <c r="A64" s="39" t="s">
        <v>56</v>
      </c>
      <c r="B64" s="40"/>
      <c r="C64" s="40"/>
      <c r="D64" s="41">
        <f>D28</f>
        <v>56.812116182572616</v>
      </c>
      <c r="E64" s="175">
        <f>D67</f>
        <v>53.470226995362459</v>
      </c>
      <c r="F64" s="175">
        <f t="shared" ref="F64:R64" si="84">E67</f>
        <v>50.128337808152303</v>
      </c>
      <c r="G64" s="175">
        <f t="shared" si="84"/>
        <v>46.786448620942146</v>
      </c>
      <c r="H64" s="175">
        <f t="shared" si="84"/>
        <v>43.444559433731989</v>
      </c>
      <c r="I64" s="175">
        <f t="shared" si="84"/>
        <v>40.102670246521832</v>
      </c>
      <c r="J64" s="175">
        <f t="shared" si="84"/>
        <v>36.760781059311675</v>
      </c>
      <c r="K64" s="175">
        <f t="shared" si="84"/>
        <v>33.418891872101518</v>
      </c>
      <c r="L64" s="175">
        <f t="shared" si="84"/>
        <v>30.077002684891365</v>
      </c>
      <c r="M64" s="175">
        <f t="shared" si="84"/>
        <v>26.735113497681212</v>
      </c>
      <c r="N64" s="175">
        <f t="shared" si="84"/>
        <v>23.393224310471059</v>
      </c>
      <c r="O64" s="175">
        <f t="shared" si="84"/>
        <v>20.051335123260905</v>
      </c>
      <c r="P64" s="175">
        <f t="shared" si="84"/>
        <v>16.709445936050752</v>
      </c>
      <c r="Q64" s="175">
        <f t="shared" si="84"/>
        <v>13.367556748840599</v>
      </c>
      <c r="R64" s="189">
        <f t="shared" si="84"/>
        <v>10.025667561630446</v>
      </c>
    </row>
    <row r="65" spans="1:18" ht="15.75">
      <c r="A65" s="39" t="s">
        <v>57</v>
      </c>
      <c r="B65" s="40"/>
      <c r="C65" s="40"/>
      <c r="D65" s="41">
        <f>D$31</f>
        <v>3.3418891872101537</v>
      </c>
      <c r="E65" s="175">
        <f>E$31</f>
        <v>3.3418891872101537</v>
      </c>
      <c r="F65" s="175">
        <f t="shared" ref="F65:R65" si="85">F$31</f>
        <v>3.3418891872101537</v>
      </c>
      <c r="G65" s="175">
        <f t="shared" si="85"/>
        <v>3.3418891872101537</v>
      </c>
      <c r="H65" s="175">
        <f t="shared" si="85"/>
        <v>3.3418891872101537</v>
      </c>
      <c r="I65" s="175">
        <f t="shared" si="85"/>
        <v>3.3418891872101537</v>
      </c>
      <c r="J65" s="175">
        <f t="shared" si="85"/>
        <v>3.3418891872101537</v>
      </c>
      <c r="K65" s="175">
        <f t="shared" si="85"/>
        <v>3.3418891872101537</v>
      </c>
      <c r="L65" s="175">
        <f t="shared" si="85"/>
        <v>3.3418891872101537</v>
      </c>
      <c r="M65" s="175">
        <f t="shared" si="85"/>
        <v>3.3418891872101537</v>
      </c>
      <c r="N65" s="175">
        <f t="shared" si="85"/>
        <v>3.3418891872101537</v>
      </c>
      <c r="O65" s="175">
        <f t="shared" si="85"/>
        <v>3.3418891872101537</v>
      </c>
      <c r="P65" s="175">
        <f t="shared" si="85"/>
        <v>3.3418891872101537</v>
      </c>
      <c r="Q65" s="175">
        <f t="shared" si="85"/>
        <v>3.3418891872101537</v>
      </c>
      <c r="R65" s="189">
        <f t="shared" si="85"/>
        <v>3.3418891872101537</v>
      </c>
    </row>
    <row r="66" spans="1:18" ht="15.75">
      <c r="A66" s="39" t="s">
        <v>59</v>
      </c>
      <c r="B66" s="40"/>
      <c r="C66" s="40"/>
      <c r="D66" s="41"/>
      <c r="E66" s="175"/>
      <c r="F66" s="175"/>
      <c r="G66" s="175"/>
      <c r="H66" s="175"/>
      <c r="I66" s="175"/>
      <c r="J66" s="175"/>
      <c r="K66" s="175"/>
      <c r="L66" s="175"/>
      <c r="M66" s="175"/>
      <c r="N66" s="175"/>
      <c r="O66" s="175"/>
      <c r="P66" s="175"/>
      <c r="Q66" s="175"/>
      <c r="R66" s="189"/>
    </row>
    <row r="67" spans="1:18" ht="15.75">
      <c r="A67" s="39" t="s">
        <v>58</v>
      </c>
      <c r="B67" s="40"/>
      <c r="C67" s="40"/>
      <c r="D67" s="41">
        <f>D64+D66-D65</f>
        <v>53.470226995362459</v>
      </c>
      <c r="E67" s="175">
        <f>E64+E66-E65</f>
        <v>50.128337808152303</v>
      </c>
      <c r="F67" s="175">
        <f t="shared" ref="F67:R67" si="86">F64+F66-F65</f>
        <v>46.786448620942146</v>
      </c>
      <c r="G67" s="175">
        <f t="shared" si="86"/>
        <v>43.444559433731989</v>
      </c>
      <c r="H67" s="175">
        <f t="shared" si="86"/>
        <v>40.102670246521832</v>
      </c>
      <c r="I67" s="175">
        <f t="shared" si="86"/>
        <v>36.760781059311675</v>
      </c>
      <c r="J67" s="175">
        <f t="shared" si="86"/>
        <v>33.418891872101518</v>
      </c>
      <c r="K67" s="175">
        <f t="shared" si="86"/>
        <v>30.077002684891365</v>
      </c>
      <c r="L67" s="175">
        <f t="shared" si="86"/>
        <v>26.735113497681212</v>
      </c>
      <c r="M67" s="175">
        <f t="shared" si="86"/>
        <v>23.393224310471059</v>
      </c>
      <c r="N67" s="175">
        <f t="shared" si="86"/>
        <v>20.051335123260905</v>
      </c>
      <c r="O67" s="175">
        <f t="shared" si="86"/>
        <v>16.709445936050752</v>
      </c>
      <c r="P67" s="175">
        <f t="shared" si="86"/>
        <v>13.367556748840599</v>
      </c>
      <c r="Q67" s="175">
        <f t="shared" si="86"/>
        <v>10.025667561630446</v>
      </c>
      <c r="R67" s="189">
        <f t="shared" si="86"/>
        <v>6.6837783744202923</v>
      </c>
    </row>
    <row r="68" spans="1:18" ht="15.75">
      <c r="A68" s="49" t="s">
        <v>9</v>
      </c>
      <c r="B68" s="50"/>
      <c r="C68" s="50"/>
      <c r="D68" s="37"/>
      <c r="E68" s="38"/>
      <c r="F68" s="38"/>
      <c r="G68" s="38"/>
      <c r="H68" s="38"/>
      <c r="I68" s="38"/>
      <c r="J68" s="38"/>
      <c r="K68" s="38"/>
      <c r="L68" s="38"/>
      <c r="M68" s="38"/>
      <c r="N68" s="38"/>
      <c r="O68" s="38"/>
      <c r="P68" s="38"/>
      <c r="Q68" s="38"/>
      <c r="R68" s="184"/>
    </row>
    <row r="69" spans="1:18" ht="15.75">
      <c r="A69" s="39" t="s">
        <v>56</v>
      </c>
      <c r="B69" s="40"/>
      <c r="C69" s="40"/>
      <c r="D69" s="41">
        <f>D33</f>
        <v>24.365809128630708</v>
      </c>
      <c r="E69" s="175">
        <f>D72</f>
        <v>23.012153065929002</v>
      </c>
      <c r="F69" s="175">
        <f t="shared" ref="F69:R69" si="87">E72</f>
        <v>21.658497003227296</v>
      </c>
      <c r="G69" s="175">
        <f t="shared" si="87"/>
        <v>20.30484094052559</v>
      </c>
      <c r="H69" s="175">
        <f t="shared" si="87"/>
        <v>18.951184877823884</v>
      </c>
      <c r="I69" s="175">
        <f t="shared" si="87"/>
        <v>17.597528815122178</v>
      </c>
      <c r="J69" s="175">
        <f t="shared" si="87"/>
        <v>16.243872752420472</v>
      </c>
      <c r="K69" s="175">
        <f t="shared" si="87"/>
        <v>14.890216689718766</v>
      </c>
      <c r="L69" s="175">
        <f t="shared" si="87"/>
        <v>13.53656062701706</v>
      </c>
      <c r="M69" s="175">
        <f t="shared" si="87"/>
        <v>12.182904564315354</v>
      </c>
      <c r="N69" s="175">
        <f t="shared" si="87"/>
        <v>10.829248501613648</v>
      </c>
      <c r="O69" s="175">
        <f t="shared" si="87"/>
        <v>9.4755924389119421</v>
      </c>
      <c r="P69" s="175">
        <f t="shared" si="87"/>
        <v>8.1219363762102361</v>
      </c>
      <c r="Q69" s="175">
        <f t="shared" si="87"/>
        <v>6.7682803135085301</v>
      </c>
      <c r="R69" s="189">
        <f t="shared" si="87"/>
        <v>5.4146242508068241</v>
      </c>
    </row>
    <row r="70" spans="1:18" ht="15.75">
      <c r="A70" s="39" t="s">
        <v>57</v>
      </c>
      <c r="B70" s="40"/>
      <c r="C70" s="40"/>
      <c r="D70" s="41">
        <f>D$36</f>
        <v>1.353656062701706</v>
      </c>
      <c r="E70" s="175">
        <f>E$36</f>
        <v>1.353656062701706</v>
      </c>
      <c r="F70" s="175">
        <f t="shared" ref="F70:R70" si="88">F$36</f>
        <v>1.353656062701706</v>
      </c>
      <c r="G70" s="175">
        <f t="shared" si="88"/>
        <v>1.353656062701706</v>
      </c>
      <c r="H70" s="175">
        <f t="shared" si="88"/>
        <v>1.353656062701706</v>
      </c>
      <c r="I70" s="175">
        <f t="shared" si="88"/>
        <v>1.353656062701706</v>
      </c>
      <c r="J70" s="175">
        <f t="shared" si="88"/>
        <v>1.353656062701706</v>
      </c>
      <c r="K70" s="175">
        <f t="shared" si="88"/>
        <v>1.353656062701706</v>
      </c>
      <c r="L70" s="175">
        <f t="shared" si="88"/>
        <v>1.353656062701706</v>
      </c>
      <c r="M70" s="175">
        <f t="shared" si="88"/>
        <v>1.353656062701706</v>
      </c>
      <c r="N70" s="175">
        <f t="shared" si="88"/>
        <v>1.353656062701706</v>
      </c>
      <c r="O70" s="175">
        <f t="shared" si="88"/>
        <v>1.353656062701706</v>
      </c>
      <c r="P70" s="175">
        <f t="shared" si="88"/>
        <v>1.353656062701706</v>
      </c>
      <c r="Q70" s="175">
        <f t="shared" si="88"/>
        <v>1.353656062701706</v>
      </c>
      <c r="R70" s="189">
        <f t="shared" si="88"/>
        <v>1.353656062701706</v>
      </c>
    </row>
    <row r="71" spans="1:18" ht="15.75">
      <c r="A71" s="39" t="s">
        <v>59</v>
      </c>
      <c r="B71" s="40"/>
      <c r="C71" s="40"/>
      <c r="D71" s="41"/>
      <c r="E71" s="175"/>
      <c r="F71" s="175"/>
      <c r="G71" s="175"/>
      <c r="H71" s="175"/>
      <c r="I71" s="175"/>
      <c r="J71" s="175"/>
      <c r="K71" s="175"/>
      <c r="L71" s="175"/>
      <c r="M71" s="175"/>
      <c r="N71" s="175"/>
      <c r="O71" s="175"/>
      <c r="P71" s="175"/>
      <c r="Q71" s="175"/>
      <c r="R71" s="189"/>
    </row>
    <row r="72" spans="1:18" ht="15.75">
      <c r="A72" s="39" t="s">
        <v>58</v>
      </c>
      <c r="B72" s="40"/>
      <c r="C72" s="40"/>
      <c r="D72" s="41">
        <f>D69+D71-D70</f>
        <v>23.012153065929002</v>
      </c>
      <c r="E72" s="175">
        <f>E69+E71-E70</f>
        <v>21.658497003227296</v>
      </c>
      <c r="F72" s="175">
        <f t="shared" ref="F72:R72" si="89">F69+F71-F70</f>
        <v>20.30484094052559</v>
      </c>
      <c r="G72" s="175">
        <f t="shared" si="89"/>
        <v>18.951184877823884</v>
      </c>
      <c r="H72" s="175">
        <f t="shared" si="89"/>
        <v>17.597528815122178</v>
      </c>
      <c r="I72" s="175">
        <f t="shared" si="89"/>
        <v>16.243872752420472</v>
      </c>
      <c r="J72" s="175">
        <f t="shared" si="89"/>
        <v>14.890216689718766</v>
      </c>
      <c r="K72" s="175">
        <f t="shared" si="89"/>
        <v>13.53656062701706</v>
      </c>
      <c r="L72" s="175">
        <f t="shared" si="89"/>
        <v>12.182904564315354</v>
      </c>
      <c r="M72" s="175">
        <f t="shared" si="89"/>
        <v>10.829248501613648</v>
      </c>
      <c r="N72" s="175">
        <f t="shared" si="89"/>
        <v>9.4755924389119421</v>
      </c>
      <c r="O72" s="175">
        <f t="shared" si="89"/>
        <v>8.1219363762102361</v>
      </c>
      <c r="P72" s="175">
        <f t="shared" si="89"/>
        <v>6.7682803135085301</v>
      </c>
      <c r="Q72" s="175">
        <f t="shared" si="89"/>
        <v>5.4146242508068241</v>
      </c>
      <c r="R72" s="189">
        <f t="shared" si="89"/>
        <v>4.0609681881051181</v>
      </c>
    </row>
    <row r="73" spans="1:18" ht="15.75">
      <c r="A73" s="49" t="s">
        <v>10</v>
      </c>
      <c r="B73" s="50"/>
      <c r="C73" s="50"/>
      <c r="D73" s="37"/>
      <c r="E73" s="38"/>
      <c r="F73" s="38"/>
      <c r="G73" s="38"/>
      <c r="H73" s="38"/>
      <c r="I73" s="38"/>
      <c r="J73" s="38"/>
      <c r="K73" s="38"/>
      <c r="L73" s="38"/>
      <c r="M73" s="38"/>
      <c r="N73" s="38"/>
      <c r="O73" s="38"/>
      <c r="P73" s="38"/>
      <c r="Q73" s="38"/>
      <c r="R73" s="184"/>
    </row>
    <row r="74" spans="1:18" ht="15.75">
      <c r="A74" s="39" t="s">
        <v>56</v>
      </c>
      <c r="B74" s="40"/>
      <c r="C74" s="40"/>
      <c r="D74" s="41">
        <f>D38</f>
        <v>6.5887136929460581</v>
      </c>
      <c r="E74" s="175">
        <f>D77</f>
        <v>5.2709709543568461</v>
      </c>
      <c r="F74" s="175">
        <f t="shared" ref="F74:R74" si="90">E77</f>
        <v>3.9532282157676342</v>
      </c>
      <c r="G74" s="175">
        <f t="shared" si="90"/>
        <v>2.6354854771784222</v>
      </c>
      <c r="H74" s="175">
        <f t="shared" si="90"/>
        <v>1.3177427385892104</v>
      </c>
      <c r="I74" s="175">
        <f t="shared" si="90"/>
        <v>0</v>
      </c>
      <c r="J74" s="175">
        <f t="shared" si="90"/>
        <v>0</v>
      </c>
      <c r="K74" s="175">
        <f t="shared" si="90"/>
        <v>0</v>
      </c>
      <c r="L74" s="175">
        <f t="shared" si="90"/>
        <v>0</v>
      </c>
      <c r="M74" s="175">
        <f t="shared" si="90"/>
        <v>0</v>
      </c>
      <c r="N74" s="175">
        <f t="shared" si="90"/>
        <v>0</v>
      </c>
      <c r="O74" s="175">
        <f t="shared" si="90"/>
        <v>0</v>
      </c>
      <c r="P74" s="175">
        <f t="shared" si="90"/>
        <v>0</v>
      </c>
      <c r="Q74" s="175">
        <f t="shared" si="90"/>
        <v>0</v>
      </c>
      <c r="R74" s="189">
        <f t="shared" si="90"/>
        <v>0</v>
      </c>
    </row>
    <row r="75" spans="1:18" ht="15.75">
      <c r="A75" s="39" t="s">
        <v>57</v>
      </c>
      <c r="B75" s="40"/>
      <c r="C75" s="40"/>
      <c r="D75" s="41">
        <f>D$41</f>
        <v>1.3177427385892118</v>
      </c>
      <c r="E75" s="175">
        <f>E$41</f>
        <v>1.3177427385892118</v>
      </c>
      <c r="F75" s="175">
        <f t="shared" ref="F75:R75" si="91">F$41</f>
        <v>1.3177427385892118</v>
      </c>
      <c r="G75" s="175">
        <f t="shared" si="91"/>
        <v>1.3177427385892118</v>
      </c>
      <c r="H75" s="175">
        <f t="shared" si="91"/>
        <v>1.3177427385892118</v>
      </c>
      <c r="I75" s="175">
        <f t="shared" si="91"/>
        <v>0</v>
      </c>
      <c r="J75" s="175">
        <f t="shared" si="91"/>
        <v>0</v>
      </c>
      <c r="K75" s="175">
        <f t="shared" si="91"/>
        <v>0</v>
      </c>
      <c r="L75" s="175">
        <f t="shared" si="91"/>
        <v>0</v>
      </c>
      <c r="M75" s="175">
        <f t="shared" si="91"/>
        <v>0</v>
      </c>
      <c r="N75" s="175">
        <f t="shared" si="91"/>
        <v>0</v>
      </c>
      <c r="O75" s="175">
        <f t="shared" si="91"/>
        <v>0</v>
      </c>
      <c r="P75" s="175">
        <f t="shared" si="91"/>
        <v>0</v>
      </c>
      <c r="Q75" s="175">
        <f t="shared" si="91"/>
        <v>0</v>
      </c>
      <c r="R75" s="189">
        <f t="shared" si="91"/>
        <v>0</v>
      </c>
    </row>
    <row r="76" spans="1:18" ht="15.75">
      <c r="A76" s="39" t="s">
        <v>59</v>
      </c>
      <c r="B76" s="40"/>
      <c r="C76" s="40"/>
      <c r="D76" s="41"/>
      <c r="E76" s="175"/>
      <c r="F76" s="175"/>
      <c r="G76" s="175"/>
      <c r="H76" s="175"/>
      <c r="I76" s="175"/>
      <c r="J76" s="175"/>
      <c r="K76" s="175"/>
      <c r="L76" s="175"/>
      <c r="M76" s="175"/>
      <c r="N76" s="175"/>
      <c r="O76" s="175"/>
      <c r="P76" s="175"/>
      <c r="Q76" s="175"/>
      <c r="R76" s="189"/>
    </row>
    <row r="77" spans="1:18" ht="15.75">
      <c r="A77" s="39" t="s">
        <v>58</v>
      </c>
      <c r="B77" s="40"/>
      <c r="C77" s="40"/>
      <c r="D77" s="41">
        <f>D74+D76-D75</f>
        <v>5.2709709543568461</v>
      </c>
      <c r="E77" s="175">
        <f>E74+E76-E75</f>
        <v>3.9532282157676342</v>
      </c>
      <c r="F77" s="175">
        <f t="shared" ref="F77:R77" si="92">F74+F76-F75</f>
        <v>2.6354854771784222</v>
      </c>
      <c r="G77" s="175">
        <f t="shared" si="92"/>
        <v>1.3177427385892104</v>
      </c>
      <c r="H77" s="175">
        <f t="shared" si="92"/>
        <v>0</v>
      </c>
      <c r="I77" s="175">
        <f t="shared" si="92"/>
        <v>0</v>
      </c>
      <c r="J77" s="175">
        <f t="shared" si="92"/>
        <v>0</v>
      </c>
      <c r="K77" s="175">
        <f t="shared" si="92"/>
        <v>0</v>
      </c>
      <c r="L77" s="175">
        <f t="shared" si="92"/>
        <v>0</v>
      </c>
      <c r="M77" s="175">
        <f t="shared" si="92"/>
        <v>0</v>
      </c>
      <c r="N77" s="175">
        <f t="shared" si="92"/>
        <v>0</v>
      </c>
      <c r="O77" s="175">
        <f t="shared" si="92"/>
        <v>0</v>
      </c>
      <c r="P77" s="175">
        <f t="shared" si="92"/>
        <v>0</v>
      </c>
      <c r="Q77" s="175">
        <f t="shared" si="92"/>
        <v>0</v>
      </c>
      <c r="R77" s="189">
        <f t="shared" si="92"/>
        <v>0</v>
      </c>
    </row>
    <row r="78" spans="1:18" ht="15.75">
      <c r="A78" s="49" t="s">
        <v>11</v>
      </c>
      <c r="B78" s="50"/>
      <c r="C78" s="50"/>
      <c r="D78" s="37"/>
      <c r="E78" s="38"/>
      <c r="F78" s="38"/>
      <c r="G78" s="38"/>
      <c r="H78" s="38"/>
      <c r="I78" s="38"/>
      <c r="J78" s="38"/>
      <c r="K78" s="38"/>
      <c r="L78" s="38"/>
      <c r="M78" s="38"/>
      <c r="N78" s="38"/>
      <c r="O78" s="38"/>
      <c r="P78" s="38"/>
      <c r="Q78" s="38"/>
      <c r="R78" s="184"/>
    </row>
    <row r="79" spans="1:18" ht="15.75">
      <c r="A79" s="39" t="s">
        <v>56</v>
      </c>
      <c r="B79" s="40"/>
      <c r="C79" s="40"/>
      <c r="D79" s="41">
        <f>D43</f>
        <v>12.680165975103735</v>
      </c>
      <c r="E79" s="175">
        <f>D82</f>
        <v>12.327939142461965</v>
      </c>
      <c r="F79" s="175">
        <f t="shared" ref="F79:R79" si="93">E82</f>
        <v>11.975712309820194</v>
      </c>
      <c r="G79" s="175">
        <f t="shared" si="93"/>
        <v>11.623485477178424</v>
      </c>
      <c r="H79" s="175">
        <f t="shared" si="93"/>
        <v>11.271258644536653</v>
      </c>
      <c r="I79" s="175">
        <f t="shared" si="93"/>
        <v>10.919031811894882</v>
      </c>
      <c r="J79" s="175">
        <f t="shared" si="93"/>
        <v>10.566804979253112</v>
      </c>
      <c r="K79" s="175">
        <f t="shared" si="93"/>
        <v>10.214578146611341</v>
      </c>
      <c r="L79" s="175">
        <f t="shared" si="93"/>
        <v>9.8623513139695707</v>
      </c>
      <c r="M79" s="175">
        <f t="shared" si="93"/>
        <v>9.5101244813278001</v>
      </c>
      <c r="N79" s="175">
        <f t="shared" si="93"/>
        <v>9.1578976486860295</v>
      </c>
      <c r="O79" s="175">
        <f t="shared" si="93"/>
        <v>8.8056708160442589</v>
      </c>
      <c r="P79" s="175">
        <f t="shared" si="93"/>
        <v>8.4534439834024884</v>
      </c>
      <c r="Q79" s="175">
        <f t="shared" si="93"/>
        <v>8.1012171507607178</v>
      </c>
      <c r="R79" s="189">
        <f t="shared" si="93"/>
        <v>7.7489903181189472</v>
      </c>
    </row>
    <row r="80" spans="1:18" ht="15.75">
      <c r="A80" s="39" t="s">
        <v>57</v>
      </c>
      <c r="B80" s="40"/>
      <c r="C80" s="40"/>
      <c r="D80" s="41">
        <f>D$46</f>
        <v>0.3522268326417704</v>
      </c>
      <c r="E80" s="175">
        <f>E$46</f>
        <v>0.3522268326417704</v>
      </c>
      <c r="F80" s="175">
        <f t="shared" ref="F80:R80" si="94">F$46</f>
        <v>0.3522268326417704</v>
      </c>
      <c r="G80" s="175">
        <f t="shared" si="94"/>
        <v>0.3522268326417704</v>
      </c>
      <c r="H80" s="175">
        <f t="shared" si="94"/>
        <v>0.3522268326417704</v>
      </c>
      <c r="I80" s="175">
        <f t="shared" si="94"/>
        <v>0.3522268326417704</v>
      </c>
      <c r="J80" s="175">
        <f t="shared" si="94"/>
        <v>0.3522268326417704</v>
      </c>
      <c r="K80" s="175">
        <f t="shared" si="94"/>
        <v>0.3522268326417704</v>
      </c>
      <c r="L80" s="175">
        <f t="shared" si="94"/>
        <v>0.3522268326417704</v>
      </c>
      <c r="M80" s="175">
        <f t="shared" si="94"/>
        <v>0.3522268326417704</v>
      </c>
      <c r="N80" s="175">
        <f t="shared" si="94"/>
        <v>0.3522268326417704</v>
      </c>
      <c r="O80" s="175">
        <f t="shared" si="94"/>
        <v>0.3522268326417704</v>
      </c>
      <c r="P80" s="175">
        <f t="shared" si="94"/>
        <v>0.3522268326417704</v>
      </c>
      <c r="Q80" s="175">
        <f t="shared" si="94"/>
        <v>0.3522268326417704</v>
      </c>
      <c r="R80" s="189">
        <f t="shared" si="94"/>
        <v>0.3522268326417704</v>
      </c>
    </row>
    <row r="81" spans="1:36" ht="15.75">
      <c r="A81" s="39" t="s">
        <v>59</v>
      </c>
      <c r="B81" s="40"/>
      <c r="C81" s="40"/>
      <c r="D81" s="41"/>
      <c r="E81" s="175"/>
      <c r="F81" s="175"/>
      <c r="G81" s="175"/>
      <c r="H81" s="175"/>
      <c r="I81" s="175"/>
      <c r="J81" s="175"/>
      <c r="K81" s="175"/>
      <c r="L81" s="175"/>
      <c r="M81" s="175"/>
      <c r="N81" s="175"/>
      <c r="O81" s="175"/>
      <c r="P81" s="175"/>
      <c r="Q81" s="175"/>
      <c r="R81" s="189"/>
    </row>
    <row r="82" spans="1:36" ht="15.75">
      <c r="A82" s="39" t="s">
        <v>58</v>
      </c>
      <c r="B82" s="40"/>
      <c r="C82" s="40"/>
      <c r="D82" s="41">
        <f>D79+D81-D80</f>
        <v>12.327939142461965</v>
      </c>
      <c r="E82" s="175">
        <f>E79+E81-E80</f>
        <v>11.975712309820194</v>
      </c>
      <c r="F82" s="175">
        <f t="shared" ref="F82:R82" si="95">F79+F81-F80</f>
        <v>11.623485477178424</v>
      </c>
      <c r="G82" s="175">
        <f t="shared" si="95"/>
        <v>11.271258644536653</v>
      </c>
      <c r="H82" s="175">
        <f t="shared" si="95"/>
        <v>10.919031811894882</v>
      </c>
      <c r="I82" s="175">
        <f t="shared" si="95"/>
        <v>10.566804979253112</v>
      </c>
      <c r="J82" s="175">
        <f t="shared" si="95"/>
        <v>10.214578146611341</v>
      </c>
      <c r="K82" s="175">
        <f t="shared" si="95"/>
        <v>9.8623513139695707</v>
      </c>
      <c r="L82" s="175">
        <f t="shared" si="95"/>
        <v>9.5101244813278001</v>
      </c>
      <c r="M82" s="175">
        <f t="shared" si="95"/>
        <v>9.1578976486860295</v>
      </c>
      <c r="N82" s="175">
        <f t="shared" si="95"/>
        <v>8.8056708160442589</v>
      </c>
      <c r="O82" s="175">
        <f t="shared" si="95"/>
        <v>8.4534439834024884</v>
      </c>
      <c r="P82" s="175">
        <f t="shared" si="95"/>
        <v>8.1012171507607178</v>
      </c>
      <c r="Q82" s="175">
        <f t="shared" si="95"/>
        <v>7.7489903181189472</v>
      </c>
      <c r="R82" s="189">
        <f t="shared" si="95"/>
        <v>7.3967634854771767</v>
      </c>
    </row>
    <row r="83" spans="1:36" ht="15.75">
      <c r="A83" s="49" t="s">
        <v>12</v>
      </c>
      <c r="B83" s="50"/>
      <c r="C83" s="50"/>
      <c r="D83" s="37"/>
      <c r="E83" s="38"/>
      <c r="F83" s="38"/>
      <c r="G83" s="38"/>
      <c r="H83" s="38"/>
      <c r="I83" s="38"/>
      <c r="J83" s="38"/>
      <c r="K83" s="38"/>
      <c r="L83" s="38"/>
      <c r="M83" s="38"/>
      <c r="N83" s="38"/>
      <c r="O83" s="38"/>
      <c r="P83" s="38"/>
      <c r="Q83" s="38"/>
      <c r="R83" s="184"/>
    </row>
    <row r="84" spans="1:36" ht="15.75">
      <c r="A84" s="39" t="s">
        <v>56</v>
      </c>
      <c r="B84" s="40"/>
      <c r="C84" s="40"/>
      <c r="D84" s="41">
        <f>D48</f>
        <v>0</v>
      </c>
      <c r="E84" s="175">
        <f>D87</f>
        <v>0</v>
      </c>
      <c r="F84" s="175">
        <f t="shared" ref="F84:R84" si="96">E87</f>
        <v>0</v>
      </c>
      <c r="G84" s="175">
        <f t="shared" si="96"/>
        <v>0</v>
      </c>
      <c r="H84" s="175">
        <f t="shared" si="96"/>
        <v>0</v>
      </c>
      <c r="I84" s="175">
        <f t="shared" si="96"/>
        <v>0</v>
      </c>
      <c r="J84" s="175">
        <f t="shared" si="96"/>
        <v>0</v>
      </c>
      <c r="K84" s="175">
        <f t="shared" si="96"/>
        <v>0</v>
      </c>
      <c r="L84" s="175">
        <f t="shared" si="96"/>
        <v>0</v>
      </c>
      <c r="M84" s="175">
        <f t="shared" si="96"/>
        <v>0</v>
      </c>
      <c r="N84" s="175">
        <f t="shared" si="96"/>
        <v>0</v>
      </c>
      <c r="O84" s="175">
        <f t="shared" si="96"/>
        <v>0</v>
      </c>
      <c r="P84" s="175">
        <f t="shared" si="96"/>
        <v>0</v>
      </c>
      <c r="Q84" s="175">
        <f t="shared" si="96"/>
        <v>0</v>
      </c>
      <c r="R84" s="189">
        <f t="shared" si="96"/>
        <v>0</v>
      </c>
    </row>
    <row r="85" spans="1:36" ht="15.75">
      <c r="A85" s="39" t="s">
        <v>57</v>
      </c>
      <c r="B85" s="40"/>
      <c r="C85" s="40"/>
      <c r="D85" s="41">
        <f>D$51</f>
        <v>0</v>
      </c>
      <c r="E85" s="175">
        <f>E$51</f>
        <v>0</v>
      </c>
      <c r="F85" s="175">
        <f t="shared" ref="F85:R85" si="97">F$51</f>
        <v>0</v>
      </c>
      <c r="G85" s="175">
        <f t="shared" si="97"/>
        <v>0</v>
      </c>
      <c r="H85" s="175">
        <f t="shared" si="97"/>
        <v>0</v>
      </c>
      <c r="I85" s="175">
        <f t="shared" si="97"/>
        <v>0</v>
      </c>
      <c r="J85" s="175">
        <f t="shared" si="97"/>
        <v>0</v>
      </c>
      <c r="K85" s="175">
        <f t="shared" si="97"/>
        <v>0</v>
      </c>
      <c r="L85" s="175">
        <f t="shared" si="97"/>
        <v>0</v>
      </c>
      <c r="M85" s="175">
        <f t="shared" si="97"/>
        <v>0</v>
      </c>
      <c r="N85" s="175">
        <f t="shared" si="97"/>
        <v>0</v>
      </c>
      <c r="O85" s="175">
        <f t="shared" si="97"/>
        <v>0</v>
      </c>
      <c r="P85" s="175">
        <f t="shared" si="97"/>
        <v>0</v>
      </c>
      <c r="Q85" s="175">
        <f t="shared" si="97"/>
        <v>0</v>
      </c>
      <c r="R85" s="189">
        <f t="shared" si="97"/>
        <v>0</v>
      </c>
    </row>
    <row r="86" spans="1:36" ht="15.75">
      <c r="A86" s="39" t="s">
        <v>59</v>
      </c>
      <c r="B86" s="40"/>
      <c r="C86" s="40"/>
      <c r="D86" s="41"/>
      <c r="E86" s="175"/>
      <c r="F86" s="175"/>
      <c r="G86" s="175"/>
      <c r="H86" s="175"/>
      <c r="I86" s="175"/>
      <c r="J86" s="175"/>
      <c r="K86" s="175"/>
      <c r="L86" s="175"/>
      <c r="M86" s="175"/>
      <c r="N86" s="175"/>
      <c r="O86" s="175"/>
      <c r="P86" s="175"/>
      <c r="Q86" s="175"/>
      <c r="R86" s="189"/>
    </row>
    <row r="87" spans="1:36" ht="15.75">
      <c r="A87" s="39" t="s">
        <v>58</v>
      </c>
      <c r="B87" s="40"/>
      <c r="C87" s="40"/>
      <c r="D87" s="41">
        <f>D84+D86-D85</f>
        <v>0</v>
      </c>
      <c r="E87" s="175">
        <f>E84+E86-E85</f>
        <v>0</v>
      </c>
      <c r="F87" s="175">
        <f t="shared" ref="F87:R87" si="98">F84+F86-F85</f>
        <v>0</v>
      </c>
      <c r="G87" s="175">
        <f t="shared" si="98"/>
        <v>0</v>
      </c>
      <c r="H87" s="175">
        <f t="shared" si="98"/>
        <v>0</v>
      </c>
      <c r="I87" s="175">
        <f t="shared" si="98"/>
        <v>0</v>
      </c>
      <c r="J87" s="175">
        <f t="shared" si="98"/>
        <v>0</v>
      </c>
      <c r="K87" s="175">
        <f t="shared" si="98"/>
        <v>0</v>
      </c>
      <c r="L87" s="175">
        <f t="shared" si="98"/>
        <v>0</v>
      </c>
      <c r="M87" s="175">
        <f t="shared" si="98"/>
        <v>0</v>
      </c>
      <c r="N87" s="175">
        <f t="shared" si="98"/>
        <v>0</v>
      </c>
      <c r="O87" s="175">
        <f t="shared" si="98"/>
        <v>0</v>
      </c>
      <c r="P87" s="175">
        <f t="shared" si="98"/>
        <v>0</v>
      </c>
      <c r="Q87" s="175">
        <f t="shared" si="98"/>
        <v>0</v>
      </c>
      <c r="R87" s="189">
        <f t="shared" si="98"/>
        <v>0</v>
      </c>
    </row>
    <row r="88" spans="1:36" ht="15.75">
      <c r="A88" s="49" t="s">
        <v>36</v>
      </c>
      <c r="B88" s="50"/>
      <c r="C88" s="50"/>
      <c r="D88" s="37"/>
      <c r="E88" s="38"/>
      <c r="F88" s="38"/>
      <c r="G88" s="38"/>
      <c r="H88" s="38"/>
      <c r="I88" s="38"/>
      <c r="J88" s="38"/>
      <c r="K88" s="38"/>
      <c r="L88" s="38"/>
      <c r="M88" s="38"/>
      <c r="N88" s="38"/>
      <c r="O88" s="38"/>
      <c r="P88" s="38"/>
      <c r="Q88" s="38"/>
      <c r="R88" s="184"/>
    </row>
    <row r="89" spans="1:36" ht="15.75">
      <c r="A89" s="39" t="s">
        <v>56</v>
      </c>
      <c r="B89" s="40"/>
      <c r="C89" s="40"/>
      <c r="D89" s="41">
        <f>D59+D64+D69+D74+D79+D84</f>
        <v>721.02904564315349</v>
      </c>
      <c r="E89" s="175">
        <f>D92</f>
        <v>699.88776318715588</v>
      </c>
      <c r="F89" s="175">
        <f t="shared" ref="F89:R89" si="99">E92</f>
        <v>678.74648073115827</v>
      </c>
      <c r="G89" s="175">
        <f t="shared" si="99"/>
        <v>657.60519827516066</v>
      </c>
      <c r="H89" s="175">
        <f t="shared" si="99"/>
        <v>636.46391581916305</v>
      </c>
      <c r="I89" s="175">
        <f t="shared" si="99"/>
        <v>615.32263336316544</v>
      </c>
      <c r="J89" s="175">
        <f t="shared" si="99"/>
        <v>595.49909364575706</v>
      </c>
      <c r="K89" s="175">
        <f t="shared" si="99"/>
        <v>575.67555392834868</v>
      </c>
      <c r="L89" s="175">
        <f t="shared" si="99"/>
        <v>555.8520142109403</v>
      </c>
      <c r="M89" s="175">
        <f t="shared" si="99"/>
        <v>536.02847449353192</v>
      </c>
      <c r="N89" s="175">
        <f t="shared" si="99"/>
        <v>516.20493477612354</v>
      </c>
      <c r="O89" s="175">
        <f t="shared" si="99"/>
        <v>496.38139505871516</v>
      </c>
      <c r="P89" s="175">
        <f t="shared" si="99"/>
        <v>476.55785534130678</v>
      </c>
      <c r="Q89" s="175">
        <f t="shared" si="99"/>
        <v>456.7343156238984</v>
      </c>
      <c r="R89" s="189">
        <f t="shared" si="99"/>
        <v>436.91077590649002</v>
      </c>
    </row>
    <row r="90" spans="1:36" ht="15.75">
      <c r="A90" s="39" t="s">
        <v>57</v>
      </c>
      <c r="B90" s="40"/>
      <c r="C90" s="40"/>
      <c r="D90" s="41">
        <f>D60+D65+D70+D75+D80+D85</f>
        <v>21.141282455997608</v>
      </c>
      <c r="E90" s="175">
        <f>E60+E65+E70+E75+E80+E85</f>
        <v>21.141282455997608</v>
      </c>
      <c r="F90" s="175">
        <f t="shared" ref="F90:R90" si="100">F60+F65+F70+F75+F80+F85</f>
        <v>21.141282455997608</v>
      </c>
      <c r="G90" s="175">
        <f t="shared" si="100"/>
        <v>21.141282455997608</v>
      </c>
      <c r="H90" s="175">
        <f t="shared" si="100"/>
        <v>21.141282455997608</v>
      </c>
      <c r="I90" s="175">
        <f t="shared" si="100"/>
        <v>19.823539717408398</v>
      </c>
      <c r="J90" s="175">
        <f t="shared" si="100"/>
        <v>19.823539717408398</v>
      </c>
      <c r="K90" s="175">
        <f t="shared" si="100"/>
        <v>19.823539717408398</v>
      </c>
      <c r="L90" s="175">
        <f t="shared" si="100"/>
        <v>19.823539717408398</v>
      </c>
      <c r="M90" s="175">
        <f t="shared" si="100"/>
        <v>19.823539717408398</v>
      </c>
      <c r="N90" s="175">
        <f t="shared" si="100"/>
        <v>19.823539717408398</v>
      </c>
      <c r="O90" s="175">
        <f t="shared" si="100"/>
        <v>19.823539717408398</v>
      </c>
      <c r="P90" s="175">
        <f t="shared" si="100"/>
        <v>19.823539717408398</v>
      </c>
      <c r="Q90" s="175">
        <f t="shared" si="100"/>
        <v>19.823539717408398</v>
      </c>
      <c r="R90" s="189">
        <f t="shared" si="100"/>
        <v>19.823539717408398</v>
      </c>
    </row>
    <row r="91" spans="1:36" ht="15.75">
      <c r="A91" s="39" t="s">
        <v>59</v>
      </c>
      <c r="B91" s="40"/>
      <c r="C91" s="40"/>
      <c r="D91" s="41"/>
      <c r="E91" s="175"/>
      <c r="F91" s="175"/>
      <c r="G91" s="175"/>
      <c r="H91" s="175"/>
      <c r="I91" s="175"/>
      <c r="J91" s="175"/>
      <c r="K91" s="175"/>
      <c r="L91" s="175"/>
      <c r="M91" s="175"/>
      <c r="N91" s="175"/>
      <c r="O91" s="175"/>
      <c r="P91" s="175"/>
      <c r="Q91" s="175"/>
      <c r="R91" s="189"/>
    </row>
    <row r="92" spans="1:36" ht="15.75">
      <c r="A92" s="45" t="s">
        <v>58</v>
      </c>
      <c r="B92" s="46"/>
      <c r="C92" s="46"/>
      <c r="D92" s="176">
        <f t="shared" ref="D92:R92" si="101">D89+D91-D90</f>
        <v>699.88776318715588</v>
      </c>
      <c r="E92" s="177">
        <f t="shared" si="101"/>
        <v>678.74648073115827</v>
      </c>
      <c r="F92" s="177">
        <f t="shared" si="101"/>
        <v>657.60519827516066</v>
      </c>
      <c r="G92" s="177">
        <f t="shared" si="101"/>
        <v>636.46391581916305</v>
      </c>
      <c r="H92" s="177">
        <f t="shared" si="101"/>
        <v>615.32263336316544</v>
      </c>
      <c r="I92" s="177">
        <f t="shared" si="101"/>
        <v>595.49909364575706</v>
      </c>
      <c r="J92" s="177">
        <f t="shared" si="101"/>
        <v>575.67555392834868</v>
      </c>
      <c r="K92" s="177">
        <f t="shared" si="101"/>
        <v>555.8520142109403</v>
      </c>
      <c r="L92" s="177">
        <f t="shared" si="101"/>
        <v>536.02847449353192</v>
      </c>
      <c r="M92" s="177">
        <f t="shared" si="101"/>
        <v>516.20493477612354</v>
      </c>
      <c r="N92" s="177">
        <f t="shared" si="101"/>
        <v>496.38139505871516</v>
      </c>
      <c r="O92" s="177">
        <f t="shared" si="101"/>
        <v>476.55785534130678</v>
      </c>
      <c r="P92" s="177">
        <f t="shared" si="101"/>
        <v>456.7343156238984</v>
      </c>
      <c r="Q92" s="177">
        <f t="shared" si="101"/>
        <v>436.91077590649002</v>
      </c>
      <c r="R92" s="190">
        <f t="shared" si="101"/>
        <v>417.08723618908164</v>
      </c>
    </row>
    <row r="93" spans="1:36" ht="17.25" customHeight="1">
      <c r="A93" s="54"/>
      <c r="B93" s="54"/>
      <c r="C93" s="54"/>
      <c r="D93" s="43">
        <v>699.88776318715588</v>
      </c>
      <c r="E93" s="43">
        <v>678.74648073115839</v>
      </c>
      <c r="F93" s="43">
        <v>657.60519827516077</v>
      </c>
      <c r="G93" s="43">
        <v>636.46391581916316</v>
      </c>
      <c r="H93" s="43">
        <v>615.32263336316566</v>
      </c>
      <c r="I93" s="43">
        <v>595.49909364575728</v>
      </c>
      <c r="J93" s="43">
        <v>575.6755539283489</v>
      </c>
      <c r="K93" s="43">
        <v>555.85201421094052</v>
      </c>
      <c r="L93" s="43">
        <v>536.02847449353214</v>
      </c>
      <c r="M93" s="43">
        <v>516.20493477612376</v>
      </c>
      <c r="N93" s="43">
        <v>496.38139505871538</v>
      </c>
      <c r="O93" s="43">
        <v>476.557855341307</v>
      </c>
      <c r="P93" s="43">
        <v>456.73431562389862</v>
      </c>
      <c r="Q93" s="43">
        <v>436.91077590649024</v>
      </c>
      <c r="R93" s="43">
        <v>417.08723618908181</v>
      </c>
      <c r="T93" s="207"/>
      <c r="U93" s="207"/>
      <c r="V93" s="207"/>
      <c r="W93" s="207"/>
      <c r="X93" s="207"/>
      <c r="Y93" s="207"/>
      <c r="Z93" s="207"/>
      <c r="AA93" s="207"/>
      <c r="AB93" s="207"/>
      <c r="AC93" s="207"/>
      <c r="AD93" s="207"/>
      <c r="AE93" s="207"/>
      <c r="AF93" s="207"/>
      <c r="AG93" s="207"/>
      <c r="AH93" s="207"/>
      <c r="AI93" s="207"/>
    </row>
    <row r="94" spans="1:36" ht="17.25" customHeight="1" thickBot="1">
      <c r="A94" s="54"/>
      <c r="B94" s="54"/>
      <c r="C94" s="54"/>
      <c r="D94" s="43"/>
      <c r="E94" s="43"/>
      <c r="F94" s="43"/>
      <c r="G94" s="43"/>
      <c r="H94" s="43"/>
      <c r="I94" s="43"/>
      <c r="J94" s="43"/>
      <c r="K94" s="43"/>
      <c r="L94" s="43"/>
      <c r="M94" s="43"/>
      <c r="N94" s="43"/>
      <c r="O94" s="43"/>
      <c r="P94" s="43"/>
      <c r="Q94" s="43"/>
      <c r="R94" s="43"/>
    </row>
    <row r="95" spans="1:36" ht="19.5" thickTop="1" thickBot="1">
      <c r="A95" s="8" t="s">
        <v>19</v>
      </c>
      <c r="B95" s="9"/>
      <c r="C95" s="9"/>
      <c r="D95" s="4"/>
      <c r="E95" s="4"/>
      <c r="F95" s="4"/>
      <c r="G95" s="4"/>
      <c r="H95" s="4"/>
      <c r="I95" s="4"/>
      <c r="J95" s="4"/>
      <c r="K95" s="4"/>
      <c r="L95" s="4"/>
      <c r="M95" s="4"/>
      <c r="N95" s="4"/>
      <c r="O95" s="4"/>
      <c r="P95" s="4"/>
      <c r="Q95" s="4"/>
      <c r="R95" s="4"/>
    </row>
    <row r="96" spans="1:36" ht="31.5" customHeight="1" thickTop="1">
      <c r="A96" s="55" t="s">
        <v>20</v>
      </c>
      <c r="B96" s="55"/>
      <c r="C96" s="55"/>
      <c r="D96" s="56" t="s">
        <v>21</v>
      </c>
      <c r="E96" s="56" t="s">
        <v>22</v>
      </c>
      <c r="F96" s="283" t="s">
        <v>23</v>
      </c>
      <c r="G96" s="284"/>
      <c r="H96"/>
      <c r="AI96" s="62"/>
      <c r="AJ96" s="101"/>
    </row>
    <row r="97" spans="1:38" ht="15.75">
      <c r="A97" s="57" t="str">
        <f>A107</f>
        <v>Mains</v>
      </c>
      <c r="B97" s="57"/>
      <c r="C97" s="57"/>
      <c r="D97" s="58">
        <v>60</v>
      </c>
      <c r="E97" s="59">
        <f t="shared" ref="E97:E103" si="102">1/D97</f>
        <v>1.6666666666666666E-2</v>
      </c>
      <c r="F97" s="280" t="s">
        <v>24</v>
      </c>
      <c r="G97" s="280"/>
      <c r="I97" s="62"/>
      <c r="M97" s="173"/>
      <c r="AI97" s="62"/>
      <c r="AJ97" s="101"/>
    </row>
    <row r="98" spans="1:38" ht="15.75">
      <c r="A98" s="57" t="str">
        <f t="shared" ref="A98:A103" si="103">A109</f>
        <v>Meters</v>
      </c>
      <c r="B98" s="57"/>
      <c r="C98" s="57"/>
      <c r="D98" s="58">
        <v>20</v>
      </c>
      <c r="E98" s="59">
        <f t="shared" si="102"/>
        <v>0.05</v>
      </c>
      <c r="F98" s="280" t="s">
        <v>24</v>
      </c>
      <c r="G98" s="280"/>
      <c r="I98" s="62"/>
      <c r="M98" s="173"/>
      <c r="AI98" s="62"/>
      <c r="AJ98" s="101"/>
    </row>
    <row r="99" spans="1:38" ht="15.75">
      <c r="A99" s="57" t="str">
        <f t="shared" si="103"/>
        <v>Other Network Assets (incl P&amp;E)</v>
      </c>
      <c r="B99" s="57"/>
      <c r="C99" s="57"/>
      <c r="D99" s="58">
        <v>15</v>
      </c>
      <c r="E99" s="59">
        <f t="shared" si="102"/>
        <v>6.6666666666666666E-2</v>
      </c>
      <c r="F99" s="280" t="s">
        <v>24</v>
      </c>
      <c r="G99" s="280"/>
      <c r="I99" s="62"/>
      <c r="M99" s="178"/>
      <c r="AI99" s="62"/>
      <c r="AJ99" s="101"/>
    </row>
    <row r="100" spans="1:38" ht="15.75">
      <c r="A100" s="57" t="str">
        <f t="shared" si="103"/>
        <v>SCADA</v>
      </c>
      <c r="B100" s="57"/>
      <c r="C100" s="57"/>
      <c r="D100" s="58">
        <v>10</v>
      </c>
      <c r="E100" s="59">
        <f t="shared" si="102"/>
        <v>0.1</v>
      </c>
      <c r="F100" s="280" t="s">
        <v>24</v>
      </c>
      <c r="G100" s="280"/>
      <c r="I100" s="62"/>
      <c r="M100" s="173"/>
      <c r="AI100" s="62"/>
      <c r="AJ100" s="101"/>
    </row>
    <row r="101" spans="1:38" ht="15.75">
      <c r="A101" s="57" t="str">
        <f t="shared" si="103"/>
        <v>Buildings</v>
      </c>
      <c r="B101" s="57"/>
      <c r="C101" s="57"/>
      <c r="D101" s="58">
        <v>50</v>
      </c>
      <c r="E101" s="59">
        <f t="shared" si="102"/>
        <v>0.02</v>
      </c>
      <c r="F101" s="280" t="s">
        <v>24</v>
      </c>
      <c r="G101" s="280"/>
      <c r="I101" s="62"/>
      <c r="AI101" s="62"/>
      <c r="AJ101" s="101"/>
    </row>
    <row r="102" spans="1:38" ht="15.75">
      <c r="A102" s="57" t="str">
        <f t="shared" si="103"/>
        <v>Computer Equipment</v>
      </c>
      <c r="B102" s="57"/>
      <c r="C102" s="57"/>
      <c r="D102" s="58">
        <v>5</v>
      </c>
      <c r="E102" s="59">
        <f t="shared" si="102"/>
        <v>0.2</v>
      </c>
      <c r="F102" s="280" t="s">
        <v>24</v>
      </c>
      <c r="G102" s="280"/>
      <c r="H102" s="60"/>
      <c r="I102" s="62"/>
      <c r="J102" s="60"/>
      <c r="K102" s="60"/>
      <c r="L102" s="60"/>
      <c r="M102" s="60"/>
      <c r="N102" s="60"/>
      <c r="O102" s="60"/>
      <c r="P102" s="60"/>
      <c r="Q102" s="60"/>
      <c r="R102" s="60"/>
    </row>
    <row r="103" spans="1:38" ht="15.75">
      <c r="A103" s="57" t="str">
        <f t="shared" si="103"/>
        <v>Mains Replacement (Repairs)</v>
      </c>
      <c r="B103" s="57"/>
      <c r="C103" s="57"/>
      <c r="D103" s="58">
        <v>60</v>
      </c>
      <c r="E103" s="59">
        <f t="shared" si="102"/>
        <v>1.6666666666666666E-2</v>
      </c>
      <c r="F103" s="280" t="s">
        <v>24</v>
      </c>
      <c r="G103" s="280"/>
      <c r="H103" s="60"/>
      <c r="I103" s="62"/>
      <c r="J103" s="60"/>
      <c r="K103" s="60"/>
      <c r="L103" s="204"/>
      <c r="M103" s="204"/>
      <c r="N103" s="204"/>
      <c r="O103" s="204"/>
      <c r="P103" s="204"/>
      <c r="Q103" s="204"/>
      <c r="R103" s="204"/>
    </row>
    <row r="104" spans="1:38" ht="15.75">
      <c r="A104" s="61"/>
      <c r="B104" s="62"/>
      <c r="C104" s="62"/>
      <c r="D104" s="63"/>
      <c r="E104" s="63"/>
      <c r="F104" s="64"/>
      <c r="G104" s="64"/>
      <c r="H104" s="64"/>
      <c r="I104" s="64"/>
      <c r="J104" s="64"/>
      <c r="K104" s="64"/>
      <c r="L104" s="64"/>
      <c r="M104" s="64"/>
      <c r="N104" s="64"/>
      <c r="O104" s="64"/>
      <c r="P104" s="64"/>
      <c r="Q104" s="64"/>
      <c r="R104" s="60"/>
    </row>
    <row r="105" spans="1:38" ht="31.5">
      <c r="A105" s="203" t="s">
        <v>69</v>
      </c>
      <c r="B105" s="150">
        <v>1996</v>
      </c>
      <c r="C105" s="150">
        <v>1997</v>
      </c>
      <c r="D105" s="150">
        <v>1998</v>
      </c>
      <c r="E105" s="150">
        <v>1999</v>
      </c>
      <c r="F105" s="150">
        <v>2000</v>
      </c>
      <c r="G105" s="150">
        <v>2001</v>
      </c>
      <c r="H105" s="150">
        <v>2002</v>
      </c>
      <c r="I105" s="150">
        <v>2003</v>
      </c>
      <c r="J105" s="150">
        <v>2004</v>
      </c>
      <c r="K105" s="150">
        <v>2005</v>
      </c>
      <c r="L105" s="150">
        <v>2006</v>
      </c>
      <c r="M105" s="150">
        <v>2007</v>
      </c>
      <c r="N105" s="150">
        <v>2008</v>
      </c>
      <c r="O105" s="150">
        <v>2009</v>
      </c>
      <c r="P105" s="150">
        <v>2010</v>
      </c>
      <c r="Q105" s="150">
        <v>2011</v>
      </c>
      <c r="R105" s="183">
        <v>2012</v>
      </c>
      <c r="U105" s="203" t="s">
        <v>52</v>
      </c>
      <c r="V105" s="6">
        <v>1996</v>
      </c>
      <c r="W105" s="6">
        <v>1997</v>
      </c>
      <c r="X105" s="6">
        <v>1998</v>
      </c>
      <c r="Y105" s="6">
        <v>1999</v>
      </c>
      <c r="Z105" s="6">
        <v>2000</v>
      </c>
      <c r="AA105" s="6">
        <v>2001</v>
      </c>
      <c r="AB105" s="6">
        <v>2002</v>
      </c>
      <c r="AC105" s="6">
        <v>2003</v>
      </c>
      <c r="AD105" s="6">
        <v>2004</v>
      </c>
      <c r="AE105" s="6">
        <v>2005</v>
      </c>
      <c r="AF105" s="6">
        <v>2006</v>
      </c>
      <c r="AG105" s="6">
        <v>2007</v>
      </c>
      <c r="AH105" s="6">
        <v>2008</v>
      </c>
      <c r="AI105" s="6">
        <v>2009</v>
      </c>
      <c r="AJ105" s="6">
        <v>2010</v>
      </c>
      <c r="AK105" s="6">
        <v>2011</v>
      </c>
      <c r="AL105" s="6">
        <v>2012</v>
      </c>
    </row>
    <row r="106" spans="1:38" ht="15.75">
      <c r="A106" s="60"/>
      <c r="D106" s="273">
        <v>14.5</v>
      </c>
      <c r="E106" s="273">
        <v>13.5</v>
      </c>
      <c r="F106" s="273">
        <v>12.5</v>
      </c>
      <c r="G106" s="273">
        <v>11.5</v>
      </c>
      <c r="H106" s="273">
        <v>10.5</v>
      </c>
      <c r="I106" s="273">
        <v>9.5</v>
      </c>
      <c r="J106" s="273">
        <v>8.5</v>
      </c>
      <c r="K106" s="273">
        <v>7.5</v>
      </c>
      <c r="L106" s="273">
        <v>6.5</v>
      </c>
      <c r="M106" s="273">
        <v>5.5</v>
      </c>
      <c r="N106" s="273">
        <v>4.5</v>
      </c>
      <c r="O106" s="273">
        <v>3.5</v>
      </c>
      <c r="P106" s="273">
        <v>2.5</v>
      </c>
      <c r="Q106" s="273">
        <v>1.5</v>
      </c>
      <c r="R106" s="273">
        <v>0.5</v>
      </c>
      <c r="U106" s="60"/>
      <c r="V106" s="1"/>
      <c r="W106" s="1"/>
      <c r="X106" s="1"/>
      <c r="Y106" s="1"/>
      <c r="Z106" s="64"/>
      <c r="AA106" s="64"/>
      <c r="AB106" s="64"/>
      <c r="AC106" s="64"/>
      <c r="AD106" s="64"/>
      <c r="AE106" s="64"/>
      <c r="AF106" s="64"/>
      <c r="AG106" s="64"/>
      <c r="AH106" s="205"/>
      <c r="AI106" s="64"/>
      <c r="AJ106" s="64"/>
      <c r="AK106" s="64"/>
      <c r="AL106" s="60"/>
    </row>
    <row r="107" spans="1:38" ht="15.75">
      <c r="A107" s="61" t="s">
        <v>25</v>
      </c>
      <c r="B107" s="67">
        <v>5.17</v>
      </c>
      <c r="C107" s="67">
        <v>11.57</v>
      </c>
      <c r="D107" s="67">
        <f>X107*INFLATION!$M$14/INFLATION!E$14</f>
        <v>15.021298245614032</v>
      </c>
      <c r="E107" s="67">
        <f>Y107*INFLATION!$M$14/INFLATION!F$14</f>
        <v>7.7394608408903514</v>
      </c>
      <c r="F107" s="67">
        <f>Z107*INFLATION!$M$14/INFLATION!G$14</f>
        <v>3.8506126418152293</v>
      </c>
      <c r="G107" s="67">
        <f>AA107*INFLATION!$M$14/INFLATION!H$14</f>
        <v>5.866117647058827</v>
      </c>
      <c r="H107" s="67">
        <f>AB107*INFLATION!$M$14/INFLATION!I$14</f>
        <v>19.288392936645888</v>
      </c>
      <c r="I107" s="67">
        <f>AC107*INFLATION!$M$14/INFLATION!J$14</f>
        <v>21.280726806053693</v>
      </c>
      <c r="J107" s="67">
        <f>AD107*INFLATION!$M$14/INFLATION!K$14</f>
        <v>25.259603702721417</v>
      </c>
      <c r="K107" s="67">
        <f>AE107*INFLATION!$M$14/INFLATION!L$14</f>
        <v>26.948657606601099</v>
      </c>
      <c r="L107" s="67">
        <f>AF107*INFLATION!$M$14/INFLATION!M$14</f>
        <v>29.571640635300003</v>
      </c>
      <c r="M107" s="67">
        <f>AG107*INFLATION!$M$14/INFLATION!N$14</f>
        <v>34.954652099043862</v>
      </c>
      <c r="N107" s="67">
        <f>AH107*INFLATION!$M$14/INFLATION!O$14</f>
        <v>33.363085750315271</v>
      </c>
      <c r="O107" s="67">
        <f>AI107*INFLATION!$M$14/INFLATION!P$14</f>
        <v>26.333310510510508</v>
      </c>
      <c r="P107" s="67">
        <f>AJ107*INFLATION!$M$14/INFLATION!Q$14</f>
        <v>36.786295373665475</v>
      </c>
      <c r="Q107" s="67">
        <f>AK107*INFLATION!$M$14/INFLATION!R$14</f>
        <v>49.134918638199665</v>
      </c>
      <c r="R107" s="67">
        <f>AL107*INFLATION!$M$14/INFLATION!S$14</f>
        <v>67.899374024890477</v>
      </c>
      <c r="U107" s="61" t="s">
        <v>25</v>
      </c>
      <c r="V107" s="67">
        <v>5.17</v>
      </c>
      <c r="W107" s="67">
        <v>11.57</v>
      </c>
      <c r="X107" s="67">
        <v>12.002999999999997</v>
      </c>
      <c r="Y107" s="67">
        <v>6.2669999999999968</v>
      </c>
      <c r="Z107" s="67">
        <v>3.1719999999999953</v>
      </c>
      <c r="AA107" s="67">
        <v>5.126000000000003</v>
      </c>
      <c r="AB107" s="67">
        <v>17.27972184311</v>
      </c>
      <c r="AC107" s="67">
        <v>19.675438335370067</v>
      </c>
      <c r="AD107" s="67">
        <v>23.961212858189004</v>
      </c>
      <c r="AE107" s="67">
        <v>26.157108250999997</v>
      </c>
      <c r="AF107" s="67">
        <v>29.571640635300003</v>
      </c>
      <c r="AG107" s="274">
        <f>M491*INFLATION!N$14/INFLATION!$M$14</f>
        <v>36.331370706416074</v>
      </c>
      <c r="AH107" s="274">
        <f>N491*INFLATION!O$14/INFLATION!$M$14</f>
        <v>35.323000000000008</v>
      </c>
      <c r="AI107" s="274">
        <f>O491*INFLATION!P$14/INFLATION!$M$14</f>
        <v>29.268999999999995</v>
      </c>
      <c r="AJ107" s="274">
        <f>P491*INFLATION!Q$14/INFLATION!$M$14</f>
        <v>41.402999999999992</v>
      </c>
      <c r="AK107" s="274">
        <f>Q491*INFLATION!R$14/INFLATION!$M$14</f>
        <v>56.843000000000011</v>
      </c>
      <c r="AL107" s="274">
        <f>R491*INFLATION!S$14/INFLATION!$M$14</f>
        <v>81.316072764121174</v>
      </c>
    </row>
    <row r="108" spans="1:38" ht="15.75">
      <c r="A108" s="61" t="s">
        <v>26</v>
      </c>
      <c r="B108" s="67">
        <v>5.56</v>
      </c>
      <c r="C108" s="67">
        <v>11.56</v>
      </c>
      <c r="D108" s="67">
        <f>X108*INFLATION!$M$14/INFLATION!E$14</f>
        <v>14.309216374269006</v>
      </c>
      <c r="E108" s="66">
        <f>Y108*INFLATION!$M$14/INFLATION!F$14</f>
        <v>14.929366859027207</v>
      </c>
      <c r="F108" s="66">
        <f>Z108*INFLATION!$M$14/INFLATION!G$14</f>
        <v>13.722359805510536</v>
      </c>
      <c r="G108" s="66">
        <f>AA108*INFLATION!$M$14/INFLATION!H$14</f>
        <v>12.250641711229948</v>
      </c>
      <c r="H108" s="67">
        <f>AB108*INFLATION!$M$14/INFLATION!I$14</f>
        <v>0</v>
      </c>
      <c r="I108" s="67">
        <f>AC108*INFLATION!$M$14/INFLATION!J$14</f>
        <v>0</v>
      </c>
      <c r="J108" s="67">
        <f>AD108*INFLATION!$M$14/INFLATION!K$14</f>
        <v>0</v>
      </c>
      <c r="K108" s="67">
        <f>AE108*INFLATION!$M$14/INFLATION!L$14</f>
        <v>0</v>
      </c>
      <c r="L108" s="67">
        <f>AF108*INFLATION!$M$14/INFLATION!M$14</f>
        <v>0</v>
      </c>
      <c r="M108" s="67">
        <f>AG108*INFLATION!$M$14/INFLATION!N$14</f>
        <v>0</v>
      </c>
      <c r="N108" s="67">
        <f>AH108*INFLATION!$M$14/INFLATION!O$14</f>
        <v>0</v>
      </c>
      <c r="O108" s="67">
        <f>AI108*INFLATION!$M$14/INFLATION!P$14</f>
        <v>0</v>
      </c>
      <c r="P108" s="67">
        <f>AJ108*INFLATION!$M$14/INFLATION!Q$14</f>
        <v>0</v>
      </c>
      <c r="Q108" s="67">
        <f>AK108*INFLATION!$M$14/INFLATION!R$14</f>
        <v>0</v>
      </c>
      <c r="R108" s="67">
        <f>AL108*INFLATION!$M$14/INFLATION!S$14</f>
        <v>0</v>
      </c>
      <c r="U108" s="61" t="s">
        <v>26</v>
      </c>
      <c r="V108" s="67">
        <v>5.56</v>
      </c>
      <c r="W108" s="67">
        <v>11.56</v>
      </c>
      <c r="X108" s="67">
        <v>11.433999999999999</v>
      </c>
      <c r="Y108" s="67">
        <v>12.089</v>
      </c>
      <c r="Z108" s="67">
        <v>11.304</v>
      </c>
      <c r="AA108" s="67">
        <v>10.705</v>
      </c>
      <c r="AB108" s="67"/>
      <c r="AC108" s="67"/>
      <c r="AD108" s="67"/>
      <c r="AE108" s="67"/>
      <c r="AF108" s="67"/>
      <c r="AG108" s="67"/>
      <c r="AH108" s="67"/>
      <c r="AI108" s="67"/>
      <c r="AJ108" s="67"/>
      <c r="AK108" s="67"/>
      <c r="AL108" s="67"/>
    </row>
    <row r="109" spans="1:38" ht="15.75">
      <c r="A109" s="61" t="s">
        <v>34</v>
      </c>
      <c r="B109" s="67">
        <v>0.84</v>
      </c>
      <c r="C109" s="67">
        <v>2.23</v>
      </c>
      <c r="D109" s="67">
        <f>X109*INFLATION!$M$14/INFLATION!E$14</f>
        <v>5.1622807017543861</v>
      </c>
      <c r="E109" s="66">
        <f>Y109*INFLATION!$M$14/INFLATION!F$14</f>
        <v>6.1636586974443528</v>
      </c>
      <c r="F109" s="66">
        <f>Z109*INFLATION!$M$14/INFLATION!G$14</f>
        <v>7.1124651539708266</v>
      </c>
      <c r="G109" s="66">
        <f>AA109*INFLATION!$M$14/INFLATION!H$14</f>
        <v>7.7177326203208558</v>
      </c>
      <c r="H109" s="67">
        <f>AB109*INFLATION!$M$14/INFLATION!I$14</f>
        <v>5.8774645737093314</v>
      </c>
      <c r="I109" s="67">
        <f>AC109*INFLATION!$M$14/INFLATION!J$14</f>
        <v>7.4497207851249092</v>
      </c>
      <c r="J109" s="67">
        <f>AD109*INFLATION!$M$14/INFLATION!K$14</f>
        <v>7.218177996407853</v>
      </c>
      <c r="K109" s="67">
        <f>AE109*INFLATION!$M$14/INFLATION!L$14</f>
        <v>7.1312174497400278</v>
      </c>
      <c r="L109" s="67">
        <f>AF109*INFLATION!$M$14/INFLATION!M$14</f>
        <v>7.248458445829999</v>
      </c>
      <c r="M109" s="67">
        <f>AG109*INFLATION!$M$14/INFLATION!N$14</f>
        <v>7.541582298648339</v>
      </c>
      <c r="N109" s="67">
        <f>AH109*INFLATION!$M$14/INFLATION!O$14</f>
        <v>8.7754842370744033</v>
      </c>
      <c r="O109" s="67">
        <f>AI109*INFLATION!$M$14/INFLATION!P$14</f>
        <v>7.0383507507507517</v>
      </c>
      <c r="P109" s="67">
        <f>AJ109*INFLATION!$M$14/INFLATION!Q$14</f>
        <v>7.743220640569394</v>
      </c>
      <c r="Q109" s="67">
        <f>AK109*INFLATION!$M$14/INFLATION!R$14</f>
        <v>7.8461315637622615</v>
      </c>
      <c r="R109" s="67">
        <f>AL109*INFLATION!$M$14/INFLATION!S$14</f>
        <v>7.97595052265057</v>
      </c>
      <c r="U109" s="61" t="s">
        <v>34</v>
      </c>
      <c r="V109" s="67">
        <v>0.84</v>
      </c>
      <c r="W109" s="67">
        <v>2.23</v>
      </c>
      <c r="X109" s="67">
        <v>4.125</v>
      </c>
      <c r="Y109" s="67">
        <v>4.9909999999999997</v>
      </c>
      <c r="Z109" s="67">
        <v>5.859</v>
      </c>
      <c r="AA109" s="67">
        <v>6.7439999999999998</v>
      </c>
      <c r="AB109" s="67">
        <v>5.2653921614939394</v>
      </c>
      <c r="AC109" s="67">
        <v>6.8877592038704938</v>
      </c>
      <c r="AD109" s="67">
        <v>6.8471501554709997</v>
      </c>
      <c r="AE109" s="67">
        <v>6.9217557890000005</v>
      </c>
      <c r="AF109" s="67">
        <v>7.248458445829999</v>
      </c>
      <c r="AG109" s="274">
        <f>M492*INFLATION!N$14/INFLATION!$M$14</f>
        <v>7.8386139112119233</v>
      </c>
      <c r="AH109" s="274">
        <f>N492*INFLATION!O$14/INFLATION!$M$14</f>
        <v>9.2910000000000021</v>
      </c>
      <c r="AI109" s="274">
        <f>O492*INFLATION!P$14/INFLATION!$M$14</f>
        <v>7.8230000000000004</v>
      </c>
      <c r="AJ109" s="274">
        <f>P492*INFLATION!Q$14/INFLATION!$M$14</f>
        <v>8.7149999999999981</v>
      </c>
      <c r="AK109" s="274">
        <f>Q492*INFLATION!R$14/INFLATION!$M$14</f>
        <v>9.077</v>
      </c>
      <c r="AL109" s="274">
        <f>R492*INFLATION!S$14/INFLATION!$M$14</f>
        <v>9.5519727888084933</v>
      </c>
    </row>
    <row r="110" spans="1:38" ht="15.75">
      <c r="A110" s="61" t="s">
        <v>67</v>
      </c>
      <c r="B110" s="67">
        <v>0.52</v>
      </c>
      <c r="C110" s="67">
        <v>2.7399999999999998</v>
      </c>
      <c r="D110" s="67">
        <f>X110*INFLATION!$M$14/INFLATION!E$14</f>
        <v>3.4828187134502926</v>
      </c>
      <c r="E110" s="67">
        <f>Y110*INFLATION!$M$14/INFLATION!F$14</f>
        <v>1.2967023907666944</v>
      </c>
      <c r="F110" s="67">
        <f>Z110*INFLATION!$M$14/INFLATION!G$14</f>
        <v>-0.16630956239870334</v>
      </c>
      <c r="G110" s="67">
        <f>AA110*INFLATION!$M$14/INFLATION!H$14</f>
        <v>0.29868449197860969</v>
      </c>
      <c r="H110" s="67">
        <f>AB110*INFLATION!$M$14/INFLATION!I$14</f>
        <v>4.8107231892697468</v>
      </c>
      <c r="I110" s="67">
        <f>AC110*INFLATION!$M$14/INFLATION!J$14</f>
        <v>0.95169274829172179</v>
      </c>
      <c r="J110" s="67">
        <f>AD110*INFLATION!$M$14/INFLATION!K$14</f>
        <v>0.83285696258039654</v>
      </c>
      <c r="K110" s="67">
        <f>AE110*INFLATION!$M$14/INFLATION!L$14</f>
        <v>1.1708941443466299</v>
      </c>
      <c r="L110" s="67">
        <f>AF110*INFLATION!$M$14/INFLATION!M$14</f>
        <v>2.3674810599999963</v>
      </c>
      <c r="M110" s="67">
        <f>AG110*INFLATION!$M$14/INFLATION!N$14</f>
        <v>4.0121591741101108</v>
      </c>
      <c r="N110" s="67">
        <f>AH110*INFLATION!$M$14/INFLATION!O$14</f>
        <v>3.8271727616645652</v>
      </c>
      <c r="O110" s="67">
        <f>AI110*INFLATION!$M$14/INFLATION!P$14</f>
        <v>5.0023303303303299</v>
      </c>
      <c r="P110" s="67">
        <f>AJ110*INFLATION!$M$14/INFLATION!Q$14</f>
        <v>2.2763202846975088</v>
      </c>
      <c r="Q110" s="67">
        <f>AK110*INFLATION!$M$14/INFLATION!R$14</f>
        <v>4.215664166185805</v>
      </c>
      <c r="R110" s="67">
        <f>AL110*INFLATION!$M$14/INFLATION!S$14</f>
        <v>3.281270317890467</v>
      </c>
      <c r="U110" s="61" t="s">
        <v>67</v>
      </c>
      <c r="V110" s="67">
        <v>0.52</v>
      </c>
      <c r="W110" s="67">
        <v>2.7399999999999998</v>
      </c>
      <c r="X110" s="67">
        <v>2.7829999999999999</v>
      </c>
      <c r="Y110" s="67">
        <v>1.05</v>
      </c>
      <c r="Z110" s="274">
        <f>0.433-F514*(INFLATION!G14/INFLATION!M14)</f>
        <v>-0.13699999999999996</v>
      </c>
      <c r="AA110" s="67">
        <v>0.26100000000000001</v>
      </c>
      <c r="AB110" s="67">
        <v>4.3097399999999997</v>
      </c>
      <c r="AC110" s="67">
        <v>0.87990284137786023</v>
      </c>
      <c r="AD110" s="274">
        <f>0.982046557961778-J514*(INFLATION!K14/INFLATION!M14)</f>
        <v>0.79004655796177792</v>
      </c>
      <c r="AE110" s="67">
        <v>1.1365020599999998</v>
      </c>
      <c r="AF110" s="67">
        <v>2.3674810599999963</v>
      </c>
      <c r="AG110" s="274">
        <f>M496*INFLATION!N$14/INFLATION!$M$14</f>
        <v>4.1701814646791995</v>
      </c>
      <c r="AH110" s="274">
        <f>N496*INFLATION!O$14/INFLATION!$M$14</f>
        <v>4.0519999999999996</v>
      </c>
      <c r="AI110" s="274">
        <f>O496*INFLATION!P$14/INFLATION!$M$14</f>
        <v>5.5599999999999987</v>
      </c>
      <c r="AJ110" s="274">
        <f>P496*INFLATION!Q$14/INFLATION!$M$14</f>
        <v>2.5619999999999998</v>
      </c>
      <c r="AK110" s="274">
        <f>Q496*INFLATION!R$14/INFLATION!$M$14</f>
        <v>4.8769999999999998</v>
      </c>
      <c r="AL110" s="274">
        <f>R496*INFLATION!S$14/INFLATION!$M$14</f>
        <v>3.9296388186218278</v>
      </c>
    </row>
    <row r="111" spans="1:38" ht="15.75">
      <c r="A111" s="61" t="s">
        <v>60</v>
      </c>
      <c r="B111" s="67">
        <v>0</v>
      </c>
      <c r="C111" s="67">
        <v>0</v>
      </c>
      <c r="D111" s="67">
        <f>X111*INFLATION!$M$14/INFLATION!E$14</f>
        <v>0</v>
      </c>
      <c r="E111" s="66">
        <f>Y111*INFLATION!$M$14/INFLATION!F$14</f>
        <v>0</v>
      </c>
      <c r="F111" s="66">
        <f>Z111*INFLATION!$M$14/INFLATION!G$14</f>
        <v>0</v>
      </c>
      <c r="G111" s="66">
        <f>AA111*INFLATION!$M$14/INFLATION!H$14</f>
        <v>0.15906951871657754</v>
      </c>
      <c r="H111" s="67">
        <f>AB111*INFLATION!$M$14/INFLATION!I$14</f>
        <v>0</v>
      </c>
      <c r="I111" s="67">
        <f>AC111*INFLATION!$M$14/INFLATION!J$14</f>
        <v>0</v>
      </c>
      <c r="J111" s="67">
        <f>AD111*INFLATION!$M$14/INFLATION!K$14</f>
        <v>0</v>
      </c>
      <c r="K111" s="67">
        <f>AE111*INFLATION!$M$14/INFLATION!L$14</f>
        <v>0</v>
      </c>
      <c r="L111" s="67">
        <f>AF111*INFLATION!$M$14/INFLATION!M$14</f>
        <v>0</v>
      </c>
      <c r="M111" s="67">
        <f>AG111*INFLATION!$M$14/INFLATION!N$14</f>
        <v>3.2966025113519482E-2</v>
      </c>
      <c r="N111" s="67">
        <f>AH111*INFLATION!$M$14/INFLATION!O$14</f>
        <v>0.25124085750315261</v>
      </c>
      <c r="O111" s="67">
        <f>AI111*INFLATION!$M$14/INFLATION!P$14</f>
        <v>0.10976336336336334</v>
      </c>
      <c r="P111" s="67">
        <f>AJ111*INFLATION!$M$14/INFLATION!Q$14</f>
        <v>0.18391814946619217</v>
      </c>
      <c r="Q111" s="67">
        <f>AK111*INFLATION!$M$14/INFLATION!R$14</f>
        <v>0.15991344489324871</v>
      </c>
      <c r="R111" s="67">
        <f>AL111*INFLATION!$M$14/INFLATION!S$14</f>
        <v>0.30976089357730752</v>
      </c>
      <c r="U111" s="61" t="s">
        <v>60</v>
      </c>
      <c r="V111" s="67">
        <v>0</v>
      </c>
      <c r="W111" s="67">
        <v>0</v>
      </c>
      <c r="X111" s="67">
        <v>0</v>
      </c>
      <c r="Y111" s="67">
        <v>0</v>
      </c>
      <c r="Z111" s="274">
        <v>0</v>
      </c>
      <c r="AA111" s="67">
        <v>0.13900000000000001</v>
      </c>
      <c r="AB111" s="67"/>
      <c r="AC111" s="67"/>
      <c r="AD111" s="67"/>
      <c r="AE111" s="67"/>
      <c r="AF111" s="67"/>
      <c r="AG111" s="274">
        <f>M494*INFLATION!N$14/INFLATION!$M$14</f>
        <v>3.4264419961114706E-2</v>
      </c>
      <c r="AH111" s="274">
        <f>N494*INFLATION!O$14/INFLATION!$M$14</f>
        <v>0.26600000000000001</v>
      </c>
      <c r="AI111" s="274">
        <f>O494*INFLATION!P$14/INFLATION!$M$14</f>
        <v>0.12199999999999997</v>
      </c>
      <c r="AJ111" s="274">
        <f>P494*INFLATION!Q$14/INFLATION!$M$14</f>
        <v>0.20699999999999996</v>
      </c>
      <c r="AK111" s="274">
        <f>Q494*INFLATION!R$14/INFLATION!$M$14</f>
        <v>0.18500000000000003</v>
      </c>
      <c r="AL111" s="274">
        <f>R494*INFLATION!S$14/INFLATION!$M$14</f>
        <v>0.37096865358991299</v>
      </c>
    </row>
    <row r="112" spans="1:38" ht="15.75">
      <c r="A112" s="61" t="s">
        <v>35</v>
      </c>
      <c r="B112" s="67">
        <v>0</v>
      </c>
      <c r="C112" s="67">
        <v>0</v>
      </c>
      <c r="D112" s="67">
        <f>X112*INFLATION!$M$14/INFLATION!E$14</f>
        <v>0</v>
      </c>
      <c r="E112" s="66">
        <f>Y112*INFLATION!$M$14/INFLATION!F$14</f>
        <v>0</v>
      </c>
      <c r="F112" s="66">
        <f>Z112*INFLATION!$M$14/INFLATION!G$14</f>
        <v>0</v>
      </c>
      <c r="G112" s="66">
        <f>AA112*INFLATION!$M$14/INFLATION!H$14</f>
        <v>0</v>
      </c>
      <c r="H112" s="67">
        <f>AB112*INFLATION!$M$14/INFLATION!I$14</f>
        <v>0</v>
      </c>
      <c r="I112" s="67">
        <f>AC112*INFLATION!$M$14/INFLATION!J$14</f>
        <v>0</v>
      </c>
      <c r="J112" s="67">
        <f>AD112*INFLATION!$M$14/INFLATION!K$14</f>
        <v>0</v>
      </c>
      <c r="K112" s="67">
        <f>AE112*INFLATION!$M$14/INFLATION!L$14</f>
        <v>0</v>
      </c>
      <c r="L112" s="67">
        <f>AF112*INFLATION!$M$14/INFLATION!M$14</f>
        <v>0</v>
      </c>
      <c r="M112" s="67">
        <f>AG112*INFLATION!$M$14/INFLATION!N$14</f>
        <v>0</v>
      </c>
      <c r="N112" s="67">
        <f>AH112*INFLATION!$M$14/INFLATION!O$14</f>
        <v>0</v>
      </c>
      <c r="O112" s="67">
        <f>AI112*INFLATION!$M$14/INFLATION!P$14</f>
        <v>0</v>
      </c>
      <c r="P112" s="67">
        <f>AJ112*INFLATION!$M$14/INFLATION!Q$14</f>
        <v>0</v>
      </c>
      <c r="Q112" s="67">
        <f>AK112*INFLATION!$M$14/INFLATION!R$14</f>
        <v>0</v>
      </c>
      <c r="R112" s="67">
        <f>AL112*INFLATION!$M$14/INFLATION!S$14</f>
        <v>0</v>
      </c>
      <c r="U112" s="61" t="s">
        <v>35</v>
      </c>
      <c r="V112" s="67">
        <v>0</v>
      </c>
      <c r="W112" s="67">
        <v>0</v>
      </c>
      <c r="X112" s="67">
        <v>0</v>
      </c>
      <c r="Y112" s="67">
        <v>0</v>
      </c>
      <c r="Z112" s="67">
        <v>0</v>
      </c>
      <c r="AA112" s="67">
        <v>0</v>
      </c>
      <c r="AB112" s="67">
        <v>0</v>
      </c>
      <c r="AC112" s="67">
        <v>0</v>
      </c>
      <c r="AD112" s="67">
        <v>0</v>
      </c>
      <c r="AE112" s="67">
        <v>0</v>
      </c>
      <c r="AF112" s="67">
        <v>0</v>
      </c>
      <c r="AG112" s="274">
        <f>M493*INFLATION!N$14/INFLATION!$M$14</f>
        <v>0</v>
      </c>
      <c r="AH112" s="274">
        <f>N493*INFLATION!O$14/INFLATION!$M$14</f>
        <v>0</v>
      </c>
      <c r="AI112" s="274">
        <f>O493*INFLATION!P$14/INFLATION!$M$14</f>
        <v>0</v>
      </c>
      <c r="AJ112" s="274">
        <f>P493*INFLATION!Q$14/INFLATION!$M$14</f>
        <v>0</v>
      </c>
      <c r="AK112" s="274">
        <f>Q493*INFLATION!R$14/INFLATION!$M$14</f>
        <v>0</v>
      </c>
      <c r="AL112" s="274">
        <f>R493*INFLATION!S$14/INFLATION!$M$14</f>
        <v>0</v>
      </c>
    </row>
    <row r="113" spans="1:43" ht="15.75">
      <c r="A113" s="61" t="s">
        <v>61</v>
      </c>
      <c r="B113" s="67">
        <v>0</v>
      </c>
      <c r="C113" s="67">
        <v>0.55000000000000004</v>
      </c>
      <c r="D113" s="67">
        <f>X113*INFLATION!$M$14/INFLATION!E$14</f>
        <v>2.0999532163742689</v>
      </c>
      <c r="E113" s="66">
        <f>Y113*INFLATION!$M$14/INFLATION!F$14</f>
        <v>0</v>
      </c>
      <c r="F113" s="66">
        <f>Z113*INFLATION!$M$14/INFLATION!G$14</f>
        <v>3.9525834683954617</v>
      </c>
      <c r="G113" s="66">
        <f>AA113*INFLATION!$M$14/INFLATION!H$14</f>
        <v>1.8870909090909092</v>
      </c>
      <c r="H113" s="67">
        <f>AB113*INFLATION!$M$14/INFLATION!I$14</f>
        <v>0</v>
      </c>
      <c r="I113" s="67">
        <f>AC113*INFLATION!$M$14/INFLATION!J$14</f>
        <v>0</v>
      </c>
      <c r="J113" s="67">
        <f>AD113*INFLATION!$M$14/INFLATION!K$14</f>
        <v>0</v>
      </c>
      <c r="K113" s="67">
        <f>AE113*INFLATION!$M$14/INFLATION!L$14</f>
        <v>0</v>
      </c>
      <c r="L113" s="67">
        <f>AF113*INFLATION!$M$14/INFLATION!M$14</f>
        <v>0</v>
      </c>
      <c r="M113" s="67">
        <f>AG113*INFLATION!$M$14/INFLATION!N$14</f>
        <v>0.18519149402006538</v>
      </c>
      <c r="N113" s="67">
        <f>AH113*INFLATION!$M$14/INFLATION!O$14</f>
        <v>0.12750945775535943</v>
      </c>
      <c r="O113" s="67">
        <f>AI113*INFLATION!$M$14/INFLATION!P$14</f>
        <v>0.13225585585585584</v>
      </c>
      <c r="P113" s="67">
        <f>AJ113*INFLATION!$M$14/INFLATION!Q$14</f>
        <v>0.41759193357058133</v>
      </c>
      <c r="Q113" s="67">
        <f>AK113*INFLATION!$M$14/INFLATION!R$14</f>
        <v>0.16855741488747839</v>
      </c>
      <c r="R113" s="67">
        <f>AL113*INFLATION!$M$14/INFLATION!S$14</f>
        <v>0.35747999999999996</v>
      </c>
      <c r="U113" s="61" t="s">
        <v>61</v>
      </c>
      <c r="V113" s="67">
        <v>0</v>
      </c>
      <c r="W113" s="67">
        <v>0.55000000000000004</v>
      </c>
      <c r="X113" s="67">
        <v>1.6779999999999999</v>
      </c>
      <c r="Y113" s="67">
        <v>0</v>
      </c>
      <c r="Z113" s="67">
        <v>3.2559999999999998</v>
      </c>
      <c r="AA113" s="67">
        <v>1.649</v>
      </c>
      <c r="AB113" s="67"/>
      <c r="AC113" s="67"/>
      <c r="AD113" s="67"/>
      <c r="AE113" s="67"/>
      <c r="AF113" s="67"/>
      <c r="AG113" s="274">
        <f>M495*INFLATION!N$14/INFLATION!$M$14</f>
        <v>0.19248541801685029</v>
      </c>
      <c r="AH113" s="274">
        <f>N495*INFLATION!O$14/INFLATION!$M$14</f>
        <v>0.13500000000000004</v>
      </c>
      <c r="AI113" s="274">
        <f>O495*INFLATION!P$14/INFLATION!$M$14</f>
        <v>0.14699999999999996</v>
      </c>
      <c r="AJ113" s="274">
        <f>P495*INFLATION!Q$14/INFLATION!$M$14</f>
        <v>0.47000000000000003</v>
      </c>
      <c r="AK113" s="274">
        <f>Q495*INFLATION!R$14/INFLATION!$M$14</f>
        <v>0.19500000000000003</v>
      </c>
      <c r="AL113" s="274">
        <f>R495*INFLATION!S$14/INFLATION!$M$14</f>
        <v>0.42811690253671558</v>
      </c>
    </row>
    <row r="114" spans="1:43" ht="15.75">
      <c r="A114" s="61" t="s">
        <v>62</v>
      </c>
      <c r="B114" s="67">
        <v>0</v>
      </c>
      <c r="C114" s="67">
        <v>0</v>
      </c>
      <c r="D114" s="67">
        <f>X114*INFLATION!$M$14/INFLATION!E$14</f>
        <v>2.8796140350877195</v>
      </c>
      <c r="E114" s="66">
        <f>Y114*INFLATION!$M$14/INFLATION!F$14</f>
        <v>3.8209497114591922</v>
      </c>
      <c r="F114" s="66">
        <f>Z114*INFLATION!$M$14/INFLATION!G$14</f>
        <v>1.0913306320907619</v>
      </c>
      <c r="G114" s="66">
        <f>AA114*INFLATION!$M$14/INFLATION!H$14</f>
        <v>1.9500320855614974</v>
      </c>
      <c r="H114" s="67">
        <f>AB114*INFLATION!$M$14/INFLATION!I$14</f>
        <v>1.7121369791356187</v>
      </c>
      <c r="I114" s="67">
        <f>AC114*INFLATION!$M$14/INFLATION!J$14</f>
        <v>2.0540164996389891</v>
      </c>
      <c r="J114" s="67">
        <f>AD114*INFLATION!$M$14/INFLATION!K$14</f>
        <v>2.2428528275862072</v>
      </c>
      <c r="K114" s="67">
        <f>AE114*INFLATION!$M$14/INFLATION!L$14</f>
        <v>1.9850645519257222</v>
      </c>
      <c r="L114" s="67">
        <f>AF114*INFLATION!$M$14/INFLATION!M$14</f>
        <v>1.3993238869000002</v>
      </c>
      <c r="M114" s="67">
        <f>AG114*INFLATION!$M$14/INFLATION!N$14</f>
        <v>0</v>
      </c>
      <c r="N114" s="67">
        <f>AH114*INFLATION!$M$14/INFLATION!O$14</f>
        <v>0</v>
      </c>
      <c r="O114" s="67">
        <f>AI114*INFLATION!$M$14/INFLATION!P$14</f>
        <v>0</v>
      </c>
      <c r="P114" s="67">
        <f>AJ114*INFLATION!$M$14/INFLATION!Q$14</f>
        <v>0</v>
      </c>
      <c r="Q114" s="67">
        <f>AK114*INFLATION!$M$14/INFLATION!R$14</f>
        <v>0</v>
      </c>
      <c r="R114" s="67">
        <f>AL114*INFLATION!$M$14/INFLATION!S$14</f>
        <v>0</v>
      </c>
      <c r="U114" s="61" t="s">
        <v>62</v>
      </c>
      <c r="V114" s="67">
        <v>0</v>
      </c>
      <c r="W114" s="67">
        <v>0</v>
      </c>
      <c r="X114" s="67">
        <v>2.3010000000000002</v>
      </c>
      <c r="Y114" s="67">
        <v>3.0939999999999999</v>
      </c>
      <c r="Z114" s="67">
        <v>0.89900000000000002</v>
      </c>
      <c r="AA114" s="67">
        <v>1.704</v>
      </c>
      <c r="AB114" s="67">
        <v>1.5338369999999999</v>
      </c>
      <c r="AC114" s="67">
        <v>1.8990739999999999</v>
      </c>
      <c r="AD114" s="67">
        <v>2.1275659999999998</v>
      </c>
      <c r="AE114" s="67">
        <v>1.92675825</v>
      </c>
      <c r="AF114" s="67">
        <v>1.3993238869000002</v>
      </c>
      <c r="AG114" s="67"/>
      <c r="AH114" s="67"/>
      <c r="AI114" s="67"/>
      <c r="AJ114" s="67"/>
      <c r="AK114" s="67"/>
      <c r="AL114" s="67"/>
    </row>
    <row r="115" spans="1:43" ht="15.75">
      <c r="A115" s="68" t="s">
        <v>27</v>
      </c>
      <c r="B115" s="202">
        <f t="shared" ref="B115:R115" si="104">SUM(B107:B114)</f>
        <v>12.09</v>
      </c>
      <c r="C115" s="202">
        <f t="shared" si="104"/>
        <v>28.650000000000002</v>
      </c>
      <c r="D115" s="202">
        <f t="shared" si="104"/>
        <v>42.955181286549703</v>
      </c>
      <c r="E115" s="69">
        <f t="shared" si="104"/>
        <v>33.950138499587794</v>
      </c>
      <c r="F115" s="69">
        <f t="shared" si="104"/>
        <v>29.563042139384113</v>
      </c>
      <c r="G115" s="69">
        <f t="shared" si="104"/>
        <v>30.129368983957221</v>
      </c>
      <c r="H115" s="69">
        <f t="shared" si="104"/>
        <v>31.688717678760586</v>
      </c>
      <c r="I115" s="69">
        <f t="shared" si="104"/>
        <v>31.736156839109317</v>
      </c>
      <c r="J115" s="69">
        <f t="shared" si="104"/>
        <v>35.553491489295865</v>
      </c>
      <c r="K115" s="69">
        <f t="shared" si="104"/>
        <v>37.23583375261348</v>
      </c>
      <c r="L115" s="69">
        <f t="shared" si="104"/>
        <v>40.586904028029998</v>
      </c>
      <c r="M115" s="69">
        <f t="shared" si="104"/>
        <v>46.726551090935892</v>
      </c>
      <c r="N115" s="69">
        <f t="shared" si="104"/>
        <v>46.344493064312751</v>
      </c>
      <c r="O115" s="69">
        <f t="shared" si="104"/>
        <v>38.616010810810806</v>
      </c>
      <c r="P115" s="69">
        <f t="shared" si="104"/>
        <v>47.407346381969163</v>
      </c>
      <c r="Q115" s="69">
        <f t="shared" si="104"/>
        <v>61.525185227928461</v>
      </c>
      <c r="R115" s="69">
        <f t="shared" si="104"/>
        <v>79.823835759008816</v>
      </c>
      <c r="U115" s="68" t="s">
        <v>27</v>
      </c>
      <c r="V115" s="202">
        <f t="shared" ref="V115:AL115" si="105">SUM(V107:V114)</f>
        <v>12.09</v>
      </c>
      <c r="W115" s="202">
        <f t="shared" si="105"/>
        <v>28.650000000000002</v>
      </c>
      <c r="X115" s="202">
        <f t="shared" si="105"/>
        <v>34.323999999999998</v>
      </c>
      <c r="Y115" s="69">
        <f t="shared" si="105"/>
        <v>27.491</v>
      </c>
      <c r="Z115" s="69">
        <f t="shared" si="105"/>
        <v>24.352999999999994</v>
      </c>
      <c r="AA115" s="69">
        <f t="shared" si="105"/>
        <v>26.328000000000003</v>
      </c>
      <c r="AB115" s="69">
        <f t="shared" si="105"/>
        <v>28.388691004603935</v>
      </c>
      <c r="AC115" s="69">
        <f t="shared" si="105"/>
        <v>29.34217438061842</v>
      </c>
      <c r="AD115" s="69">
        <f t="shared" si="105"/>
        <v>33.725975571621781</v>
      </c>
      <c r="AE115" s="69">
        <f t="shared" si="105"/>
        <v>36.142124349999996</v>
      </c>
      <c r="AF115" s="69">
        <f t="shared" si="105"/>
        <v>40.586904028029998</v>
      </c>
      <c r="AG115" s="69">
        <f t="shared" si="105"/>
        <v>48.566915920285155</v>
      </c>
      <c r="AH115" s="69">
        <f t="shared" si="105"/>
        <v>49.067000000000007</v>
      </c>
      <c r="AI115" s="69">
        <f t="shared" si="105"/>
        <v>42.920999999999999</v>
      </c>
      <c r="AJ115" s="69">
        <f t="shared" si="105"/>
        <v>53.356999999999985</v>
      </c>
      <c r="AK115" s="69">
        <f t="shared" si="105"/>
        <v>71.177000000000007</v>
      </c>
      <c r="AL115" s="69">
        <f t="shared" si="105"/>
        <v>95.596769927678125</v>
      </c>
    </row>
    <row r="116" spans="1:43" s="70" customFormat="1" ht="12.75">
      <c r="B116" s="71"/>
      <c r="C116" s="71"/>
      <c r="D116" s="71"/>
      <c r="E116" s="71"/>
      <c r="F116" s="71"/>
      <c r="G116" s="71"/>
      <c r="H116" s="71"/>
      <c r="I116" s="71"/>
      <c r="J116" s="71"/>
      <c r="K116" s="71"/>
      <c r="L116" s="71"/>
      <c r="M116" s="71"/>
      <c r="N116" s="71"/>
      <c r="O116" s="71"/>
      <c r="P116" s="71"/>
      <c r="Q116" s="71"/>
      <c r="R116" s="71"/>
      <c r="S116" s="200"/>
      <c r="T116" s="200"/>
      <c r="U116" s="214"/>
      <c r="V116" s="200"/>
      <c r="W116" s="200"/>
      <c r="X116" s="200"/>
      <c r="Y116" s="200"/>
      <c r="Z116" s="200"/>
      <c r="AA116" s="200"/>
      <c r="AB116" s="200"/>
      <c r="AC116" s="200"/>
      <c r="AD116" s="200"/>
      <c r="AE116" s="200"/>
      <c r="AF116" s="200"/>
      <c r="AG116" s="200"/>
      <c r="AH116" s="200"/>
      <c r="AI116" s="200"/>
    </row>
    <row r="117" spans="1:43" s="70" customFormat="1" ht="12.75">
      <c r="B117" s="71"/>
      <c r="C117" s="71"/>
      <c r="D117" s="71"/>
      <c r="E117" s="71"/>
      <c r="F117" s="71"/>
      <c r="G117" s="71"/>
      <c r="H117" s="71"/>
      <c r="I117" s="71"/>
      <c r="J117" s="71"/>
      <c r="K117" s="71"/>
      <c r="L117" s="71"/>
      <c r="M117" s="71"/>
      <c r="N117" s="71"/>
      <c r="O117" s="71"/>
      <c r="P117" s="71"/>
      <c r="Q117" s="71"/>
      <c r="R117" s="71"/>
      <c r="S117" s="200"/>
      <c r="T117" s="200"/>
      <c r="AB117" s="200"/>
      <c r="AC117" s="213"/>
      <c r="AD117" s="213"/>
      <c r="AE117" s="213"/>
      <c r="AF117" s="213"/>
      <c r="AG117" s="213"/>
      <c r="AH117" s="213"/>
      <c r="AI117" s="213"/>
    </row>
    <row r="118" spans="1:43" ht="15.75">
      <c r="A118" s="72"/>
      <c r="B118" s="72"/>
      <c r="C118" s="72"/>
      <c r="D118" s="150">
        <v>1998</v>
      </c>
      <c r="E118" s="150">
        <v>1999</v>
      </c>
      <c r="F118" s="150">
        <v>2000</v>
      </c>
      <c r="G118" s="150">
        <v>2001</v>
      </c>
      <c r="H118" s="150">
        <v>2002</v>
      </c>
      <c r="I118" s="150">
        <v>2003</v>
      </c>
      <c r="J118" s="150">
        <v>2004</v>
      </c>
      <c r="K118" s="150">
        <v>2005</v>
      </c>
      <c r="L118" s="150">
        <v>2006</v>
      </c>
      <c r="M118" s="150">
        <v>2007</v>
      </c>
      <c r="N118" s="150">
        <v>2008</v>
      </c>
      <c r="O118" s="150">
        <v>2009</v>
      </c>
      <c r="P118" s="150">
        <v>2010</v>
      </c>
      <c r="Q118" s="150">
        <v>2011</v>
      </c>
      <c r="R118" s="183">
        <v>2012</v>
      </c>
    </row>
    <row r="119" spans="1:43" ht="16.5" thickBot="1">
      <c r="A119" s="73" t="s">
        <v>50</v>
      </c>
      <c r="B119" s="74"/>
      <c r="C119" s="74"/>
      <c r="D119" s="75">
        <v>1</v>
      </c>
      <c r="E119" s="76">
        <v>1</v>
      </c>
      <c r="F119" s="75">
        <v>1</v>
      </c>
      <c r="G119" s="75">
        <v>1</v>
      </c>
      <c r="H119" s="75">
        <v>1</v>
      </c>
      <c r="I119" s="75">
        <v>1</v>
      </c>
      <c r="J119" s="75">
        <v>1</v>
      </c>
      <c r="K119" s="75">
        <v>1</v>
      </c>
      <c r="L119" s="75">
        <v>1</v>
      </c>
      <c r="M119" s="75">
        <v>1</v>
      </c>
      <c r="N119" s="75">
        <v>1</v>
      </c>
      <c r="O119" s="75">
        <v>1</v>
      </c>
      <c r="P119" s="75">
        <v>1</v>
      </c>
      <c r="Q119" s="75">
        <v>1</v>
      </c>
      <c r="R119" s="191">
        <v>1</v>
      </c>
      <c r="U119" s="214"/>
      <c r="V119" s="200"/>
      <c r="W119" s="200"/>
      <c r="X119" s="200"/>
      <c r="Y119" s="200"/>
      <c r="Z119" s="200"/>
      <c r="AA119" s="200"/>
      <c r="AB119" s="200"/>
      <c r="AC119" s="200"/>
      <c r="AD119" s="200"/>
      <c r="AE119" s="200"/>
      <c r="AF119" s="200"/>
      <c r="AG119" s="200"/>
      <c r="AH119" s="200"/>
      <c r="AI119" s="200"/>
      <c r="AJ119" s="200"/>
      <c r="AK119" s="200"/>
      <c r="AL119" s="200"/>
    </row>
    <row r="120" spans="1:43" ht="18">
      <c r="A120" s="73"/>
      <c r="B120" s="74"/>
      <c r="C120" s="74"/>
      <c r="D120" s="75"/>
      <c r="E120" s="76">
        <v>1</v>
      </c>
      <c r="F120" s="75">
        <v>1</v>
      </c>
      <c r="G120" s="75">
        <v>1</v>
      </c>
      <c r="H120" s="75">
        <v>1</v>
      </c>
      <c r="I120" s="75">
        <v>1</v>
      </c>
      <c r="J120" s="75">
        <v>1</v>
      </c>
      <c r="K120" s="75">
        <v>1</v>
      </c>
      <c r="L120" s="75">
        <v>1</v>
      </c>
      <c r="M120" s="75">
        <v>1</v>
      </c>
      <c r="N120" s="75">
        <v>1</v>
      </c>
      <c r="O120" s="75">
        <v>1</v>
      </c>
      <c r="P120" s="75">
        <v>1</v>
      </c>
      <c r="Q120" s="75">
        <v>1</v>
      </c>
      <c r="R120" s="191">
        <v>1</v>
      </c>
      <c r="U120" s="253" t="s">
        <v>90</v>
      </c>
      <c r="V120" s="219"/>
      <c r="W120" s="219"/>
      <c r="X120" s="261">
        <v>1998</v>
      </c>
      <c r="Y120" s="261">
        <v>1999</v>
      </c>
      <c r="Z120" s="261">
        <v>2000</v>
      </c>
      <c r="AA120" s="261">
        <v>2001</v>
      </c>
      <c r="AB120" s="261">
        <v>2002</v>
      </c>
      <c r="AC120" s="261">
        <v>2003</v>
      </c>
      <c r="AD120" s="261">
        <v>2004</v>
      </c>
      <c r="AE120" s="261">
        <v>2005</v>
      </c>
      <c r="AF120" s="261">
        <v>2006</v>
      </c>
      <c r="AG120" s="261">
        <v>2007</v>
      </c>
      <c r="AH120" s="261">
        <v>2008</v>
      </c>
      <c r="AI120" s="261">
        <v>2009</v>
      </c>
      <c r="AJ120" s="261">
        <v>2010</v>
      </c>
      <c r="AK120" s="261">
        <v>2011</v>
      </c>
      <c r="AL120" s="261">
        <v>2012</v>
      </c>
      <c r="AM120" s="219"/>
      <c r="AN120" s="219"/>
      <c r="AO120" s="219"/>
      <c r="AP120" s="238"/>
    </row>
    <row r="121" spans="1:43" ht="15.75">
      <c r="A121" s="77"/>
      <c r="B121" s="77"/>
      <c r="C121" s="77"/>
      <c r="D121" s="75"/>
      <c r="E121" s="76"/>
      <c r="F121" s="76">
        <v>1</v>
      </c>
      <c r="G121" s="75">
        <v>1</v>
      </c>
      <c r="H121" s="75">
        <v>1</v>
      </c>
      <c r="I121" s="75">
        <v>1</v>
      </c>
      <c r="J121" s="75">
        <v>1</v>
      </c>
      <c r="K121" s="75">
        <v>1</v>
      </c>
      <c r="L121" s="75">
        <v>1</v>
      </c>
      <c r="M121" s="75">
        <v>1</v>
      </c>
      <c r="N121" s="75">
        <v>1</v>
      </c>
      <c r="O121" s="75">
        <v>1</v>
      </c>
      <c r="P121" s="75">
        <v>1</v>
      </c>
      <c r="Q121" s="75">
        <v>1</v>
      </c>
      <c r="R121" s="191">
        <v>1</v>
      </c>
      <c r="U121" s="239" t="s">
        <v>82</v>
      </c>
      <c r="AH121" s="101"/>
      <c r="AI121" s="101"/>
      <c r="AJ121" s="101"/>
      <c r="AK121" s="101"/>
      <c r="AL121" s="101"/>
      <c r="AM121" s="101"/>
      <c r="AN121" s="240" t="s">
        <v>84</v>
      </c>
      <c r="AO121" s="241" t="s">
        <v>16</v>
      </c>
      <c r="AP121" s="242" t="s">
        <v>36</v>
      </c>
    </row>
    <row r="122" spans="1:43" ht="15.75">
      <c r="A122" s="73"/>
      <c r="B122" s="74"/>
      <c r="C122" s="74"/>
      <c r="D122" s="75"/>
      <c r="E122" s="76"/>
      <c r="F122" s="78"/>
      <c r="G122" s="75">
        <v>1</v>
      </c>
      <c r="H122" s="75">
        <v>1</v>
      </c>
      <c r="I122" s="75">
        <v>1</v>
      </c>
      <c r="J122" s="75">
        <v>1</v>
      </c>
      <c r="K122" s="75">
        <v>1</v>
      </c>
      <c r="L122" s="75">
        <v>1</v>
      </c>
      <c r="M122" s="75">
        <v>1</v>
      </c>
      <c r="N122" s="75">
        <v>1</v>
      </c>
      <c r="O122" s="75">
        <v>1</v>
      </c>
      <c r="P122" s="75">
        <v>1</v>
      </c>
      <c r="Q122" s="75">
        <v>1</v>
      </c>
      <c r="R122" s="191">
        <v>1</v>
      </c>
      <c r="U122" s="222" t="s">
        <v>25</v>
      </c>
      <c r="X122" s="233">
        <f>MAX(0,D107*($D97-D$106)/$D97)</f>
        <v>11.391151169590641</v>
      </c>
      <c r="Y122" s="233">
        <f t="shared" ref="Y122:AL122" si="106">MAX(0,E107*($D97-E$106)/$D97)</f>
        <v>5.9980821516900225</v>
      </c>
      <c r="Z122" s="233">
        <f t="shared" si="106"/>
        <v>3.0484016747703899</v>
      </c>
      <c r="AA122" s="233">
        <f t="shared" si="106"/>
        <v>4.7417784313725519</v>
      </c>
      <c r="AB122" s="233">
        <f t="shared" si="106"/>
        <v>15.912924172732858</v>
      </c>
      <c r="AC122" s="233">
        <f t="shared" si="106"/>
        <v>17.911278395095191</v>
      </c>
      <c r="AD122" s="233">
        <f t="shared" si="106"/>
        <v>21.681159844835882</v>
      </c>
      <c r="AE122" s="233">
        <f t="shared" si="106"/>
        <v>23.580075405775961</v>
      </c>
      <c r="AF122" s="233">
        <f t="shared" si="106"/>
        <v>26.368046233142501</v>
      </c>
      <c r="AG122" s="233">
        <f t="shared" si="106"/>
        <v>31.750475656631508</v>
      </c>
      <c r="AH122" s="233">
        <f t="shared" si="106"/>
        <v>30.860854319041625</v>
      </c>
      <c r="AI122" s="233">
        <f t="shared" si="106"/>
        <v>24.797200730730726</v>
      </c>
      <c r="AJ122" s="233">
        <f t="shared" si="106"/>
        <v>35.253533066429412</v>
      </c>
      <c r="AK122" s="233">
        <f t="shared" si="106"/>
        <v>47.906545672244668</v>
      </c>
      <c r="AL122" s="233">
        <f t="shared" si="106"/>
        <v>67.33354590801639</v>
      </c>
      <c r="AM122" s="231">
        <f>SUM(X122:AL122)</f>
        <v>368.53505283210035</v>
      </c>
      <c r="AN122" s="231">
        <f>AM122+AM123+AM129</f>
        <v>427.3588816709123</v>
      </c>
      <c r="AO122" s="231">
        <f>U25</f>
        <v>398.94572614107892</v>
      </c>
      <c r="AP122" s="254">
        <f>AM122+AO122+AM123+AM129</f>
        <v>826.3046078119911</v>
      </c>
      <c r="AQ122" s="201"/>
    </row>
    <row r="123" spans="1:43" ht="15.75">
      <c r="A123" s="73"/>
      <c r="B123" s="74"/>
      <c r="C123" s="74"/>
      <c r="D123" s="75"/>
      <c r="E123" s="76"/>
      <c r="F123" s="78"/>
      <c r="G123" s="75"/>
      <c r="H123" s="76">
        <v>1</v>
      </c>
      <c r="I123" s="75">
        <v>1</v>
      </c>
      <c r="J123" s="75">
        <v>1</v>
      </c>
      <c r="K123" s="75">
        <v>1</v>
      </c>
      <c r="L123" s="75">
        <v>1</v>
      </c>
      <c r="M123" s="75">
        <v>1</v>
      </c>
      <c r="N123" s="75">
        <v>1</v>
      </c>
      <c r="O123" s="75">
        <v>1</v>
      </c>
      <c r="P123" s="75">
        <v>1</v>
      </c>
      <c r="Q123" s="75">
        <v>1</v>
      </c>
      <c r="R123" s="191">
        <v>1</v>
      </c>
      <c r="U123" s="222" t="s">
        <v>26</v>
      </c>
      <c r="X123" s="233">
        <f t="shared" ref="X123:X129" si="107">MAX(0,D108*($D97-D$106)/$D97)</f>
        <v>10.851155750487329</v>
      </c>
      <c r="Y123" s="233">
        <f t="shared" ref="Y123:AL123" si="108">MAX(0,E108*($D97-E$106)/$D97)</f>
        <v>11.570259315746085</v>
      </c>
      <c r="Z123" s="233">
        <f t="shared" si="108"/>
        <v>10.863534846029175</v>
      </c>
      <c r="AA123" s="233">
        <f t="shared" si="108"/>
        <v>9.9026020499108753</v>
      </c>
      <c r="AB123" s="233">
        <f t="shared" si="108"/>
        <v>0</v>
      </c>
      <c r="AC123" s="233">
        <f t="shared" si="108"/>
        <v>0</v>
      </c>
      <c r="AD123" s="233">
        <f t="shared" si="108"/>
        <v>0</v>
      </c>
      <c r="AE123" s="233">
        <f t="shared" si="108"/>
        <v>0</v>
      </c>
      <c r="AF123" s="233">
        <f t="shared" si="108"/>
        <v>0</v>
      </c>
      <c r="AG123" s="233">
        <f t="shared" si="108"/>
        <v>0</v>
      </c>
      <c r="AH123" s="233">
        <f t="shared" si="108"/>
        <v>0</v>
      </c>
      <c r="AI123" s="233">
        <f t="shared" si="108"/>
        <v>0</v>
      </c>
      <c r="AJ123" s="233">
        <f t="shared" si="108"/>
        <v>0</v>
      </c>
      <c r="AK123" s="233">
        <f t="shared" si="108"/>
        <v>0</v>
      </c>
      <c r="AL123" s="233">
        <f t="shared" si="108"/>
        <v>0</v>
      </c>
      <c r="AM123" s="231">
        <f t="shared" ref="AM123:AM130" si="109">SUM(X123:AL123)</f>
        <v>43.187551962173465</v>
      </c>
      <c r="AN123" s="231"/>
      <c r="AO123" s="231"/>
      <c r="AP123" s="254"/>
    </row>
    <row r="124" spans="1:43" ht="15.75">
      <c r="A124" s="73"/>
      <c r="B124" s="74"/>
      <c r="C124" s="74"/>
      <c r="D124" s="75"/>
      <c r="E124" s="76"/>
      <c r="F124" s="78"/>
      <c r="G124" s="75"/>
      <c r="H124" s="76"/>
      <c r="I124" s="76">
        <v>1</v>
      </c>
      <c r="J124" s="75">
        <v>1</v>
      </c>
      <c r="K124" s="75">
        <v>1</v>
      </c>
      <c r="L124" s="75">
        <v>1</v>
      </c>
      <c r="M124" s="75">
        <v>1</v>
      </c>
      <c r="N124" s="75">
        <v>1</v>
      </c>
      <c r="O124" s="75">
        <v>1</v>
      </c>
      <c r="P124" s="75">
        <v>1</v>
      </c>
      <c r="Q124" s="75">
        <v>1</v>
      </c>
      <c r="R124" s="191">
        <v>1</v>
      </c>
      <c r="U124" s="222" t="s">
        <v>34</v>
      </c>
      <c r="X124" s="233">
        <f t="shared" si="107"/>
        <v>1.4196271929824562</v>
      </c>
      <c r="Y124" s="233">
        <f t="shared" ref="Y124:AL124" si="110">MAX(0,E109*($D98-E$106)/$D98)</f>
        <v>2.0031890766694147</v>
      </c>
      <c r="Z124" s="233">
        <f t="shared" si="110"/>
        <v>2.6671744327390599</v>
      </c>
      <c r="AA124" s="233">
        <f t="shared" si="110"/>
        <v>3.2800363636363636</v>
      </c>
      <c r="AB124" s="233">
        <f t="shared" si="110"/>
        <v>2.7917956725119324</v>
      </c>
      <c r="AC124" s="233">
        <f t="shared" si="110"/>
        <v>3.9111034121905774</v>
      </c>
      <c r="AD124" s="233">
        <f t="shared" si="110"/>
        <v>4.1504523479345155</v>
      </c>
      <c r="AE124" s="233">
        <f t="shared" si="110"/>
        <v>4.4570109060875174</v>
      </c>
      <c r="AF124" s="233">
        <f t="shared" si="110"/>
        <v>4.8927094509352491</v>
      </c>
      <c r="AG124" s="233">
        <f t="shared" si="110"/>
        <v>5.4676471665200461</v>
      </c>
      <c r="AH124" s="233">
        <f t="shared" si="110"/>
        <v>6.8010002837326624</v>
      </c>
      <c r="AI124" s="233">
        <f t="shared" si="110"/>
        <v>5.8066393693693694</v>
      </c>
      <c r="AJ124" s="233">
        <f t="shared" si="110"/>
        <v>6.7753180604982193</v>
      </c>
      <c r="AK124" s="233">
        <f t="shared" si="110"/>
        <v>7.2576716964800925</v>
      </c>
      <c r="AL124" s="233">
        <f t="shared" si="110"/>
        <v>7.7765517595843061</v>
      </c>
      <c r="AM124" s="231">
        <f t="shared" si="109"/>
        <v>69.457927191871789</v>
      </c>
      <c r="AN124" s="231">
        <f>AM124</f>
        <v>69.457927191871789</v>
      </c>
      <c r="AO124" s="231">
        <f>U30+U35</f>
        <v>10.74474656252541</v>
      </c>
      <c r="AP124" s="254">
        <f>AM124+AO124</f>
        <v>80.202673754397196</v>
      </c>
      <c r="AQ124" s="201"/>
    </row>
    <row r="125" spans="1:43" ht="15.75">
      <c r="A125" s="73"/>
      <c r="B125" s="74"/>
      <c r="C125" s="74"/>
      <c r="D125" s="75"/>
      <c r="E125" s="76"/>
      <c r="F125" s="78"/>
      <c r="G125" s="75"/>
      <c r="H125" s="76"/>
      <c r="I125" s="76"/>
      <c r="J125" s="76">
        <v>1</v>
      </c>
      <c r="K125" s="75">
        <v>1</v>
      </c>
      <c r="L125" s="75">
        <v>1</v>
      </c>
      <c r="M125" s="75">
        <v>1</v>
      </c>
      <c r="N125" s="75">
        <v>1</v>
      </c>
      <c r="O125" s="75">
        <v>1</v>
      </c>
      <c r="P125" s="75">
        <v>1</v>
      </c>
      <c r="Q125" s="75">
        <v>1</v>
      </c>
      <c r="R125" s="191">
        <v>1</v>
      </c>
      <c r="U125" s="222" t="s">
        <v>67</v>
      </c>
      <c r="X125" s="233">
        <f t="shared" si="107"/>
        <v>0.11609395711500975</v>
      </c>
      <c r="Y125" s="233">
        <f t="shared" ref="Y125:AL125" si="111">MAX(0,E110*($D99-E$106)/$D99)</f>
        <v>0.12967023907666944</v>
      </c>
      <c r="Z125" s="233">
        <f t="shared" si="111"/>
        <v>0</v>
      </c>
      <c r="AA125" s="233">
        <f t="shared" si="111"/>
        <v>6.9693048128342261E-2</v>
      </c>
      <c r="AB125" s="233">
        <f t="shared" si="111"/>
        <v>1.4432169567809239</v>
      </c>
      <c r="AC125" s="233">
        <f t="shared" si="111"/>
        <v>0.34895400770696466</v>
      </c>
      <c r="AD125" s="233">
        <f t="shared" si="111"/>
        <v>0.36090468378483848</v>
      </c>
      <c r="AE125" s="233">
        <f t="shared" si="111"/>
        <v>0.58544707217331493</v>
      </c>
      <c r="AF125" s="233">
        <f t="shared" si="111"/>
        <v>1.3415726006666646</v>
      </c>
      <c r="AG125" s="275">
        <f>M110*($D99-M$106)/$D99</f>
        <v>2.5410341436030701</v>
      </c>
      <c r="AH125" s="233">
        <f t="shared" si="111"/>
        <v>2.6790209331651957</v>
      </c>
      <c r="AI125" s="233">
        <f t="shared" si="111"/>
        <v>3.8351199199199195</v>
      </c>
      <c r="AJ125" s="233">
        <f t="shared" si="111"/>
        <v>1.8969335705812573</v>
      </c>
      <c r="AK125" s="233">
        <f t="shared" si="111"/>
        <v>3.7940977495672241</v>
      </c>
      <c r="AL125" s="233">
        <f t="shared" si="111"/>
        <v>3.1718946406274511</v>
      </c>
      <c r="AM125" s="231">
        <f t="shared" si="109"/>
        <v>22.313653522896846</v>
      </c>
      <c r="AN125" s="231">
        <f>AM125</f>
        <v>22.313653522896846</v>
      </c>
      <c r="AO125" s="231">
        <f>T50</f>
        <v>0</v>
      </c>
      <c r="AP125" s="254">
        <f>AM125+AO125</f>
        <v>22.313653522896846</v>
      </c>
      <c r="AQ125" s="201"/>
    </row>
    <row r="126" spans="1:43" ht="15.75">
      <c r="A126" s="73"/>
      <c r="B126" s="74"/>
      <c r="C126" s="74"/>
      <c r="D126" s="75"/>
      <c r="E126" s="76"/>
      <c r="F126" s="78"/>
      <c r="G126" s="75"/>
      <c r="H126" s="76"/>
      <c r="I126" s="76"/>
      <c r="J126" s="76"/>
      <c r="K126" s="76">
        <v>1</v>
      </c>
      <c r="L126" s="75">
        <v>1</v>
      </c>
      <c r="M126" s="75">
        <v>1</v>
      </c>
      <c r="N126" s="75">
        <v>1</v>
      </c>
      <c r="O126" s="75">
        <v>1</v>
      </c>
      <c r="P126" s="75">
        <v>1</v>
      </c>
      <c r="Q126" s="75">
        <v>1</v>
      </c>
      <c r="R126" s="191">
        <v>1</v>
      </c>
      <c r="U126" s="222" t="s">
        <v>60</v>
      </c>
      <c r="X126" s="233">
        <f t="shared" si="107"/>
        <v>0</v>
      </c>
      <c r="Y126" s="233">
        <f t="shared" ref="Y126:AL126" si="112">MAX(0,E111*($D100-E$106)/$D100)</f>
        <v>0</v>
      </c>
      <c r="Z126" s="233">
        <f t="shared" si="112"/>
        <v>0</v>
      </c>
      <c r="AA126" s="233">
        <f t="shared" si="112"/>
        <v>0</v>
      </c>
      <c r="AB126" s="233">
        <f t="shared" si="112"/>
        <v>0</v>
      </c>
      <c r="AC126" s="233">
        <f t="shared" si="112"/>
        <v>0</v>
      </c>
      <c r="AD126" s="233">
        <f t="shared" si="112"/>
        <v>0</v>
      </c>
      <c r="AE126" s="233">
        <f t="shared" si="112"/>
        <v>0</v>
      </c>
      <c r="AF126" s="233">
        <f t="shared" si="112"/>
        <v>0</v>
      </c>
      <c r="AG126" s="233">
        <f t="shared" si="112"/>
        <v>1.4834711301083766E-2</v>
      </c>
      <c r="AH126" s="233">
        <f t="shared" si="112"/>
        <v>0.13818247162673394</v>
      </c>
      <c r="AI126" s="233">
        <f t="shared" si="112"/>
        <v>7.1346186186186183E-2</v>
      </c>
      <c r="AJ126" s="233">
        <f t="shared" si="112"/>
        <v>0.13793861209964414</v>
      </c>
      <c r="AK126" s="233">
        <f t="shared" si="112"/>
        <v>0.13592642815926143</v>
      </c>
      <c r="AL126" s="233">
        <f t="shared" si="112"/>
        <v>0.29427284889844219</v>
      </c>
      <c r="AM126" s="231">
        <f t="shared" si="109"/>
        <v>0.79250125827135165</v>
      </c>
      <c r="AN126" s="231">
        <f>AM126</f>
        <v>0.79250125827135165</v>
      </c>
      <c r="AO126" s="231">
        <v>0</v>
      </c>
      <c r="AP126" s="254">
        <f>AM126+AO126</f>
        <v>0.79250125827135165</v>
      </c>
      <c r="AQ126" s="201"/>
    </row>
    <row r="127" spans="1:43" ht="15.75">
      <c r="A127" s="73"/>
      <c r="B127" s="74"/>
      <c r="C127" s="74"/>
      <c r="D127" s="75"/>
      <c r="E127" s="76"/>
      <c r="F127" s="78"/>
      <c r="G127" s="75"/>
      <c r="H127" s="76"/>
      <c r="I127" s="76"/>
      <c r="J127" s="76"/>
      <c r="K127" s="76"/>
      <c r="L127" s="76">
        <v>1</v>
      </c>
      <c r="M127" s="75">
        <v>1</v>
      </c>
      <c r="N127" s="75">
        <v>1</v>
      </c>
      <c r="O127" s="75">
        <v>1</v>
      </c>
      <c r="P127" s="75">
        <v>1</v>
      </c>
      <c r="Q127" s="75">
        <v>1</v>
      </c>
      <c r="R127" s="191">
        <v>1</v>
      </c>
      <c r="U127" s="222" t="s">
        <v>35</v>
      </c>
      <c r="X127" s="233">
        <f t="shared" si="107"/>
        <v>0</v>
      </c>
      <c r="Y127" s="233">
        <f t="shared" ref="Y127:AL127" si="113">MAX(0,E112*($D101-E$106)/$D101)</f>
        <v>0</v>
      </c>
      <c r="Z127" s="233">
        <f t="shared" si="113"/>
        <v>0</v>
      </c>
      <c r="AA127" s="233">
        <f t="shared" si="113"/>
        <v>0</v>
      </c>
      <c r="AB127" s="233">
        <f t="shared" si="113"/>
        <v>0</v>
      </c>
      <c r="AC127" s="233">
        <f t="shared" si="113"/>
        <v>0</v>
      </c>
      <c r="AD127" s="233">
        <f t="shared" si="113"/>
        <v>0</v>
      </c>
      <c r="AE127" s="233">
        <f t="shared" si="113"/>
        <v>0</v>
      </c>
      <c r="AF127" s="233">
        <f t="shared" si="113"/>
        <v>0</v>
      </c>
      <c r="AG127" s="233">
        <f t="shared" si="113"/>
        <v>0</v>
      </c>
      <c r="AH127" s="233">
        <f t="shared" si="113"/>
        <v>0</v>
      </c>
      <c r="AI127" s="233">
        <f t="shared" si="113"/>
        <v>0</v>
      </c>
      <c r="AJ127" s="233">
        <f t="shared" si="113"/>
        <v>0</v>
      </c>
      <c r="AK127" s="233">
        <f t="shared" si="113"/>
        <v>0</v>
      </c>
      <c r="AL127" s="233">
        <f t="shared" si="113"/>
        <v>0</v>
      </c>
      <c r="AM127" s="231">
        <f t="shared" si="109"/>
        <v>0</v>
      </c>
      <c r="AN127" s="231">
        <f>AM127</f>
        <v>0</v>
      </c>
      <c r="AO127" s="231">
        <f>U45</f>
        <v>7.3967634854771775</v>
      </c>
      <c r="AP127" s="254">
        <f>AM127+AO127</f>
        <v>7.3967634854771775</v>
      </c>
      <c r="AQ127" s="201"/>
    </row>
    <row r="128" spans="1:43" ht="15.75">
      <c r="A128" s="73"/>
      <c r="B128" s="74"/>
      <c r="C128" s="74"/>
      <c r="D128" s="75"/>
      <c r="E128" s="76"/>
      <c r="F128" s="78"/>
      <c r="G128" s="75"/>
      <c r="H128" s="76"/>
      <c r="I128" s="76"/>
      <c r="J128" s="76"/>
      <c r="K128" s="76"/>
      <c r="L128" s="76"/>
      <c r="M128" s="76">
        <v>1</v>
      </c>
      <c r="N128" s="75">
        <v>1</v>
      </c>
      <c r="O128" s="75">
        <v>1</v>
      </c>
      <c r="P128" s="75">
        <v>1</v>
      </c>
      <c r="Q128" s="75">
        <v>1</v>
      </c>
      <c r="R128" s="191">
        <v>1</v>
      </c>
      <c r="U128" s="222" t="s">
        <v>61</v>
      </c>
      <c r="X128" s="233">
        <f t="shared" si="107"/>
        <v>0</v>
      </c>
      <c r="Y128" s="233">
        <f t="shared" ref="Y128:AL128" si="114">MAX(0,E113*($D102-E$106)/$D102)</f>
        <v>0</v>
      </c>
      <c r="Z128" s="233">
        <f t="shared" si="114"/>
        <v>0</v>
      </c>
      <c r="AA128" s="233">
        <f t="shared" si="114"/>
        <v>0</v>
      </c>
      <c r="AB128" s="233">
        <f t="shared" si="114"/>
        <v>0</v>
      </c>
      <c r="AC128" s="233">
        <f t="shared" si="114"/>
        <v>0</v>
      </c>
      <c r="AD128" s="233">
        <f t="shared" si="114"/>
        <v>0</v>
      </c>
      <c r="AE128" s="233">
        <f t="shared" si="114"/>
        <v>0</v>
      </c>
      <c r="AF128" s="233">
        <f t="shared" si="114"/>
        <v>0</v>
      </c>
      <c r="AG128" s="233">
        <f t="shared" si="114"/>
        <v>0</v>
      </c>
      <c r="AH128" s="233">
        <f t="shared" si="114"/>
        <v>1.2750945775535944E-2</v>
      </c>
      <c r="AI128" s="233">
        <f t="shared" si="114"/>
        <v>3.9676756756756748E-2</v>
      </c>
      <c r="AJ128" s="233">
        <f t="shared" si="114"/>
        <v>0.20879596678529069</v>
      </c>
      <c r="AK128" s="233">
        <f t="shared" si="114"/>
        <v>0.11799019042123486</v>
      </c>
      <c r="AL128" s="233">
        <f t="shared" si="114"/>
        <v>0.32173199999999996</v>
      </c>
      <c r="AM128" s="231">
        <f t="shared" si="109"/>
        <v>0.70094585973881829</v>
      </c>
      <c r="AN128" s="231">
        <f>AM128</f>
        <v>0.70094585973881829</v>
      </c>
      <c r="AO128" s="231">
        <v>0</v>
      </c>
      <c r="AP128" s="254">
        <f>AM128+AO128</f>
        <v>0.70094585973881829</v>
      </c>
      <c r="AQ128" s="201"/>
    </row>
    <row r="129" spans="1:43" ht="15.75">
      <c r="A129" s="73"/>
      <c r="B129" s="74"/>
      <c r="C129" s="74"/>
      <c r="D129" s="75"/>
      <c r="E129" s="76"/>
      <c r="F129" s="78"/>
      <c r="G129" s="75"/>
      <c r="H129" s="76"/>
      <c r="I129" s="76"/>
      <c r="J129" s="76"/>
      <c r="K129" s="76"/>
      <c r="L129" s="76"/>
      <c r="M129" s="76"/>
      <c r="N129" s="76">
        <v>1</v>
      </c>
      <c r="O129" s="75">
        <v>1</v>
      </c>
      <c r="P129" s="75">
        <v>1</v>
      </c>
      <c r="Q129" s="75">
        <v>1</v>
      </c>
      <c r="R129" s="191">
        <v>1</v>
      </c>
      <c r="U129" s="222" t="s">
        <v>62</v>
      </c>
      <c r="X129" s="233">
        <f t="shared" si="107"/>
        <v>2.1837073099415205</v>
      </c>
      <c r="Y129" s="233">
        <f t="shared" ref="Y129:AL129" si="115">MAX(0,E114*($D103-E$106)/$D103)</f>
        <v>2.9612360263808739</v>
      </c>
      <c r="Z129" s="233">
        <f t="shared" si="115"/>
        <v>0.8639700837385198</v>
      </c>
      <c r="AA129" s="233">
        <f t="shared" si="115"/>
        <v>1.5762759358288772</v>
      </c>
      <c r="AB129" s="233">
        <f t="shared" si="115"/>
        <v>1.4125130077868853</v>
      </c>
      <c r="AC129" s="233">
        <f t="shared" si="115"/>
        <v>1.7287972205294826</v>
      </c>
      <c r="AD129" s="233">
        <f t="shared" si="115"/>
        <v>1.9251153436781612</v>
      </c>
      <c r="AE129" s="233">
        <f t="shared" si="115"/>
        <v>1.7369314829350069</v>
      </c>
      <c r="AF129" s="233">
        <f t="shared" si="115"/>
        <v>1.2477304658191668</v>
      </c>
      <c r="AG129" s="233">
        <f t="shared" si="115"/>
        <v>0</v>
      </c>
      <c r="AH129" s="233">
        <f t="shared" si="115"/>
        <v>0</v>
      </c>
      <c r="AI129" s="233">
        <f t="shared" si="115"/>
        <v>0</v>
      </c>
      <c r="AJ129" s="233">
        <f t="shared" si="115"/>
        <v>0</v>
      </c>
      <c r="AK129" s="233">
        <f t="shared" si="115"/>
        <v>0</v>
      </c>
      <c r="AL129" s="233">
        <f t="shared" si="115"/>
        <v>0</v>
      </c>
      <c r="AM129" s="231">
        <f t="shared" si="109"/>
        <v>15.636276876638494</v>
      </c>
      <c r="AN129" s="101"/>
      <c r="AO129" s="208"/>
      <c r="AP129" s="243"/>
      <c r="AQ129" s="201"/>
    </row>
    <row r="130" spans="1:43" ht="15.75">
      <c r="A130" s="73"/>
      <c r="B130" s="74"/>
      <c r="C130" s="74"/>
      <c r="D130" s="75"/>
      <c r="E130" s="76"/>
      <c r="F130" s="78"/>
      <c r="G130" s="75"/>
      <c r="H130" s="76"/>
      <c r="I130" s="76"/>
      <c r="J130" s="76"/>
      <c r="K130" s="76"/>
      <c r="L130" s="76"/>
      <c r="M130" s="76"/>
      <c r="N130" s="76"/>
      <c r="O130" s="76">
        <v>1</v>
      </c>
      <c r="P130" s="75">
        <v>1</v>
      </c>
      <c r="Q130" s="75">
        <v>1</v>
      </c>
      <c r="R130" s="191">
        <v>1</v>
      </c>
      <c r="U130" s="244" t="s">
        <v>27</v>
      </c>
      <c r="X130" s="233">
        <f>SUM(X122:X129)</f>
        <v>25.961735380116959</v>
      </c>
      <c r="Y130" s="233">
        <f t="shared" ref="Y130:AL130" si="116">SUM(Y122:Y129)</f>
        <v>22.662436809563065</v>
      </c>
      <c r="Z130" s="233">
        <f t="shared" si="116"/>
        <v>17.443081037277143</v>
      </c>
      <c r="AA130" s="233">
        <f t="shared" si="116"/>
        <v>19.570385828877011</v>
      </c>
      <c r="AB130" s="233">
        <f t="shared" si="116"/>
        <v>21.560449809812596</v>
      </c>
      <c r="AC130" s="233">
        <f t="shared" si="116"/>
        <v>23.900133035522217</v>
      </c>
      <c r="AD130" s="233">
        <f t="shared" si="116"/>
        <v>28.117632220233396</v>
      </c>
      <c r="AE130" s="233">
        <f t="shared" si="116"/>
        <v>30.359464866971802</v>
      </c>
      <c r="AF130" s="233">
        <f t="shared" si="116"/>
        <v>33.850058750563583</v>
      </c>
      <c r="AG130" s="233">
        <f t="shared" si="116"/>
        <v>39.773991678055708</v>
      </c>
      <c r="AH130" s="233">
        <f t="shared" si="116"/>
        <v>40.491808953341753</v>
      </c>
      <c r="AI130" s="233">
        <f t="shared" si="116"/>
        <v>34.54998296296295</v>
      </c>
      <c r="AJ130" s="233">
        <f t="shared" si="116"/>
        <v>44.272519276393822</v>
      </c>
      <c r="AK130" s="233">
        <f t="shared" si="116"/>
        <v>59.212231736872475</v>
      </c>
      <c r="AL130" s="233">
        <f t="shared" si="116"/>
        <v>78.897997157126596</v>
      </c>
      <c r="AM130" s="231">
        <f t="shared" si="109"/>
        <v>520.62390950369104</v>
      </c>
      <c r="AN130" s="101"/>
      <c r="AO130" s="245"/>
      <c r="AP130" s="246"/>
    </row>
    <row r="131" spans="1:43" ht="15.75">
      <c r="A131" s="73"/>
      <c r="B131" s="74"/>
      <c r="C131" s="74"/>
      <c r="D131" s="75"/>
      <c r="E131" s="76"/>
      <c r="F131" s="78"/>
      <c r="G131" s="75"/>
      <c r="H131" s="76"/>
      <c r="I131" s="76"/>
      <c r="J131" s="76"/>
      <c r="K131" s="76"/>
      <c r="L131" s="76"/>
      <c r="M131" s="76"/>
      <c r="N131" s="76"/>
      <c r="O131" s="76"/>
      <c r="P131" s="76">
        <v>1</v>
      </c>
      <c r="Q131" s="75">
        <v>1</v>
      </c>
      <c r="R131" s="191">
        <v>1</v>
      </c>
      <c r="U131" s="247"/>
      <c r="AH131" s="101"/>
      <c r="AI131" s="101"/>
      <c r="AJ131" s="101"/>
      <c r="AK131" s="101"/>
      <c r="AL131" s="101"/>
      <c r="AM131" s="101"/>
      <c r="AN131" s="101"/>
      <c r="AO131" s="101"/>
      <c r="AP131" s="243"/>
    </row>
    <row r="132" spans="1:43" ht="15.75">
      <c r="A132" s="73"/>
      <c r="B132" s="74"/>
      <c r="C132" s="74"/>
      <c r="D132" s="75"/>
      <c r="E132" s="76"/>
      <c r="F132" s="78"/>
      <c r="G132" s="75"/>
      <c r="H132" s="76"/>
      <c r="I132" s="76"/>
      <c r="J132" s="76"/>
      <c r="K132" s="76"/>
      <c r="L132" s="76"/>
      <c r="M132" s="76"/>
      <c r="N132" s="76"/>
      <c r="O132" s="76"/>
      <c r="P132" s="60"/>
      <c r="Q132" s="76">
        <v>1</v>
      </c>
      <c r="R132" s="191">
        <v>1</v>
      </c>
      <c r="U132" s="247"/>
      <c r="AH132" s="101"/>
      <c r="AI132" s="101"/>
      <c r="AJ132" s="101"/>
      <c r="AK132" s="101"/>
      <c r="AL132" s="101"/>
      <c r="AM132" s="101"/>
      <c r="AN132" s="101"/>
      <c r="AO132" s="101"/>
      <c r="AP132" s="248"/>
    </row>
    <row r="133" spans="1:43" ht="15.75">
      <c r="A133" s="73"/>
      <c r="B133" s="74"/>
      <c r="C133" s="74"/>
      <c r="D133" s="75"/>
      <c r="E133" s="76"/>
      <c r="F133" s="78"/>
      <c r="G133" s="75"/>
      <c r="H133" s="76"/>
      <c r="I133" s="76"/>
      <c r="J133" s="76"/>
      <c r="K133" s="76"/>
      <c r="L133" s="76"/>
      <c r="M133" s="76"/>
      <c r="N133" s="76"/>
      <c r="O133" s="76"/>
      <c r="P133" s="60"/>
      <c r="Q133" s="76"/>
      <c r="R133" s="192">
        <v>1</v>
      </c>
      <c r="U133" s="239" t="s">
        <v>81</v>
      </c>
      <c r="AH133" s="101"/>
      <c r="AI133" s="101"/>
      <c r="AJ133" s="101"/>
      <c r="AK133" s="101"/>
      <c r="AL133" s="101"/>
      <c r="AM133" s="101"/>
      <c r="AN133" s="101"/>
      <c r="AO133" s="101"/>
      <c r="AP133" s="248"/>
    </row>
    <row r="134" spans="1:43" ht="15.75">
      <c r="A134" s="73"/>
      <c r="B134" s="74"/>
      <c r="C134" s="74"/>
      <c r="D134" s="75"/>
      <c r="E134" s="76"/>
      <c r="F134" s="78"/>
      <c r="G134" s="75"/>
      <c r="H134" s="76"/>
      <c r="I134" s="76"/>
      <c r="J134" s="76"/>
      <c r="K134" s="76"/>
      <c r="L134" s="76"/>
      <c r="M134" s="76"/>
      <c r="N134" s="76"/>
      <c r="O134" s="76"/>
      <c r="P134" s="60"/>
      <c r="Q134" s="76"/>
      <c r="R134" s="192"/>
      <c r="U134" s="222" t="s">
        <v>25</v>
      </c>
      <c r="X134" s="101">
        <f>MAX(0,$D$97-D$106)</f>
        <v>45.5</v>
      </c>
      <c r="Y134" s="101">
        <f t="shared" ref="Y134:AD135" si="117">MAX(0,$D$97-E$106)</f>
        <v>46.5</v>
      </c>
      <c r="Z134" s="101">
        <f t="shared" si="117"/>
        <v>47.5</v>
      </c>
      <c r="AA134" s="101">
        <f t="shared" si="117"/>
        <v>48.5</v>
      </c>
      <c r="AB134" s="101">
        <f t="shared" si="117"/>
        <v>49.5</v>
      </c>
      <c r="AC134" s="101">
        <f t="shared" si="117"/>
        <v>50.5</v>
      </c>
      <c r="AD134" s="101">
        <f t="shared" si="117"/>
        <v>51.5</v>
      </c>
      <c r="AE134" s="101">
        <f t="shared" ref="AE134:AE135" si="118">MAX(0,$D$97-K$106)</f>
        <v>52.5</v>
      </c>
      <c r="AF134" s="101">
        <f t="shared" ref="AF134:AF135" si="119">MAX(0,$D$97-L$106)</f>
        <v>53.5</v>
      </c>
      <c r="AG134" s="101">
        <f t="shared" ref="AG134:AG135" si="120">MAX(0,$D$97-M$106)</f>
        <v>54.5</v>
      </c>
      <c r="AH134" s="101">
        <f t="shared" ref="AH134:AH135" si="121">MAX(0,$D$97-N$106)</f>
        <v>55.5</v>
      </c>
      <c r="AI134" s="101">
        <f t="shared" ref="AI134:AI135" si="122">MAX(0,$D$97-O$106)</f>
        <v>56.5</v>
      </c>
      <c r="AJ134" s="101">
        <f t="shared" ref="AJ134:AJ135" si="123">MAX(0,$D$97-P$106)</f>
        <v>57.5</v>
      </c>
      <c r="AK134" s="101">
        <f t="shared" ref="AK134:AK135" si="124">MAX(0,$D$97-Q$106)</f>
        <v>58.5</v>
      </c>
      <c r="AL134" s="101">
        <f t="shared" ref="AL134:AL135" si="125">MAX(0,$D$97-R$106)</f>
        <v>59.5</v>
      </c>
      <c r="AM134" s="101"/>
      <c r="AN134" s="101"/>
      <c r="AO134" s="101"/>
      <c r="AP134" s="248"/>
    </row>
    <row r="135" spans="1:43" ht="15.75">
      <c r="A135" s="73"/>
      <c r="B135" s="74"/>
      <c r="C135" s="74"/>
      <c r="D135" s="75"/>
      <c r="E135" s="76"/>
      <c r="F135" s="78"/>
      <c r="G135" s="75"/>
      <c r="H135" s="76"/>
      <c r="I135" s="76"/>
      <c r="J135" s="76"/>
      <c r="K135" s="76"/>
      <c r="L135" s="76"/>
      <c r="M135" s="76"/>
      <c r="N135" s="76"/>
      <c r="O135" s="76"/>
      <c r="P135" s="79"/>
      <c r="Q135" s="76"/>
      <c r="R135" s="192"/>
      <c r="U135" s="222" t="s">
        <v>26</v>
      </c>
      <c r="X135" s="101">
        <f>MAX(0,$D$97-D$106)</f>
        <v>45.5</v>
      </c>
      <c r="Y135" s="101">
        <f t="shared" si="117"/>
        <v>46.5</v>
      </c>
      <c r="Z135" s="101">
        <f t="shared" si="117"/>
        <v>47.5</v>
      </c>
      <c r="AA135" s="101">
        <f t="shared" si="117"/>
        <v>48.5</v>
      </c>
      <c r="AB135" s="101">
        <f t="shared" si="117"/>
        <v>49.5</v>
      </c>
      <c r="AC135" s="101">
        <f t="shared" si="117"/>
        <v>50.5</v>
      </c>
      <c r="AD135" s="101">
        <f t="shared" si="117"/>
        <v>51.5</v>
      </c>
      <c r="AE135" s="101">
        <f t="shared" si="118"/>
        <v>52.5</v>
      </c>
      <c r="AF135" s="101">
        <f t="shared" si="119"/>
        <v>53.5</v>
      </c>
      <c r="AG135" s="101">
        <f t="shared" si="120"/>
        <v>54.5</v>
      </c>
      <c r="AH135" s="101">
        <f t="shared" si="121"/>
        <v>55.5</v>
      </c>
      <c r="AI135" s="101">
        <f t="shared" si="122"/>
        <v>56.5</v>
      </c>
      <c r="AJ135" s="101">
        <f t="shared" si="123"/>
        <v>57.5</v>
      </c>
      <c r="AK135" s="101">
        <f t="shared" si="124"/>
        <v>58.5</v>
      </c>
      <c r="AL135" s="101">
        <f t="shared" si="125"/>
        <v>59.5</v>
      </c>
      <c r="AM135" s="101"/>
      <c r="AN135" s="101"/>
      <c r="AO135" s="101"/>
      <c r="AP135" s="248"/>
    </row>
    <row r="136" spans="1:43" ht="15.75">
      <c r="A136" s="73"/>
      <c r="B136" s="74"/>
      <c r="C136" s="74"/>
      <c r="D136" s="75"/>
      <c r="E136" s="76"/>
      <c r="F136" s="78"/>
      <c r="G136" s="75"/>
      <c r="H136" s="76"/>
      <c r="I136" s="76"/>
      <c r="J136" s="76"/>
      <c r="K136" s="76"/>
      <c r="L136" s="76"/>
      <c r="M136" s="76"/>
      <c r="N136" s="76"/>
      <c r="O136" s="76"/>
      <c r="P136" s="79"/>
      <c r="Q136" s="76"/>
      <c r="R136" s="192"/>
      <c r="U136" s="222" t="s">
        <v>34</v>
      </c>
      <c r="W136" s="101" t="s">
        <v>80</v>
      </c>
      <c r="X136" s="276">
        <v>0.5</v>
      </c>
      <c r="Y136" s="276">
        <v>1.5</v>
      </c>
      <c r="Z136" s="276">
        <v>2.5</v>
      </c>
      <c r="AA136" s="276">
        <v>3.5</v>
      </c>
      <c r="AB136" s="276">
        <v>4.5</v>
      </c>
      <c r="AC136" s="276">
        <v>5.5</v>
      </c>
      <c r="AD136" s="276">
        <v>6.5</v>
      </c>
      <c r="AE136" s="276">
        <v>7.5</v>
      </c>
      <c r="AF136" s="276">
        <v>8.5</v>
      </c>
      <c r="AG136" s="276">
        <v>9.5</v>
      </c>
      <c r="AH136" s="276">
        <v>10.5</v>
      </c>
      <c r="AI136" s="276">
        <v>11.5</v>
      </c>
      <c r="AJ136" s="276">
        <v>12.5</v>
      </c>
      <c r="AK136" s="276">
        <v>13.5</v>
      </c>
      <c r="AL136" s="276">
        <v>14.5</v>
      </c>
      <c r="AM136" s="101"/>
      <c r="AN136" s="101"/>
      <c r="AO136" s="101"/>
      <c r="AP136" s="248"/>
    </row>
    <row r="137" spans="1:43" ht="15.75">
      <c r="A137" s="73"/>
      <c r="B137" s="74"/>
      <c r="C137" s="74"/>
      <c r="D137" s="75"/>
      <c r="E137" s="76"/>
      <c r="F137" s="78"/>
      <c r="G137" s="75"/>
      <c r="H137" s="76"/>
      <c r="I137" s="76"/>
      <c r="J137" s="76"/>
      <c r="K137" s="76"/>
      <c r="L137" s="76"/>
      <c r="M137" s="76"/>
      <c r="N137" s="76"/>
      <c r="O137" s="76"/>
      <c r="P137" s="79"/>
      <c r="Q137" s="76"/>
      <c r="R137" s="192"/>
      <c r="U137" s="222" t="s">
        <v>67</v>
      </c>
      <c r="X137" s="101">
        <f>MAX(0,$D$99-D$106)</f>
        <v>0.5</v>
      </c>
      <c r="Y137" s="101">
        <f t="shared" ref="Y137:AL137" si="126">MAX(0,$D$99-E$106)</f>
        <v>1.5</v>
      </c>
      <c r="Z137" s="101">
        <f t="shared" si="126"/>
        <v>2.5</v>
      </c>
      <c r="AA137" s="101">
        <f t="shared" si="126"/>
        <v>3.5</v>
      </c>
      <c r="AB137" s="101">
        <f t="shared" si="126"/>
        <v>4.5</v>
      </c>
      <c r="AC137" s="101">
        <f t="shared" si="126"/>
        <v>5.5</v>
      </c>
      <c r="AD137" s="101">
        <f t="shared" si="126"/>
        <v>6.5</v>
      </c>
      <c r="AE137" s="101">
        <f t="shared" si="126"/>
        <v>7.5</v>
      </c>
      <c r="AF137" s="101">
        <f t="shared" si="126"/>
        <v>8.5</v>
      </c>
      <c r="AG137" s="101">
        <f t="shared" si="126"/>
        <v>9.5</v>
      </c>
      <c r="AH137" s="101">
        <f t="shared" si="126"/>
        <v>10.5</v>
      </c>
      <c r="AI137" s="101">
        <f t="shared" si="126"/>
        <v>11.5</v>
      </c>
      <c r="AJ137" s="101">
        <f t="shared" si="126"/>
        <v>12.5</v>
      </c>
      <c r="AK137" s="101">
        <f t="shared" si="126"/>
        <v>13.5</v>
      </c>
      <c r="AL137" s="101">
        <f t="shared" si="126"/>
        <v>14.5</v>
      </c>
      <c r="AM137" s="101"/>
      <c r="AN137" s="101"/>
      <c r="AO137" s="101"/>
      <c r="AP137" s="248"/>
    </row>
    <row r="138" spans="1:43" ht="15.75">
      <c r="A138" s="73"/>
      <c r="B138" s="74"/>
      <c r="C138" s="74"/>
      <c r="D138" s="75"/>
      <c r="E138" s="76"/>
      <c r="F138" s="78"/>
      <c r="G138" s="75"/>
      <c r="H138" s="76"/>
      <c r="I138" s="76"/>
      <c r="J138" s="76"/>
      <c r="K138" s="76"/>
      <c r="L138" s="76"/>
      <c r="M138" s="76"/>
      <c r="N138" s="76"/>
      <c r="O138" s="76"/>
      <c r="P138" s="79"/>
      <c r="Q138" s="76"/>
      <c r="R138" s="192"/>
      <c r="U138" s="222" t="s">
        <v>60</v>
      </c>
      <c r="X138" s="101">
        <f>MAX(0,$D$100-D$106)</f>
        <v>0</v>
      </c>
      <c r="Y138" s="101">
        <f t="shared" ref="Y138:AE138" si="127">MAX(0,$D$100-E$106)</f>
        <v>0</v>
      </c>
      <c r="Z138" s="101">
        <f t="shared" si="127"/>
        <v>0</v>
      </c>
      <c r="AA138" s="101">
        <f t="shared" si="127"/>
        <v>0</v>
      </c>
      <c r="AB138" s="101">
        <f t="shared" si="127"/>
        <v>0</v>
      </c>
      <c r="AC138" s="101">
        <f t="shared" si="127"/>
        <v>0.5</v>
      </c>
      <c r="AD138" s="101">
        <f t="shared" si="127"/>
        <v>1.5</v>
      </c>
      <c r="AE138" s="101">
        <f t="shared" si="127"/>
        <v>2.5</v>
      </c>
      <c r="AF138" s="101">
        <f t="shared" ref="AF138" si="128">MAX(0,$D$100-L$106)</f>
        <v>3.5</v>
      </c>
      <c r="AG138" s="101">
        <f t="shared" ref="AG138" si="129">MAX(0,$D$100-M$106)</f>
        <v>4.5</v>
      </c>
      <c r="AH138" s="101">
        <f t="shared" ref="AH138" si="130">MAX(0,$D$100-N$106)</f>
        <v>5.5</v>
      </c>
      <c r="AI138" s="101">
        <f t="shared" ref="AI138" si="131">MAX(0,$D$100-O$106)</f>
        <v>6.5</v>
      </c>
      <c r="AJ138" s="101">
        <f t="shared" ref="AJ138" si="132">MAX(0,$D$100-P$106)</f>
        <v>7.5</v>
      </c>
      <c r="AK138" s="101">
        <f t="shared" ref="AK138:AL138" si="133">MAX(0,$D$100-Q$106)</f>
        <v>8.5</v>
      </c>
      <c r="AL138" s="101">
        <f t="shared" si="133"/>
        <v>9.5</v>
      </c>
      <c r="AM138" s="101"/>
      <c r="AN138" s="101"/>
      <c r="AO138" s="101"/>
      <c r="AP138" s="248"/>
    </row>
    <row r="139" spans="1:43" ht="15.75">
      <c r="A139" s="73"/>
      <c r="B139" s="74"/>
      <c r="C139" s="74"/>
      <c r="D139" s="75"/>
      <c r="E139" s="76"/>
      <c r="F139" s="78"/>
      <c r="G139" s="75"/>
      <c r="H139" s="76"/>
      <c r="I139" s="76"/>
      <c r="J139" s="76"/>
      <c r="K139" s="76"/>
      <c r="L139" s="76"/>
      <c r="M139" s="76"/>
      <c r="N139" s="76"/>
      <c r="O139" s="76"/>
      <c r="P139" s="79"/>
      <c r="Q139" s="76"/>
      <c r="R139" s="192"/>
      <c r="U139" s="222" t="s">
        <v>35</v>
      </c>
      <c r="X139" s="101">
        <f>MAX(0,$D$101-D$106)</f>
        <v>35.5</v>
      </c>
      <c r="Y139" s="101">
        <f t="shared" ref="Y139:AE139" si="134">MAX(0,$D$101-E$106)</f>
        <v>36.5</v>
      </c>
      <c r="Z139" s="101">
        <f t="shared" si="134"/>
        <v>37.5</v>
      </c>
      <c r="AA139" s="101">
        <f t="shared" si="134"/>
        <v>38.5</v>
      </c>
      <c r="AB139" s="101">
        <f t="shared" si="134"/>
        <v>39.5</v>
      </c>
      <c r="AC139" s="101">
        <f t="shared" si="134"/>
        <v>40.5</v>
      </c>
      <c r="AD139" s="101">
        <f t="shared" si="134"/>
        <v>41.5</v>
      </c>
      <c r="AE139" s="101">
        <f t="shared" si="134"/>
        <v>42.5</v>
      </c>
      <c r="AF139" s="101">
        <f t="shared" ref="AF139" si="135">MAX(0,$D$101-L$106)</f>
        <v>43.5</v>
      </c>
      <c r="AG139" s="101">
        <f t="shared" ref="AG139" si="136">MAX(0,$D$101-M$106)</f>
        <v>44.5</v>
      </c>
      <c r="AH139" s="101">
        <f t="shared" ref="AH139" si="137">MAX(0,$D$101-N$106)</f>
        <v>45.5</v>
      </c>
      <c r="AI139" s="101">
        <f t="shared" ref="AI139" si="138">MAX(0,$D$101-O$106)</f>
        <v>46.5</v>
      </c>
      <c r="AJ139" s="101">
        <f t="shared" ref="AJ139" si="139">MAX(0,$D$101-P$106)</f>
        <v>47.5</v>
      </c>
      <c r="AK139" s="101">
        <f t="shared" ref="AK139:AL139" si="140">MAX(0,$D$101-Q$106)</f>
        <v>48.5</v>
      </c>
      <c r="AL139" s="101">
        <f t="shared" si="140"/>
        <v>49.5</v>
      </c>
      <c r="AM139" s="101"/>
      <c r="AN139" s="101"/>
      <c r="AO139" s="101"/>
      <c r="AP139" s="248"/>
    </row>
    <row r="140" spans="1:43" ht="15.75">
      <c r="A140" s="73"/>
      <c r="B140" s="74"/>
      <c r="C140" s="74"/>
      <c r="D140" s="75"/>
      <c r="E140" s="76"/>
      <c r="F140" s="78"/>
      <c r="G140" s="75"/>
      <c r="H140" s="76"/>
      <c r="I140" s="76"/>
      <c r="J140" s="76"/>
      <c r="K140" s="76"/>
      <c r="L140" s="76"/>
      <c r="M140" s="76"/>
      <c r="N140" s="76"/>
      <c r="O140" s="76"/>
      <c r="P140" s="79"/>
      <c r="Q140" s="76"/>
      <c r="R140" s="192"/>
      <c r="U140" s="222" t="s">
        <v>61</v>
      </c>
      <c r="X140" s="101">
        <f>MAX(0,$D$102-D$106)</f>
        <v>0</v>
      </c>
      <c r="Y140" s="101">
        <f t="shared" ref="Y140:AE140" si="141">MAX(0,$D$102-E$106)</f>
        <v>0</v>
      </c>
      <c r="Z140" s="101">
        <f t="shared" si="141"/>
        <v>0</v>
      </c>
      <c r="AA140" s="101">
        <f t="shared" si="141"/>
        <v>0</v>
      </c>
      <c r="AB140" s="101">
        <f t="shared" si="141"/>
        <v>0</v>
      </c>
      <c r="AC140" s="101">
        <f t="shared" si="141"/>
        <v>0</v>
      </c>
      <c r="AD140" s="101">
        <f t="shared" si="141"/>
        <v>0</v>
      </c>
      <c r="AE140" s="101">
        <f t="shared" si="141"/>
        <v>0</v>
      </c>
      <c r="AF140" s="101">
        <f t="shared" ref="AF140" si="142">MAX(0,$D$102-L$106)</f>
        <v>0</v>
      </c>
      <c r="AG140" s="101">
        <f t="shared" ref="AG140" si="143">MAX(0,$D$102-M$106)</f>
        <v>0</v>
      </c>
      <c r="AH140" s="101">
        <f t="shared" ref="AH140" si="144">MAX(0,$D$102-N$106)</f>
        <v>0.5</v>
      </c>
      <c r="AI140" s="101">
        <f t="shared" ref="AI140" si="145">MAX(0,$D$102-O$106)</f>
        <v>1.5</v>
      </c>
      <c r="AJ140" s="101">
        <f t="shared" ref="AJ140" si="146">MAX(0,$D$102-P$106)</f>
        <v>2.5</v>
      </c>
      <c r="AK140" s="101">
        <f t="shared" ref="AK140:AL140" si="147">MAX(0,$D$102-Q$106)</f>
        <v>3.5</v>
      </c>
      <c r="AL140" s="101">
        <f t="shared" si="147"/>
        <v>4.5</v>
      </c>
      <c r="AM140" s="101"/>
      <c r="AN140" s="101"/>
      <c r="AO140" s="101"/>
      <c r="AP140" s="248"/>
    </row>
    <row r="141" spans="1:43" ht="15.75">
      <c r="A141" s="73"/>
      <c r="B141" s="74"/>
      <c r="C141" s="74"/>
      <c r="D141" s="75"/>
      <c r="E141" s="76"/>
      <c r="F141" s="78"/>
      <c r="G141" s="75"/>
      <c r="H141" s="76"/>
      <c r="I141" s="76"/>
      <c r="J141" s="76"/>
      <c r="K141" s="76"/>
      <c r="L141" s="76"/>
      <c r="M141" s="76"/>
      <c r="N141" s="76"/>
      <c r="O141" s="76"/>
      <c r="P141" s="79"/>
      <c r="Q141" s="76"/>
      <c r="R141" s="192"/>
      <c r="U141" s="222" t="s">
        <v>62</v>
      </c>
      <c r="X141" s="101">
        <f t="shared" ref="X141" si="148">MAX(0,$D$97-D$106)</f>
        <v>45.5</v>
      </c>
      <c r="Y141" s="101">
        <f t="shared" ref="Y141" si="149">MAX(0,$D$97-E$106)</f>
        <v>46.5</v>
      </c>
      <c r="Z141" s="101">
        <f t="shared" ref="Z141" si="150">MAX(0,$D$97-F$106)</f>
        <v>47.5</v>
      </c>
      <c r="AA141" s="101">
        <f t="shared" ref="AA141" si="151">MAX(0,$D$97-G$106)</f>
        <v>48.5</v>
      </c>
      <c r="AB141" s="101">
        <f t="shared" ref="AB141" si="152">MAX(0,$D$97-H$106)</f>
        <v>49.5</v>
      </c>
      <c r="AC141" s="101">
        <f t="shared" ref="AC141" si="153">MAX(0,$D$97-I$106)</f>
        <v>50.5</v>
      </c>
      <c r="AD141" s="101">
        <f t="shared" ref="AD141" si="154">MAX(0,$D$97-J$106)</f>
        <v>51.5</v>
      </c>
      <c r="AE141" s="101">
        <f t="shared" ref="AE141" si="155">MAX(0,$D$97-K$106)</f>
        <v>52.5</v>
      </c>
      <c r="AF141" s="101">
        <f t="shared" ref="AF141" si="156">MAX(0,$D$97-L$106)</f>
        <v>53.5</v>
      </c>
      <c r="AG141" s="101">
        <f t="shared" ref="AG141" si="157">MAX(0,$D$97-M$106)</f>
        <v>54.5</v>
      </c>
      <c r="AH141" s="101">
        <f t="shared" ref="AH141" si="158">MAX(0,$D$97-N$106)</f>
        <v>55.5</v>
      </c>
      <c r="AI141" s="101">
        <f t="shared" ref="AI141" si="159">MAX(0,$D$97-O$106)</f>
        <v>56.5</v>
      </c>
      <c r="AJ141" s="101">
        <f t="shared" ref="AJ141" si="160">MAX(0,$D$97-P$106)</f>
        <v>57.5</v>
      </c>
      <c r="AK141" s="101">
        <f t="shared" ref="AK141" si="161">MAX(0,$D$97-Q$106)</f>
        <v>58.5</v>
      </c>
      <c r="AL141" s="101">
        <f t="shared" ref="AL141" si="162">MAX(0,$D$97-R$106)</f>
        <v>59.5</v>
      </c>
      <c r="AM141" s="101"/>
      <c r="AN141" s="101"/>
      <c r="AO141" s="101"/>
      <c r="AP141" s="248"/>
    </row>
    <row r="142" spans="1:43" ht="15.75">
      <c r="A142" s="73"/>
      <c r="B142" s="74"/>
      <c r="C142" s="74"/>
      <c r="D142" s="75"/>
      <c r="E142" s="76"/>
      <c r="F142" s="78"/>
      <c r="G142" s="75"/>
      <c r="H142" s="76"/>
      <c r="I142" s="76"/>
      <c r="J142" s="76"/>
      <c r="K142" s="76"/>
      <c r="L142" s="76"/>
      <c r="M142" s="76"/>
      <c r="N142" s="76"/>
      <c r="O142" s="76"/>
      <c r="P142" s="79"/>
      <c r="Q142" s="76"/>
      <c r="R142" s="192"/>
      <c r="U142" s="244" t="s">
        <v>27</v>
      </c>
      <c r="AH142" s="101"/>
      <c r="AI142" s="101"/>
      <c r="AJ142" s="101"/>
      <c r="AK142" s="101"/>
      <c r="AL142" s="101"/>
      <c r="AM142" s="101"/>
      <c r="AN142" s="101"/>
      <c r="AO142" s="101"/>
      <c r="AP142" s="248"/>
    </row>
    <row r="143" spans="1:43" ht="15.75">
      <c r="A143" s="73"/>
      <c r="B143" s="74"/>
      <c r="C143" s="74"/>
      <c r="D143" s="75"/>
      <c r="E143" s="76"/>
      <c r="F143" s="78"/>
      <c r="G143" s="75"/>
      <c r="H143" s="76"/>
      <c r="I143" s="76"/>
      <c r="J143" s="76"/>
      <c r="K143" s="76"/>
      <c r="L143" s="76"/>
      <c r="M143" s="76"/>
      <c r="N143" s="76"/>
      <c r="O143" s="76"/>
      <c r="P143" s="79"/>
      <c r="Q143" s="76"/>
      <c r="R143" s="192"/>
      <c r="U143" s="247"/>
      <c r="AH143" s="101"/>
      <c r="AI143" s="101"/>
      <c r="AJ143" s="101"/>
      <c r="AK143" s="101"/>
      <c r="AL143" s="101"/>
      <c r="AM143" s="101"/>
      <c r="AN143" s="101"/>
      <c r="AO143" s="101"/>
      <c r="AP143" s="248"/>
    </row>
    <row r="144" spans="1:43" ht="15.75">
      <c r="A144" s="73"/>
      <c r="B144" s="74"/>
      <c r="C144" s="74"/>
      <c r="D144" s="75"/>
      <c r="E144" s="76"/>
      <c r="F144" s="78"/>
      <c r="G144" s="75"/>
      <c r="H144" s="76"/>
      <c r="I144" s="76"/>
      <c r="J144" s="76"/>
      <c r="K144" s="76"/>
      <c r="L144" s="76"/>
      <c r="M144" s="76"/>
      <c r="N144" s="76"/>
      <c r="O144" s="76"/>
      <c r="P144" s="79"/>
      <c r="Q144" s="76"/>
      <c r="R144" s="192"/>
      <c r="U144" s="247"/>
      <c r="AH144" s="101"/>
      <c r="AI144" s="101"/>
      <c r="AJ144" s="101"/>
      <c r="AK144" s="101"/>
      <c r="AL144" s="101"/>
      <c r="AM144" s="101"/>
      <c r="AN144" s="101"/>
      <c r="AO144" s="101"/>
      <c r="AP144" s="248"/>
    </row>
    <row r="145" spans="1:42" ht="15.75">
      <c r="A145" s="73"/>
      <c r="B145" s="74"/>
      <c r="C145" s="74"/>
      <c r="D145" s="75"/>
      <c r="E145" s="76"/>
      <c r="F145" s="78"/>
      <c r="G145" s="75"/>
      <c r="H145" s="76"/>
      <c r="I145" s="76"/>
      <c r="J145" s="76"/>
      <c r="K145" s="76"/>
      <c r="L145" s="76"/>
      <c r="M145" s="76"/>
      <c r="N145" s="76"/>
      <c r="O145" s="76"/>
      <c r="P145" s="79"/>
      <c r="Q145" s="76"/>
      <c r="R145" s="192"/>
      <c r="U145" s="239" t="s">
        <v>83</v>
      </c>
      <c r="AH145" s="101"/>
      <c r="AI145" s="101"/>
      <c r="AJ145" s="101"/>
      <c r="AK145" s="101"/>
      <c r="AL145" s="101"/>
      <c r="AM145" s="101"/>
      <c r="AN145" s="240" t="s">
        <v>84</v>
      </c>
      <c r="AO145" s="241" t="s">
        <v>16</v>
      </c>
      <c r="AP145" s="248"/>
    </row>
    <row r="146" spans="1:42" ht="15.75">
      <c r="A146" s="73"/>
      <c r="B146" s="74"/>
      <c r="C146" s="74"/>
      <c r="D146" s="75"/>
      <c r="E146" s="76"/>
      <c r="F146" s="78"/>
      <c r="G146" s="75"/>
      <c r="H146" s="76"/>
      <c r="I146" s="76"/>
      <c r="J146" s="76"/>
      <c r="K146" s="76"/>
      <c r="L146" s="76"/>
      <c r="M146" s="76"/>
      <c r="N146" s="76"/>
      <c r="O146" s="76"/>
      <c r="P146" s="79"/>
      <c r="Q146" s="76"/>
      <c r="R146" s="192"/>
      <c r="U146" s="247" t="s">
        <v>53</v>
      </c>
      <c r="X146" s="270">
        <f>(X122+X123+X129)/$AN$122*X134</f>
        <v>2.6005862873857573</v>
      </c>
      <c r="Y146" s="270">
        <f t="shared" ref="Y146:AL146" si="163">(Y122+Y123+Y129)/$AN$122*Y134</f>
        <v>2.2337791360040078</v>
      </c>
      <c r="Z146" s="270">
        <f t="shared" si="163"/>
        <v>1.6423095291044467</v>
      </c>
      <c r="AA146" s="270">
        <f t="shared" si="163"/>
        <v>1.8408458791216757</v>
      </c>
      <c r="AB146" s="270">
        <f t="shared" si="163"/>
        <v>2.0067656885533718</v>
      </c>
      <c r="AC146" s="270">
        <f t="shared" si="163"/>
        <v>2.3208218224251156</v>
      </c>
      <c r="AD146" s="270">
        <f t="shared" si="163"/>
        <v>2.8447359452438872</v>
      </c>
      <c r="AE146" s="270">
        <f t="shared" si="163"/>
        <v>3.1101327681796778</v>
      </c>
      <c r="AF146" s="270">
        <f t="shared" si="163"/>
        <v>3.4571506917508152</v>
      </c>
      <c r="AG146" s="270">
        <f t="shared" si="163"/>
        <v>4.0490580575295319</v>
      </c>
      <c r="AH146" s="270">
        <f t="shared" si="163"/>
        <v>4.0078198632729825</v>
      </c>
      <c r="AI146" s="270">
        <f t="shared" si="163"/>
        <v>3.2783730521954109</v>
      </c>
      <c r="AJ146" s="270">
        <f t="shared" si="163"/>
        <v>4.7432690374752591</v>
      </c>
      <c r="AK146" s="270">
        <f t="shared" si="163"/>
        <v>6.5577973034485888</v>
      </c>
      <c r="AL146" s="270">
        <f t="shared" si="163"/>
        <v>9.3746641367619024</v>
      </c>
      <c r="AM146" s="101"/>
      <c r="AN146" s="231">
        <f>SUM(X146:AL146)</f>
        <v>54.068109198452426</v>
      </c>
      <c r="AO146" s="209">
        <f>T25</f>
        <v>27</v>
      </c>
      <c r="AP146" s="248"/>
    </row>
    <row r="147" spans="1:42" ht="15.75">
      <c r="A147" s="73"/>
      <c r="B147" s="74"/>
      <c r="C147" s="74"/>
      <c r="D147" s="75"/>
      <c r="E147" s="76"/>
      <c r="F147" s="78"/>
      <c r="G147" s="75"/>
      <c r="H147" s="76"/>
      <c r="I147" s="76"/>
      <c r="J147" s="76"/>
      <c r="K147" s="76"/>
      <c r="L147" s="76"/>
      <c r="M147" s="76"/>
      <c r="N147" s="76"/>
      <c r="O147" s="76"/>
      <c r="P147" s="79"/>
      <c r="Q147" s="76"/>
      <c r="R147" s="192"/>
      <c r="U147" s="247" t="s">
        <v>34</v>
      </c>
      <c r="X147" s="231">
        <f>X124/$AN$124*X136</f>
        <v>1.0219331690253679E-2</v>
      </c>
      <c r="Y147" s="231">
        <f t="shared" ref="Y147:AL147" si="164">Y124/$AN$124*Y136</f>
        <v>4.3260484965289212E-2</v>
      </c>
      <c r="Z147" s="231">
        <f t="shared" si="164"/>
        <v>9.5999641098243937E-2</v>
      </c>
      <c r="AA147" s="231">
        <f t="shared" si="164"/>
        <v>0.16528174301853796</v>
      </c>
      <c r="AB147" s="231">
        <f t="shared" si="164"/>
        <v>0.18087324275599562</v>
      </c>
      <c r="AC147" s="231">
        <f t="shared" si="164"/>
        <v>0.30969926164979877</v>
      </c>
      <c r="AD147" s="231">
        <f t="shared" si="164"/>
        <v>0.38840692995415799</v>
      </c>
      <c r="AE147" s="231">
        <f t="shared" si="164"/>
        <v>0.48126373975018644</v>
      </c>
      <c r="AF147" s="231">
        <f t="shared" si="164"/>
        <v>0.59875138827661989</v>
      </c>
      <c r="AG147" s="231">
        <f t="shared" si="164"/>
        <v>0.74782894022237612</v>
      </c>
      <c r="AH147" s="231">
        <f t="shared" si="164"/>
        <v>1.0281116334198592</v>
      </c>
      <c r="AI147" s="231">
        <f t="shared" si="164"/>
        <v>0.96139282364824374</v>
      </c>
      <c r="AJ147" s="231">
        <f t="shared" si="164"/>
        <v>1.2193205179053865</v>
      </c>
      <c r="AK147" s="231">
        <f t="shared" si="164"/>
        <v>1.4106175042025593</v>
      </c>
      <c r="AL147" s="231">
        <f t="shared" si="164"/>
        <v>1.6234288161592016</v>
      </c>
      <c r="AM147" s="101"/>
      <c r="AN147" s="231">
        <f t="shared" ref="AN147:AN151" si="165">SUM(X147:AL147)</f>
        <v>9.2644559987167092</v>
      </c>
      <c r="AO147" s="209">
        <f>(T30*U30+T35*U35)/(U30+U35)</f>
        <v>0</v>
      </c>
      <c r="AP147" s="248"/>
    </row>
    <row r="148" spans="1:42" ht="15.75">
      <c r="A148" s="73"/>
      <c r="B148" s="74"/>
      <c r="C148" s="74"/>
      <c r="D148" s="75"/>
      <c r="E148" s="76"/>
      <c r="F148" s="78"/>
      <c r="G148" s="75"/>
      <c r="H148" s="76"/>
      <c r="I148" s="76"/>
      <c r="J148" s="76"/>
      <c r="K148" s="76"/>
      <c r="L148" s="76"/>
      <c r="M148" s="76"/>
      <c r="N148" s="76"/>
      <c r="O148" s="76"/>
      <c r="P148" s="79"/>
      <c r="Q148" s="76"/>
      <c r="R148" s="192"/>
      <c r="U148" s="247" t="s">
        <v>11</v>
      </c>
      <c r="X148" s="231"/>
      <c r="Y148" s="231"/>
      <c r="Z148" s="231"/>
      <c r="AA148" s="231"/>
      <c r="AB148" s="231"/>
      <c r="AC148" s="231"/>
      <c r="AD148" s="231"/>
      <c r="AE148" s="231"/>
      <c r="AF148" s="231"/>
      <c r="AG148" s="231"/>
      <c r="AH148" s="231"/>
      <c r="AI148" s="231"/>
      <c r="AJ148" s="231"/>
      <c r="AK148" s="231"/>
      <c r="AL148" s="231"/>
      <c r="AM148" s="101"/>
      <c r="AN148" s="231"/>
      <c r="AO148" s="209">
        <f>T45</f>
        <v>21</v>
      </c>
      <c r="AP148" s="248"/>
    </row>
    <row r="149" spans="1:42" ht="15.75">
      <c r="A149" s="73"/>
      <c r="B149" s="74"/>
      <c r="C149" s="74"/>
      <c r="D149" s="75"/>
      <c r="E149" s="76"/>
      <c r="F149" s="78"/>
      <c r="G149" s="75"/>
      <c r="H149" s="76"/>
      <c r="I149" s="76"/>
      <c r="J149" s="76"/>
      <c r="K149" s="76"/>
      <c r="L149" s="76"/>
      <c r="M149" s="76"/>
      <c r="N149" s="76"/>
      <c r="O149" s="76"/>
      <c r="P149" s="79"/>
      <c r="Q149" s="79"/>
      <c r="R149" s="61"/>
      <c r="U149" s="247" t="s">
        <v>60</v>
      </c>
      <c r="X149" s="231">
        <f>X126/$AN$126*X138</f>
        <v>0</v>
      </c>
      <c r="Y149" s="231">
        <f t="shared" ref="Y149:AL149" si="166">Y126/$AN$126*Y138</f>
        <v>0</v>
      </c>
      <c r="Z149" s="231">
        <f t="shared" si="166"/>
        <v>0</v>
      </c>
      <c r="AA149" s="231">
        <f t="shared" si="166"/>
        <v>0</v>
      </c>
      <c r="AB149" s="231">
        <f t="shared" si="166"/>
        <v>0</v>
      </c>
      <c r="AC149" s="231">
        <f t="shared" si="166"/>
        <v>0</v>
      </c>
      <c r="AD149" s="231">
        <f t="shared" si="166"/>
        <v>0</v>
      </c>
      <c r="AE149" s="231">
        <f t="shared" si="166"/>
        <v>0</v>
      </c>
      <c r="AF149" s="231">
        <f t="shared" si="166"/>
        <v>0</v>
      </c>
      <c r="AG149" s="231">
        <f t="shared" si="166"/>
        <v>8.4234820018443027E-2</v>
      </c>
      <c r="AH149" s="231">
        <f t="shared" si="166"/>
        <v>0.95899354860937291</v>
      </c>
      <c r="AI149" s="231">
        <f t="shared" si="166"/>
        <v>0.58517283773374473</v>
      </c>
      <c r="AJ149" s="231">
        <f t="shared" si="166"/>
        <v>1.3054106601722337</v>
      </c>
      <c r="AK149" s="231">
        <f t="shared" si="166"/>
        <v>1.4578836655400274</v>
      </c>
      <c r="AL149" s="231">
        <f t="shared" si="166"/>
        <v>3.5275553639285109</v>
      </c>
      <c r="AM149" s="101"/>
      <c r="AN149" s="231">
        <f t="shared" si="165"/>
        <v>7.9192508960023327</v>
      </c>
      <c r="AO149" s="209">
        <v>0</v>
      </c>
      <c r="AP149" s="248"/>
    </row>
    <row r="150" spans="1:42" ht="16.5" thickBot="1">
      <c r="A150" s="80"/>
      <c r="B150" s="81"/>
      <c r="C150" s="81"/>
      <c r="D150" s="82"/>
      <c r="E150" s="83"/>
      <c r="F150" s="84"/>
      <c r="G150" s="82"/>
      <c r="H150" s="83"/>
      <c r="I150" s="83"/>
      <c r="J150" s="83"/>
      <c r="K150" s="83"/>
      <c r="L150" s="83"/>
      <c r="M150" s="83"/>
      <c r="N150" s="83"/>
      <c r="O150" s="83"/>
      <c r="P150" s="85"/>
      <c r="Q150" s="85"/>
      <c r="R150" s="193"/>
      <c r="U150" s="247" t="s">
        <v>61</v>
      </c>
      <c r="X150" s="231">
        <f>X128/$AN$128*X140</f>
        <v>0</v>
      </c>
      <c r="Y150" s="231">
        <f t="shared" ref="Y150:AL150" si="167">Y128/$AN$128*Y140</f>
        <v>0</v>
      </c>
      <c r="Z150" s="231">
        <f t="shared" si="167"/>
        <v>0</v>
      </c>
      <c r="AA150" s="231">
        <f t="shared" si="167"/>
        <v>0</v>
      </c>
      <c r="AB150" s="231">
        <f t="shared" si="167"/>
        <v>0</v>
      </c>
      <c r="AC150" s="231">
        <f t="shared" si="167"/>
        <v>0</v>
      </c>
      <c r="AD150" s="231">
        <f t="shared" si="167"/>
        <v>0</v>
      </c>
      <c r="AE150" s="231">
        <f t="shared" si="167"/>
        <v>0</v>
      </c>
      <c r="AF150" s="231">
        <f t="shared" si="167"/>
        <v>0</v>
      </c>
      <c r="AG150" s="231">
        <f t="shared" si="167"/>
        <v>0</v>
      </c>
      <c r="AH150" s="231">
        <f t="shared" si="167"/>
        <v>9.0955282768109338E-3</v>
      </c>
      <c r="AI150" s="231">
        <f t="shared" si="167"/>
        <v>8.4906893033523667E-2</v>
      </c>
      <c r="AJ150" s="231">
        <f t="shared" si="167"/>
        <v>0.74469363034361469</v>
      </c>
      <c r="AK150" s="231">
        <f t="shared" si="167"/>
        <v>0.58915486943342321</v>
      </c>
      <c r="AL150" s="231">
        <f t="shared" si="167"/>
        <v>2.0654861996609366</v>
      </c>
      <c r="AM150" s="101"/>
      <c r="AN150" s="231">
        <f t="shared" si="165"/>
        <v>3.493337120748309</v>
      </c>
      <c r="AO150" s="209">
        <v>0</v>
      </c>
      <c r="AP150" s="248"/>
    </row>
    <row r="151" spans="1:42" ht="15.75">
      <c r="A151" s="78" t="s">
        <v>28</v>
      </c>
      <c r="B151" s="78"/>
      <c r="C151" s="78"/>
      <c r="D151" s="86">
        <v>1</v>
      </c>
      <c r="E151" s="87">
        <f t="shared" ref="E151:R151" si="168">D151+1</f>
        <v>2</v>
      </c>
      <c r="F151" s="87">
        <f t="shared" si="168"/>
        <v>3</v>
      </c>
      <c r="G151" s="87">
        <f t="shared" si="168"/>
        <v>4</v>
      </c>
      <c r="H151" s="87">
        <f t="shared" si="168"/>
        <v>5</v>
      </c>
      <c r="I151" s="87">
        <f t="shared" si="168"/>
        <v>6</v>
      </c>
      <c r="J151" s="87">
        <f t="shared" si="168"/>
        <v>7</v>
      </c>
      <c r="K151" s="87">
        <f t="shared" si="168"/>
        <v>8</v>
      </c>
      <c r="L151" s="87">
        <f t="shared" si="168"/>
        <v>9</v>
      </c>
      <c r="M151" s="87">
        <f t="shared" si="168"/>
        <v>10</v>
      </c>
      <c r="N151" s="87">
        <f t="shared" si="168"/>
        <v>11</v>
      </c>
      <c r="O151" s="87">
        <f t="shared" si="168"/>
        <v>12</v>
      </c>
      <c r="P151" s="87">
        <f t="shared" si="168"/>
        <v>13</v>
      </c>
      <c r="Q151" s="87">
        <f t="shared" si="168"/>
        <v>14</v>
      </c>
      <c r="R151" s="194">
        <f t="shared" si="168"/>
        <v>15</v>
      </c>
      <c r="U151" s="247" t="s">
        <v>54</v>
      </c>
      <c r="X151" s="231">
        <f>X125/$AN$125*X137</f>
        <v>2.601410768431121E-3</v>
      </c>
      <c r="Y151" s="231">
        <f t="shared" ref="Y151:AL151" si="169">Y125/$AN$125*Y137</f>
        <v>8.7168763472738869E-3</v>
      </c>
      <c r="Z151" s="231">
        <f t="shared" si="169"/>
        <v>0</v>
      </c>
      <c r="AA151" s="231">
        <f t="shared" si="169"/>
        <v>1.0931677692265723E-2</v>
      </c>
      <c r="AB151" s="231">
        <f t="shared" si="169"/>
        <v>0.2910539190209232</v>
      </c>
      <c r="AC151" s="231">
        <f t="shared" si="169"/>
        <v>8.6012227465076349E-2</v>
      </c>
      <c r="AD151" s="231">
        <f t="shared" si="169"/>
        <v>0.10513206374716974</v>
      </c>
      <c r="AE151" s="231">
        <f t="shared" si="169"/>
        <v>0.19677875865528918</v>
      </c>
      <c r="AF151" s="231">
        <f t="shared" si="169"/>
        <v>0.51104885598251504</v>
      </c>
      <c r="AG151" s="231">
        <f t="shared" si="169"/>
        <v>1.0818409607130639</v>
      </c>
      <c r="AH151" s="231">
        <f t="shared" si="169"/>
        <v>1.2606505595047279</v>
      </c>
      <c r="AI151" s="231">
        <f t="shared" si="169"/>
        <v>1.9765422562388759</v>
      </c>
      <c r="AJ151" s="231">
        <f t="shared" si="169"/>
        <v>1.0626529451097873</v>
      </c>
      <c r="AK151" s="231">
        <f t="shared" si="169"/>
        <v>2.2954698819984145</v>
      </c>
      <c r="AL151" s="231">
        <f t="shared" si="169"/>
        <v>2.0611807134991809</v>
      </c>
      <c r="AM151" s="101"/>
      <c r="AN151" s="231">
        <f t="shared" si="165"/>
        <v>10.950613106742995</v>
      </c>
      <c r="AO151" s="209">
        <v>0</v>
      </c>
      <c r="AP151" s="248"/>
    </row>
    <row r="152" spans="1:42" ht="15.75">
      <c r="A152" s="78"/>
      <c r="B152" s="78"/>
      <c r="C152" s="78"/>
      <c r="D152" s="78"/>
      <c r="E152" s="86">
        <v>1</v>
      </c>
      <c r="F152" s="87">
        <f t="shared" ref="F152:R152" si="170">E152+1</f>
        <v>2</v>
      </c>
      <c r="G152" s="87">
        <f t="shared" si="170"/>
        <v>3</v>
      </c>
      <c r="H152" s="87">
        <f t="shared" si="170"/>
        <v>4</v>
      </c>
      <c r="I152" s="87">
        <f t="shared" si="170"/>
        <v>5</v>
      </c>
      <c r="J152" s="87">
        <f t="shared" si="170"/>
        <v>6</v>
      </c>
      <c r="K152" s="87">
        <f t="shared" si="170"/>
        <v>7</v>
      </c>
      <c r="L152" s="87">
        <f t="shared" si="170"/>
        <v>8</v>
      </c>
      <c r="M152" s="87">
        <f t="shared" si="170"/>
        <v>9</v>
      </c>
      <c r="N152" s="87">
        <f t="shared" si="170"/>
        <v>10</v>
      </c>
      <c r="O152" s="87">
        <f t="shared" si="170"/>
        <v>11</v>
      </c>
      <c r="P152" s="87">
        <f t="shared" si="170"/>
        <v>12</v>
      </c>
      <c r="Q152" s="87">
        <f t="shared" si="170"/>
        <v>13</v>
      </c>
      <c r="R152" s="194">
        <f t="shared" si="170"/>
        <v>14</v>
      </c>
      <c r="U152" s="247"/>
      <c r="AH152" s="101"/>
      <c r="AI152" s="101"/>
      <c r="AJ152" s="101"/>
      <c r="AK152" s="101"/>
      <c r="AL152" s="101"/>
      <c r="AM152" s="101"/>
      <c r="AN152" s="101"/>
      <c r="AO152" s="101"/>
      <c r="AP152" s="248"/>
    </row>
    <row r="153" spans="1:42" ht="15.75">
      <c r="A153" s="88"/>
      <c r="B153" s="88"/>
      <c r="C153" s="88"/>
      <c r="D153" s="78"/>
      <c r="E153" s="86"/>
      <c r="F153" s="87">
        <v>1</v>
      </c>
      <c r="G153" s="87">
        <f t="shared" ref="G153:R153" si="171">F153+1</f>
        <v>2</v>
      </c>
      <c r="H153" s="87">
        <f t="shared" si="171"/>
        <v>3</v>
      </c>
      <c r="I153" s="87">
        <f t="shared" si="171"/>
        <v>4</v>
      </c>
      <c r="J153" s="87">
        <f t="shared" si="171"/>
        <v>5</v>
      </c>
      <c r="K153" s="87">
        <f t="shared" si="171"/>
        <v>6</v>
      </c>
      <c r="L153" s="87">
        <f t="shared" si="171"/>
        <v>7</v>
      </c>
      <c r="M153" s="87">
        <f t="shared" si="171"/>
        <v>8</v>
      </c>
      <c r="N153" s="87">
        <f t="shared" si="171"/>
        <v>9</v>
      </c>
      <c r="O153" s="87">
        <f t="shared" si="171"/>
        <v>10</v>
      </c>
      <c r="P153" s="87">
        <f t="shared" si="171"/>
        <v>11</v>
      </c>
      <c r="Q153" s="87">
        <f t="shared" si="171"/>
        <v>12</v>
      </c>
      <c r="R153" s="194">
        <f t="shared" si="171"/>
        <v>13</v>
      </c>
      <c r="U153" s="247"/>
      <c r="AH153" s="101"/>
      <c r="AI153" s="101"/>
      <c r="AJ153" s="101"/>
      <c r="AK153" s="101"/>
      <c r="AL153" s="101"/>
      <c r="AM153" s="240" t="s">
        <v>85</v>
      </c>
      <c r="AN153" s="240" t="s">
        <v>84</v>
      </c>
      <c r="AO153" s="241" t="s">
        <v>16</v>
      </c>
      <c r="AP153" s="242" t="s">
        <v>36</v>
      </c>
    </row>
    <row r="154" spans="1:42" ht="15.75">
      <c r="A154" s="79"/>
      <c r="B154" s="79"/>
      <c r="C154" s="79"/>
      <c r="D154" s="79"/>
      <c r="E154" s="86"/>
      <c r="F154" s="78"/>
      <c r="G154" s="87">
        <v>1</v>
      </c>
      <c r="H154" s="87">
        <f t="shared" ref="H154:R154" si="172">G154+1</f>
        <v>2</v>
      </c>
      <c r="I154" s="87">
        <f t="shared" si="172"/>
        <v>3</v>
      </c>
      <c r="J154" s="87">
        <f t="shared" si="172"/>
        <v>4</v>
      </c>
      <c r="K154" s="87">
        <f t="shared" si="172"/>
        <v>5</v>
      </c>
      <c r="L154" s="87">
        <f t="shared" si="172"/>
        <v>6</v>
      </c>
      <c r="M154" s="87">
        <f t="shared" si="172"/>
        <v>7</v>
      </c>
      <c r="N154" s="87">
        <f t="shared" si="172"/>
        <v>8</v>
      </c>
      <c r="O154" s="87">
        <f t="shared" si="172"/>
        <v>9</v>
      </c>
      <c r="P154" s="87">
        <f t="shared" si="172"/>
        <v>10</v>
      </c>
      <c r="Q154" s="87">
        <f t="shared" si="172"/>
        <v>11</v>
      </c>
      <c r="R154" s="194">
        <f t="shared" si="172"/>
        <v>12</v>
      </c>
      <c r="U154" s="247" t="s">
        <v>53</v>
      </c>
      <c r="AH154" s="101"/>
      <c r="AI154" s="101"/>
      <c r="AJ154" s="101"/>
      <c r="AK154" s="101"/>
      <c r="AL154" s="101"/>
      <c r="AM154" s="101"/>
      <c r="AN154" s="249">
        <f>AN122*AN146</f>
        <v>23106.486681111393</v>
      </c>
      <c r="AO154" s="249">
        <f>AO122*AO146</f>
        <v>10771.534605809131</v>
      </c>
      <c r="AP154" s="246">
        <f>AN154+AO154</f>
        <v>33878.021286920528</v>
      </c>
    </row>
    <row r="155" spans="1:42" ht="15.75">
      <c r="A155" s="78"/>
      <c r="B155" s="78"/>
      <c r="C155" s="78"/>
      <c r="D155" s="78"/>
      <c r="E155" s="86"/>
      <c r="F155" s="78"/>
      <c r="G155" s="87"/>
      <c r="H155" s="87">
        <f t="shared" ref="H155:R155" si="173">G154</f>
        <v>1</v>
      </c>
      <c r="I155" s="87">
        <f t="shared" si="173"/>
        <v>2</v>
      </c>
      <c r="J155" s="87">
        <f t="shared" si="173"/>
        <v>3</v>
      </c>
      <c r="K155" s="87">
        <f t="shared" si="173"/>
        <v>4</v>
      </c>
      <c r="L155" s="87">
        <f t="shared" si="173"/>
        <v>5</v>
      </c>
      <c r="M155" s="87">
        <f t="shared" si="173"/>
        <v>6</v>
      </c>
      <c r="N155" s="87">
        <f t="shared" si="173"/>
        <v>7</v>
      </c>
      <c r="O155" s="87">
        <f t="shared" si="173"/>
        <v>8</v>
      </c>
      <c r="P155" s="87">
        <f t="shared" si="173"/>
        <v>9</v>
      </c>
      <c r="Q155" s="87">
        <f t="shared" si="173"/>
        <v>10</v>
      </c>
      <c r="R155" s="194">
        <f t="shared" si="173"/>
        <v>11</v>
      </c>
      <c r="U155" s="247" t="s">
        <v>34</v>
      </c>
      <c r="AH155" s="101"/>
      <c r="AI155" s="101"/>
      <c r="AJ155" s="101"/>
      <c r="AK155" s="101"/>
      <c r="AL155" s="101"/>
      <c r="AM155" s="101"/>
      <c r="AN155" s="249">
        <f>AN124*AN147</f>
        <v>643.48991023116503</v>
      </c>
      <c r="AO155" s="249">
        <f>AO124*AO147</f>
        <v>0</v>
      </c>
      <c r="AP155" s="246">
        <f t="shared" ref="AP155:AP159" si="174">AN155+AO155</f>
        <v>643.48991023116503</v>
      </c>
    </row>
    <row r="156" spans="1:42" ht="15.75">
      <c r="A156" s="78"/>
      <c r="B156" s="78"/>
      <c r="C156" s="78"/>
      <c r="D156" s="78"/>
      <c r="E156" s="86"/>
      <c r="F156" s="78"/>
      <c r="G156" s="87"/>
      <c r="H156" s="87"/>
      <c r="I156" s="87">
        <f t="shared" ref="I156:R156" si="175">H155</f>
        <v>1</v>
      </c>
      <c r="J156" s="87">
        <f t="shared" si="175"/>
        <v>2</v>
      </c>
      <c r="K156" s="87">
        <f t="shared" si="175"/>
        <v>3</v>
      </c>
      <c r="L156" s="87">
        <f t="shared" si="175"/>
        <v>4</v>
      </c>
      <c r="M156" s="87">
        <f t="shared" si="175"/>
        <v>5</v>
      </c>
      <c r="N156" s="87">
        <f t="shared" si="175"/>
        <v>6</v>
      </c>
      <c r="O156" s="87">
        <f t="shared" si="175"/>
        <v>7</v>
      </c>
      <c r="P156" s="87">
        <f t="shared" si="175"/>
        <v>8</v>
      </c>
      <c r="Q156" s="87">
        <f t="shared" si="175"/>
        <v>9</v>
      </c>
      <c r="R156" s="194">
        <f t="shared" si="175"/>
        <v>10</v>
      </c>
      <c r="U156" s="247" t="s">
        <v>11</v>
      </c>
      <c r="AH156" s="101"/>
      <c r="AI156" s="101"/>
      <c r="AJ156" s="101"/>
      <c r="AK156" s="101"/>
      <c r="AL156" s="101"/>
      <c r="AM156" s="101"/>
      <c r="AN156" s="249">
        <f>AN127*AN148</f>
        <v>0</v>
      </c>
      <c r="AO156" s="249">
        <f>AO127*AO148</f>
        <v>155.33203319502073</v>
      </c>
      <c r="AP156" s="246">
        <f t="shared" si="174"/>
        <v>155.33203319502073</v>
      </c>
    </row>
    <row r="157" spans="1:42" ht="15.75">
      <c r="A157" s="78"/>
      <c r="B157" s="78"/>
      <c r="C157" s="78"/>
      <c r="D157" s="78"/>
      <c r="E157" s="86"/>
      <c r="F157" s="78"/>
      <c r="G157" s="87"/>
      <c r="H157" s="87"/>
      <c r="I157" s="87"/>
      <c r="J157" s="87">
        <f t="shared" ref="J157:R157" si="176">I156</f>
        <v>1</v>
      </c>
      <c r="K157" s="87">
        <f t="shared" si="176"/>
        <v>2</v>
      </c>
      <c r="L157" s="87">
        <f t="shared" si="176"/>
        <v>3</v>
      </c>
      <c r="M157" s="87">
        <f t="shared" si="176"/>
        <v>4</v>
      </c>
      <c r="N157" s="87">
        <f t="shared" si="176"/>
        <v>5</v>
      </c>
      <c r="O157" s="87">
        <f t="shared" si="176"/>
        <v>6</v>
      </c>
      <c r="P157" s="87">
        <f t="shared" si="176"/>
        <v>7</v>
      </c>
      <c r="Q157" s="87">
        <f t="shared" si="176"/>
        <v>8</v>
      </c>
      <c r="R157" s="194">
        <f t="shared" si="176"/>
        <v>9</v>
      </c>
      <c r="U157" s="247" t="s">
        <v>60</v>
      </c>
      <c r="AH157" s="101"/>
      <c r="AI157" s="101"/>
      <c r="AJ157" s="101"/>
      <c r="AK157" s="101"/>
      <c r="AL157" s="101"/>
      <c r="AM157" s="101"/>
      <c r="AN157" s="249">
        <f>AN126*AN149</f>
        <v>6.2760162996483775</v>
      </c>
      <c r="AO157" s="249">
        <f>AO126*AO149</f>
        <v>0</v>
      </c>
      <c r="AP157" s="246">
        <f t="shared" si="174"/>
        <v>6.2760162996483775</v>
      </c>
    </row>
    <row r="158" spans="1:42" ht="15.75">
      <c r="A158" s="78"/>
      <c r="B158" s="78"/>
      <c r="C158" s="78"/>
      <c r="D158" s="78"/>
      <c r="E158" s="86"/>
      <c r="F158" s="78"/>
      <c r="G158" s="87"/>
      <c r="H158" s="87"/>
      <c r="I158" s="87"/>
      <c r="J158" s="87"/>
      <c r="K158" s="87">
        <f t="shared" ref="K158:R158" si="177">J157</f>
        <v>1</v>
      </c>
      <c r="L158" s="87">
        <f t="shared" si="177"/>
        <v>2</v>
      </c>
      <c r="M158" s="87">
        <f t="shared" si="177"/>
        <v>3</v>
      </c>
      <c r="N158" s="87">
        <f t="shared" si="177"/>
        <v>4</v>
      </c>
      <c r="O158" s="87">
        <f t="shared" si="177"/>
        <v>5</v>
      </c>
      <c r="P158" s="87">
        <f t="shared" si="177"/>
        <v>6</v>
      </c>
      <c r="Q158" s="87">
        <f t="shared" si="177"/>
        <v>7</v>
      </c>
      <c r="R158" s="194">
        <f t="shared" si="177"/>
        <v>8</v>
      </c>
      <c r="U158" s="247" t="s">
        <v>61</v>
      </c>
      <c r="AH158" s="101"/>
      <c r="AI158" s="101"/>
      <c r="AJ158" s="101"/>
      <c r="AK158" s="101"/>
      <c r="AL158" s="101"/>
      <c r="AM158" s="101"/>
      <c r="AN158" s="249">
        <f>AN128*AN150</f>
        <v>2.4486401914604516</v>
      </c>
      <c r="AO158" s="249">
        <f>AO128*AO150</f>
        <v>0</v>
      </c>
      <c r="AP158" s="246">
        <f t="shared" si="174"/>
        <v>2.4486401914604516</v>
      </c>
    </row>
    <row r="159" spans="1:42" ht="15.75">
      <c r="A159" s="78"/>
      <c r="B159" s="78"/>
      <c r="C159" s="78"/>
      <c r="D159" s="78"/>
      <c r="E159" s="86"/>
      <c r="F159" s="78"/>
      <c r="G159" s="89"/>
      <c r="H159" s="89"/>
      <c r="I159" s="89"/>
      <c r="J159" s="89"/>
      <c r="K159" s="89"/>
      <c r="L159" s="87">
        <f t="shared" ref="L159:R159" si="178">K158</f>
        <v>1</v>
      </c>
      <c r="M159" s="87">
        <f t="shared" si="178"/>
        <v>2</v>
      </c>
      <c r="N159" s="87">
        <f t="shared" si="178"/>
        <v>3</v>
      </c>
      <c r="O159" s="87">
        <f t="shared" si="178"/>
        <v>4</v>
      </c>
      <c r="P159" s="87">
        <f t="shared" si="178"/>
        <v>5</v>
      </c>
      <c r="Q159" s="87">
        <f t="shared" si="178"/>
        <v>6</v>
      </c>
      <c r="R159" s="194">
        <f t="shared" si="178"/>
        <v>7</v>
      </c>
      <c r="U159" s="247" t="s">
        <v>54</v>
      </c>
      <c r="AH159" s="101"/>
      <c r="AI159" s="101"/>
      <c r="AJ159" s="101"/>
      <c r="AK159" s="101"/>
      <c r="AL159" s="101"/>
      <c r="AM159" s="101"/>
      <c r="AN159" s="249">
        <f>AN125*AN151</f>
        <v>244.34818672715622</v>
      </c>
      <c r="AO159" s="249">
        <f>AO125*AO151</f>
        <v>0</v>
      </c>
      <c r="AP159" s="246">
        <f t="shared" si="174"/>
        <v>244.34818672715622</v>
      </c>
    </row>
    <row r="160" spans="1:42" ht="15.75">
      <c r="A160" s="78"/>
      <c r="B160" s="78"/>
      <c r="C160" s="78"/>
      <c r="D160" s="78"/>
      <c r="E160" s="86"/>
      <c r="F160" s="78"/>
      <c r="G160" s="89"/>
      <c r="H160" s="89"/>
      <c r="I160" s="89"/>
      <c r="J160" s="89"/>
      <c r="K160" s="89"/>
      <c r="L160" s="87"/>
      <c r="M160" s="87">
        <f t="shared" ref="M160:R160" si="179">L159</f>
        <v>1</v>
      </c>
      <c r="N160" s="87">
        <f t="shared" si="179"/>
        <v>2</v>
      </c>
      <c r="O160" s="87">
        <f t="shared" si="179"/>
        <v>3</v>
      </c>
      <c r="P160" s="87">
        <f t="shared" si="179"/>
        <v>4</v>
      </c>
      <c r="Q160" s="87">
        <f t="shared" si="179"/>
        <v>5</v>
      </c>
      <c r="R160" s="194">
        <f t="shared" si="179"/>
        <v>6</v>
      </c>
      <c r="U160" s="247"/>
      <c r="AH160" s="101"/>
      <c r="AI160" s="101"/>
      <c r="AJ160" s="101"/>
      <c r="AK160" s="101"/>
      <c r="AL160" s="101"/>
      <c r="AM160" s="101"/>
      <c r="AN160" s="101"/>
      <c r="AO160" s="101"/>
      <c r="AP160" s="248"/>
    </row>
    <row r="161" spans="1:44" ht="15.75">
      <c r="A161" s="78"/>
      <c r="B161" s="78"/>
      <c r="C161" s="78"/>
      <c r="D161" s="78"/>
      <c r="E161" s="86"/>
      <c r="F161" s="78"/>
      <c r="G161" s="89"/>
      <c r="H161" s="89"/>
      <c r="I161" s="89"/>
      <c r="J161" s="89"/>
      <c r="K161" s="89"/>
      <c r="L161" s="87"/>
      <c r="M161" s="90"/>
      <c r="N161" s="87">
        <f>M160</f>
        <v>1</v>
      </c>
      <c r="O161" s="87">
        <f>N160</f>
        <v>2</v>
      </c>
      <c r="P161" s="87">
        <f>O160</f>
        <v>3</v>
      </c>
      <c r="Q161" s="87">
        <f>P160</f>
        <v>4</v>
      </c>
      <c r="R161" s="194">
        <f>Q160</f>
        <v>5</v>
      </c>
      <c r="U161" s="250" t="s">
        <v>86</v>
      </c>
      <c r="AH161" s="101"/>
      <c r="AI161" s="101"/>
      <c r="AJ161" s="101"/>
      <c r="AK161" s="101"/>
      <c r="AL161" s="101"/>
      <c r="AM161" s="101"/>
      <c r="AN161" s="101"/>
      <c r="AO161" s="101"/>
      <c r="AP161" s="251" t="s">
        <v>86</v>
      </c>
    </row>
    <row r="162" spans="1:44" ht="15.75">
      <c r="A162" s="78"/>
      <c r="B162" s="78"/>
      <c r="C162" s="78"/>
      <c r="D162" s="78"/>
      <c r="E162" s="86"/>
      <c r="F162" s="78"/>
      <c r="G162" s="89"/>
      <c r="H162" s="89"/>
      <c r="I162" s="89"/>
      <c r="J162" s="89"/>
      <c r="K162" s="89"/>
      <c r="L162" s="87"/>
      <c r="M162" s="90"/>
      <c r="N162" s="87"/>
      <c r="O162" s="87">
        <f t="shared" ref="O162:R163" si="180">N161</f>
        <v>1</v>
      </c>
      <c r="P162" s="87">
        <f t="shared" si="180"/>
        <v>2</v>
      </c>
      <c r="Q162" s="87">
        <f t="shared" si="180"/>
        <v>3</v>
      </c>
      <c r="R162" s="194">
        <f t="shared" si="180"/>
        <v>4</v>
      </c>
      <c r="U162" s="247" t="s">
        <v>53</v>
      </c>
      <c r="AH162" s="101"/>
      <c r="AI162" s="101"/>
      <c r="AJ162" s="101"/>
      <c r="AK162" s="101"/>
      <c r="AL162" s="101"/>
      <c r="AM162" s="101"/>
      <c r="AN162" s="101"/>
      <c r="AO162" s="101"/>
      <c r="AP162" s="285">
        <f>AP154/AP122</f>
        <v>40.999434066606085</v>
      </c>
      <c r="AR162" s="268"/>
    </row>
    <row r="163" spans="1:44" ht="15.75">
      <c r="A163" s="78"/>
      <c r="B163" s="78"/>
      <c r="C163" s="78"/>
      <c r="D163" s="78"/>
      <c r="E163" s="86"/>
      <c r="F163" s="78"/>
      <c r="G163" s="89"/>
      <c r="H163" s="89"/>
      <c r="I163" s="89"/>
      <c r="J163" s="89"/>
      <c r="K163" s="89"/>
      <c r="L163" s="87"/>
      <c r="M163" s="90"/>
      <c r="N163" s="87"/>
      <c r="O163" s="87"/>
      <c r="P163" s="87">
        <f t="shared" si="180"/>
        <v>1</v>
      </c>
      <c r="Q163" s="87">
        <f t="shared" si="180"/>
        <v>2</v>
      </c>
      <c r="R163" s="194">
        <f t="shared" si="180"/>
        <v>3</v>
      </c>
      <c r="U163" s="247" t="s">
        <v>34</v>
      </c>
      <c r="AH163" s="101"/>
      <c r="AI163" s="101"/>
      <c r="AJ163" s="101"/>
      <c r="AK163" s="101"/>
      <c r="AL163" s="101"/>
      <c r="AM163" s="101"/>
      <c r="AN163" s="101"/>
      <c r="AO163" s="101"/>
      <c r="AP163" s="285">
        <f>AP155/AP124</f>
        <v>8.0232974801028369</v>
      </c>
      <c r="AR163" s="268"/>
    </row>
    <row r="164" spans="1:44" ht="15.75">
      <c r="A164" s="78"/>
      <c r="B164" s="78"/>
      <c r="C164" s="78"/>
      <c r="D164" s="78"/>
      <c r="E164" s="86"/>
      <c r="F164" s="78"/>
      <c r="G164" s="89"/>
      <c r="H164" s="89"/>
      <c r="I164" s="89"/>
      <c r="J164" s="89"/>
      <c r="K164" s="89"/>
      <c r="L164" s="87"/>
      <c r="M164" s="90"/>
      <c r="N164" s="87"/>
      <c r="O164" s="87"/>
      <c r="P164" s="87"/>
      <c r="Q164" s="87">
        <f>P163</f>
        <v>1</v>
      </c>
      <c r="R164" s="194">
        <f>Q163</f>
        <v>2</v>
      </c>
      <c r="U164" s="247" t="s">
        <v>11</v>
      </c>
      <c r="AH164" s="101"/>
      <c r="AI164" s="101"/>
      <c r="AJ164" s="101"/>
      <c r="AK164" s="101"/>
      <c r="AL164" s="101"/>
      <c r="AM164" s="101"/>
      <c r="AN164" s="101"/>
      <c r="AO164" s="101"/>
      <c r="AP164" s="285">
        <f>AP156/AP127</f>
        <v>21</v>
      </c>
      <c r="AR164" s="268"/>
    </row>
    <row r="165" spans="1:44" ht="15.75">
      <c r="A165" s="78"/>
      <c r="B165" s="78"/>
      <c r="C165" s="78"/>
      <c r="D165" s="78"/>
      <c r="E165" s="86"/>
      <c r="F165" s="78"/>
      <c r="G165" s="89"/>
      <c r="H165" s="89"/>
      <c r="I165" s="89"/>
      <c r="J165" s="89"/>
      <c r="K165" s="89"/>
      <c r="L165" s="87"/>
      <c r="M165" s="90"/>
      <c r="N165" s="87"/>
      <c r="O165" s="87"/>
      <c r="P165" s="87"/>
      <c r="Q165" s="87"/>
      <c r="R165" s="194">
        <f>Q164</f>
        <v>1</v>
      </c>
      <c r="U165" s="247" t="s">
        <v>60</v>
      </c>
      <c r="AH165" s="101"/>
      <c r="AI165" s="101"/>
      <c r="AJ165" s="101"/>
      <c r="AK165" s="101"/>
      <c r="AL165" s="101"/>
      <c r="AM165" s="101"/>
      <c r="AN165" s="101"/>
      <c r="AO165" s="101"/>
      <c r="AP165" s="285">
        <f>AP157/AP126</f>
        <v>7.9192508960023327</v>
      </c>
      <c r="AR165" s="268"/>
    </row>
    <row r="166" spans="1:44" ht="15.75">
      <c r="A166" s="78"/>
      <c r="B166" s="78"/>
      <c r="C166" s="78"/>
      <c r="D166" s="78"/>
      <c r="E166" s="86"/>
      <c r="F166" s="78"/>
      <c r="G166" s="89"/>
      <c r="H166" s="89"/>
      <c r="I166" s="89"/>
      <c r="J166" s="89"/>
      <c r="K166" s="89"/>
      <c r="L166" s="87"/>
      <c r="M166" s="90"/>
      <c r="N166" s="87"/>
      <c r="O166" s="87"/>
      <c r="P166" s="87"/>
      <c r="Q166" s="87"/>
      <c r="R166" s="194"/>
      <c r="U166" s="247" t="s">
        <v>61</v>
      </c>
      <c r="AH166" s="101"/>
      <c r="AI166" s="101"/>
      <c r="AJ166" s="101"/>
      <c r="AK166" s="101"/>
      <c r="AL166" s="101"/>
      <c r="AM166" s="101"/>
      <c r="AN166" s="101"/>
      <c r="AO166" s="101"/>
      <c r="AP166" s="285">
        <f>AP158/AP128</f>
        <v>3.493337120748309</v>
      </c>
      <c r="AR166" s="268"/>
    </row>
    <row r="167" spans="1:44" ht="16.5" thickBot="1">
      <c r="A167" s="78"/>
      <c r="B167" s="78"/>
      <c r="C167" s="78"/>
      <c r="D167" s="78"/>
      <c r="E167" s="86"/>
      <c r="F167" s="78"/>
      <c r="G167" s="89"/>
      <c r="H167" s="89"/>
      <c r="I167" s="89"/>
      <c r="J167" s="89"/>
      <c r="K167" s="89"/>
      <c r="L167" s="87"/>
      <c r="M167" s="90"/>
      <c r="N167" s="87"/>
      <c r="O167" s="87"/>
      <c r="P167" s="87"/>
      <c r="Q167" s="87"/>
      <c r="R167" s="194"/>
      <c r="U167" s="252" t="s">
        <v>54</v>
      </c>
      <c r="V167" s="226"/>
      <c r="W167" s="226"/>
      <c r="X167" s="226"/>
      <c r="Y167" s="226"/>
      <c r="Z167" s="226"/>
      <c r="AA167" s="226"/>
      <c r="AB167" s="226"/>
      <c r="AC167" s="226"/>
      <c r="AD167" s="226"/>
      <c r="AE167" s="226"/>
      <c r="AF167" s="226"/>
      <c r="AG167" s="226"/>
      <c r="AH167" s="226"/>
      <c r="AI167" s="226"/>
      <c r="AJ167" s="226"/>
      <c r="AK167" s="226"/>
      <c r="AL167" s="226"/>
      <c r="AM167" s="226"/>
      <c r="AN167" s="226"/>
      <c r="AO167" s="226"/>
      <c r="AP167" s="286">
        <f>AP159/AP125</f>
        <v>10.950613106742995</v>
      </c>
      <c r="AR167" s="268"/>
    </row>
    <row r="168" spans="1:44" ht="15.75">
      <c r="A168" s="78"/>
      <c r="B168" s="78"/>
      <c r="C168" s="78"/>
      <c r="D168" s="78"/>
      <c r="E168" s="86"/>
      <c r="F168" s="78"/>
      <c r="G168" s="89"/>
      <c r="H168" s="89"/>
      <c r="I168" s="89"/>
      <c r="J168" s="89"/>
      <c r="K168" s="89"/>
      <c r="L168" s="87"/>
      <c r="M168" s="90"/>
      <c r="N168" s="87"/>
      <c r="O168" s="87"/>
      <c r="P168" s="87"/>
      <c r="Q168" s="87"/>
      <c r="R168" s="194"/>
    </row>
    <row r="169" spans="1:44" ht="15.75">
      <c r="A169" s="78"/>
      <c r="B169" s="78"/>
      <c r="C169" s="78"/>
      <c r="D169" s="78"/>
      <c r="E169" s="86"/>
      <c r="F169" s="78"/>
      <c r="G169" s="89"/>
      <c r="H169" s="89"/>
      <c r="I169" s="89"/>
      <c r="J169" s="89"/>
      <c r="K169" s="89"/>
      <c r="L169" s="87"/>
      <c r="M169" s="90"/>
      <c r="N169" s="87"/>
      <c r="O169" s="87"/>
      <c r="P169" s="87"/>
      <c r="Q169" s="87"/>
      <c r="R169" s="194"/>
    </row>
    <row r="170" spans="1:44" ht="15.75">
      <c r="A170" s="78"/>
      <c r="B170" s="78"/>
      <c r="C170" s="78"/>
      <c r="D170" s="78"/>
      <c r="E170" s="86"/>
      <c r="F170" s="78"/>
      <c r="G170" s="89"/>
      <c r="H170" s="89"/>
      <c r="I170" s="89"/>
      <c r="J170" s="89"/>
      <c r="K170" s="89"/>
      <c r="L170" s="87"/>
      <c r="M170" s="90"/>
      <c r="N170" s="87"/>
      <c r="O170" s="87"/>
      <c r="P170" s="87"/>
      <c r="Q170" s="87"/>
      <c r="R170" s="194"/>
    </row>
    <row r="171" spans="1:44" ht="15.75">
      <c r="A171" s="78"/>
      <c r="B171" s="78"/>
      <c r="C171" s="78"/>
      <c r="D171" s="78"/>
      <c r="E171" s="86"/>
      <c r="F171" s="78"/>
      <c r="G171" s="89"/>
      <c r="H171" s="89"/>
      <c r="I171" s="89"/>
      <c r="J171" s="89"/>
      <c r="K171" s="89"/>
      <c r="L171" s="87"/>
      <c r="M171" s="90"/>
      <c r="N171" s="87"/>
      <c r="O171" s="87"/>
      <c r="P171" s="87"/>
      <c r="Q171" s="87"/>
      <c r="R171" s="194"/>
    </row>
    <row r="172" spans="1:44" ht="15.75">
      <c r="A172" s="78"/>
      <c r="B172" s="78"/>
      <c r="C172" s="78"/>
      <c r="D172" s="78"/>
      <c r="E172" s="86"/>
      <c r="F172" s="78"/>
      <c r="G172" s="89"/>
      <c r="H172" s="89"/>
      <c r="I172" s="89"/>
      <c r="J172" s="89"/>
      <c r="K172" s="89"/>
      <c r="L172" s="87"/>
      <c r="M172" s="90"/>
      <c r="N172" s="87"/>
      <c r="O172" s="87"/>
      <c r="P172" s="87"/>
      <c r="Q172" s="87"/>
      <c r="R172" s="194"/>
    </row>
    <row r="173" spans="1:44" ht="15.75">
      <c r="A173" s="78"/>
      <c r="B173" s="78"/>
      <c r="C173" s="78"/>
      <c r="D173" s="78"/>
      <c r="E173" s="86"/>
      <c r="F173" s="78"/>
      <c r="G173" s="89"/>
      <c r="H173" s="89"/>
      <c r="I173" s="89"/>
      <c r="J173" s="89"/>
      <c r="K173" s="89"/>
      <c r="L173" s="87"/>
      <c r="M173" s="90"/>
      <c r="N173" s="87"/>
      <c r="O173" s="87"/>
      <c r="P173" s="87"/>
      <c r="Q173" s="87"/>
      <c r="R173" s="194"/>
    </row>
    <row r="174" spans="1:44" ht="15.75">
      <c r="A174" s="78"/>
      <c r="B174" s="78"/>
      <c r="C174" s="78"/>
      <c r="D174" s="78"/>
      <c r="E174" s="86"/>
      <c r="F174" s="78"/>
      <c r="G174" s="89"/>
      <c r="H174" s="89"/>
      <c r="I174" s="89"/>
      <c r="J174" s="89"/>
      <c r="K174" s="89"/>
      <c r="L174" s="87"/>
      <c r="M174" s="90"/>
      <c r="N174" s="87"/>
      <c r="O174" s="87"/>
      <c r="P174" s="87"/>
      <c r="Q174" s="87"/>
      <c r="R174" s="194"/>
    </row>
    <row r="175" spans="1:44" ht="15.75">
      <c r="A175" s="78"/>
      <c r="B175" s="78"/>
      <c r="C175" s="78"/>
      <c r="D175" s="78"/>
      <c r="E175" s="86"/>
      <c r="F175" s="78"/>
      <c r="G175" s="89"/>
      <c r="H175" s="89"/>
      <c r="I175" s="89"/>
      <c r="J175" s="89"/>
      <c r="K175" s="89"/>
      <c r="L175" s="87"/>
      <c r="M175" s="90"/>
      <c r="N175" s="87"/>
      <c r="O175" s="87"/>
      <c r="P175" s="87"/>
      <c r="Q175" s="87"/>
      <c r="R175" s="194"/>
    </row>
    <row r="176" spans="1:44" ht="15.75">
      <c r="A176" s="74"/>
      <c r="B176" s="78"/>
      <c r="C176" s="78"/>
      <c r="D176" s="78"/>
      <c r="E176" s="86"/>
      <c r="F176" s="78"/>
      <c r="G176" s="89"/>
      <c r="H176" s="89"/>
      <c r="I176" s="89"/>
      <c r="J176" s="89"/>
      <c r="K176" s="89"/>
      <c r="L176" s="87"/>
      <c r="M176" s="90"/>
      <c r="N176" s="87"/>
      <c r="O176" s="87"/>
      <c r="P176" s="87"/>
      <c r="Q176" s="87"/>
      <c r="R176" s="194"/>
    </row>
    <row r="177" spans="1:22" ht="15.75">
      <c r="A177" s="74"/>
      <c r="B177" s="78"/>
      <c r="C177" s="78"/>
      <c r="D177" s="78"/>
      <c r="E177" s="86"/>
      <c r="F177" s="78"/>
      <c r="G177" s="89"/>
      <c r="H177" s="89"/>
      <c r="I177" s="89"/>
      <c r="J177" s="89"/>
      <c r="K177" s="89"/>
      <c r="L177" s="87"/>
      <c r="M177" s="90"/>
      <c r="N177" s="87"/>
      <c r="O177" s="87"/>
      <c r="P177" s="87"/>
      <c r="Q177" s="87"/>
      <c r="R177" s="194"/>
    </row>
    <row r="178" spans="1:22" ht="15.75">
      <c r="A178" s="74"/>
      <c r="B178" s="78"/>
      <c r="C178" s="78"/>
      <c r="D178" s="78"/>
      <c r="E178" s="86"/>
      <c r="F178" s="78"/>
      <c r="G178" s="89"/>
      <c r="H178" s="89"/>
      <c r="I178" s="89"/>
      <c r="J178" s="89"/>
      <c r="K178" s="89"/>
      <c r="L178" s="87"/>
      <c r="M178" s="90"/>
      <c r="N178" s="87"/>
      <c r="O178" s="87"/>
      <c r="P178" s="87"/>
      <c r="Q178" s="87"/>
      <c r="R178" s="194"/>
    </row>
    <row r="179" spans="1:22" ht="15.75">
      <c r="A179" s="74"/>
      <c r="B179" s="78"/>
      <c r="C179" s="78"/>
      <c r="D179" s="78"/>
      <c r="E179" s="86"/>
      <c r="F179" s="78"/>
      <c r="G179" s="89"/>
      <c r="H179" s="89"/>
      <c r="I179" s="89"/>
      <c r="J179" s="89"/>
      <c r="K179" s="89"/>
      <c r="L179" s="87"/>
      <c r="M179" s="90"/>
      <c r="N179" s="87"/>
      <c r="O179" s="87"/>
      <c r="P179" s="87"/>
      <c r="Q179" s="87"/>
      <c r="R179" s="194"/>
    </row>
    <row r="180" spans="1:22" ht="15.75">
      <c r="A180" s="91"/>
      <c r="B180" s="92"/>
      <c r="C180" s="92"/>
      <c r="D180" s="92"/>
      <c r="E180" s="93"/>
      <c r="F180" s="92"/>
      <c r="G180" s="94"/>
      <c r="H180" s="94"/>
      <c r="I180" s="94"/>
      <c r="J180" s="94"/>
      <c r="K180" s="94"/>
      <c r="L180" s="95"/>
      <c r="M180" s="96"/>
      <c r="N180" s="95"/>
      <c r="O180" s="95"/>
      <c r="P180" s="95"/>
      <c r="Q180" s="95"/>
      <c r="R180" s="195"/>
    </row>
    <row r="181" spans="1:22" ht="15.75">
      <c r="A181" s="74"/>
      <c r="B181" s="74"/>
      <c r="C181" s="74"/>
      <c r="D181" s="74"/>
      <c r="E181" s="97"/>
      <c r="F181" s="74"/>
      <c r="G181" s="98"/>
      <c r="H181" s="98"/>
      <c r="I181" s="98"/>
      <c r="J181" s="98"/>
      <c r="K181" s="98"/>
      <c r="L181" s="99"/>
      <c r="M181" s="100"/>
      <c r="N181" s="99"/>
      <c r="O181" s="99"/>
      <c r="P181" s="99"/>
      <c r="Q181" s="99"/>
      <c r="R181" s="99"/>
    </row>
    <row r="182" spans="1:22" ht="15.75">
      <c r="A182" s="74"/>
      <c r="B182" s="74"/>
      <c r="C182" s="74"/>
      <c r="D182" s="74"/>
      <c r="E182" s="97"/>
      <c r="F182" s="74"/>
      <c r="G182" s="98"/>
      <c r="H182" s="98"/>
      <c r="I182" s="98"/>
      <c r="J182" s="98"/>
      <c r="K182" s="98"/>
      <c r="L182" s="99"/>
      <c r="M182" s="100"/>
      <c r="N182" s="99"/>
      <c r="O182" s="99"/>
      <c r="P182" s="62"/>
      <c r="Q182" s="62"/>
      <c r="R182" s="62"/>
    </row>
    <row r="183" spans="1:22" ht="15.75">
      <c r="A183" s="102" t="s">
        <v>29</v>
      </c>
      <c r="B183" s="102"/>
      <c r="C183" s="102"/>
      <c r="D183" s="103">
        <f t="shared" ref="D183:R183" si="181">D118</f>
        <v>1998</v>
      </c>
      <c r="E183" s="103">
        <f t="shared" si="181"/>
        <v>1999</v>
      </c>
      <c r="F183" s="103">
        <f t="shared" si="181"/>
        <v>2000</v>
      </c>
      <c r="G183" s="103">
        <f t="shared" si="181"/>
        <v>2001</v>
      </c>
      <c r="H183" s="103">
        <f t="shared" si="181"/>
        <v>2002</v>
      </c>
      <c r="I183" s="103">
        <f t="shared" si="181"/>
        <v>2003</v>
      </c>
      <c r="J183" s="103">
        <f t="shared" si="181"/>
        <v>2004</v>
      </c>
      <c r="K183" s="103">
        <f t="shared" si="181"/>
        <v>2005</v>
      </c>
      <c r="L183" s="103">
        <f t="shared" si="181"/>
        <v>2006</v>
      </c>
      <c r="M183" s="103">
        <f t="shared" si="181"/>
        <v>2007</v>
      </c>
      <c r="N183" s="103">
        <f t="shared" si="181"/>
        <v>2008</v>
      </c>
      <c r="O183" s="103">
        <f t="shared" si="181"/>
        <v>2009</v>
      </c>
      <c r="P183" s="103">
        <f t="shared" si="181"/>
        <v>2010</v>
      </c>
      <c r="Q183" s="103">
        <f t="shared" si="181"/>
        <v>2011</v>
      </c>
      <c r="R183" s="136">
        <f t="shared" si="181"/>
        <v>2012</v>
      </c>
    </row>
    <row r="184" spans="1:22" ht="15.75">
      <c r="A184" s="104" t="s">
        <v>30</v>
      </c>
      <c r="B184" s="104"/>
      <c r="C184" s="104"/>
      <c r="D184" s="92"/>
      <c r="E184" s="92"/>
      <c r="F184" s="92"/>
      <c r="G184" s="92"/>
      <c r="H184" s="92"/>
      <c r="I184" s="92"/>
      <c r="J184" s="92"/>
      <c r="K184" s="92"/>
      <c r="L184" s="92"/>
      <c r="M184" s="92"/>
      <c r="N184" s="92"/>
      <c r="O184" s="92"/>
      <c r="P184" s="92"/>
      <c r="Q184" s="92"/>
      <c r="R184" s="119"/>
    </row>
    <row r="185" spans="1:22" ht="15.75">
      <c r="A185" s="102" t="str">
        <f>A107</f>
        <v>Mains</v>
      </c>
      <c r="B185" s="105"/>
      <c r="C185" s="105"/>
      <c r="D185" s="106">
        <f>D107+D108</f>
        <v>29.33051461988304</v>
      </c>
      <c r="E185" s="106">
        <f t="shared" ref="E185:R185" si="182">E107+E108</f>
        <v>22.668827699917557</v>
      </c>
      <c r="F185" s="106">
        <f t="shared" si="182"/>
        <v>17.572972447325764</v>
      </c>
      <c r="G185" s="106">
        <f t="shared" si="182"/>
        <v>18.116759358288775</v>
      </c>
      <c r="H185" s="106">
        <f t="shared" si="182"/>
        <v>19.288392936645888</v>
      </c>
      <c r="I185" s="106">
        <f t="shared" si="182"/>
        <v>21.280726806053693</v>
      </c>
      <c r="J185" s="106">
        <f t="shared" si="182"/>
        <v>25.259603702721417</v>
      </c>
      <c r="K185" s="106">
        <f t="shared" si="182"/>
        <v>26.948657606601099</v>
      </c>
      <c r="L185" s="106">
        <f t="shared" si="182"/>
        <v>29.571640635300003</v>
      </c>
      <c r="M185" s="106">
        <f t="shared" si="182"/>
        <v>34.954652099043862</v>
      </c>
      <c r="N185" s="106">
        <f t="shared" si="182"/>
        <v>33.363085750315271</v>
      </c>
      <c r="O185" s="106">
        <f t="shared" si="182"/>
        <v>26.333310510510508</v>
      </c>
      <c r="P185" s="106">
        <f t="shared" si="182"/>
        <v>36.786295373665475</v>
      </c>
      <c r="Q185" s="106">
        <f t="shared" si="182"/>
        <v>49.134918638199665</v>
      </c>
      <c r="R185" s="196">
        <f t="shared" si="182"/>
        <v>67.899374024890477</v>
      </c>
    </row>
    <row r="186" spans="1:22" ht="15.75">
      <c r="A186" s="107"/>
      <c r="B186" s="108"/>
      <c r="C186" s="108"/>
      <c r="D186" s="109">
        <f>IF(D151=$D$194+1,$D$185*$D$190*D119/2,IF(D151&gt;$D$194+1,0,$D$185*$D$190*D119/2))</f>
        <v>0.24442095516569198</v>
      </c>
      <c r="E186" s="109">
        <f t="shared" ref="E186:R186" si="183">IF(E151=$D$194+1,$D$185*$D$190*E119/2,IF(E151&gt;$D$194+1,0,$D$185*$D$190*E119))</f>
        <v>0.48884191033138397</v>
      </c>
      <c r="F186" s="110">
        <f t="shared" si="183"/>
        <v>0.48884191033138397</v>
      </c>
      <c r="G186" s="110">
        <f t="shared" si="183"/>
        <v>0.48884191033138397</v>
      </c>
      <c r="H186" s="110">
        <f t="shared" si="183"/>
        <v>0.48884191033138397</v>
      </c>
      <c r="I186" s="110">
        <f t="shared" si="183"/>
        <v>0.48884191033138397</v>
      </c>
      <c r="J186" s="110">
        <f t="shared" si="183"/>
        <v>0.48884191033138397</v>
      </c>
      <c r="K186" s="110">
        <f t="shared" si="183"/>
        <v>0.48884191033138397</v>
      </c>
      <c r="L186" s="110">
        <f t="shared" si="183"/>
        <v>0.48884191033138397</v>
      </c>
      <c r="M186" s="110">
        <f t="shared" si="183"/>
        <v>0.48884191033138397</v>
      </c>
      <c r="N186" s="110">
        <f t="shared" si="183"/>
        <v>0.48884191033138397</v>
      </c>
      <c r="O186" s="110">
        <f t="shared" si="183"/>
        <v>0.48884191033138397</v>
      </c>
      <c r="P186" s="110">
        <f t="shared" si="183"/>
        <v>0.48884191033138397</v>
      </c>
      <c r="Q186" s="110">
        <f t="shared" si="183"/>
        <v>0.48884191033138397</v>
      </c>
      <c r="R186" s="126">
        <f t="shared" si="183"/>
        <v>0.48884191033138397</v>
      </c>
      <c r="S186" s="209"/>
      <c r="T186" s="207"/>
      <c r="U186" s="208"/>
      <c r="V186" s="208"/>
    </row>
    <row r="187" spans="1:22" ht="15.75">
      <c r="A187" s="107"/>
      <c r="B187" s="108"/>
      <c r="C187" s="108"/>
      <c r="D187" s="111"/>
      <c r="E187" s="109">
        <f>IF(E152=$D$194+1,$E$185*$D$190*E120/2,IF(E152&gt;$D$194+1,0,$E$185*$D$190*E120/2))</f>
        <v>0.18890689749931297</v>
      </c>
      <c r="F187" s="110">
        <f t="shared" ref="F187:R187" si="184">IF(F152=$D$194+1,$E$185*$D$190*F120/2,IF(F152&gt;$D$194+1,0,$E$185*$D$190*F120))</f>
        <v>0.37781379499862594</v>
      </c>
      <c r="G187" s="110">
        <f t="shared" si="184"/>
        <v>0.37781379499862594</v>
      </c>
      <c r="H187" s="110">
        <f t="shared" si="184"/>
        <v>0.37781379499862594</v>
      </c>
      <c r="I187" s="110">
        <f t="shared" si="184"/>
        <v>0.37781379499862594</v>
      </c>
      <c r="J187" s="110">
        <f t="shared" si="184"/>
        <v>0.37781379499862594</v>
      </c>
      <c r="K187" s="110">
        <f t="shared" si="184"/>
        <v>0.37781379499862594</v>
      </c>
      <c r="L187" s="110">
        <f t="shared" si="184"/>
        <v>0.37781379499862594</v>
      </c>
      <c r="M187" s="110">
        <f t="shared" si="184"/>
        <v>0.37781379499862594</v>
      </c>
      <c r="N187" s="110">
        <f t="shared" si="184"/>
        <v>0.37781379499862594</v>
      </c>
      <c r="O187" s="110">
        <f t="shared" si="184"/>
        <v>0.37781379499862594</v>
      </c>
      <c r="P187" s="110">
        <f t="shared" si="184"/>
        <v>0.37781379499862594</v>
      </c>
      <c r="Q187" s="110">
        <f t="shared" si="184"/>
        <v>0.37781379499862594</v>
      </c>
      <c r="R187" s="126">
        <f t="shared" si="184"/>
        <v>0.37781379499862594</v>
      </c>
      <c r="S187" s="209"/>
      <c r="T187" s="207"/>
      <c r="U187" s="208"/>
      <c r="V187" s="208"/>
    </row>
    <row r="188" spans="1:22" ht="15.75">
      <c r="A188" s="112"/>
      <c r="B188" s="88"/>
      <c r="C188" s="88"/>
      <c r="D188" s="109"/>
      <c r="E188" s="109"/>
      <c r="F188" s="110">
        <f>IF(F153=$D$194+1,$F$185*$D$190*F121/2,IF(F153&gt;$D$194+1,0,$F$185*$D$190*F121/2))</f>
        <v>0.14644143706104804</v>
      </c>
      <c r="G188" s="110">
        <f t="shared" ref="G188:R188" si="185">IF(G153=$D$194+1,$F$185*$D$190*G121/2,IF(G153&gt;$D$194+1,0,$F$185*$D$190*G121))</f>
        <v>0.29288287412209607</v>
      </c>
      <c r="H188" s="110">
        <f t="shared" si="185"/>
        <v>0.29288287412209607</v>
      </c>
      <c r="I188" s="110">
        <f t="shared" si="185"/>
        <v>0.29288287412209607</v>
      </c>
      <c r="J188" s="110">
        <f t="shared" si="185"/>
        <v>0.29288287412209607</v>
      </c>
      <c r="K188" s="110">
        <f t="shared" si="185"/>
        <v>0.29288287412209607</v>
      </c>
      <c r="L188" s="110">
        <f t="shared" si="185"/>
        <v>0.29288287412209607</v>
      </c>
      <c r="M188" s="110">
        <f t="shared" si="185"/>
        <v>0.29288287412209607</v>
      </c>
      <c r="N188" s="110">
        <f t="shared" si="185"/>
        <v>0.29288287412209607</v>
      </c>
      <c r="O188" s="110">
        <f t="shared" si="185"/>
        <v>0.29288287412209607</v>
      </c>
      <c r="P188" s="110">
        <f t="shared" si="185"/>
        <v>0.29288287412209607</v>
      </c>
      <c r="Q188" s="110">
        <f t="shared" si="185"/>
        <v>0.29288287412209607</v>
      </c>
      <c r="R188" s="126">
        <f t="shared" si="185"/>
        <v>0.29288287412209607</v>
      </c>
      <c r="S188" s="209"/>
      <c r="T188" s="207"/>
      <c r="U188" s="208"/>
      <c r="V188" s="208"/>
    </row>
    <row r="189" spans="1:22" ht="15.75">
      <c r="A189" s="73"/>
      <c r="B189" s="78"/>
      <c r="C189" s="78"/>
      <c r="D189" s="113" t="s">
        <v>31</v>
      </c>
      <c r="E189" s="114"/>
      <c r="F189" s="114"/>
      <c r="G189" s="110">
        <f>IF(G154=$D$194+1,$G$185*$D$190*G122/2,IF(G154&gt;$D$194+1,0,$G$185*$D$190*G122/2))</f>
        <v>0.15097299465240646</v>
      </c>
      <c r="H189" s="110">
        <f t="shared" ref="H189:R189" si="186">IF(H154=$D$194+1,$G$185*$D$190*H122/2,IF(H154&gt;$D$194+1,0,$G$185*$D$190*H122))</f>
        <v>0.30194598930481292</v>
      </c>
      <c r="I189" s="110">
        <f t="shared" si="186"/>
        <v>0.30194598930481292</v>
      </c>
      <c r="J189" s="110">
        <f t="shared" si="186"/>
        <v>0.30194598930481292</v>
      </c>
      <c r="K189" s="110">
        <f t="shared" si="186"/>
        <v>0.30194598930481292</v>
      </c>
      <c r="L189" s="110">
        <f t="shared" si="186"/>
        <v>0.30194598930481292</v>
      </c>
      <c r="M189" s="110">
        <f t="shared" si="186"/>
        <v>0.30194598930481292</v>
      </c>
      <c r="N189" s="110">
        <f t="shared" si="186"/>
        <v>0.30194598930481292</v>
      </c>
      <c r="O189" s="110">
        <f t="shared" si="186"/>
        <v>0.30194598930481292</v>
      </c>
      <c r="P189" s="110">
        <f t="shared" si="186"/>
        <v>0.30194598930481292</v>
      </c>
      <c r="Q189" s="110">
        <f t="shared" si="186"/>
        <v>0.30194598930481292</v>
      </c>
      <c r="R189" s="126">
        <f t="shared" si="186"/>
        <v>0.30194598930481292</v>
      </c>
      <c r="S189" s="209"/>
      <c r="T189" s="207"/>
      <c r="U189" s="208"/>
      <c r="V189" s="208"/>
    </row>
    <row r="190" spans="1:22" ht="15.75">
      <c r="B190" s="88"/>
      <c r="C190" s="88"/>
      <c r="D190" s="115">
        <f>E97</f>
        <v>1.6666666666666666E-2</v>
      </c>
      <c r="E190" s="114"/>
      <c r="F190" s="114"/>
      <c r="G190" s="114"/>
      <c r="H190" s="110">
        <f>IF(H155=$D$194+1,$H$185*$D$190*H123/2,IF(H155&gt;$D$194+1,0,$H$185*$D$190*H123/2))</f>
        <v>0.1607366078053824</v>
      </c>
      <c r="I190" s="110">
        <f t="shared" ref="I190:R190" si="187">IF(I155=$D$194+1,$H$185*$D$190*I123/2,IF(I155&gt;$D$194+1,0,$H$185*$D$190*I123))</f>
        <v>0.32147321561076481</v>
      </c>
      <c r="J190" s="110">
        <f t="shared" si="187"/>
        <v>0.32147321561076481</v>
      </c>
      <c r="K190" s="110">
        <f t="shared" si="187"/>
        <v>0.32147321561076481</v>
      </c>
      <c r="L190" s="110">
        <f t="shared" si="187"/>
        <v>0.32147321561076481</v>
      </c>
      <c r="M190" s="110">
        <f t="shared" si="187"/>
        <v>0.32147321561076481</v>
      </c>
      <c r="N190" s="110">
        <f t="shared" si="187"/>
        <v>0.32147321561076481</v>
      </c>
      <c r="O190" s="110">
        <f t="shared" si="187"/>
        <v>0.32147321561076481</v>
      </c>
      <c r="P190" s="110">
        <f t="shared" si="187"/>
        <v>0.32147321561076481</v>
      </c>
      <c r="Q190" s="110">
        <f t="shared" si="187"/>
        <v>0.32147321561076481</v>
      </c>
      <c r="R190" s="126">
        <f t="shared" si="187"/>
        <v>0.32147321561076481</v>
      </c>
      <c r="S190" s="209"/>
      <c r="T190" s="207"/>
      <c r="U190" s="208"/>
      <c r="V190" s="208"/>
    </row>
    <row r="191" spans="1:22" ht="15.75">
      <c r="A191" s="73"/>
      <c r="B191" s="78"/>
      <c r="C191" s="78"/>
      <c r="D191" s="116"/>
      <c r="E191" s="114"/>
      <c r="F191" s="114"/>
      <c r="G191" s="114"/>
      <c r="H191" s="114"/>
      <c r="I191" s="110">
        <f>IF(I156=$D$194+1,$I$185*$D$190*I124/2,IF(I156&gt;$D$194+1,0,$I$185*$D$190*I124/2))</f>
        <v>0.17733939005044744</v>
      </c>
      <c r="J191" s="110">
        <f t="shared" ref="J191:R191" si="188">IF(J156=$D$194+1,$I$185*$D$190*J124/2,IF(J156&gt;$D$194+1,0,$I$185*$D$190*J124))</f>
        <v>0.35467878010089487</v>
      </c>
      <c r="K191" s="110">
        <f t="shared" si="188"/>
        <v>0.35467878010089487</v>
      </c>
      <c r="L191" s="110">
        <f t="shared" si="188"/>
        <v>0.35467878010089487</v>
      </c>
      <c r="M191" s="110">
        <f t="shared" si="188"/>
        <v>0.35467878010089487</v>
      </c>
      <c r="N191" s="110">
        <f t="shared" si="188"/>
        <v>0.35467878010089487</v>
      </c>
      <c r="O191" s="110">
        <f t="shared" si="188"/>
        <v>0.35467878010089487</v>
      </c>
      <c r="P191" s="110">
        <f t="shared" si="188"/>
        <v>0.35467878010089487</v>
      </c>
      <c r="Q191" s="110">
        <f t="shared" si="188"/>
        <v>0.35467878010089487</v>
      </c>
      <c r="R191" s="126">
        <f t="shared" si="188"/>
        <v>0.35467878010089487</v>
      </c>
      <c r="S191" s="209"/>
      <c r="T191" s="207"/>
      <c r="U191" s="208"/>
      <c r="V191" s="208"/>
    </row>
    <row r="192" spans="1:22" ht="15.75">
      <c r="A192" s="73"/>
      <c r="B192" s="78"/>
      <c r="C192" s="78"/>
      <c r="D192" s="78"/>
      <c r="E192" s="114"/>
      <c r="F192" s="114"/>
      <c r="G192" s="114"/>
      <c r="H192" s="114"/>
      <c r="I192" s="114"/>
      <c r="J192" s="110">
        <f>IF(J157=$D$194+1,$J$185*$D$190*J125/2,IF(J157&gt;$D$194+1,0,$J$185*$D$190*J125/2))</f>
        <v>0.21049669752267847</v>
      </c>
      <c r="K192" s="110">
        <f t="shared" ref="K192:R192" si="189">IF(K157=$D$194+1,$J$185*$D$190*K125/2,IF(K157&gt;$D$194+1,0,$J$185*$D$190*K125))</f>
        <v>0.42099339504535693</v>
      </c>
      <c r="L192" s="110">
        <f t="shared" si="189"/>
        <v>0.42099339504535693</v>
      </c>
      <c r="M192" s="110">
        <f t="shared" si="189"/>
        <v>0.42099339504535693</v>
      </c>
      <c r="N192" s="110">
        <f t="shared" si="189"/>
        <v>0.42099339504535693</v>
      </c>
      <c r="O192" s="110">
        <f t="shared" si="189"/>
        <v>0.42099339504535693</v>
      </c>
      <c r="P192" s="110">
        <f t="shared" si="189"/>
        <v>0.42099339504535693</v>
      </c>
      <c r="Q192" s="110">
        <f t="shared" si="189"/>
        <v>0.42099339504535693</v>
      </c>
      <c r="R192" s="126">
        <f t="shared" si="189"/>
        <v>0.42099339504535693</v>
      </c>
      <c r="S192" s="209"/>
      <c r="T192" s="207"/>
      <c r="U192" s="208"/>
      <c r="V192" s="208"/>
    </row>
    <row r="193" spans="1:22" ht="15.75">
      <c r="A193" s="73"/>
      <c r="B193" s="78"/>
      <c r="C193" s="78"/>
      <c r="D193" s="103" t="s">
        <v>32</v>
      </c>
      <c r="E193" s="78"/>
      <c r="F193" s="117"/>
      <c r="G193" s="114"/>
      <c r="H193" s="114"/>
      <c r="I193" s="114"/>
      <c r="J193" s="114"/>
      <c r="K193" s="110">
        <f>IF(K158=$D$194+1,$K$185*$D$190*K126/2,IF(K158&gt;$D$194+1,0,$K$185*$D$190*K126/2))</f>
        <v>0.22457214672167583</v>
      </c>
      <c r="L193" s="110">
        <f t="shared" ref="L193:R193" si="190">IF(L158=$D$194+1,$K$185*$D$190*L126/2,IF(L158&gt;$D$194+1,0,$K$185*$D$190*L126))</f>
        <v>0.44914429344335166</v>
      </c>
      <c r="M193" s="110">
        <f t="shared" si="190"/>
        <v>0.44914429344335166</v>
      </c>
      <c r="N193" s="110">
        <f t="shared" si="190"/>
        <v>0.44914429344335166</v>
      </c>
      <c r="O193" s="110">
        <f t="shared" si="190"/>
        <v>0.44914429344335166</v>
      </c>
      <c r="P193" s="110">
        <f t="shared" si="190"/>
        <v>0.44914429344335166</v>
      </c>
      <c r="Q193" s="110">
        <f t="shared" si="190"/>
        <v>0.44914429344335166</v>
      </c>
      <c r="R193" s="126">
        <f t="shared" si="190"/>
        <v>0.44914429344335166</v>
      </c>
      <c r="S193" s="209"/>
      <c r="T193" s="207"/>
      <c r="U193" s="208"/>
      <c r="V193" s="208"/>
    </row>
    <row r="194" spans="1:22" ht="15.75">
      <c r="A194" s="73"/>
      <c r="B194" s="78"/>
      <c r="C194" s="78"/>
      <c r="D194" s="93">
        <f>1/E97</f>
        <v>60</v>
      </c>
      <c r="E194" s="78"/>
      <c r="F194" s="117"/>
      <c r="G194" s="114"/>
      <c r="H194" s="114"/>
      <c r="I194" s="114"/>
      <c r="J194" s="114"/>
      <c r="K194" s="114"/>
      <c r="L194" s="110">
        <f>IF(L159=$D$194+1,$L$185*$D$190*L127/2,IF(L159&gt;$D$194+1,0,$L$185*$D$190*L127/2))</f>
        <v>0.24643033862750002</v>
      </c>
      <c r="M194" s="110">
        <f t="shared" ref="M194:R194" si="191">IF(M159=$D$194+1,$L$185*$D$190*M127/2,IF(M159&gt;$D$194+1,0,$L$185*$D$190*M127))</f>
        <v>0.49286067725500005</v>
      </c>
      <c r="N194" s="110">
        <f t="shared" si="191"/>
        <v>0.49286067725500005</v>
      </c>
      <c r="O194" s="110">
        <f t="shared" si="191"/>
        <v>0.49286067725500005</v>
      </c>
      <c r="P194" s="110">
        <f t="shared" si="191"/>
        <v>0.49286067725500005</v>
      </c>
      <c r="Q194" s="110">
        <f t="shared" si="191"/>
        <v>0.49286067725500005</v>
      </c>
      <c r="R194" s="126">
        <f t="shared" si="191"/>
        <v>0.49286067725500005</v>
      </c>
      <c r="S194" s="209"/>
      <c r="T194" s="207"/>
      <c r="U194" s="208"/>
      <c r="V194" s="208"/>
    </row>
    <row r="195" spans="1:22" ht="15.75">
      <c r="A195" s="73"/>
      <c r="B195" s="78"/>
      <c r="C195" s="78"/>
      <c r="D195" s="78"/>
      <c r="E195" s="78"/>
      <c r="F195" s="117"/>
      <c r="G195" s="114"/>
      <c r="H195" s="114"/>
      <c r="I195" s="114"/>
      <c r="J195" s="114"/>
      <c r="K195" s="114"/>
      <c r="L195" s="114"/>
      <c r="M195" s="110">
        <f>IF(M160=$D$194+1,$M$185*$D$190*M128/2,IF(M160&gt;$D$194+1,0,$M$185*$D$190*M128/2))</f>
        <v>0.2912887674920322</v>
      </c>
      <c r="N195" s="110">
        <f>IF(N160=$D$194+1,$M$185*$D$190*N128/2,IF(N160&gt;$D$194+1,0,$M$185*$D$190*N128))</f>
        <v>0.58257753498406439</v>
      </c>
      <c r="O195" s="110">
        <f>IF(O160=$D$194+1,$M$185*$D$190*O128/2,IF(O160&gt;$D$194+1,0,$M$185*$D$190*O128))</f>
        <v>0.58257753498406439</v>
      </c>
      <c r="P195" s="110">
        <f>IF(P160=$D$194+1,$M$185*$D$190*P128/2,IF(P160&gt;$D$194+1,0,$M$185*$D$190*P128))</f>
        <v>0.58257753498406439</v>
      </c>
      <c r="Q195" s="110">
        <f>IF(Q160=$D$194+1,$M$185*$D$190*Q128/2,IF(Q160&gt;$D$194+1,0,$M$185*$D$190*Q128))</f>
        <v>0.58257753498406439</v>
      </c>
      <c r="R195" s="126">
        <f>IF(R160=$D$194+1,$M$185*$D$190*R128/2,IF(R160&gt;$D$194+1,0,$M$185*$D$190*R128))</f>
        <v>0.58257753498406439</v>
      </c>
      <c r="S195" s="209"/>
      <c r="T195" s="207"/>
      <c r="U195" s="208"/>
      <c r="V195" s="208"/>
    </row>
    <row r="196" spans="1:22" ht="15.75">
      <c r="A196" s="73"/>
      <c r="B196" s="78"/>
      <c r="C196" s="78"/>
      <c r="D196" s="78"/>
      <c r="E196" s="78"/>
      <c r="F196" s="117"/>
      <c r="G196" s="114"/>
      <c r="H196" s="114"/>
      <c r="I196" s="114"/>
      <c r="J196" s="114"/>
      <c r="K196" s="114"/>
      <c r="L196" s="114"/>
      <c r="M196" s="65"/>
      <c r="N196" s="110">
        <f>IF(N161=$D$194+1,$N$185*$D$190*N129/2,IF(N161&gt;$D$194+1,0,$N$185*$D$190*N129/2))</f>
        <v>0.27802571458596059</v>
      </c>
      <c r="O196" s="110">
        <f>IF(O161=$D$194+1,$N$185*$D$190*O129/2,IF(O161&gt;$D$194+1,0,$N$185*$D$190*O129))</f>
        <v>0.55605142917192119</v>
      </c>
      <c r="P196" s="110">
        <f>IF(P161=$D$194+1,$N$185*$D$190*P129/2,IF(P161&gt;$D$194+1,0,$N$185*$D$190*P129))</f>
        <v>0.55605142917192119</v>
      </c>
      <c r="Q196" s="110">
        <f>IF(Q161=$D$194+1,$N$185*$D$190*Q129/2,IF(Q161&gt;$D$194+1,0,$N$185*$D$190*Q129))</f>
        <v>0.55605142917192119</v>
      </c>
      <c r="R196" s="126">
        <f>IF(R161=$D$194+1,$N$185*$D$190*R129/2,IF(R161&gt;$D$194+1,0,$N$185*$D$190*R129))</f>
        <v>0.55605142917192119</v>
      </c>
      <c r="S196" s="209"/>
      <c r="T196" s="207"/>
      <c r="U196" s="208"/>
      <c r="V196" s="208"/>
    </row>
    <row r="197" spans="1:22" ht="15.75">
      <c r="A197" s="73"/>
      <c r="B197" s="78"/>
      <c r="C197" s="78"/>
      <c r="D197" s="78"/>
      <c r="E197" s="78"/>
      <c r="F197" s="117"/>
      <c r="G197" s="114"/>
      <c r="H197" s="114"/>
      <c r="I197" s="114"/>
      <c r="J197" s="114"/>
      <c r="K197" s="114"/>
      <c r="L197" s="114"/>
      <c r="M197" s="65"/>
      <c r="N197" s="78"/>
      <c r="O197" s="110">
        <f>IF(O162=$D$194+1,$O$185*$D$190*O130/2,IF(O162&gt;$D$194+1,0,$O$185*$D$190*O130/2))</f>
        <v>0.21944425425425423</v>
      </c>
      <c r="P197" s="110">
        <f>IF(P162=$D$194+1,$O$185*$D$190*P130/2,IF(P162&gt;$D$194+1,0,$O$185*$D$190*P130))</f>
        <v>0.43888850850850847</v>
      </c>
      <c r="Q197" s="110">
        <f>IF(Q162=$D$194+1,$O$185*$D$190*Q130/2,IF(Q162&gt;$D$194+1,0,$O$185*$D$190*Q130))</f>
        <v>0.43888850850850847</v>
      </c>
      <c r="R197" s="126">
        <f>IF(R162=$D$194+1,$O$185*$D$190*R130/2,IF(R162&gt;$D$194+1,0,$O$185*$D$190*R130))</f>
        <v>0.43888850850850847</v>
      </c>
      <c r="S197" s="209"/>
      <c r="T197" s="207"/>
      <c r="U197" s="208"/>
      <c r="V197" s="208"/>
    </row>
    <row r="198" spans="1:22" ht="15.75">
      <c r="A198" s="73"/>
      <c r="B198" s="78"/>
      <c r="C198" s="78"/>
      <c r="D198" s="78"/>
      <c r="E198" s="78"/>
      <c r="F198" s="117"/>
      <c r="G198" s="114"/>
      <c r="H198" s="114"/>
      <c r="I198" s="114"/>
      <c r="J198" s="114"/>
      <c r="K198" s="114"/>
      <c r="L198" s="114"/>
      <c r="M198" s="65"/>
      <c r="N198" s="78"/>
      <c r="O198" s="118"/>
      <c r="P198" s="110">
        <f>IF(P163=$D$194+1,$P$185*$D$190*P131/2,IF(P163&gt;$D$194+1,0,$P$185*$D$190*P131/2))</f>
        <v>0.30655246144721227</v>
      </c>
      <c r="Q198" s="271">
        <f>IF(Q163=$D$194+1,$P$185*$D$190*Q131/2,IF(Q163&gt;$D$194+1,0,$P$185*$D$190*Q131))</f>
        <v>0.61310492289442453</v>
      </c>
      <c r="R198" s="272">
        <f>IF(R163=$D$194+1,$Q$185*$D$190*Q131/2,IF(R163&gt;$D$194+1,0,$P$185*$D$190*R131))</f>
        <v>0.61310492289442453</v>
      </c>
      <c r="S198" s="209"/>
      <c r="T198" s="207"/>
      <c r="U198" s="208"/>
      <c r="V198" s="208"/>
    </row>
    <row r="199" spans="1:22" ht="15.75">
      <c r="A199" s="73"/>
      <c r="B199" s="78"/>
      <c r="C199" s="78"/>
      <c r="D199" s="78"/>
      <c r="E199" s="78"/>
      <c r="F199" s="117"/>
      <c r="G199" s="114"/>
      <c r="H199" s="114"/>
      <c r="I199" s="114"/>
      <c r="J199" s="114"/>
      <c r="K199" s="114"/>
      <c r="L199" s="114"/>
      <c r="M199" s="65"/>
      <c r="N199" s="78"/>
      <c r="O199" s="118"/>
      <c r="P199" s="118"/>
      <c r="Q199" s="110">
        <f>IF(Q164=$D$194+1,$Q$185*$D$190*Q132/2,IF(Q164&gt;$D$194+1,0,$Q$185*$D$190*Q132/2))</f>
        <v>0.4094576553183305</v>
      </c>
      <c r="R199" s="126">
        <f>IF(R164=$D$194+1,$Q$185*$D$190*R132/2,IF(R164&gt;$D$194+1,0,$Q$185*$D$190*R132))</f>
        <v>0.81891531063666101</v>
      </c>
      <c r="S199" s="209"/>
      <c r="T199" s="207"/>
      <c r="U199" s="208"/>
      <c r="V199" s="208"/>
    </row>
    <row r="200" spans="1:22" ht="15.75">
      <c r="A200" s="73"/>
      <c r="B200" s="78"/>
      <c r="C200" s="78"/>
      <c r="D200" s="78"/>
      <c r="E200" s="78"/>
      <c r="F200" s="117"/>
      <c r="G200" s="114"/>
      <c r="H200" s="114"/>
      <c r="I200" s="114"/>
      <c r="J200" s="114"/>
      <c r="K200" s="114"/>
      <c r="L200" s="114"/>
      <c r="M200" s="65"/>
      <c r="N200" s="78"/>
      <c r="O200" s="118"/>
      <c r="P200" s="118"/>
      <c r="Q200" s="118"/>
      <c r="R200" s="126">
        <f>IF(R165=$D$194+1,$R$185*$D$190*R133/2,IF(R165&gt;$D$194+1,0,$R$185*$D$190*R133/2))</f>
        <v>0.56582811687408729</v>
      </c>
      <c r="S200" s="209"/>
      <c r="T200" s="207"/>
      <c r="U200" s="208"/>
      <c r="V200" s="208"/>
    </row>
    <row r="201" spans="1:22" ht="15.75">
      <c r="A201" s="73"/>
      <c r="B201" s="78"/>
      <c r="C201" s="78"/>
      <c r="D201" s="78"/>
      <c r="E201" s="78"/>
      <c r="F201" s="117"/>
      <c r="G201" s="114"/>
      <c r="H201" s="114"/>
      <c r="I201" s="114"/>
      <c r="J201" s="114"/>
      <c r="K201" s="114"/>
      <c r="L201" s="114"/>
      <c r="M201" s="65"/>
      <c r="N201" s="78"/>
      <c r="O201" s="118"/>
      <c r="P201" s="118"/>
      <c r="Q201" s="118"/>
      <c r="R201" s="138"/>
    </row>
    <row r="202" spans="1:22" ht="15.75">
      <c r="A202" s="73"/>
      <c r="B202" s="78"/>
      <c r="C202" s="78"/>
      <c r="D202" s="114"/>
      <c r="E202" s="114"/>
      <c r="F202" s="114"/>
      <c r="G202" s="114"/>
      <c r="H202" s="114"/>
      <c r="I202" s="114"/>
      <c r="J202" s="114"/>
      <c r="K202" s="114"/>
      <c r="L202" s="114"/>
      <c r="M202" s="65"/>
      <c r="N202" s="78"/>
      <c r="O202" s="118"/>
      <c r="P202" s="118"/>
      <c r="Q202" s="118"/>
      <c r="R202" s="138"/>
    </row>
    <row r="203" spans="1:22" ht="15.75">
      <c r="A203" s="73"/>
      <c r="B203" s="78"/>
      <c r="C203" s="78"/>
      <c r="D203" s="114"/>
      <c r="E203" s="114"/>
      <c r="F203" s="114"/>
      <c r="G203" s="114"/>
      <c r="H203" s="114"/>
      <c r="I203" s="114"/>
      <c r="J203" s="114"/>
      <c r="K203" s="114"/>
      <c r="L203" s="114"/>
      <c r="M203" s="65"/>
      <c r="N203" s="78"/>
      <c r="O203" s="118"/>
      <c r="P203" s="118"/>
      <c r="Q203" s="118"/>
      <c r="R203" s="138"/>
    </row>
    <row r="204" spans="1:22" ht="15.75">
      <c r="A204" s="73"/>
      <c r="B204" s="78"/>
      <c r="C204" s="78"/>
      <c r="D204" s="114"/>
      <c r="E204" s="114"/>
      <c r="F204" s="114"/>
      <c r="G204" s="114"/>
      <c r="H204" s="114"/>
      <c r="I204" s="114"/>
      <c r="J204" s="114"/>
      <c r="K204" s="114"/>
      <c r="L204" s="114"/>
      <c r="M204" s="65"/>
      <c r="N204" s="78"/>
      <c r="O204" s="118"/>
      <c r="P204" s="118"/>
      <c r="Q204" s="118"/>
      <c r="R204" s="138"/>
    </row>
    <row r="205" spans="1:22" ht="15.75">
      <c r="A205" s="73"/>
      <c r="B205" s="78"/>
      <c r="C205" s="78"/>
      <c r="D205" s="114"/>
      <c r="E205" s="114"/>
      <c r="F205" s="114"/>
      <c r="G205" s="114"/>
      <c r="H205" s="114"/>
      <c r="I205" s="114"/>
      <c r="J205" s="114"/>
      <c r="K205" s="114"/>
      <c r="L205" s="114"/>
      <c r="M205" s="65"/>
      <c r="N205" s="78"/>
      <c r="O205" s="118"/>
      <c r="P205" s="118"/>
      <c r="Q205" s="118"/>
      <c r="R205" s="138"/>
    </row>
    <row r="206" spans="1:22" ht="15.75">
      <c r="A206" s="73"/>
      <c r="B206" s="78"/>
      <c r="C206" s="78"/>
      <c r="D206" s="114"/>
      <c r="E206" s="114"/>
      <c r="F206" s="114"/>
      <c r="G206" s="114"/>
      <c r="H206" s="114"/>
      <c r="I206" s="114"/>
      <c r="J206" s="114"/>
      <c r="K206" s="114"/>
      <c r="L206" s="114"/>
      <c r="M206" s="65"/>
      <c r="N206" s="78"/>
      <c r="O206" s="118"/>
      <c r="P206" s="118"/>
      <c r="Q206" s="118"/>
      <c r="R206" s="138"/>
    </row>
    <row r="207" spans="1:22" ht="15.75">
      <c r="A207" s="73"/>
      <c r="B207" s="78"/>
      <c r="C207" s="78"/>
      <c r="D207" s="114"/>
      <c r="E207" s="114"/>
      <c r="F207" s="114"/>
      <c r="G207" s="114"/>
      <c r="H207" s="114"/>
      <c r="I207" s="114"/>
      <c r="J207" s="114"/>
      <c r="K207" s="114"/>
      <c r="L207" s="114"/>
      <c r="M207" s="65"/>
      <c r="N207" s="78"/>
      <c r="O207" s="118"/>
      <c r="P207" s="118"/>
      <c r="Q207" s="118"/>
      <c r="R207" s="138"/>
    </row>
    <row r="208" spans="1:22" ht="15.75">
      <c r="A208" s="73"/>
      <c r="B208" s="78"/>
      <c r="C208" s="78"/>
      <c r="D208" s="114"/>
      <c r="E208" s="114"/>
      <c r="F208" s="114"/>
      <c r="G208" s="114"/>
      <c r="H208" s="114"/>
      <c r="I208" s="114"/>
      <c r="J208" s="114"/>
      <c r="K208" s="114"/>
      <c r="L208" s="114"/>
      <c r="M208" s="65"/>
      <c r="N208" s="78"/>
      <c r="O208" s="118"/>
      <c r="P208" s="118"/>
      <c r="Q208" s="118"/>
      <c r="R208" s="138"/>
    </row>
    <row r="209" spans="1:22" ht="15.75">
      <c r="A209" s="73"/>
      <c r="B209" s="78"/>
      <c r="C209" s="78"/>
      <c r="D209" s="114"/>
      <c r="E209" s="114"/>
      <c r="F209" s="114"/>
      <c r="G209" s="114"/>
      <c r="H209" s="114"/>
      <c r="I209" s="114"/>
      <c r="J209" s="114"/>
      <c r="K209" s="114"/>
      <c r="L209" s="114"/>
      <c r="M209" s="65"/>
      <c r="N209" s="78"/>
      <c r="O209" s="118"/>
      <c r="P209" s="118"/>
      <c r="Q209" s="118"/>
      <c r="R209" s="138"/>
    </row>
    <row r="210" spans="1:22" ht="15.75">
      <c r="A210" s="73"/>
      <c r="B210" s="78"/>
      <c r="C210" s="78"/>
      <c r="D210" s="114"/>
      <c r="E210" s="114"/>
      <c r="F210" s="114"/>
      <c r="G210" s="114"/>
      <c r="H210" s="114"/>
      <c r="I210" s="114"/>
      <c r="J210" s="114"/>
      <c r="K210" s="114"/>
      <c r="L210" s="114"/>
      <c r="M210" s="65"/>
      <c r="N210" s="78"/>
      <c r="O210" s="118"/>
      <c r="P210" s="118"/>
      <c r="Q210" s="118"/>
      <c r="R210" s="138"/>
    </row>
    <row r="211" spans="1:22" ht="15.75">
      <c r="A211" s="73"/>
      <c r="B211" s="78"/>
      <c r="C211" s="78"/>
      <c r="D211" s="114"/>
      <c r="E211" s="114"/>
      <c r="F211" s="114"/>
      <c r="G211" s="114"/>
      <c r="H211" s="114"/>
      <c r="I211" s="114"/>
      <c r="J211" s="114"/>
      <c r="K211" s="114"/>
      <c r="L211" s="114"/>
      <c r="M211" s="65"/>
      <c r="N211" s="78"/>
      <c r="O211" s="118"/>
      <c r="P211" s="118"/>
      <c r="Q211" s="118"/>
      <c r="R211" s="138"/>
    </row>
    <row r="212" spans="1:22" ht="15.75">
      <c r="A212" s="73"/>
      <c r="B212" s="78"/>
      <c r="C212" s="78"/>
      <c r="D212" s="114"/>
      <c r="E212" s="114"/>
      <c r="F212" s="114"/>
      <c r="G212" s="114"/>
      <c r="H212" s="114"/>
      <c r="I212" s="114"/>
      <c r="J212" s="114"/>
      <c r="K212" s="114"/>
      <c r="L212" s="114"/>
      <c r="M212" s="65"/>
      <c r="N212" s="78"/>
      <c r="O212" s="118"/>
      <c r="P212" s="118"/>
      <c r="Q212" s="118"/>
      <c r="R212" s="138"/>
    </row>
    <row r="213" spans="1:22" ht="15.75">
      <c r="A213" s="73"/>
      <c r="B213" s="78"/>
      <c r="C213" s="78"/>
      <c r="D213" s="114"/>
      <c r="E213" s="114"/>
      <c r="F213" s="114"/>
      <c r="G213" s="114"/>
      <c r="H213" s="114"/>
      <c r="I213" s="114"/>
      <c r="J213" s="114"/>
      <c r="K213" s="114"/>
      <c r="L213" s="114"/>
      <c r="M213" s="65"/>
      <c r="N213" s="78"/>
      <c r="O213" s="118"/>
      <c r="P213" s="118"/>
      <c r="Q213" s="118"/>
      <c r="R213" s="138"/>
    </row>
    <row r="214" spans="1:22" ht="15.75">
      <c r="A214" s="73"/>
      <c r="B214" s="78"/>
      <c r="C214" s="78"/>
      <c r="D214" s="114"/>
      <c r="E214" s="114"/>
      <c r="F214" s="114"/>
      <c r="G214" s="114"/>
      <c r="H214" s="114"/>
      <c r="I214" s="114"/>
      <c r="J214" s="114"/>
      <c r="K214" s="114"/>
      <c r="L214" s="114"/>
      <c r="M214" s="65"/>
      <c r="N214" s="78"/>
      <c r="O214" s="118"/>
      <c r="P214" s="118"/>
      <c r="Q214" s="118"/>
      <c r="R214" s="138"/>
    </row>
    <row r="215" spans="1:22" ht="15.75">
      <c r="A215" s="73"/>
      <c r="B215" s="78"/>
      <c r="C215" s="78"/>
      <c r="D215" s="114"/>
      <c r="E215" s="114"/>
      <c r="F215" s="114"/>
      <c r="G215" s="114"/>
      <c r="H215" s="114"/>
      <c r="I215" s="114"/>
      <c r="J215" s="114"/>
      <c r="K215" s="114"/>
      <c r="L215" s="114"/>
      <c r="M215" s="65"/>
      <c r="N215" s="78"/>
      <c r="O215" s="118"/>
      <c r="P215" s="118"/>
      <c r="Q215" s="118"/>
      <c r="R215" s="138"/>
    </row>
    <row r="216" spans="1:22" ht="15.75">
      <c r="A216" s="119"/>
      <c r="B216" s="78"/>
      <c r="C216" s="78"/>
      <c r="D216" s="114"/>
      <c r="E216" s="114"/>
      <c r="F216" s="114"/>
      <c r="G216" s="114"/>
      <c r="H216" s="114"/>
      <c r="I216" s="114"/>
      <c r="J216" s="114"/>
      <c r="K216" s="114"/>
      <c r="L216" s="114"/>
      <c r="M216" s="65"/>
      <c r="N216" s="78"/>
      <c r="O216" s="118"/>
      <c r="P216" s="118"/>
      <c r="Q216" s="118"/>
      <c r="R216" s="138"/>
    </row>
    <row r="217" spans="1:22" ht="15.75">
      <c r="A217" s="72" t="str">
        <f>A185&amp;" Depreciation"</f>
        <v>Mains Depreciation</v>
      </c>
      <c r="B217" s="120"/>
      <c r="C217" s="120"/>
      <c r="D217" s="121">
        <f>SUM(D186:D187)</f>
        <v>0.24442095516569198</v>
      </c>
      <c r="E217" s="121">
        <f t="shared" ref="E217:R217" si="192">SUM(E186:E216)</f>
        <v>0.67774880783069691</v>
      </c>
      <c r="F217" s="121">
        <f t="shared" si="192"/>
        <v>1.013097142391058</v>
      </c>
      <c r="G217" s="121">
        <f t="shared" si="192"/>
        <v>1.3105115741045126</v>
      </c>
      <c r="H217" s="121">
        <f t="shared" si="192"/>
        <v>1.6222211765623014</v>
      </c>
      <c r="I217" s="121">
        <f t="shared" si="192"/>
        <v>1.9602971744181312</v>
      </c>
      <c r="J217" s="121">
        <f t="shared" si="192"/>
        <v>2.3481332619912569</v>
      </c>
      <c r="K217" s="121">
        <f t="shared" si="192"/>
        <v>2.7832021062356116</v>
      </c>
      <c r="L217" s="121">
        <f t="shared" si="192"/>
        <v>3.2542045915847875</v>
      </c>
      <c r="M217" s="121">
        <f t="shared" si="192"/>
        <v>3.7919236977043198</v>
      </c>
      <c r="N217" s="121">
        <f t="shared" si="192"/>
        <v>4.3612381797823128</v>
      </c>
      <c r="O217" s="121">
        <f t="shared" si="192"/>
        <v>4.8587081486225276</v>
      </c>
      <c r="P217" s="121">
        <f t="shared" si="192"/>
        <v>5.3847048643239939</v>
      </c>
      <c r="Q217" s="121">
        <f t="shared" si="192"/>
        <v>6.1007149810895376</v>
      </c>
      <c r="R217" s="197">
        <f t="shared" si="192"/>
        <v>7.0760007532819547</v>
      </c>
    </row>
    <row r="218" spans="1:22" ht="15.75">
      <c r="A218" s="74"/>
      <c r="B218" s="74"/>
      <c r="C218" s="74"/>
      <c r="D218" s="74"/>
      <c r="E218" s="122"/>
      <c r="F218" s="74"/>
      <c r="G218" s="123"/>
      <c r="H218" s="123"/>
      <c r="I218" s="123"/>
      <c r="J218" s="123"/>
      <c r="K218" s="123"/>
      <c r="L218" s="123"/>
      <c r="M218" s="65"/>
      <c r="N218" s="65"/>
      <c r="O218" s="65"/>
      <c r="P218" s="65"/>
      <c r="Q218" s="65"/>
      <c r="R218" s="65"/>
    </row>
    <row r="219" spans="1:22" ht="15.75">
      <c r="A219" s="124" t="str">
        <f>A109</f>
        <v>Meters</v>
      </c>
      <c r="B219" s="124"/>
      <c r="C219" s="124"/>
      <c r="D219" s="125">
        <f t="shared" ref="D219:R219" si="193">D109</f>
        <v>5.1622807017543861</v>
      </c>
      <c r="E219" s="106">
        <f t="shared" si="193"/>
        <v>6.1636586974443528</v>
      </c>
      <c r="F219" s="106">
        <f t="shared" si="193"/>
        <v>7.1124651539708266</v>
      </c>
      <c r="G219" s="106">
        <f t="shared" si="193"/>
        <v>7.7177326203208558</v>
      </c>
      <c r="H219" s="106">
        <f t="shared" si="193"/>
        <v>5.8774645737093314</v>
      </c>
      <c r="I219" s="106">
        <f t="shared" si="193"/>
        <v>7.4497207851249092</v>
      </c>
      <c r="J219" s="106">
        <f t="shared" si="193"/>
        <v>7.218177996407853</v>
      </c>
      <c r="K219" s="106">
        <f t="shared" si="193"/>
        <v>7.1312174497400278</v>
      </c>
      <c r="L219" s="106">
        <f t="shared" si="193"/>
        <v>7.248458445829999</v>
      </c>
      <c r="M219" s="106">
        <f t="shared" si="193"/>
        <v>7.541582298648339</v>
      </c>
      <c r="N219" s="106">
        <f t="shared" si="193"/>
        <v>8.7754842370744033</v>
      </c>
      <c r="O219" s="106">
        <f t="shared" si="193"/>
        <v>7.0383507507507517</v>
      </c>
      <c r="P219" s="106">
        <f t="shared" si="193"/>
        <v>7.743220640569394</v>
      </c>
      <c r="Q219" s="106">
        <f t="shared" si="193"/>
        <v>7.8461315637622615</v>
      </c>
      <c r="R219" s="196">
        <f t="shared" si="193"/>
        <v>7.97595052265057</v>
      </c>
    </row>
    <row r="220" spans="1:22" ht="15.75">
      <c r="A220" s="107"/>
      <c r="B220" s="107"/>
      <c r="C220" s="107"/>
      <c r="D220" s="109">
        <f>IF(D151=$D$228+1,$D$219*$D$224*D119/2,IF(D151&gt;$D$228+1,0,$D$219*$D$224*D119/2))</f>
        <v>0.12905701754385965</v>
      </c>
      <c r="E220" s="110">
        <f t="shared" ref="E220:R220" si="194">IF(E151=$D$228+1,$D$219*$D$224*E119/2,IF(E151&gt;$D$228+1,0,$D$219*$D$224*E119))</f>
        <v>0.2581140350877193</v>
      </c>
      <c r="F220" s="110">
        <f t="shared" si="194"/>
        <v>0.2581140350877193</v>
      </c>
      <c r="G220" s="110">
        <f t="shared" si="194"/>
        <v>0.2581140350877193</v>
      </c>
      <c r="H220" s="110">
        <f t="shared" si="194"/>
        <v>0.2581140350877193</v>
      </c>
      <c r="I220" s="110">
        <f t="shared" si="194"/>
        <v>0.2581140350877193</v>
      </c>
      <c r="J220" s="110">
        <f t="shared" si="194"/>
        <v>0.2581140350877193</v>
      </c>
      <c r="K220" s="110">
        <f t="shared" si="194"/>
        <v>0.2581140350877193</v>
      </c>
      <c r="L220" s="110">
        <f t="shared" si="194"/>
        <v>0.2581140350877193</v>
      </c>
      <c r="M220" s="110">
        <f t="shared" si="194"/>
        <v>0.2581140350877193</v>
      </c>
      <c r="N220" s="110">
        <f t="shared" si="194"/>
        <v>0.2581140350877193</v>
      </c>
      <c r="O220" s="110">
        <f t="shared" si="194"/>
        <v>0.2581140350877193</v>
      </c>
      <c r="P220" s="110">
        <f t="shared" si="194"/>
        <v>0.2581140350877193</v>
      </c>
      <c r="Q220" s="110">
        <f t="shared" si="194"/>
        <v>0.2581140350877193</v>
      </c>
      <c r="R220" s="126">
        <f t="shared" si="194"/>
        <v>0.2581140350877193</v>
      </c>
      <c r="S220" s="209"/>
      <c r="T220" s="207"/>
      <c r="U220" s="208"/>
      <c r="V220" s="208"/>
    </row>
    <row r="221" spans="1:22" ht="15.75">
      <c r="A221" s="107"/>
      <c r="B221" s="107"/>
      <c r="C221" s="107"/>
      <c r="D221" s="109"/>
      <c r="E221" s="110">
        <f>IF(E152=$D$228+1,$E$219*$D$224*E120/2,IF(E152&gt;$D$228+1,0,$E$219*$D$224*E120/2))</f>
        <v>0.15409146743610883</v>
      </c>
      <c r="F221" s="110">
        <f t="shared" ref="F221:R221" si="195">IF(F152=$D$228+1,$E$219*$D$224*F120/2,IF(F152&gt;$D$228+1,0,$E$219*$D$224*F120))</f>
        <v>0.30818293487221765</v>
      </c>
      <c r="G221" s="110">
        <f t="shared" si="195"/>
        <v>0.30818293487221765</v>
      </c>
      <c r="H221" s="110">
        <f t="shared" si="195"/>
        <v>0.30818293487221765</v>
      </c>
      <c r="I221" s="110">
        <f t="shared" si="195"/>
        <v>0.30818293487221765</v>
      </c>
      <c r="J221" s="110">
        <f t="shared" si="195"/>
        <v>0.30818293487221765</v>
      </c>
      <c r="K221" s="110">
        <f t="shared" si="195"/>
        <v>0.30818293487221765</v>
      </c>
      <c r="L221" s="110">
        <f t="shared" si="195"/>
        <v>0.30818293487221765</v>
      </c>
      <c r="M221" s="110">
        <f t="shared" si="195"/>
        <v>0.30818293487221765</v>
      </c>
      <c r="N221" s="110">
        <f t="shared" si="195"/>
        <v>0.30818293487221765</v>
      </c>
      <c r="O221" s="110">
        <f t="shared" si="195"/>
        <v>0.30818293487221765</v>
      </c>
      <c r="P221" s="110">
        <f t="shared" si="195"/>
        <v>0.30818293487221765</v>
      </c>
      <c r="Q221" s="110">
        <f t="shared" si="195"/>
        <v>0.30818293487221765</v>
      </c>
      <c r="R221" s="126">
        <f t="shared" si="195"/>
        <v>0.30818293487221765</v>
      </c>
      <c r="S221" s="209"/>
      <c r="T221" s="207"/>
      <c r="U221" s="208"/>
      <c r="V221" s="208"/>
    </row>
    <row r="222" spans="1:22" ht="15.75">
      <c r="A222" s="73"/>
      <c r="B222" s="73"/>
      <c r="C222" s="73"/>
      <c r="D222" s="109"/>
      <c r="E222" s="110"/>
      <c r="F222" s="110">
        <f>IF(F153=$D$228+1,$F$219*$D$224*F121/2,IF(F153&gt;$D$228+1,0,$F$219*$D$224*F121/2))</f>
        <v>0.17781162884927068</v>
      </c>
      <c r="G222" s="110">
        <f t="shared" ref="G222:R222" si="196">IF(G153=$D$228+1,$F$219*$D$224*G121/2,IF(G153&gt;$D$228+1,0,$F$219*$D$224*G121))</f>
        <v>0.35562325769854136</v>
      </c>
      <c r="H222" s="110">
        <f t="shared" si="196"/>
        <v>0.35562325769854136</v>
      </c>
      <c r="I222" s="110">
        <f t="shared" si="196"/>
        <v>0.35562325769854136</v>
      </c>
      <c r="J222" s="110">
        <f t="shared" si="196"/>
        <v>0.35562325769854136</v>
      </c>
      <c r="K222" s="110">
        <f t="shared" si="196"/>
        <v>0.35562325769854136</v>
      </c>
      <c r="L222" s="110">
        <f t="shared" si="196"/>
        <v>0.35562325769854136</v>
      </c>
      <c r="M222" s="110">
        <f t="shared" si="196"/>
        <v>0.35562325769854136</v>
      </c>
      <c r="N222" s="110">
        <f t="shared" si="196"/>
        <v>0.35562325769854136</v>
      </c>
      <c r="O222" s="110">
        <f t="shared" si="196"/>
        <v>0.35562325769854136</v>
      </c>
      <c r="P222" s="110">
        <f t="shared" si="196"/>
        <v>0.35562325769854136</v>
      </c>
      <c r="Q222" s="110">
        <f t="shared" si="196"/>
        <v>0.35562325769854136</v>
      </c>
      <c r="R222" s="126">
        <f t="shared" si="196"/>
        <v>0.35562325769854136</v>
      </c>
      <c r="S222" s="209"/>
      <c r="T222" s="207"/>
      <c r="U222" s="208"/>
      <c r="V222" s="208"/>
    </row>
    <row r="223" spans="1:22" ht="15.75">
      <c r="A223" s="73"/>
      <c r="B223" s="73"/>
      <c r="C223" s="73"/>
      <c r="D223" s="113" t="s">
        <v>31</v>
      </c>
      <c r="E223" s="126"/>
      <c r="F223" s="109"/>
      <c r="G223" s="110">
        <f>IF(G154=$D$228+1,$G$219*$D$224*G122/2,IF(G154&gt;$D$228+1,0,$G$219*$D$224*G122/2))</f>
        <v>0.19294331550802141</v>
      </c>
      <c r="H223" s="110">
        <f t="shared" ref="H223:R223" si="197">IF(H154=$D$228+1,$G$219*$D$224*H122/2,IF(H154&gt;$D$228+1,0,$G$219*$D$224*H122))</f>
        <v>0.38588663101604281</v>
      </c>
      <c r="I223" s="110">
        <f t="shared" si="197"/>
        <v>0.38588663101604281</v>
      </c>
      <c r="J223" s="110">
        <f t="shared" si="197"/>
        <v>0.38588663101604281</v>
      </c>
      <c r="K223" s="110">
        <f t="shared" si="197"/>
        <v>0.38588663101604281</v>
      </c>
      <c r="L223" s="110">
        <f t="shared" si="197"/>
        <v>0.38588663101604281</v>
      </c>
      <c r="M223" s="110">
        <f t="shared" si="197"/>
        <v>0.38588663101604281</v>
      </c>
      <c r="N223" s="110">
        <f t="shared" si="197"/>
        <v>0.38588663101604281</v>
      </c>
      <c r="O223" s="110">
        <f t="shared" si="197"/>
        <v>0.38588663101604281</v>
      </c>
      <c r="P223" s="110">
        <f t="shared" si="197"/>
        <v>0.38588663101604281</v>
      </c>
      <c r="Q223" s="110">
        <f t="shared" si="197"/>
        <v>0.38588663101604281</v>
      </c>
      <c r="R223" s="126">
        <f t="shared" si="197"/>
        <v>0.38588663101604281</v>
      </c>
      <c r="S223" s="209"/>
      <c r="T223" s="207"/>
      <c r="U223" s="208"/>
      <c r="V223" s="208"/>
    </row>
    <row r="224" spans="1:22" ht="15.75">
      <c r="A224" s="73"/>
      <c r="B224" s="73"/>
      <c r="C224" s="73"/>
      <c r="D224" s="115">
        <f>E98</f>
        <v>0.05</v>
      </c>
      <c r="F224" s="127"/>
      <c r="G224" s="109"/>
      <c r="H224" s="110">
        <f>IF(H155=$D$228+1,$H$219*$D$224*H123/2,IF(H155&gt;$D$228+1,0,$H$219*$D$224*H123/2))</f>
        <v>0.14693661434273328</v>
      </c>
      <c r="I224" s="110">
        <f t="shared" ref="I224:R224" si="198">IF(I155=$D$228+1,$H$219*$D$224*I123/2,IF(I155&gt;$D$228+1,0,$H$219*$D$224*I123))</f>
        <v>0.29387322868546656</v>
      </c>
      <c r="J224" s="110">
        <f t="shared" si="198"/>
        <v>0.29387322868546656</v>
      </c>
      <c r="K224" s="110">
        <f t="shared" si="198"/>
        <v>0.29387322868546656</v>
      </c>
      <c r="L224" s="110">
        <f t="shared" si="198"/>
        <v>0.29387322868546656</v>
      </c>
      <c r="M224" s="110">
        <f t="shared" si="198"/>
        <v>0.29387322868546656</v>
      </c>
      <c r="N224" s="110">
        <f t="shared" si="198"/>
        <v>0.29387322868546656</v>
      </c>
      <c r="O224" s="110">
        <f t="shared" si="198"/>
        <v>0.29387322868546656</v>
      </c>
      <c r="P224" s="110">
        <f t="shared" si="198"/>
        <v>0.29387322868546656</v>
      </c>
      <c r="Q224" s="110">
        <f t="shared" si="198"/>
        <v>0.29387322868546656</v>
      </c>
      <c r="R224" s="126">
        <f t="shared" si="198"/>
        <v>0.29387322868546656</v>
      </c>
      <c r="S224" s="209"/>
      <c r="T224" s="207"/>
      <c r="U224" s="208"/>
      <c r="V224" s="208"/>
    </row>
    <row r="225" spans="1:22" ht="15.75">
      <c r="A225" s="73"/>
      <c r="B225" s="73"/>
      <c r="C225" s="73"/>
      <c r="D225" s="116"/>
      <c r="F225" s="127"/>
      <c r="G225" s="109"/>
      <c r="H225" s="109"/>
      <c r="I225" s="110">
        <f>IF(I156=$D$228+1,$I$219*$D$224*I124/2,IF(I156&gt;$D$228+1,0,$I$219*$D$224*I124/2))</f>
        <v>0.18624301962812273</v>
      </c>
      <c r="J225" s="110">
        <f t="shared" ref="J225:R225" si="199">IF(J156=$D$228+1,$I$219*$D$224*J124/2,IF(J156&gt;$D$228+1,0,$I$219*$D$224*J124))</f>
        <v>0.37248603925624546</v>
      </c>
      <c r="K225" s="110">
        <f t="shared" si="199"/>
        <v>0.37248603925624546</v>
      </c>
      <c r="L225" s="110">
        <f t="shared" si="199"/>
        <v>0.37248603925624546</v>
      </c>
      <c r="M225" s="110">
        <f t="shared" si="199"/>
        <v>0.37248603925624546</v>
      </c>
      <c r="N225" s="110">
        <f t="shared" si="199"/>
        <v>0.37248603925624546</v>
      </c>
      <c r="O225" s="110">
        <f t="shared" si="199"/>
        <v>0.37248603925624546</v>
      </c>
      <c r="P225" s="110">
        <f t="shared" si="199"/>
        <v>0.37248603925624546</v>
      </c>
      <c r="Q225" s="110">
        <f t="shared" si="199"/>
        <v>0.37248603925624546</v>
      </c>
      <c r="R225" s="126">
        <f t="shared" si="199"/>
        <v>0.37248603925624546</v>
      </c>
      <c r="S225" s="209"/>
      <c r="T225" s="207"/>
      <c r="U225" s="208"/>
      <c r="V225" s="208"/>
    </row>
    <row r="226" spans="1:22" ht="15.75">
      <c r="A226" s="73"/>
      <c r="B226" s="73"/>
      <c r="C226" s="73"/>
      <c r="D226" s="78"/>
      <c r="E226" s="78"/>
      <c r="F226" s="127"/>
      <c r="G226" s="109"/>
      <c r="H226" s="109"/>
      <c r="I226" s="109"/>
      <c r="J226" s="110">
        <f>IF(J157=$D$228+1,$J$219*$D$224*J125/2,IF(J157&gt;$D$228+1,0,$J$219*$D$224*J125/2))</f>
        <v>0.18045444991019632</v>
      </c>
      <c r="K226" s="110">
        <f t="shared" ref="K226:R226" si="200">IF(K157=$D$228+1,$J$219*$D$224*K125/2,IF(K157&gt;$D$228+1,0,$J$219*$D$224*K125))</f>
        <v>0.36090889982039265</v>
      </c>
      <c r="L226" s="110">
        <f t="shared" si="200"/>
        <v>0.36090889982039265</v>
      </c>
      <c r="M226" s="110">
        <f t="shared" si="200"/>
        <v>0.36090889982039265</v>
      </c>
      <c r="N226" s="110">
        <f t="shared" si="200"/>
        <v>0.36090889982039265</v>
      </c>
      <c r="O226" s="110">
        <f t="shared" si="200"/>
        <v>0.36090889982039265</v>
      </c>
      <c r="P226" s="110">
        <f t="shared" si="200"/>
        <v>0.36090889982039265</v>
      </c>
      <c r="Q226" s="110">
        <f t="shared" si="200"/>
        <v>0.36090889982039265</v>
      </c>
      <c r="R226" s="126">
        <f t="shared" si="200"/>
        <v>0.36090889982039265</v>
      </c>
      <c r="S226" s="209"/>
      <c r="T226" s="207"/>
      <c r="U226" s="208"/>
      <c r="V226" s="208"/>
    </row>
    <row r="227" spans="1:22" ht="15.75">
      <c r="A227" s="73"/>
      <c r="B227" s="73"/>
      <c r="C227" s="73"/>
      <c r="D227" s="103" t="s">
        <v>32</v>
      </c>
      <c r="E227" s="128"/>
      <c r="F227" s="127"/>
      <c r="G227" s="109"/>
      <c r="H227" s="109"/>
      <c r="I227" s="109"/>
      <c r="J227" s="109"/>
      <c r="K227" s="110">
        <f>IF(K158=$D$228+1,$K$219*$D$224*K126/2,IF(K158&gt;$D$228+1,0,$K$219*$D$224*K126/2))</f>
        <v>0.17828043624350071</v>
      </c>
      <c r="L227" s="110">
        <f t="shared" ref="L227:R227" si="201">IF(L158=$D$228+1,$K$219*$D$224*L126/2,IF(L158&gt;$D$228+1,0,$K$219*$D$224*L126))</f>
        <v>0.35656087248700141</v>
      </c>
      <c r="M227" s="110">
        <f t="shared" si="201"/>
        <v>0.35656087248700141</v>
      </c>
      <c r="N227" s="110">
        <f t="shared" si="201"/>
        <v>0.35656087248700141</v>
      </c>
      <c r="O227" s="110">
        <f t="shared" si="201"/>
        <v>0.35656087248700141</v>
      </c>
      <c r="P227" s="110">
        <f t="shared" si="201"/>
        <v>0.35656087248700141</v>
      </c>
      <c r="Q227" s="110">
        <f t="shared" si="201"/>
        <v>0.35656087248700141</v>
      </c>
      <c r="R227" s="126">
        <f t="shared" si="201"/>
        <v>0.35656087248700141</v>
      </c>
      <c r="S227" s="209"/>
      <c r="T227" s="207"/>
      <c r="U227" s="208"/>
      <c r="V227" s="208"/>
    </row>
    <row r="228" spans="1:22" ht="15.75">
      <c r="A228" s="73"/>
      <c r="B228" s="73"/>
      <c r="C228" s="73"/>
      <c r="D228" s="93">
        <f>1/D224</f>
        <v>20</v>
      </c>
      <c r="E228" s="128"/>
      <c r="F228" s="127"/>
      <c r="G228" s="109"/>
      <c r="H228" s="109"/>
      <c r="I228" s="109"/>
      <c r="J228" s="109"/>
      <c r="K228" s="109"/>
      <c r="L228" s="110">
        <f>IF(L159=$D$228+1,$L$219*$D$224*L127/2,IF(L159&gt;$D$228+1,0,$L$219*$D$224*L127/2))</f>
        <v>0.18121146114574999</v>
      </c>
      <c r="M228" s="110">
        <f t="shared" ref="M228:R228" si="202">IF(M159=$D$228+1,$L$219*$D$224*M127/2,IF(M159&gt;$D$228+1,0,$L$219*$D$224*M127))</f>
        <v>0.36242292229149997</v>
      </c>
      <c r="N228" s="110">
        <f t="shared" si="202"/>
        <v>0.36242292229149997</v>
      </c>
      <c r="O228" s="110">
        <f t="shared" si="202"/>
        <v>0.36242292229149997</v>
      </c>
      <c r="P228" s="110">
        <f t="shared" si="202"/>
        <v>0.36242292229149997</v>
      </c>
      <c r="Q228" s="110">
        <f t="shared" si="202"/>
        <v>0.36242292229149997</v>
      </c>
      <c r="R228" s="126">
        <f t="shared" si="202"/>
        <v>0.36242292229149997</v>
      </c>
      <c r="S228" s="209"/>
      <c r="T228" s="207"/>
      <c r="U228" s="208"/>
      <c r="V228" s="208"/>
    </row>
    <row r="229" spans="1:22" ht="15.75">
      <c r="A229" s="73"/>
      <c r="B229" s="73"/>
      <c r="C229" s="73"/>
      <c r="D229" s="78"/>
      <c r="E229" s="128"/>
      <c r="F229" s="127"/>
      <c r="G229" s="109"/>
      <c r="H229" s="109"/>
      <c r="I229" s="109"/>
      <c r="J229" s="109"/>
      <c r="K229" s="109"/>
      <c r="L229" s="109"/>
      <c r="M229" s="110">
        <f>IF(M160=$D$228+1,$M$219*$D$224*M128/2,IF(M160&gt;$D$228+1,0,$M$219*$D$224*M128/2))</f>
        <v>0.18853955746620848</v>
      </c>
      <c r="N229" s="110">
        <f>IF(N160=$D$228+1,$M$219*$D$224*N128/2,IF(N160&gt;$D$228+1,0,$M$219*$D$224*N128))</f>
        <v>0.37707911493241697</v>
      </c>
      <c r="O229" s="110">
        <f>IF(O160=$D$228+1,$M$219*$D$224*O128/2,IF(O160&gt;$D$228+1,0,$M$219*$D$224*O128))</f>
        <v>0.37707911493241697</v>
      </c>
      <c r="P229" s="110">
        <f>IF(P160=$D$228+1,$M$219*$D$224*P128/2,IF(P160&gt;$D$228+1,0,$M$219*$D$224*P128))</f>
        <v>0.37707911493241697</v>
      </c>
      <c r="Q229" s="110">
        <f>IF(Q160=$D$228+1,$M$219*$D$224*Q128/2,IF(Q160&gt;$D$228+1,0,$M$219*$D$224*Q128))</f>
        <v>0.37707911493241697</v>
      </c>
      <c r="R229" s="126">
        <f>IF(R160=$D$228+1,$M$219*$D$224*R128/2,IF(R160&gt;$D$228+1,0,$M$219*$D$224*R128))</f>
        <v>0.37707911493241697</v>
      </c>
      <c r="S229" s="209"/>
      <c r="T229" s="207"/>
      <c r="U229" s="208"/>
      <c r="V229" s="208"/>
    </row>
    <row r="230" spans="1:22" ht="15.75">
      <c r="A230" s="73"/>
      <c r="B230" s="73"/>
      <c r="C230" s="73"/>
      <c r="D230" s="73"/>
      <c r="E230" s="128"/>
      <c r="F230" s="127"/>
      <c r="G230" s="109"/>
      <c r="H230" s="109"/>
      <c r="I230" s="109"/>
      <c r="J230" s="109"/>
      <c r="K230" s="109"/>
      <c r="L230" s="109"/>
      <c r="M230" s="129"/>
      <c r="N230" s="110">
        <f>IF(N161=$D$228+1,$N$219*$D$224*N129/2,IF(N161&gt;$D$228+1,0,$N$219*$D$224*N129/2))</f>
        <v>0.21938710592686009</v>
      </c>
      <c r="O230" s="110">
        <f>IF(O161=$D$228+1,$N$219*$D$224*O129/2,IF(O161&gt;$D$228+1,0,$N$219*$D$224*O129))</f>
        <v>0.43877421185372018</v>
      </c>
      <c r="P230" s="110">
        <f>IF(P161=$D$228+1,$N$219*$D$224*P129/2,IF(P161&gt;$D$228+1,0,$N$219*$D$224*P129))</f>
        <v>0.43877421185372018</v>
      </c>
      <c r="Q230" s="110">
        <f>IF(Q161=$D$228+1,$N$219*$D$224*Q129/2,IF(Q161&gt;$D$228+1,0,$N$219*$D$224*Q129))</f>
        <v>0.43877421185372018</v>
      </c>
      <c r="R230" s="126">
        <f>IF(R161=$D$228+1,$N$219*$D$224*R129/2,IF(R161&gt;$D$228+1,0,$N$219*$D$224*R129))</f>
        <v>0.43877421185372018</v>
      </c>
      <c r="S230" s="209"/>
      <c r="T230" s="207"/>
      <c r="U230" s="208"/>
      <c r="V230" s="208"/>
    </row>
    <row r="231" spans="1:22" ht="15.75">
      <c r="A231" s="73"/>
      <c r="B231" s="73"/>
      <c r="C231" s="73"/>
      <c r="D231" s="73"/>
      <c r="E231" s="128"/>
      <c r="F231" s="127"/>
      <c r="G231" s="109"/>
      <c r="H231" s="109"/>
      <c r="I231" s="109"/>
      <c r="J231" s="109"/>
      <c r="K231" s="109"/>
      <c r="L231" s="109"/>
      <c r="M231" s="129"/>
      <c r="N231" s="109"/>
      <c r="O231" s="110">
        <f>IF(O162=$D$228+1,$O$219*$D$224*O130/2,IF(O162&gt;$D$228+1,0,$O$219*$D$224*O130/2))</f>
        <v>0.17595876876876881</v>
      </c>
      <c r="P231" s="110">
        <f>IF(P162=$D$228+1,$O$219*$D$224*P130/2,IF(P162&gt;$D$228+1,0,$O$219*$D$224*P130))</f>
        <v>0.35191753753753763</v>
      </c>
      <c r="Q231" s="110">
        <f>IF(Q162=$D$228+1,$O$219*$D$224*Q130/2,IF(Q162&gt;$D$228+1,0,$O$219*$D$224*Q130))</f>
        <v>0.35191753753753763</v>
      </c>
      <c r="R231" s="126">
        <f>IF(R162=$D$228+1,$O$219*$D$224*R130/2,IF(R162&gt;$D$228+1,0,$O$219*$D$224*R130))</f>
        <v>0.35191753753753763</v>
      </c>
      <c r="S231" s="209"/>
      <c r="T231" s="207"/>
      <c r="U231" s="208"/>
      <c r="V231" s="208"/>
    </row>
    <row r="232" spans="1:22" ht="15.75">
      <c r="A232" s="73"/>
      <c r="B232" s="73"/>
      <c r="C232" s="73"/>
      <c r="D232" s="73"/>
      <c r="E232" s="128"/>
      <c r="F232" s="127"/>
      <c r="G232" s="109"/>
      <c r="H232" s="109"/>
      <c r="I232" s="109"/>
      <c r="J232" s="109"/>
      <c r="K232" s="109"/>
      <c r="L232" s="109"/>
      <c r="M232" s="129"/>
      <c r="N232" s="109"/>
      <c r="O232" s="109"/>
      <c r="P232" s="110">
        <f>IF(P163=$D$228+1,$P$219*$D$224*P131/2,IF(P163&gt;$D$228+1,0,$P$219*$D$224*P131/2))</f>
        <v>0.19358051601423487</v>
      </c>
      <c r="Q232" s="110">
        <f>IF(Q163=$D$228+1,$P$219*$D$224*Q131/2,IF(Q163&gt;$D$228+1,0,$P$219*$D$224*Q131))</f>
        <v>0.38716103202846974</v>
      </c>
      <c r="R232" s="126">
        <f>IF(R163=$D$228+1,$P$219*$D$224*R131/2,IF(R163&gt;$D$228+1,0,$P$219*$D$224*R131))</f>
        <v>0.38716103202846974</v>
      </c>
      <c r="S232" s="209"/>
      <c r="T232" s="207"/>
      <c r="U232" s="208"/>
      <c r="V232" s="208"/>
    </row>
    <row r="233" spans="1:22" ht="15.75">
      <c r="A233" s="73"/>
      <c r="B233" s="73"/>
      <c r="C233" s="73"/>
      <c r="D233" s="73"/>
      <c r="E233" s="128"/>
      <c r="F233" s="127"/>
      <c r="G233" s="109"/>
      <c r="H233" s="109"/>
      <c r="I233" s="109"/>
      <c r="J233" s="109"/>
      <c r="K233" s="109"/>
      <c r="L233" s="109"/>
      <c r="M233" s="129"/>
      <c r="N233" s="109"/>
      <c r="O233" s="109"/>
      <c r="P233" s="109"/>
      <c r="Q233" s="110">
        <f>IF(Q164=$D$228+1,$Q$219*$D$224*Q132/2,IF(Q164&gt;$D$228+1,0,$Q$219*$D$224*Q132/2))</f>
        <v>0.19615328909405655</v>
      </c>
      <c r="R233" s="126">
        <f>IF(R164=$D$228+1,$Q$219*$D$224*R132/2,IF(R164&gt;$D$228+1,0,$Q$219*$D$224*R132))</f>
        <v>0.3923065781881131</v>
      </c>
      <c r="S233" s="209"/>
      <c r="T233" s="207"/>
      <c r="U233" s="208"/>
      <c r="V233" s="208"/>
    </row>
    <row r="234" spans="1:22" ht="15.75">
      <c r="A234" s="73"/>
      <c r="B234" s="73"/>
      <c r="C234" s="73"/>
      <c r="D234" s="73"/>
      <c r="E234" s="128"/>
      <c r="F234" s="127"/>
      <c r="G234" s="109"/>
      <c r="H234" s="109"/>
      <c r="I234" s="109"/>
      <c r="J234" s="109"/>
      <c r="K234" s="109"/>
      <c r="L234" s="109"/>
      <c r="M234" s="129"/>
      <c r="N234" s="109"/>
      <c r="O234" s="109"/>
      <c r="P234" s="109"/>
      <c r="Q234" s="109"/>
      <c r="R234" s="126">
        <f>IF(R165=$D$228+1,$R$219*$D$224*R133/2,IF(R165&gt;$D$228+1,0,$R$219*$D$224*R133/2))</f>
        <v>0.19939876306626425</v>
      </c>
      <c r="S234" s="209"/>
      <c r="T234" s="207"/>
      <c r="U234" s="208"/>
      <c r="V234" s="208"/>
    </row>
    <row r="235" spans="1:22" ht="15.75">
      <c r="A235" s="73"/>
      <c r="B235" s="73"/>
      <c r="C235" s="73"/>
      <c r="D235" s="73"/>
      <c r="E235" s="128"/>
      <c r="F235" s="127"/>
      <c r="G235" s="109"/>
      <c r="H235" s="109"/>
      <c r="I235" s="109"/>
      <c r="J235" s="109"/>
      <c r="K235" s="109"/>
      <c r="L235" s="109"/>
      <c r="M235" s="129"/>
      <c r="N235" s="109"/>
      <c r="O235" s="109"/>
      <c r="P235" s="109"/>
      <c r="Q235" s="109"/>
      <c r="R235" s="131"/>
    </row>
    <row r="236" spans="1:22" ht="15.75">
      <c r="A236" s="73"/>
      <c r="B236" s="73"/>
      <c r="C236" s="73"/>
      <c r="D236" s="73"/>
      <c r="E236" s="128"/>
      <c r="F236" s="127"/>
      <c r="G236" s="109"/>
      <c r="H236" s="109"/>
      <c r="I236" s="109"/>
      <c r="J236" s="109"/>
      <c r="K236" s="109"/>
      <c r="L236" s="109"/>
      <c r="M236" s="129"/>
      <c r="N236" s="109"/>
      <c r="O236" s="109"/>
      <c r="P236" s="109"/>
      <c r="Q236" s="109"/>
      <c r="R236" s="131"/>
    </row>
    <row r="237" spans="1:22" ht="15.75">
      <c r="A237" s="73"/>
      <c r="B237" s="73"/>
      <c r="C237" s="73"/>
      <c r="D237" s="73"/>
      <c r="E237" s="128"/>
      <c r="F237" s="127"/>
      <c r="G237" s="109"/>
      <c r="H237" s="109"/>
      <c r="I237" s="109"/>
      <c r="J237" s="109"/>
      <c r="K237" s="109"/>
      <c r="L237" s="109"/>
      <c r="M237" s="129"/>
      <c r="N237" s="109"/>
      <c r="O237" s="109"/>
      <c r="P237" s="109"/>
      <c r="Q237" s="109"/>
      <c r="R237" s="131"/>
    </row>
    <row r="238" spans="1:22" ht="15.75">
      <c r="A238" s="73"/>
      <c r="B238" s="73"/>
      <c r="C238" s="73"/>
      <c r="D238" s="73"/>
      <c r="E238" s="128"/>
      <c r="F238" s="127"/>
      <c r="G238" s="109"/>
      <c r="H238" s="109"/>
      <c r="I238" s="109"/>
      <c r="J238" s="109"/>
      <c r="K238" s="109"/>
      <c r="L238" s="109"/>
      <c r="M238" s="129"/>
      <c r="N238" s="109"/>
      <c r="O238" s="109"/>
      <c r="P238" s="109"/>
      <c r="Q238" s="109"/>
      <c r="R238" s="131"/>
    </row>
    <row r="239" spans="1:22" ht="15.75">
      <c r="A239" s="73"/>
      <c r="B239" s="73"/>
      <c r="C239" s="73"/>
      <c r="D239" s="73"/>
      <c r="E239" s="128"/>
      <c r="F239" s="127"/>
      <c r="G239" s="109"/>
      <c r="H239" s="109"/>
      <c r="I239" s="109"/>
      <c r="J239" s="109"/>
      <c r="K239" s="109"/>
      <c r="L239" s="109"/>
      <c r="M239" s="129"/>
      <c r="N239" s="109"/>
      <c r="O239" s="109"/>
      <c r="P239" s="109"/>
      <c r="Q239" s="109"/>
      <c r="R239" s="131"/>
    </row>
    <row r="240" spans="1:22" ht="15.75">
      <c r="A240" s="73"/>
      <c r="B240" s="73"/>
      <c r="C240" s="73"/>
      <c r="D240" s="109"/>
      <c r="E240" s="109"/>
      <c r="F240" s="109"/>
      <c r="G240" s="109"/>
      <c r="H240" s="109"/>
      <c r="I240" s="109"/>
      <c r="J240" s="109"/>
      <c r="K240" s="109"/>
      <c r="L240" s="109"/>
      <c r="M240" s="129"/>
      <c r="N240" s="109"/>
      <c r="O240" s="109"/>
      <c r="P240" s="109"/>
      <c r="Q240" s="109"/>
      <c r="R240" s="131"/>
    </row>
    <row r="241" spans="1:22" ht="15.75">
      <c r="A241" s="73"/>
      <c r="B241" s="73"/>
      <c r="C241" s="73"/>
      <c r="D241" s="109"/>
      <c r="E241" s="109"/>
      <c r="F241" s="109"/>
      <c r="G241" s="109"/>
      <c r="H241" s="109"/>
      <c r="I241" s="109"/>
      <c r="J241" s="109"/>
      <c r="K241" s="109"/>
      <c r="L241" s="109"/>
      <c r="M241" s="129"/>
      <c r="N241" s="109"/>
      <c r="O241" s="109"/>
      <c r="P241" s="109"/>
      <c r="Q241" s="109"/>
      <c r="R241" s="131"/>
    </row>
    <row r="242" spans="1:22" ht="15.75">
      <c r="A242" s="73"/>
      <c r="B242" s="73"/>
      <c r="C242" s="73"/>
      <c r="D242" s="109"/>
      <c r="E242" s="109"/>
      <c r="F242" s="109"/>
      <c r="G242" s="109"/>
      <c r="H242" s="109"/>
      <c r="I242" s="109"/>
      <c r="J242" s="109"/>
      <c r="K242" s="109"/>
      <c r="L242" s="109"/>
      <c r="M242" s="129"/>
      <c r="N242" s="109"/>
      <c r="O242" s="109"/>
      <c r="P242" s="109"/>
      <c r="Q242" s="109"/>
      <c r="R242" s="131"/>
    </row>
    <row r="243" spans="1:22" ht="15.75">
      <c r="A243" s="73"/>
      <c r="B243" s="73"/>
      <c r="C243" s="73"/>
      <c r="D243" s="109"/>
      <c r="E243" s="109"/>
      <c r="F243" s="109"/>
      <c r="G243" s="109"/>
      <c r="H243" s="109"/>
      <c r="I243" s="109"/>
      <c r="J243" s="109"/>
      <c r="K243" s="109"/>
      <c r="L243" s="109"/>
      <c r="M243" s="129"/>
      <c r="N243" s="109"/>
      <c r="O243" s="109"/>
      <c r="P243" s="109"/>
      <c r="Q243" s="109"/>
      <c r="R243" s="131"/>
    </row>
    <row r="244" spans="1:22" ht="15.75">
      <c r="A244" s="73"/>
      <c r="B244" s="73"/>
      <c r="C244" s="73"/>
      <c r="D244" s="109"/>
      <c r="E244" s="109"/>
      <c r="F244" s="109"/>
      <c r="G244" s="109"/>
      <c r="H244" s="109"/>
      <c r="I244" s="109"/>
      <c r="J244" s="109"/>
      <c r="K244" s="109"/>
      <c r="L244" s="109"/>
      <c r="M244" s="129"/>
      <c r="N244" s="109"/>
      <c r="O244" s="109"/>
      <c r="P244" s="109"/>
      <c r="Q244" s="109"/>
      <c r="R244" s="131"/>
    </row>
    <row r="245" spans="1:22" ht="15.75">
      <c r="A245" s="73"/>
      <c r="B245" s="73"/>
      <c r="C245" s="73"/>
      <c r="D245" s="109"/>
      <c r="E245" s="109"/>
      <c r="F245" s="109"/>
      <c r="G245" s="109"/>
      <c r="H245" s="109"/>
      <c r="I245" s="109"/>
      <c r="J245" s="109"/>
      <c r="K245" s="109"/>
      <c r="L245" s="109"/>
      <c r="M245" s="129"/>
      <c r="N245" s="109"/>
      <c r="O245" s="109"/>
      <c r="P245" s="109"/>
      <c r="Q245" s="109"/>
      <c r="R245" s="131"/>
    </row>
    <row r="246" spans="1:22" ht="15.75">
      <c r="A246" s="73"/>
      <c r="B246" s="73"/>
      <c r="C246" s="73"/>
      <c r="D246" s="109"/>
      <c r="E246" s="109"/>
      <c r="F246" s="109"/>
      <c r="G246" s="109"/>
      <c r="H246" s="109"/>
      <c r="I246" s="109"/>
      <c r="J246" s="109"/>
      <c r="K246" s="109"/>
      <c r="L246" s="109"/>
      <c r="M246" s="129"/>
      <c r="N246" s="109"/>
      <c r="O246" s="109"/>
      <c r="P246" s="109"/>
      <c r="Q246" s="109"/>
      <c r="R246" s="131"/>
    </row>
    <row r="247" spans="1:22" ht="15.75">
      <c r="A247" s="73"/>
      <c r="B247" s="73"/>
      <c r="C247" s="73"/>
      <c r="D247" s="109"/>
      <c r="E247" s="109"/>
      <c r="F247" s="109"/>
      <c r="G247" s="109"/>
      <c r="H247" s="109"/>
      <c r="I247" s="109"/>
      <c r="J247" s="109"/>
      <c r="K247" s="109"/>
      <c r="L247" s="109"/>
      <c r="M247" s="129"/>
      <c r="N247" s="109"/>
      <c r="O247" s="109"/>
      <c r="P247" s="109"/>
      <c r="Q247" s="109"/>
      <c r="R247" s="131"/>
    </row>
    <row r="248" spans="1:22" ht="15.75">
      <c r="A248" s="73"/>
      <c r="B248" s="73"/>
      <c r="C248" s="73"/>
      <c r="D248" s="109"/>
      <c r="E248" s="109"/>
      <c r="F248" s="109"/>
      <c r="G248" s="109"/>
      <c r="H248" s="109"/>
      <c r="I248" s="109"/>
      <c r="J248" s="109"/>
      <c r="K248" s="109"/>
      <c r="L248" s="109"/>
      <c r="M248" s="129"/>
      <c r="N248" s="109"/>
      <c r="O248" s="109"/>
      <c r="P248" s="109"/>
      <c r="Q248" s="109"/>
      <c r="R248" s="131"/>
    </row>
    <row r="249" spans="1:22" ht="15.75">
      <c r="A249" s="73"/>
      <c r="B249" s="73"/>
      <c r="C249" s="73"/>
      <c r="D249" s="109"/>
      <c r="E249" s="109"/>
      <c r="F249" s="109"/>
      <c r="G249" s="109"/>
      <c r="H249" s="109"/>
      <c r="I249" s="109"/>
      <c r="J249" s="109"/>
      <c r="K249" s="109"/>
      <c r="L249" s="109"/>
      <c r="M249" s="129"/>
      <c r="N249" s="109"/>
      <c r="O249" s="109"/>
      <c r="P249" s="109"/>
      <c r="Q249" s="109"/>
      <c r="R249" s="131"/>
    </row>
    <row r="250" spans="1:22" ht="15.75">
      <c r="A250" s="73"/>
      <c r="B250" s="73"/>
      <c r="C250" s="73"/>
      <c r="D250" s="109"/>
      <c r="E250" s="109"/>
      <c r="F250" s="109"/>
      <c r="G250" s="109"/>
      <c r="H250" s="109"/>
      <c r="I250" s="109"/>
      <c r="J250" s="109"/>
      <c r="K250" s="109"/>
      <c r="L250" s="109"/>
      <c r="M250" s="129"/>
      <c r="N250" s="109"/>
      <c r="O250" s="109"/>
      <c r="P250" s="109"/>
      <c r="Q250" s="109"/>
      <c r="R250" s="131"/>
    </row>
    <row r="251" spans="1:22" ht="15.75">
      <c r="A251" s="72" t="str">
        <f>A219&amp;" Depreciation"</f>
        <v>Meters Depreciation</v>
      </c>
      <c r="B251" s="72"/>
      <c r="C251" s="72"/>
      <c r="D251" s="121">
        <f>SUM(D220:D221)</f>
        <v>0.12905701754385965</v>
      </c>
      <c r="E251" s="121">
        <f t="shared" ref="E251:R251" si="203">SUM(E220:E250)</f>
        <v>0.41220550252382815</v>
      </c>
      <c r="F251" s="121">
        <f t="shared" si="203"/>
        <v>0.74410859880920766</v>
      </c>
      <c r="G251" s="121">
        <f t="shared" si="203"/>
        <v>1.1148635431664997</v>
      </c>
      <c r="H251" s="121">
        <f t="shared" si="203"/>
        <v>1.4547434730172544</v>
      </c>
      <c r="I251" s="121">
        <f t="shared" si="203"/>
        <v>1.7879231069881105</v>
      </c>
      <c r="J251" s="121">
        <f t="shared" si="203"/>
        <v>2.1546205765264297</v>
      </c>
      <c r="K251" s="121">
        <f t="shared" si="203"/>
        <v>2.5133554626801269</v>
      </c>
      <c r="L251" s="121">
        <f t="shared" si="203"/>
        <v>2.8728473600693771</v>
      </c>
      <c r="M251" s="121">
        <f t="shared" si="203"/>
        <v>3.2425983786813357</v>
      </c>
      <c r="N251" s="121">
        <f t="shared" si="203"/>
        <v>3.6505250420744044</v>
      </c>
      <c r="O251" s="121">
        <f t="shared" si="203"/>
        <v>4.045870916770034</v>
      </c>
      <c r="P251" s="121">
        <f t="shared" si="203"/>
        <v>4.415410201553037</v>
      </c>
      <c r="Q251" s="121">
        <f t="shared" si="203"/>
        <v>4.8051440066613287</v>
      </c>
      <c r="R251" s="197">
        <f t="shared" si="203"/>
        <v>5.2006960588216486</v>
      </c>
    </row>
    <row r="252" spans="1:22" ht="15.75">
      <c r="A252" s="74"/>
      <c r="B252" s="74"/>
      <c r="C252" s="74"/>
      <c r="D252" s="74"/>
      <c r="E252" s="122"/>
      <c r="F252" s="74"/>
      <c r="G252" s="123"/>
      <c r="H252" s="123"/>
      <c r="I252" s="123"/>
      <c r="J252" s="123"/>
      <c r="K252" s="123"/>
      <c r="L252" s="123"/>
      <c r="M252" s="65"/>
      <c r="N252" s="65"/>
      <c r="O252" s="65"/>
      <c r="P252" s="65"/>
      <c r="Q252" s="65"/>
      <c r="R252" s="65"/>
    </row>
    <row r="253" spans="1:22" ht="15.75">
      <c r="A253" s="124" t="str">
        <f>A110</f>
        <v>Other Network Assets (incl P&amp;E)</v>
      </c>
      <c r="B253" s="124"/>
      <c r="C253" s="124"/>
      <c r="D253" s="130">
        <f>D110</f>
        <v>3.4828187134502926</v>
      </c>
      <c r="E253" s="125">
        <f t="shared" ref="E253:R253" si="204">E110</f>
        <v>1.2967023907666944</v>
      </c>
      <c r="F253" s="106">
        <f t="shared" si="204"/>
        <v>-0.16630956239870334</v>
      </c>
      <c r="G253" s="106">
        <f t="shared" si="204"/>
        <v>0.29868449197860969</v>
      </c>
      <c r="H253" s="106">
        <f t="shared" si="204"/>
        <v>4.8107231892697468</v>
      </c>
      <c r="I253" s="106">
        <f t="shared" si="204"/>
        <v>0.95169274829172179</v>
      </c>
      <c r="J253" s="106">
        <f t="shared" si="204"/>
        <v>0.83285696258039654</v>
      </c>
      <c r="K253" s="106">
        <f t="shared" si="204"/>
        <v>1.1708941443466299</v>
      </c>
      <c r="L253" s="106">
        <f t="shared" si="204"/>
        <v>2.3674810599999963</v>
      </c>
      <c r="M253" s="106">
        <f t="shared" si="204"/>
        <v>4.0121591741101108</v>
      </c>
      <c r="N253" s="106">
        <f t="shared" si="204"/>
        <v>3.8271727616645652</v>
      </c>
      <c r="O253" s="106">
        <f t="shared" si="204"/>
        <v>5.0023303303303299</v>
      </c>
      <c r="P253" s="106">
        <f t="shared" si="204"/>
        <v>2.2763202846975088</v>
      </c>
      <c r="Q253" s="106">
        <f t="shared" si="204"/>
        <v>4.215664166185805</v>
      </c>
      <c r="R253" s="196">
        <f t="shared" si="204"/>
        <v>3.281270317890467</v>
      </c>
    </row>
    <row r="254" spans="1:22" ht="15.75">
      <c r="A254" s="107"/>
      <c r="B254" s="107"/>
      <c r="C254" s="107"/>
      <c r="D254" s="131">
        <f>IF(D151=$D$262+1,$D$253*$D$258*D119/2,IF(D151&gt;$D$262+1,0,$D$253*$D$258*D119/2))</f>
        <v>0.11609395711500975</v>
      </c>
      <c r="E254" s="109">
        <f t="shared" ref="E254:R254" si="205">IF(E151=$D$262+1,$D$253*$D$258*E119/2,IF(E151&gt;$D$262+1,0,$D$253*$D$258*E119))</f>
        <v>0.2321879142300195</v>
      </c>
      <c r="F254" s="110">
        <f t="shared" si="205"/>
        <v>0.2321879142300195</v>
      </c>
      <c r="G254" s="110">
        <f t="shared" si="205"/>
        <v>0.2321879142300195</v>
      </c>
      <c r="H254" s="110">
        <f t="shared" si="205"/>
        <v>0.2321879142300195</v>
      </c>
      <c r="I254" s="110">
        <f t="shared" si="205"/>
        <v>0.2321879142300195</v>
      </c>
      <c r="J254" s="110">
        <f t="shared" si="205"/>
        <v>0.2321879142300195</v>
      </c>
      <c r="K254" s="110">
        <f t="shared" si="205"/>
        <v>0.2321879142300195</v>
      </c>
      <c r="L254" s="110">
        <f t="shared" si="205"/>
        <v>0.2321879142300195</v>
      </c>
      <c r="M254" s="110">
        <f t="shared" si="205"/>
        <v>0.2321879142300195</v>
      </c>
      <c r="N254" s="110">
        <f t="shared" si="205"/>
        <v>0.2321879142300195</v>
      </c>
      <c r="O254" s="110">
        <f t="shared" si="205"/>
        <v>0.2321879142300195</v>
      </c>
      <c r="P254" s="110">
        <f t="shared" si="205"/>
        <v>0.2321879142300195</v>
      </c>
      <c r="Q254" s="110">
        <f t="shared" si="205"/>
        <v>0.2321879142300195</v>
      </c>
      <c r="R254" s="126">
        <f t="shared" si="205"/>
        <v>0.2321879142300195</v>
      </c>
      <c r="S254" s="209"/>
      <c r="T254" s="207"/>
      <c r="U254" s="208"/>
      <c r="V254" s="208"/>
    </row>
    <row r="255" spans="1:22" ht="15.75">
      <c r="A255" s="107"/>
      <c r="B255" s="107"/>
      <c r="C255" s="107"/>
      <c r="D255" s="107"/>
      <c r="E255" s="109">
        <f>IF(E152=$D$262+1,$E$253*$D$258*E120/2,IF(E152&gt;$D$262+1,0,$E$253*$D$258*E120/2))</f>
        <v>4.3223413025556476E-2</v>
      </c>
      <c r="F255" s="109">
        <f t="shared" ref="F255:R255" si="206">IF(F152=$D$262+1,$E$253*$D$258*F120/2,IF(F152&gt;$D$262+1,0,$E$253*$D$258*F120))</f>
        <v>8.6446826051112952E-2</v>
      </c>
      <c r="G255" s="109">
        <f t="shared" si="206"/>
        <v>8.6446826051112952E-2</v>
      </c>
      <c r="H255" s="109">
        <f t="shared" si="206"/>
        <v>8.6446826051112952E-2</v>
      </c>
      <c r="I255" s="109">
        <f t="shared" si="206"/>
        <v>8.6446826051112952E-2</v>
      </c>
      <c r="J255" s="109">
        <f t="shared" si="206"/>
        <v>8.6446826051112952E-2</v>
      </c>
      <c r="K255" s="109">
        <f t="shared" si="206"/>
        <v>8.6446826051112952E-2</v>
      </c>
      <c r="L255" s="109">
        <f t="shared" si="206"/>
        <v>8.6446826051112952E-2</v>
      </c>
      <c r="M255" s="109">
        <f t="shared" si="206"/>
        <v>8.6446826051112952E-2</v>
      </c>
      <c r="N255" s="109">
        <f t="shared" si="206"/>
        <v>8.6446826051112952E-2</v>
      </c>
      <c r="O255" s="109">
        <f t="shared" si="206"/>
        <v>8.6446826051112952E-2</v>
      </c>
      <c r="P255" s="109">
        <f t="shared" si="206"/>
        <v>8.6446826051112952E-2</v>
      </c>
      <c r="Q255" s="109">
        <f t="shared" si="206"/>
        <v>8.6446826051112952E-2</v>
      </c>
      <c r="R255" s="131">
        <f t="shared" si="206"/>
        <v>8.6446826051112952E-2</v>
      </c>
      <c r="S255" s="209"/>
      <c r="T255" s="207"/>
      <c r="U255" s="208"/>
      <c r="V255" s="208"/>
    </row>
    <row r="256" spans="1:22" ht="15.75">
      <c r="A256" s="73"/>
      <c r="B256" s="73"/>
      <c r="C256" s="73"/>
      <c r="D256" s="73"/>
      <c r="E256" s="109"/>
      <c r="F256" s="110">
        <f>IF(F153=$D$262+1,$F$253*$D$258*F121/2,IF(F153&gt;$D$262+1,0,$F$253*$D$258*F121/2))</f>
        <v>-5.5436520799567778E-3</v>
      </c>
      <c r="G256" s="110">
        <f t="shared" ref="G256:R256" si="207">IF(G153=$D$262+1,$F$253*$D$258*G121/2,IF(G153&gt;$D$262+1,0,$F$253*$D$258*G121))</f>
        <v>-1.1087304159913556E-2</v>
      </c>
      <c r="H256" s="110">
        <f t="shared" si="207"/>
        <v>-1.1087304159913556E-2</v>
      </c>
      <c r="I256" s="110">
        <f t="shared" si="207"/>
        <v>-1.1087304159913556E-2</v>
      </c>
      <c r="J256" s="110">
        <f t="shared" si="207"/>
        <v>-1.1087304159913556E-2</v>
      </c>
      <c r="K256" s="110">
        <f t="shared" si="207"/>
        <v>-1.1087304159913556E-2</v>
      </c>
      <c r="L256" s="110">
        <f t="shared" si="207"/>
        <v>-1.1087304159913556E-2</v>
      </c>
      <c r="M256" s="110">
        <f t="shared" si="207"/>
        <v>-1.1087304159913556E-2</v>
      </c>
      <c r="N256" s="110">
        <f t="shared" si="207"/>
        <v>-1.1087304159913556E-2</v>
      </c>
      <c r="O256" s="110">
        <f t="shared" si="207"/>
        <v>-1.1087304159913556E-2</v>
      </c>
      <c r="P256" s="110">
        <f t="shared" si="207"/>
        <v>-1.1087304159913556E-2</v>
      </c>
      <c r="Q256" s="110">
        <f t="shared" si="207"/>
        <v>-1.1087304159913556E-2</v>
      </c>
      <c r="R256" s="126">
        <f t="shared" si="207"/>
        <v>-1.1087304159913556E-2</v>
      </c>
      <c r="S256" s="209"/>
      <c r="T256" s="207"/>
      <c r="U256" s="208"/>
      <c r="V256" s="208"/>
    </row>
    <row r="257" spans="1:22" ht="15.75">
      <c r="A257" s="73"/>
      <c r="B257" s="73"/>
      <c r="C257" s="73"/>
      <c r="D257" s="132" t="s">
        <v>31</v>
      </c>
      <c r="E257" s="109"/>
      <c r="F257" s="127"/>
      <c r="G257" s="110">
        <f>IF(G154=$D$262+1,$G$253*$D$258*G122/2,IF(G154&gt;$D$262+1,0,$G$253*$D$258*G122/2))</f>
        <v>9.956149732620323E-3</v>
      </c>
      <c r="H257" s="110">
        <f t="shared" ref="H257:R257" si="208">IF(H154=$D$262+1,$G$253*$D$258*H122/2,IF(H154&gt;$D$262+1,0,$G$253*$D$258*H122))</f>
        <v>1.9912299465240646E-2</v>
      </c>
      <c r="I257" s="110">
        <f t="shared" si="208"/>
        <v>1.9912299465240646E-2</v>
      </c>
      <c r="J257" s="110">
        <f t="shared" si="208"/>
        <v>1.9912299465240646E-2</v>
      </c>
      <c r="K257" s="110">
        <f t="shared" si="208"/>
        <v>1.9912299465240646E-2</v>
      </c>
      <c r="L257" s="110">
        <f t="shared" si="208"/>
        <v>1.9912299465240646E-2</v>
      </c>
      <c r="M257" s="110">
        <f t="shared" si="208"/>
        <v>1.9912299465240646E-2</v>
      </c>
      <c r="N257" s="110">
        <f t="shared" si="208"/>
        <v>1.9912299465240646E-2</v>
      </c>
      <c r="O257" s="110">
        <f t="shared" si="208"/>
        <v>1.9912299465240646E-2</v>
      </c>
      <c r="P257" s="110">
        <f t="shared" si="208"/>
        <v>1.9912299465240646E-2</v>
      </c>
      <c r="Q257" s="110">
        <f t="shared" si="208"/>
        <v>1.9912299465240646E-2</v>
      </c>
      <c r="R257" s="126">
        <f t="shared" si="208"/>
        <v>1.9912299465240646E-2</v>
      </c>
      <c r="S257" s="209"/>
      <c r="T257" s="207"/>
      <c r="U257" s="208"/>
      <c r="V257" s="208"/>
    </row>
    <row r="258" spans="1:22" ht="15.75">
      <c r="A258" s="73"/>
      <c r="B258" s="73"/>
      <c r="C258" s="73"/>
      <c r="D258" s="133">
        <f>E99</f>
        <v>6.6666666666666666E-2</v>
      </c>
      <c r="E258" s="109"/>
      <c r="F258" s="134"/>
      <c r="G258" s="109"/>
      <c r="H258" s="110">
        <f>IF(H155=$D$262+1,$H$253*$D$258*H123/2,IF(H155&gt;$D$262+1,0,$H$253*$D$258*H123/2))</f>
        <v>0.16035743964232491</v>
      </c>
      <c r="I258" s="110">
        <f t="shared" ref="I258:R258" si="209">IF(I155=$D$262+1,$H$253*$D$258*I123/2,IF(I155&gt;$D$262+1,0,$H$253*$D$258*I123))</f>
        <v>0.32071487928464981</v>
      </c>
      <c r="J258" s="110">
        <f t="shared" si="209"/>
        <v>0.32071487928464981</v>
      </c>
      <c r="K258" s="110">
        <f t="shared" si="209"/>
        <v>0.32071487928464981</v>
      </c>
      <c r="L258" s="110">
        <f t="shared" si="209"/>
        <v>0.32071487928464981</v>
      </c>
      <c r="M258" s="110">
        <f t="shared" si="209"/>
        <v>0.32071487928464981</v>
      </c>
      <c r="N258" s="110">
        <f t="shared" si="209"/>
        <v>0.32071487928464981</v>
      </c>
      <c r="O258" s="110">
        <f t="shared" si="209"/>
        <v>0.32071487928464981</v>
      </c>
      <c r="P258" s="110">
        <f t="shared" si="209"/>
        <v>0.32071487928464981</v>
      </c>
      <c r="Q258" s="110">
        <f t="shared" si="209"/>
        <v>0.32071487928464981</v>
      </c>
      <c r="R258" s="126">
        <f t="shared" si="209"/>
        <v>0.32071487928464981</v>
      </c>
      <c r="S258" s="209"/>
      <c r="T258" s="207"/>
      <c r="U258" s="208"/>
      <c r="V258" s="208"/>
    </row>
    <row r="259" spans="1:22" ht="15.75">
      <c r="A259" s="73"/>
      <c r="B259" s="73"/>
      <c r="C259" s="73"/>
      <c r="D259" s="135"/>
      <c r="E259" s="109"/>
      <c r="F259" s="134"/>
      <c r="G259" s="109"/>
      <c r="H259" s="109"/>
      <c r="I259" s="110">
        <f>IF(I156=$D$262+1,$I$253*$D$258*I124/2,IF(I156&gt;$D$262+1,0,$I$253*$D$258*I124/2))</f>
        <v>3.1723091609724058E-2</v>
      </c>
      <c r="J259" s="110">
        <f t="shared" ref="J259:R259" si="210">IF(J156=$D$262+1,$I$253*$D$258*J124/2,IF(J156&gt;$D$262+1,0,$I$253*$D$258*J124))</f>
        <v>6.3446183219448116E-2</v>
      </c>
      <c r="K259" s="110">
        <f t="shared" si="210"/>
        <v>6.3446183219448116E-2</v>
      </c>
      <c r="L259" s="110">
        <f t="shared" si="210"/>
        <v>6.3446183219448116E-2</v>
      </c>
      <c r="M259" s="110">
        <f t="shared" si="210"/>
        <v>6.3446183219448116E-2</v>
      </c>
      <c r="N259" s="110">
        <f t="shared" si="210"/>
        <v>6.3446183219448116E-2</v>
      </c>
      <c r="O259" s="110">
        <f t="shared" si="210"/>
        <v>6.3446183219448116E-2</v>
      </c>
      <c r="P259" s="110">
        <f t="shared" si="210"/>
        <v>6.3446183219448116E-2</v>
      </c>
      <c r="Q259" s="110">
        <f t="shared" si="210"/>
        <v>6.3446183219448116E-2</v>
      </c>
      <c r="R259" s="126">
        <f t="shared" si="210"/>
        <v>6.3446183219448116E-2</v>
      </c>
      <c r="S259" s="209"/>
      <c r="T259" s="207"/>
      <c r="U259" s="208"/>
      <c r="V259" s="208"/>
    </row>
    <row r="260" spans="1:22" ht="15.75">
      <c r="A260" s="73"/>
      <c r="B260" s="73"/>
      <c r="C260" s="73"/>
      <c r="D260" s="73"/>
      <c r="E260" s="109"/>
      <c r="F260" s="127"/>
      <c r="G260" s="109"/>
      <c r="H260" s="109"/>
      <c r="I260" s="109"/>
      <c r="J260" s="110">
        <f>IF(J157=$D$262+1,$J$253*$D$258*J125/2,IF(J157&gt;$D$262+1,0,$J$253*$D$258*J125/2))</f>
        <v>2.7761898752679884E-2</v>
      </c>
      <c r="K260" s="110">
        <f t="shared" ref="K260:R260" si="211">IF(K157=$D$262+1,$J$253*$D$258*K125/2,IF(K157&gt;$D$262+1,0,$J$253*$D$258*K125))</f>
        <v>5.5523797505359768E-2</v>
      </c>
      <c r="L260" s="110">
        <f t="shared" si="211"/>
        <v>5.5523797505359768E-2</v>
      </c>
      <c r="M260" s="110">
        <f t="shared" si="211"/>
        <v>5.5523797505359768E-2</v>
      </c>
      <c r="N260" s="110">
        <f t="shared" si="211"/>
        <v>5.5523797505359768E-2</v>
      </c>
      <c r="O260" s="110">
        <f t="shared" si="211"/>
        <v>5.5523797505359768E-2</v>
      </c>
      <c r="P260" s="110">
        <f t="shared" si="211"/>
        <v>5.5523797505359768E-2</v>
      </c>
      <c r="Q260" s="110">
        <f t="shared" si="211"/>
        <v>5.5523797505359768E-2</v>
      </c>
      <c r="R260" s="126">
        <f t="shared" si="211"/>
        <v>5.5523797505359768E-2</v>
      </c>
      <c r="S260" s="209"/>
      <c r="T260" s="207"/>
      <c r="U260" s="208"/>
      <c r="V260" s="208"/>
    </row>
    <row r="261" spans="1:22" ht="15.75">
      <c r="A261" s="73"/>
      <c r="B261" s="73"/>
      <c r="C261" s="73"/>
      <c r="D261" s="136" t="s">
        <v>32</v>
      </c>
      <c r="E261" s="109"/>
      <c r="F261" s="127"/>
      <c r="G261" s="109"/>
      <c r="H261" s="109"/>
      <c r="I261" s="109"/>
      <c r="J261" s="109"/>
      <c r="K261" s="110">
        <f>IF(K158=$D$262+1,$K$253*$D$258*K126/2,IF(K158&gt;$D$262+1,0,$K$253*$D$258*K126/2))</f>
        <v>3.9029804811554325E-2</v>
      </c>
      <c r="L261" s="110">
        <f t="shared" ref="L261:R261" si="212">IF(L158=$D$262+1,$K$253*$D$258*L126/2,IF(L158&gt;$D$262+1,0,$K$253*$D$258*L126))</f>
        <v>7.805960962310865E-2</v>
      </c>
      <c r="M261" s="110">
        <f t="shared" si="212"/>
        <v>7.805960962310865E-2</v>
      </c>
      <c r="N261" s="110">
        <f t="shared" si="212"/>
        <v>7.805960962310865E-2</v>
      </c>
      <c r="O261" s="110">
        <f t="shared" si="212"/>
        <v>7.805960962310865E-2</v>
      </c>
      <c r="P261" s="110">
        <f t="shared" si="212"/>
        <v>7.805960962310865E-2</v>
      </c>
      <c r="Q261" s="110">
        <f t="shared" si="212"/>
        <v>7.805960962310865E-2</v>
      </c>
      <c r="R261" s="126">
        <f t="shared" si="212"/>
        <v>7.805960962310865E-2</v>
      </c>
      <c r="S261" s="209"/>
      <c r="T261" s="207"/>
      <c r="U261" s="208"/>
      <c r="V261" s="208"/>
    </row>
    <row r="262" spans="1:22" ht="15.75">
      <c r="A262" s="73"/>
      <c r="B262" s="73"/>
      <c r="C262" s="73"/>
      <c r="D262" s="137">
        <f>D99</f>
        <v>15</v>
      </c>
      <c r="E262" s="109"/>
      <c r="F262" s="127"/>
      <c r="G262" s="109"/>
      <c r="H262" s="109"/>
      <c r="I262" s="109"/>
      <c r="J262" s="109"/>
      <c r="K262" s="109"/>
      <c r="L262" s="110">
        <f>IF(L159=$D$262+1,$L$253*$D$258*L127/2,IF(L159&gt;$D$262+1,0,$L$253*$D$258*L127/2))</f>
        <v>7.8916035333333204E-2</v>
      </c>
      <c r="M262" s="110">
        <f t="shared" ref="M262:R262" si="213">IF(M159=$D$262+1,$L$253*$D$258*M127/2,IF(M159&gt;$D$262+1,0,$L$253*$D$258*M127))</f>
        <v>0.15783207066666641</v>
      </c>
      <c r="N262" s="110">
        <f t="shared" si="213"/>
        <v>0.15783207066666641</v>
      </c>
      <c r="O262" s="110">
        <f t="shared" si="213"/>
        <v>0.15783207066666641</v>
      </c>
      <c r="P262" s="110">
        <f t="shared" si="213"/>
        <v>0.15783207066666641</v>
      </c>
      <c r="Q262" s="110">
        <f t="shared" si="213"/>
        <v>0.15783207066666641</v>
      </c>
      <c r="R262" s="126">
        <f t="shared" si="213"/>
        <v>0.15783207066666641</v>
      </c>
      <c r="S262" s="209"/>
      <c r="T262" s="207"/>
      <c r="U262" s="208"/>
      <c r="V262" s="208"/>
    </row>
    <row r="263" spans="1:22" ht="15.75">
      <c r="A263" s="73"/>
      <c r="B263" s="73"/>
      <c r="C263" s="73"/>
      <c r="D263" s="112"/>
      <c r="E263" s="109"/>
      <c r="F263" s="127"/>
      <c r="G263" s="109"/>
      <c r="H263" s="109"/>
      <c r="I263" s="109"/>
      <c r="J263" s="109"/>
      <c r="K263" s="109"/>
      <c r="L263" s="109"/>
      <c r="M263" s="110">
        <f>IF(M160=$D$262+1,$M$253*$D$258*M128/2,IF(M160&gt;$D$262+1,0,$M$253*$D$258*M128/2))</f>
        <v>0.13373863913700368</v>
      </c>
      <c r="N263" s="110">
        <f>IF(N160=$D$262+1,$M$253*$D$258*N128/2,IF(N160&gt;$D$262+1,0,$M$253*$D$258*N128))</f>
        <v>0.26747727827400736</v>
      </c>
      <c r="O263" s="110">
        <f>IF(O160=$D$262+1,$M$253*$D$258*O128/2,IF(O160&gt;$D$262+1,0,$M$253*$D$258*O128))</f>
        <v>0.26747727827400736</v>
      </c>
      <c r="P263" s="110">
        <f>IF(P160=$D$262+1,$M$253*$D$258*P128/2,IF(P160&gt;$D$262+1,0,$M$253*$D$258*P128))</f>
        <v>0.26747727827400736</v>
      </c>
      <c r="Q263" s="110">
        <f>IF(Q160=$D$262+1,$M$253*$D$258*Q128/2,IF(Q160&gt;$D$262+1,0,$M$253*$D$258*Q128))</f>
        <v>0.26747727827400736</v>
      </c>
      <c r="R263" s="126">
        <f>IF(R160=$D$262+1,$M$253*$D$258*R128/2,IF(R160&gt;$D$262+1,0,$M$253*$D$258*R128))</f>
        <v>0.26747727827400736</v>
      </c>
      <c r="S263" s="209"/>
      <c r="T263" s="207"/>
      <c r="U263" s="208"/>
      <c r="V263" s="208"/>
    </row>
    <row r="264" spans="1:22" ht="15.75">
      <c r="A264" s="73"/>
      <c r="B264" s="73"/>
      <c r="C264" s="73"/>
      <c r="D264" s="112"/>
      <c r="E264" s="109"/>
      <c r="F264" s="127"/>
      <c r="G264" s="109"/>
      <c r="H264" s="109"/>
      <c r="I264" s="109"/>
      <c r="J264" s="109"/>
      <c r="K264" s="109"/>
      <c r="L264" s="109"/>
      <c r="M264" s="129"/>
      <c r="N264" s="109">
        <f>IF(N161=$D$262+1,$N$253*$D$258*N129/2,IF(N161&gt;$D$262+1,0,$N$253*$D$258*N129/2))</f>
        <v>0.12757242538881883</v>
      </c>
      <c r="O264" s="109">
        <f>IF(O161=$D$262+1,$N$253*$D$258*O129/2,IF(O161&gt;$D$262+1,0,$N$253*$D$258*O129))</f>
        <v>0.25514485077763766</v>
      </c>
      <c r="P264" s="109">
        <f>IF(P161=$D$262+1,$N$253*$D$258*P129/2,IF(P161&gt;$D$262+1,0,$N$253*$D$258*P129))</f>
        <v>0.25514485077763766</v>
      </c>
      <c r="Q264" s="109">
        <f>IF(Q161=$D$262+1,$N$253*$D$258*Q129/2,IF(Q161&gt;$D$262+1,0,$N$253*$D$258*Q129))</f>
        <v>0.25514485077763766</v>
      </c>
      <c r="R264" s="131">
        <f>IF(R161=$D$262+1,$N$253*$D$258*R129/2,IF(R161&gt;$D$262+1,0,$N$253*$D$258*R129))</f>
        <v>0.25514485077763766</v>
      </c>
      <c r="S264" s="209"/>
      <c r="T264" s="207"/>
      <c r="U264" s="208"/>
      <c r="V264" s="208"/>
    </row>
    <row r="265" spans="1:22" ht="15.75">
      <c r="A265" s="73"/>
      <c r="B265" s="73"/>
      <c r="C265" s="73"/>
      <c r="D265" s="114"/>
      <c r="E265" s="109"/>
      <c r="F265" s="127"/>
      <c r="G265" s="109"/>
      <c r="H265" s="109"/>
      <c r="I265" s="109"/>
      <c r="J265" s="109"/>
      <c r="K265" s="109"/>
      <c r="L265" s="109"/>
      <c r="M265" s="129"/>
      <c r="N265" s="109"/>
      <c r="O265" s="109">
        <f>IF(O162=$D$262+1,$O$253*$D$258*O130/2,IF(O162&gt;$D$262+1,0,$O$253*$D$258*O130/2))</f>
        <v>0.16674434434434432</v>
      </c>
      <c r="P265" s="109">
        <f>IF(P162=$D$262+1,$O$253*$D$258*P130/2,IF(P162&gt;$D$262+1,0,$O$253*$D$258*P130))</f>
        <v>0.33348868868868864</v>
      </c>
      <c r="Q265" s="109">
        <f>IF(Q162=$D$262+1,$O$253*$D$258*Q130/2,IF(Q162&gt;$D$262+1,0,$O$253*$D$258*Q130))</f>
        <v>0.33348868868868864</v>
      </c>
      <c r="R265" s="131">
        <f>IF(R162=$D$262+1,$O$253*$D$258*R130/2,IF(R162&gt;$D$262+1,0,$O$253*$D$258*R130))</f>
        <v>0.33348868868868864</v>
      </c>
      <c r="S265" s="209"/>
      <c r="T265" s="207"/>
      <c r="U265" s="208"/>
      <c r="V265" s="208"/>
    </row>
    <row r="266" spans="1:22" ht="15.75">
      <c r="A266" s="73"/>
      <c r="B266" s="73"/>
      <c r="C266" s="73"/>
      <c r="D266" s="114"/>
      <c r="E266" s="109"/>
      <c r="F266" s="127"/>
      <c r="G266" s="109"/>
      <c r="H266" s="109"/>
      <c r="I266" s="109"/>
      <c r="J266" s="109"/>
      <c r="K266" s="109"/>
      <c r="L266" s="109"/>
      <c r="M266" s="129"/>
      <c r="N266" s="109"/>
      <c r="O266" s="109"/>
      <c r="P266" s="109">
        <f>IF(P163=$D$262+1,$P$253*$D$258*P131/2,IF(P163&gt;$D$262+1,0,$P$253*$D$258*P131/2))</f>
        <v>7.5877342823250288E-2</v>
      </c>
      <c r="Q266" s="109">
        <f>IF(Q163=$D$262+1,$P$253*$D$258*Q131/2,IF(Q163&gt;$D$262+1,0,$P$253*$D$258*Q131))</f>
        <v>0.15175468564650058</v>
      </c>
      <c r="R266" s="131">
        <f>IF(R163=$D$262+1,$P$253*$D$258*R131/2,IF(R163&gt;$D$262+1,0,$P$253*$D$258*R131))</f>
        <v>0.15175468564650058</v>
      </c>
      <c r="S266" s="209"/>
      <c r="T266" s="207"/>
      <c r="U266" s="208"/>
      <c r="V266" s="208"/>
    </row>
    <row r="267" spans="1:22" ht="15.75">
      <c r="A267" s="73"/>
      <c r="B267" s="73"/>
      <c r="C267" s="73"/>
      <c r="D267" s="114"/>
      <c r="E267" s="109"/>
      <c r="F267" s="127"/>
      <c r="G267" s="109"/>
      <c r="H267" s="109"/>
      <c r="I267" s="109"/>
      <c r="J267" s="109"/>
      <c r="K267" s="109"/>
      <c r="L267" s="109"/>
      <c r="M267" s="129"/>
      <c r="N267" s="109"/>
      <c r="O267" s="109"/>
      <c r="P267" s="109"/>
      <c r="Q267" s="109">
        <f>IF(Q164=$D$262+1,$Q$253*$D$258*Q132/2,IF(Q164&gt;$D$262+1,0,$Q$253*$D$258*Q132/2))</f>
        <v>0.14052213887286016</v>
      </c>
      <c r="R267" s="131">
        <f>IF(R164=$D$262+1,$Q$253*$D$258*R132/2,IF(R164&gt;$D$262+1,0,$Q$253*$D$258*R132))</f>
        <v>0.28104427774572033</v>
      </c>
      <c r="S267" s="209"/>
      <c r="T267" s="207"/>
      <c r="U267" s="208"/>
      <c r="V267" s="208"/>
    </row>
    <row r="268" spans="1:22" ht="15.75">
      <c r="A268" s="73"/>
      <c r="B268" s="73"/>
      <c r="C268" s="73"/>
      <c r="D268" s="114"/>
      <c r="E268" s="128"/>
      <c r="F268" s="127"/>
      <c r="G268" s="109"/>
      <c r="H268" s="109"/>
      <c r="I268" s="109"/>
      <c r="J268" s="109"/>
      <c r="K268" s="109"/>
      <c r="L268" s="109"/>
      <c r="M268" s="129"/>
      <c r="N268" s="109"/>
      <c r="O268" s="109"/>
      <c r="P268" s="109"/>
      <c r="Q268" s="109"/>
      <c r="R268" s="131">
        <f>IF(R165=$D$262+1,$R$253*$D$258*R133/2,IF(R165&gt;$D$262+1,0,$R$253*$D$258*R133/2))</f>
        <v>0.10937567726301556</v>
      </c>
      <c r="S268" s="209"/>
      <c r="T268" s="207"/>
      <c r="U268" s="208"/>
      <c r="V268" s="208"/>
    </row>
    <row r="269" spans="1:22" ht="15.75">
      <c r="A269" s="73"/>
      <c r="B269" s="73"/>
      <c r="C269" s="73"/>
      <c r="D269" s="114"/>
      <c r="E269" s="128"/>
      <c r="F269" s="127"/>
      <c r="G269" s="109"/>
      <c r="H269" s="109"/>
      <c r="I269" s="109"/>
      <c r="J269" s="109"/>
      <c r="K269" s="109"/>
      <c r="L269" s="109"/>
      <c r="M269" s="129"/>
      <c r="N269" s="109"/>
      <c r="O269" s="109"/>
      <c r="P269" s="109"/>
      <c r="Q269" s="109"/>
      <c r="R269" s="131"/>
    </row>
    <row r="270" spans="1:22" ht="15.75">
      <c r="A270" s="73"/>
      <c r="B270" s="73"/>
      <c r="C270" s="73"/>
      <c r="D270" s="114"/>
      <c r="E270" s="128"/>
      <c r="F270" s="127"/>
      <c r="G270" s="109"/>
      <c r="H270" s="109"/>
      <c r="I270" s="109"/>
      <c r="J270" s="109"/>
      <c r="K270" s="109"/>
      <c r="L270" s="109"/>
      <c r="M270" s="129"/>
      <c r="N270" s="109"/>
      <c r="O270" s="109"/>
      <c r="P270" s="109"/>
      <c r="Q270" s="109"/>
      <c r="R270" s="131"/>
    </row>
    <row r="271" spans="1:22" ht="15.75">
      <c r="A271" s="73"/>
      <c r="B271" s="73"/>
      <c r="C271" s="73"/>
      <c r="D271" s="114"/>
      <c r="E271" s="128"/>
      <c r="F271" s="127"/>
      <c r="G271" s="109"/>
      <c r="H271" s="109"/>
      <c r="I271" s="109"/>
      <c r="J271" s="109"/>
      <c r="K271" s="109"/>
      <c r="L271" s="109"/>
      <c r="M271" s="129"/>
      <c r="N271" s="109"/>
      <c r="O271" s="109"/>
      <c r="P271" s="109"/>
      <c r="Q271" s="109"/>
      <c r="R271" s="131"/>
    </row>
    <row r="272" spans="1:22" ht="15.75">
      <c r="A272" s="73"/>
      <c r="B272" s="73"/>
      <c r="C272" s="73"/>
      <c r="D272" s="114"/>
      <c r="E272" s="128"/>
      <c r="F272" s="127"/>
      <c r="G272" s="109"/>
      <c r="H272" s="109"/>
      <c r="I272" s="109"/>
      <c r="J272" s="109"/>
      <c r="K272" s="109"/>
      <c r="L272" s="109"/>
      <c r="M272" s="129"/>
      <c r="N272" s="109"/>
      <c r="O272" s="109"/>
      <c r="P272" s="109"/>
      <c r="Q272" s="109"/>
      <c r="R272" s="131"/>
    </row>
    <row r="273" spans="1:22" ht="15.75">
      <c r="A273" s="73"/>
      <c r="B273" s="73"/>
      <c r="C273" s="73"/>
      <c r="D273" s="114"/>
      <c r="E273" s="128"/>
      <c r="F273" s="127"/>
      <c r="G273" s="109"/>
      <c r="H273" s="109"/>
      <c r="I273" s="109"/>
      <c r="J273" s="109"/>
      <c r="K273" s="109"/>
      <c r="L273" s="109"/>
      <c r="M273" s="129"/>
      <c r="N273" s="109"/>
      <c r="O273" s="109"/>
      <c r="P273" s="109"/>
      <c r="Q273" s="109"/>
      <c r="R273" s="131"/>
    </row>
    <row r="274" spans="1:22" ht="15.75">
      <c r="A274" s="73"/>
      <c r="B274" s="73"/>
      <c r="C274" s="73"/>
      <c r="D274" s="114"/>
      <c r="E274" s="128"/>
      <c r="F274" s="127"/>
      <c r="G274" s="109"/>
      <c r="H274" s="109"/>
      <c r="I274" s="109"/>
      <c r="J274" s="109"/>
      <c r="K274" s="109"/>
      <c r="L274" s="109"/>
      <c r="M274" s="129"/>
      <c r="N274" s="109"/>
      <c r="O274" s="109"/>
      <c r="P274" s="109"/>
      <c r="Q274" s="109"/>
      <c r="R274" s="131"/>
    </row>
    <row r="275" spans="1:22" ht="15.75">
      <c r="A275" s="73"/>
      <c r="B275" s="73"/>
      <c r="C275" s="73"/>
      <c r="D275" s="109"/>
      <c r="E275" s="109"/>
      <c r="F275" s="109"/>
      <c r="G275" s="109"/>
      <c r="H275" s="109"/>
      <c r="I275" s="109"/>
      <c r="J275" s="109"/>
      <c r="K275" s="109"/>
      <c r="L275" s="109"/>
      <c r="M275" s="129"/>
      <c r="N275" s="109"/>
      <c r="O275" s="109"/>
      <c r="P275" s="109"/>
      <c r="Q275" s="109"/>
      <c r="R275" s="131"/>
    </row>
    <row r="276" spans="1:22" ht="15.75">
      <c r="A276" s="73"/>
      <c r="B276" s="73"/>
      <c r="C276" s="73"/>
      <c r="D276" s="109"/>
      <c r="E276" s="109"/>
      <c r="F276" s="109"/>
      <c r="G276" s="109"/>
      <c r="H276" s="109"/>
      <c r="I276" s="109"/>
      <c r="J276" s="109"/>
      <c r="K276" s="109"/>
      <c r="L276" s="109"/>
      <c r="M276" s="129"/>
      <c r="N276" s="109"/>
      <c r="O276" s="109"/>
      <c r="P276" s="109"/>
      <c r="Q276" s="109"/>
      <c r="R276" s="131"/>
    </row>
    <row r="277" spans="1:22" ht="15.75">
      <c r="A277" s="73"/>
      <c r="B277" s="73"/>
      <c r="C277" s="73"/>
      <c r="D277" s="109"/>
      <c r="E277" s="109"/>
      <c r="F277" s="109"/>
      <c r="G277" s="109"/>
      <c r="H277" s="109"/>
      <c r="I277" s="109"/>
      <c r="J277" s="109"/>
      <c r="K277" s="109"/>
      <c r="L277" s="109"/>
      <c r="M277" s="129"/>
      <c r="N277" s="109"/>
      <c r="O277" s="109"/>
      <c r="P277" s="109"/>
      <c r="Q277" s="109"/>
      <c r="R277" s="131"/>
    </row>
    <row r="278" spans="1:22" ht="15.75">
      <c r="A278" s="73"/>
      <c r="B278" s="73"/>
      <c r="C278" s="73"/>
      <c r="D278" s="109"/>
      <c r="E278" s="109"/>
      <c r="F278" s="109"/>
      <c r="G278" s="109"/>
      <c r="H278" s="109"/>
      <c r="I278" s="109"/>
      <c r="J278" s="109"/>
      <c r="K278" s="109"/>
      <c r="L278" s="109"/>
      <c r="M278" s="129"/>
      <c r="N278" s="109"/>
      <c r="O278" s="109"/>
      <c r="P278" s="109"/>
      <c r="Q278" s="109"/>
      <c r="R278" s="131"/>
    </row>
    <row r="279" spans="1:22" ht="15.75">
      <c r="A279" s="73"/>
      <c r="B279" s="73"/>
      <c r="C279" s="73"/>
      <c r="D279" s="109"/>
      <c r="E279" s="109"/>
      <c r="F279" s="109"/>
      <c r="G279" s="109"/>
      <c r="H279" s="109"/>
      <c r="I279" s="109"/>
      <c r="J279" s="109"/>
      <c r="K279" s="109"/>
      <c r="L279" s="109"/>
      <c r="M279" s="129"/>
      <c r="N279" s="109"/>
      <c r="O279" s="109"/>
      <c r="P279" s="109"/>
      <c r="Q279" s="109"/>
      <c r="R279" s="131"/>
    </row>
    <row r="280" spans="1:22" ht="15.75">
      <c r="A280" s="73"/>
      <c r="B280" s="73"/>
      <c r="C280" s="73"/>
      <c r="D280" s="109"/>
      <c r="E280" s="109"/>
      <c r="F280" s="109"/>
      <c r="G280" s="109"/>
      <c r="H280" s="109"/>
      <c r="I280" s="109"/>
      <c r="J280" s="109"/>
      <c r="K280" s="109"/>
      <c r="L280" s="109"/>
      <c r="M280" s="129"/>
      <c r="N280" s="109"/>
      <c r="O280" s="109"/>
      <c r="P280" s="109"/>
      <c r="Q280" s="109"/>
      <c r="R280" s="131"/>
    </row>
    <row r="281" spans="1:22" ht="15.75">
      <c r="A281" s="73"/>
      <c r="B281" s="73"/>
      <c r="C281" s="73"/>
      <c r="D281" s="109"/>
      <c r="E281" s="109"/>
      <c r="F281" s="109"/>
      <c r="G281" s="109"/>
      <c r="H281" s="109"/>
      <c r="I281" s="109"/>
      <c r="J281" s="109"/>
      <c r="K281" s="109"/>
      <c r="L281" s="109"/>
      <c r="M281" s="129"/>
      <c r="N281" s="109"/>
      <c r="O281" s="109"/>
      <c r="P281" s="109"/>
      <c r="Q281" s="109"/>
      <c r="R281" s="131"/>
    </row>
    <row r="282" spans="1:22" ht="15.75">
      <c r="A282" s="73"/>
      <c r="B282" s="73"/>
      <c r="C282" s="73"/>
      <c r="D282" s="109"/>
      <c r="E282" s="109"/>
      <c r="F282" s="109"/>
      <c r="G282" s="109"/>
      <c r="H282" s="109"/>
      <c r="I282" s="109"/>
      <c r="J282" s="109"/>
      <c r="K282" s="109"/>
      <c r="L282" s="109"/>
      <c r="M282" s="129"/>
      <c r="N282" s="109"/>
      <c r="O282" s="109"/>
      <c r="P282" s="109"/>
      <c r="Q282" s="109"/>
      <c r="R282" s="131"/>
    </row>
    <row r="283" spans="1:22" ht="15.75">
      <c r="A283" s="73"/>
      <c r="B283" s="73"/>
      <c r="C283" s="73"/>
      <c r="D283" s="109"/>
      <c r="E283" s="109"/>
      <c r="F283" s="109"/>
      <c r="G283" s="109"/>
      <c r="H283" s="109"/>
      <c r="I283" s="109"/>
      <c r="J283" s="109"/>
      <c r="K283" s="109"/>
      <c r="L283" s="109"/>
      <c r="M283" s="129"/>
      <c r="N283" s="109"/>
      <c r="O283" s="109"/>
      <c r="P283" s="109"/>
      <c r="Q283" s="109"/>
      <c r="R283" s="131"/>
    </row>
    <row r="284" spans="1:22" ht="15.75">
      <c r="A284" s="73"/>
      <c r="B284" s="73"/>
      <c r="C284" s="73"/>
      <c r="D284" s="109"/>
      <c r="E284" s="109"/>
      <c r="F284" s="109"/>
      <c r="G284" s="109"/>
      <c r="H284" s="109"/>
      <c r="I284" s="109"/>
      <c r="J284" s="109"/>
      <c r="K284" s="109"/>
      <c r="L284" s="109"/>
      <c r="M284" s="129"/>
      <c r="N284" s="109"/>
      <c r="O284" s="109"/>
      <c r="P284" s="109"/>
      <c r="Q284" s="109"/>
      <c r="R284" s="131"/>
    </row>
    <row r="285" spans="1:22" ht="15.75">
      <c r="A285" s="72" t="str">
        <f>A253&amp;" Depreciation"</f>
        <v>Other Network Assets (incl P&amp;E) Depreciation</v>
      </c>
      <c r="B285" s="72"/>
      <c r="C285" s="72"/>
      <c r="D285" s="121">
        <f>SUM(D254:D255)</f>
        <v>0.11609395711500975</v>
      </c>
      <c r="E285" s="121">
        <f t="shared" ref="E285:R285" si="214">SUM(E254:E284)</f>
        <v>0.27541132725557599</v>
      </c>
      <c r="F285" s="121">
        <f t="shared" si="214"/>
        <v>0.3130910882011757</v>
      </c>
      <c r="G285" s="121">
        <f t="shared" si="214"/>
        <v>0.31750358585383925</v>
      </c>
      <c r="H285" s="121">
        <f t="shared" si="214"/>
        <v>0.48781717522878448</v>
      </c>
      <c r="I285" s="121">
        <f t="shared" si="214"/>
        <v>0.67989770648083347</v>
      </c>
      <c r="J285" s="121">
        <f t="shared" si="214"/>
        <v>0.73938269684323743</v>
      </c>
      <c r="K285" s="121">
        <f t="shared" si="214"/>
        <v>0.80617440040747157</v>
      </c>
      <c r="L285" s="121">
        <f t="shared" si="214"/>
        <v>0.9241202405523592</v>
      </c>
      <c r="M285" s="121">
        <f t="shared" si="214"/>
        <v>1.136774915022696</v>
      </c>
      <c r="N285" s="121">
        <f t="shared" si="214"/>
        <v>1.3980859795485185</v>
      </c>
      <c r="O285" s="121">
        <f t="shared" si="214"/>
        <v>1.6924027492816818</v>
      </c>
      <c r="P285" s="121">
        <f t="shared" si="214"/>
        <v>1.9350244364492764</v>
      </c>
      <c r="Q285" s="121">
        <f t="shared" si="214"/>
        <v>2.1514239181453867</v>
      </c>
      <c r="R285" s="197">
        <f t="shared" si="214"/>
        <v>2.4013217342812623</v>
      </c>
    </row>
    <row r="286" spans="1:22" ht="15.75">
      <c r="A286" s="74"/>
      <c r="B286" s="74"/>
      <c r="C286" s="74"/>
      <c r="D286" s="74"/>
      <c r="E286" s="122"/>
      <c r="F286" s="74"/>
      <c r="G286" s="123"/>
      <c r="H286" s="123"/>
      <c r="I286" s="123"/>
      <c r="J286" s="123"/>
      <c r="K286" s="123"/>
      <c r="L286" s="123"/>
      <c r="M286" s="65"/>
      <c r="N286" s="65"/>
      <c r="O286" s="65"/>
      <c r="P286" s="65"/>
      <c r="Q286" s="65"/>
      <c r="R286" s="65"/>
    </row>
    <row r="287" spans="1:22" ht="15.75">
      <c r="A287" s="124" t="str">
        <f>A111</f>
        <v>SCADA</v>
      </c>
      <c r="B287" s="124"/>
      <c r="C287" s="124"/>
      <c r="D287" s="125">
        <f>D111</f>
        <v>0</v>
      </c>
      <c r="E287" s="125">
        <f t="shared" ref="E287:R287" si="215">E111</f>
        <v>0</v>
      </c>
      <c r="F287" s="125">
        <f t="shared" si="215"/>
        <v>0</v>
      </c>
      <c r="G287" s="125">
        <f t="shared" si="215"/>
        <v>0.15906951871657754</v>
      </c>
      <c r="H287" s="125">
        <f t="shared" si="215"/>
        <v>0</v>
      </c>
      <c r="I287" s="106">
        <f t="shared" si="215"/>
        <v>0</v>
      </c>
      <c r="J287" s="106">
        <f t="shared" si="215"/>
        <v>0</v>
      </c>
      <c r="K287" s="106">
        <f t="shared" si="215"/>
        <v>0</v>
      </c>
      <c r="L287" s="106">
        <f t="shared" si="215"/>
        <v>0</v>
      </c>
      <c r="M287" s="106">
        <f t="shared" si="215"/>
        <v>3.2966025113519482E-2</v>
      </c>
      <c r="N287" s="106">
        <f t="shared" si="215"/>
        <v>0.25124085750315261</v>
      </c>
      <c r="O287" s="106">
        <f t="shared" si="215"/>
        <v>0.10976336336336334</v>
      </c>
      <c r="P287" s="106">
        <f t="shared" si="215"/>
        <v>0.18391814946619217</v>
      </c>
      <c r="Q287" s="106">
        <f t="shared" si="215"/>
        <v>0.15991344489324871</v>
      </c>
      <c r="R287" s="196">
        <f t="shared" si="215"/>
        <v>0.30976089357730752</v>
      </c>
    </row>
    <row r="288" spans="1:22" ht="15.75">
      <c r="A288" s="107"/>
      <c r="B288" s="107"/>
      <c r="C288" s="107"/>
      <c r="D288" s="109">
        <f>IF(D151=$D$298+1,$D$287*$D$294*D119/2,IF(D151&gt;$D$298+1,0,$D$287*$D$294*D119/2))</f>
        <v>0</v>
      </c>
      <c r="E288" s="109">
        <f t="shared" ref="E288:R288" si="216">IF(E151=$D$298+1,$D$287*$D$294*E119/2,IF(E151&gt;$D$298+1,0,$D$287*$D$294*E119))</f>
        <v>0</v>
      </c>
      <c r="F288" s="109">
        <f t="shared" si="216"/>
        <v>0</v>
      </c>
      <c r="G288" s="109">
        <f t="shared" si="216"/>
        <v>0</v>
      </c>
      <c r="H288" s="109">
        <f t="shared" si="216"/>
        <v>0</v>
      </c>
      <c r="I288" s="110">
        <f t="shared" si="216"/>
        <v>0</v>
      </c>
      <c r="J288" s="110">
        <f t="shared" si="216"/>
        <v>0</v>
      </c>
      <c r="K288" s="110">
        <f t="shared" si="216"/>
        <v>0</v>
      </c>
      <c r="L288" s="110">
        <f t="shared" si="216"/>
        <v>0</v>
      </c>
      <c r="M288" s="110">
        <f t="shared" si="216"/>
        <v>0</v>
      </c>
      <c r="N288" s="110">
        <f t="shared" si="216"/>
        <v>0</v>
      </c>
      <c r="O288" s="110">
        <f t="shared" si="216"/>
        <v>0</v>
      </c>
      <c r="P288" s="110">
        <f t="shared" si="216"/>
        <v>0</v>
      </c>
      <c r="Q288" s="110">
        <f t="shared" si="216"/>
        <v>0</v>
      </c>
      <c r="R288" s="126">
        <f t="shared" si="216"/>
        <v>0</v>
      </c>
      <c r="S288" s="209"/>
      <c r="T288" s="207"/>
      <c r="U288" s="208"/>
      <c r="V288" s="208"/>
    </row>
    <row r="289" spans="1:22" ht="15.75">
      <c r="A289" s="107"/>
      <c r="B289" s="107"/>
      <c r="C289" s="107"/>
      <c r="D289" s="111"/>
      <c r="E289" s="109">
        <f>IF(E152=$D$298+1,$E$287*$D$294*E120/2,IF(E152&gt;$D$298+1,0,$E$287*$D$294*E120/2))</f>
        <v>0</v>
      </c>
      <c r="F289" s="109">
        <f t="shared" ref="F289:R289" si="217">IF(F152=$D$298+1,$E$287*$D$294*F120/2,IF(F152&gt;$D$298+1,0,$E$287*$D$294*F120))</f>
        <v>0</v>
      </c>
      <c r="G289" s="109">
        <f t="shared" si="217"/>
        <v>0</v>
      </c>
      <c r="H289" s="109">
        <f t="shared" si="217"/>
        <v>0</v>
      </c>
      <c r="I289" s="110">
        <f t="shared" si="217"/>
        <v>0</v>
      </c>
      <c r="J289" s="110">
        <f t="shared" si="217"/>
        <v>0</v>
      </c>
      <c r="K289" s="110">
        <f t="shared" si="217"/>
        <v>0</v>
      </c>
      <c r="L289" s="110">
        <f t="shared" si="217"/>
        <v>0</v>
      </c>
      <c r="M289" s="110">
        <f t="shared" si="217"/>
        <v>0</v>
      </c>
      <c r="N289" s="110">
        <f t="shared" si="217"/>
        <v>0</v>
      </c>
      <c r="O289" s="110">
        <f t="shared" si="217"/>
        <v>0</v>
      </c>
      <c r="P289" s="110">
        <f t="shared" si="217"/>
        <v>0</v>
      </c>
      <c r="Q289" s="110">
        <f t="shared" si="217"/>
        <v>0</v>
      </c>
      <c r="R289" s="126">
        <f t="shared" si="217"/>
        <v>0</v>
      </c>
      <c r="S289" s="209"/>
      <c r="T289" s="207"/>
      <c r="U289" s="208"/>
      <c r="V289" s="208"/>
    </row>
    <row r="290" spans="1:22" ht="15.75">
      <c r="A290" s="73"/>
      <c r="B290" s="73"/>
      <c r="C290" s="73"/>
      <c r="D290" s="78"/>
      <c r="E290" s="88"/>
      <c r="F290" s="109">
        <f>IF(F153=$D$298+1,$F$287*$D$294*F121/2,IF(F153&gt;$D$298+1,0,$F$287*$D$294*F121/2))</f>
        <v>0</v>
      </c>
      <c r="G290" s="109">
        <f t="shared" ref="G290:R290" si="218">IF(G153=$D$298+1,$F$287*$D$294*G121/2,IF(G153&gt;$D$298+1,0,$F$287*$D$294*G121))</f>
        <v>0</v>
      </c>
      <c r="H290" s="109">
        <f t="shared" si="218"/>
        <v>0</v>
      </c>
      <c r="I290" s="110">
        <f t="shared" si="218"/>
        <v>0</v>
      </c>
      <c r="J290" s="110">
        <f t="shared" si="218"/>
        <v>0</v>
      </c>
      <c r="K290" s="110">
        <f t="shared" si="218"/>
        <v>0</v>
      </c>
      <c r="L290" s="110">
        <f t="shared" si="218"/>
        <v>0</v>
      </c>
      <c r="M290" s="110">
        <f t="shared" si="218"/>
        <v>0</v>
      </c>
      <c r="N290" s="110">
        <f t="shared" si="218"/>
        <v>0</v>
      </c>
      <c r="O290" s="110">
        <f t="shared" si="218"/>
        <v>0</v>
      </c>
      <c r="P290" s="110">
        <f t="shared" si="218"/>
        <v>0</v>
      </c>
      <c r="Q290" s="110">
        <f t="shared" si="218"/>
        <v>0</v>
      </c>
      <c r="R290" s="126">
        <f t="shared" si="218"/>
        <v>0</v>
      </c>
      <c r="S290" s="209"/>
      <c r="T290" s="207"/>
      <c r="U290" s="208"/>
      <c r="V290" s="208"/>
    </row>
    <row r="291" spans="1:22" ht="15.75">
      <c r="A291" s="73"/>
      <c r="B291" s="73"/>
      <c r="C291" s="73"/>
      <c r="D291" s="78"/>
      <c r="E291" s="88"/>
      <c r="F291" s="127"/>
      <c r="G291" s="109">
        <f>IF(G154=$D$298+1,$G$287*$D$294*G122/2,IF(G154&gt;$D$298+1,0,$G$287*$D$294*G122/2))</f>
        <v>7.9534759358288777E-3</v>
      </c>
      <c r="H291" s="109">
        <f t="shared" ref="H291:R291" si="219">IF(H154=$D$298+1,$G$287*$D$294*H122/2,IF(H154&gt;$D$298+1,0,$G$287*$D$294*H122))</f>
        <v>1.5906951871657755E-2</v>
      </c>
      <c r="I291" s="110">
        <f t="shared" si="219"/>
        <v>1.5906951871657755E-2</v>
      </c>
      <c r="J291" s="110">
        <f t="shared" si="219"/>
        <v>1.5906951871657755E-2</v>
      </c>
      <c r="K291" s="110">
        <f t="shared" si="219"/>
        <v>1.5906951871657755E-2</v>
      </c>
      <c r="L291" s="110">
        <f t="shared" si="219"/>
        <v>1.5906951871657755E-2</v>
      </c>
      <c r="M291" s="110">
        <f t="shared" si="219"/>
        <v>1.5906951871657755E-2</v>
      </c>
      <c r="N291" s="110">
        <f t="shared" si="219"/>
        <v>1.5906951871657755E-2</v>
      </c>
      <c r="O291" s="110">
        <f t="shared" si="219"/>
        <v>1.5906951871657755E-2</v>
      </c>
      <c r="P291" s="110">
        <f t="shared" si="219"/>
        <v>1.5906951871657755E-2</v>
      </c>
      <c r="Q291" s="110">
        <f t="shared" si="219"/>
        <v>7.9534759358288777E-3</v>
      </c>
      <c r="R291" s="126">
        <f t="shared" si="219"/>
        <v>0</v>
      </c>
      <c r="S291" s="209"/>
      <c r="T291" s="207"/>
      <c r="U291" s="208"/>
      <c r="V291" s="208"/>
    </row>
    <row r="292" spans="1:22" ht="15.75">
      <c r="A292" s="73"/>
      <c r="B292" s="73"/>
      <c r="C292" s="73"/>
      <c r="D292" s="78"/>
      <c r="E292" s="88"/>
      <c r="F292" s="127"/>
      <c r="G292" s="109"/>
      <c r="H292" s="109">
        <f>IF(H155=$D$298+1,$H$287*$D$294*H123/2,IF(H155&gt;$D$298+1,0,$H$287*$D$294*H123/2))</f>
        <v>0</v>
      </c>
      <c r="I292" s="110">
        <f t="shared" ref="I292:R292" si="220">IF(I155=$D$298+1,$H$287*$D$294*I123/2,IF(I155&gt;$D$298+1,0,$H$287*$D$294*I123))</f>
        <v>0</v>
      </c>
      <c r="J292" s="110">
        <f t="shared" si="220"/>
        <v>0</v>
      </c>
      <c r="K292" s="110">
        <f t="shared" si="220"/>
        <v>0</v>
      </c>
      <c r="L292" s="110">
        <f t="shared" si="220"/>
        <v>0</v>
      </c>
      <c r="M292" s="110">
        <f t="shared" si="220"/>
        <v>0</v>
      </c>
      <c r="N292" s="110">
        <f t="shared" si="220"/>
        <v>0</v>
      </c>
      <c r="O292" s="110">
        <f t="shared" si="220"/>
        <v>0</v>
      </c>
      <c r="P292" s="110">
        <f t="shared" si="220"/>
        <v>0</v>
      </c>
      <c r="Q292" s="110">
        <f t="shared" si="220"/>
        <v>0</v>
      </c>
      <c r="R292" s="126">
        <f t="shared" si="220"/>
        <v>0</v>
      </c>
      <c r="S292" s="209"/>
      <c r="T292" s="207"/>
      <c r="U292" s="208"/>
      <c r="V292" s="208"/>
    </row>
    <row r="293" spans="1:22" ht="15.75">
      <c r="A293" s="73"/>
      <c r="B293" s="73"/>
      <c r="C293" s="73"/>
      <c r="D293" s="113" t="s">
        <v>31</v>
      </c>
      <c r="E293" s="88"/>
      <c r="F293" s="127"/>
      <c r="G293" s="109"/>
      <c r="H293" s="109"/>
      <c r="I293" s="110">
        <f>IF(I156=$D$298+1,$I$287*$D$294*I124/2,IF(I156&gt;$D$298+1,0,$I$287*$D$294*I124/2))</f>
        <v>0</v>
      </c>
      <c r="J293" s="110">
        <f t="shared" ref="J293:R293" si="221">IF(J156=$D$298+1,$I$287*$D$294*J124/2,IF(J156&gt;$D$298+1,0,$I$287*$D$294*J124))</f>
        <v>0</v>
      </c>
      <c r="K293" s="110">
        <f t="shared" si="221"/>
        <v>0</v>
      </c>
      <c r="L293" s="110">
        <f t="shared" si="221"/>
        <v>0</v>
      </c>
      <c r="M293" s="110">
        <f t="shared" si="221"/>
        <v>0</v>
      </c>
      <c r="N293" s="110">
        <f t="shared" si="221"/>
        <v>0</v>
      </c>
      <c r="O293" s="110">
        <f t="shared" si="221"/>
        <v>0</v>
      </c>
      <c r="P293" s="110">
        <f t="shared" si="221"/>
        <v>0</v>
      </c>
      <c r="Q293" s="110">
        <f t="shared" si="221"/>
        <v>0</v>
      </c>
      <c r="R293" s="126">
        <f t="shared" si="221"/>
        <v>0</v>
      </c>
      <c r="S293" s="209"/>
      <c r="T293" s="207"/>
      <c r="U293" s="208"/>
      <c r="V293" s="208"/>
    </row>
    <row r="294" spans="1:22" ht="15.75">
      <c r="A294" s="73"/>
      <c r="B294" s="73"/>
      <c r="C294" s="73"/>
      <c r="D294" s="115">
        <f>E100</f>
        <v>0.1</v>
      </c>
      <c r="E294" s="78"/>
      <c r="F294" s="127"/>
      <c r="G294" s="109"/>
      <c r="H294" s="109"/>
      <c r="I294" s="109"/>
      <c r="J294" s="110">
        <f>IF(J157=$D$298+1,$J$287*$D$294*J125/2,IF(J157&gt;$D$298+1,0,$J$287*$D$294*J125/2))</f>
        <v>0</v>
      </c>
      <c r="K294" s="110">
        <f t="shared" ref="K294:R294" si="222">IF(K157=$D$298+1,$J$287*$D$294*K125/2,IF(K157&gt;$D$298+1,0,$J$287*$D$294*K125))</f>
        <v>0</v>
      </c>
      <c r="L294" s="110">
        <f t="shared" si="222"/>
        <v>0</v>
      </c>
      <c r="M294" s="110">
        <f t="shared" si="222"/>
        <v>0</v>
      </c>
      <c r="N294" s="110">
        <f t="shared" si="222"/>
        <v>0</v>
      </c>
      <c r="O294" s="110">
        <f t="shared" si="222"/>
        <v>0</v>
      </c>
      <c r="P294" s="110">
        <f t="shared" si="222"/>
        <v>0</v>
      </c>
      <c r="Q294" s="110">
        <f t="shared" si="222"/>
        <v>0</v>
      </c>
      <c r="R294" s="126">
        <f t="shared" si="222"/>
        <v>0</v>
      </c>
      <c r="S294" s="209"/>
      <c r="T294" s="207"/>
      <c r="U294" s="208"/>
      <c r="V294" s="208"/>
    </row>
    <row r="295" spans="1:22" ht="15.75">
      <c r="A295" s="73"/>
      <c r="B295" s="73"/>
      <c r="C295" s="73"/>
      <c r="D295" s="116"/>
      <c r="E295" s="128"/>
      <c r="F295" s="127"/>
      <c r="G295" s="109"/>
      <c r="H295" s="109"/>
      <c r="I295" s="109"/>
      <c r="J295" s="109"/>
      <c r="K295" s="110">
        <f>IF(K158=$D$298+1,$K$287*$D$294*K126/2,IF(K158&gt;$D$298+1,0,$K$287*$D$294*K126/2))</f>
        <v>0</v>
      </c>
      <c r="L295" s="110">
        <f t="shared" ref="L295:R295" si="223">IF(L158=$D$298+1,$K$287*$D$294*L126/2,IF(L158&gt;$D$298+1,0,$K$287*$D$294*L126))</f>
        <v>0</v>
      </c>
      <c r="M295" s="110">
        <f t="shared" si="223"/>
        <v>0</v>
      </c>
      <c r="N295" s="110">
        <f t="shared" si="223"/>
        <v>0</v>
      </c>
      <c r="O295" s="110">
        <f t="shared" si="223"/>
        <v>0</v>
      </c>
      <c r="P295" s="110">
        <f t="shared" si="223"/>
        <v>0</v>
      </c>
      <c r="Q295" s="110">
        <f t="shared" si="223"/>
        <v>0</v>
      </c>
      <c r="R295" s="126">
        <f t="shared" si="223"/>
        <v>0</v>
      </c>
      <c r="S295" s="209"/>
      <c r="T295" s="207"/>
      <c r="U295" s="208"/>
      <c r="V295" s="208"/>
    </row>
    <row r="296" spans="1:22" ht="15.75">
      <c r="A296" s="73"/>
      <c r="B296" s="73"/>
      <c r="C296" s="73"/>
      <c r="D296" s="78"/>
      <c r="E296" s="128"/>
      <c r="F296" s="127"/>
      <c r="G296" s="109"/>
      <c r="H296" s="109"/>
      <c r="I296" s="109"/>
      <c r="J296" s="109"/>
      <c r="K296" s="109"/>
      <c r="L296" s="110">
        <f>IF(L159=$D$298+1,$L$287*$D$294*L127/2,IF(L159&gt;$D$298+1,0,$L$287*$D$294*L127/2))</f>
        <v>0</v>
      </c>
      <c r="M296" s="109">
        <f>IF(M159=$D$298+1,$L$287*$D$294*M127/2,IF(M159&gt;$D$298+1,0,$L$287*$D$294*M127/2))</f>
        <v>0</v>
      </c>
      <c r="N296" s="110">
        <f>IF(N159=$D$298+1,$L$287*$D$294*N127/2,IF(N159&gt;$D$298+1,0,$L$287*$D$294*N127/2))</f>
        <v>0</v>
      </c>
      <c r="O296" s="110">
        <f>IF(O159=$D$298+1,$L$287*$D$294*O127/2,IF(O159&gt;$D$298+1,0,$L$287*$D$294*O127/2))</f>
        <v>0</v>
      </c>
      <c r="P296" s="110">
        <f>IF(P159=$D$298+1,$L$287*$D$294*P127/2,IF(P159&gt;$D$298+1,0,$L$287*$D$294*P127/2))</f>
        <v>0</v>
      </c>
      <c r="Q296" s="110">
        <f>IF(Q159=$E$199+1,$L$195*$E$195*Q127/2,IF(Q159&gt;$E$199+1,0,$L$195*$E$195*Q127/2))</f>
        <v>0</v>
      </c>
      <c r="R296" s="126">
        <f>IF(R159=$E$199+1,$L$195*$E$195*R127/2,IF(R159&gt;$E$199+1,0,$L$195*$E$195*R127/2))</f>
        <v>0</v>
      </c>
      <c r="S296" s="209"/>
      <c r="T296" s="207"/>
      <c r="U296" s="208"/>
      <c r="V296" s="208"/>
    </row>
    <row r="297" spans="1:22" ht="15.75">
      <c r="A297" s="73"/>
      <c r="B297" s="73"/>
      <c r="C297" s="73"/>
      <c r="D297" s="103" t="s">
        <v>32</v>
      </c>
      <c r="E297" s="128"/>
      <c r="F297" s="127"/>
      <c r="G297" s="109"/>
      <c r="H297" s="109"/>
      <c r="I297" s="109"/>
      <c r="J297" s="109"/>
      <c r="K297" s="109"/>
      <c r="L297" s="109"/>
      <c r="M297" s="109">
        <f>IF(M160=$D$298+1,$M$287*$D$294*M128/2,IF(M160&gt;$D$298+1,0,$M$287*$D$294*M128/2))</f>
        <v>1.6483012556759741E-3</v>
      </c>
      <c r="N297" s="110">
        <f>IF(N160=$D$298+1,$M$287*$D$294*N128/2,IF(N160&gt;$D$298+1,0,$M$287*$D$294*N128))</f>
        <v>3.2966025113519482E-3</v>
      </c>
      <c r="O297" s="110">
        <f>IF(O160=$D$298+1,$M$287*$D$294*O128/2,IF(O160&gt;$D$298+1,0,$M$287*$D$294*O128))</f>
        <v>3.2966025113519482E-3</v>
      </c>
      <c r="P297" s="110">
        <f>IF(P160=$D$298+1,$M$287*$D$294*P128/2,IF(P160&gt;$D$298+1,0,$M$287*$D$294*P128))</f>
        <v>3.2966025113519482E-3</v>
      </c>
      <c r="Q297" s="110">
        <f>IF(Q160=$D$298+1,$M$287*$D$294*Q128/2,IF(Q160&gt;$D$298+1,0,$M$287*$D$294*Q128))</f>
        <v>3.2966025113519482E-3</v>
      </c>
      <c r="R297" s="126">
        <f>IF(R160=$D$298+1,$M$287*$D$294*R128/2,IF(R160&gt;$D$298+1,0,$M$287*$D$294*R128))</f>
        <v>3.2966025113519482E-3</v>
      </c>
      <c r="S297" s="209"/>
      <c r="T297" s="207"/>
      <c r="U297" s="208"/>
      <c r="V297" s="208"/>
    </row>
    <row r="298" spans="1:22" ht="15.75">
      <c r="A298" s="73"/>
      <c r="B298" s="73"/>
      <c r="C298" s="73"/>
      <c r="D298" s="93">
        <f>D100</f>
        <v>10</v>
      </c>
      <c r="E298" s="128"/>
      <c r="F298" s="127"/>
      <c r="G298" s="109"/>
      <c r="H298" s="109"/>
      <c r="I298" s="109"/>
      <c r="J298" s="109"/>
      <c r="K298" s="109"/>
      <c r="L298" s="109"/>
      <c r="M298" s="127"/>
      <c r="N298" s="110">
        <f>IF(N161=$D$298+1,$N$287*$D$294*N129/2,IF(N161&gt;$D$298+1,0,$N$287*$D$294*N129/2))</f>
        <v>1.2562042875157631E-2</v>
      </c>
      <c r="O298" s="110">
        <f>IF(O161=$D$298+1,$N$287*$D$294*O129/2,IF(O161&gt;$D$298+1,0,$N$287*$D$294*O129))</f>
        <v>2.5124085750315262E-2</v>
      </c>
      <c r="P298" s="110">
        <f>IF(P161=$D$298+1,$N$287*$D$294*P129/2,IF(P161&gt;$D$298+1,0,$N$287*$D$294*P129))</f>
        <v>2.5124085750315262E-2</v>
      </c>
      <c r="Q298" s="110">
        <f>IF(Q161=$D$298+1,$N$287*$D$294*Q129/2,IF(Q161&gt;$D$298+1,0,$N$287*$D$294*Q129))</f>
        <v>2.5124085750315262E-2</v>
      </c>
      <c r="R298" s="126">
        <f>IF(R161=$D$298+1,$N$287*$D$294*R129/2,IF(R161&gt;$D$298+1,0,$N$287*$D$294*R129))</f>
        <v>2.5124085750315262E-2</v>
      </c>
      <c r="S298" s="209"/>
      <c r="T298" s="207"/>
      <c r="U298" s="208"/>
      <c r="V298" s="208"/>
    </row>
    <row r="299" spans="1:22" ht="15.75">
      <c r="A299" s="73"/>
      <c r="B299" s="73"/>
      <c r="C299" s="73"/>
      <c r="D299" s="114"/>
      <c r="E299" s="128"/>
      <c r="F299" s="127"/>
      <c r="G299" s="109"/>
      <c r="H299" s="109"/>
      <c r="I299" s="109"/>
      <c r="J299" s="109"/>
      <c r="K299" s="109"/>
      <c r="L299" s="109"/>
      <c r="M299" s="127"/>
      <c r="N299" s="110"/>
      <c r="O299" s="110">
        <f>IF(O162=$D$298+1,$O$287*$D$294*O130/2,IF(O162&gt;$D$298+1,0,$O$287*$D$294*O130/2))</f>
        <v>5.4881681681681676E-3</v>
      </c>
      <c r="P299" s="110">
        <f>IF(P162=$D$298+1,$O$287*$D$294*P130/2,IF(P162&gt;$D$298+1,0,$O$287*$D$294*P130))</f>
        <v>1.0976336336336335E-2</v>
      </c>
      <c r="Q299" s="110">
        <f>IF(Q162=$D$298+1,$O$287*$D$294*Q130/2,IF(Q162&gt;$D$298+1,0,$O$287*$D$294*Q130))</f>
        <v>1.0976336336336335E-2</v>
      </c>
      <c r="R299" s="126">
        <f>IF(R162=$D$298+1,$O$287*$D$294*R130/2,IF(R162&gt;$D$298+1,0,$O$287*$D$294*R130))</f>
        <v>1.0976336336336335E-2</v>
      </c>
      <c r="S299" s="209"/>
      <c r="T299" s="207"/>
      <c r="U299" s="208"/>
      <c r="V299" s="208"/>
    </row>
    <row r="300" spans="1:22" ht="15.75">
      <c r="A300" s="73"/>
      <c r="B300" s="73"/>
      <c r="C300" s="73"/>
      <c r="D300" s="114"/>
      <c r="E300" s="128"/>
      <c r="F300" s="127"/>
      <c r="G300" s="109"/>
      <c r="H300" s="109"/>
      <c r="I300" s="109"/>
      <c r="J300" s="109"/>
      <c r="K300" s="109"/>
      <c r="L300" s="109"/>
      <c r="M300" s="127"/>
      <c r="N300" s="110"/>
      <c r="O300" s="109"/>
      <c r="P300" s="110">
        <f>IF(P163=$D$298+1,$P$287*$D$294*P131/2,IF(P163&gt;$D$298+1,0,$P$287*$D$294*P131/2))</f>
        <v>9.1959074733096082E-3</v>
      </c>
      <c r="Q300" s="110">
        <f>IF(Q163=$D$298+1,$P$287*$D$294*Q131/2,IF(Q163&gt;$D$298+1,0,$P$287*$D$294*Q131))</f>
        <v>1.8391814946619216E-2</v>
      </c>
      <c r="R300" s="126">
        <f>IF(R163=$D$298+1,$P$287*$D$294*R131/2,IF(R163&gt;$D$298+1,0,$P$287*$D$294*R131))</f>
        <v>1.8391814946619216E-2</v>
      </c>
      <c r="S300" s="209"/>
      <c r="T300" s="207"/>
      <c r="U300" s="208"/>
      <c r="V300" s="208"/>
    </row>
    <row r="301" spans="1:22" ht="15.75">
      <c r="A301" s="73"/>
      <c r="B301" s="73"/>
      <c r="C301" s="73"/>
      <c r="D301" s="114"/>
      <c r="E301" s="128"/>
      <c r="F301" s="127"/>
      <c r="G301" s="109"/>
      <c r="H301" s="109"/>
      <c r="I301" s="109"/>
      <c r="J301" s="109"/>
      <c r="K301" s="109"/>
      <c r="L301" s="109"/>
      <c r="M301" s="127"/>
      <c r="N301" s="110"/>
      <c r="O301" s="109"/>
      <c r="P301" s="109"/>
      <c r="Q301" s="110">
        <f>IF(Q164=$D$298+1,$Q$287*$D$294*Q132/2,IF(Q164&gt;$D$298+1,0,$Q$287*$D$294*Q132/2))</f>
        <v>7.9956722446624367E-3</v>
      </c>
      <c r="R301" s="126">
        <f>IF(R164=$D$298+1,$Q$287*$D$294*R132/2,IF(R164&gt;$D$298+1,0,$Q$287*$D$294*R132))</f>
        <v>1.5991344489324873E-2</v>
      </c>
      <c r="S301" s="209"/>
      <c r="T301" s="207"/>
      <c r="U301" s="208"/>
      <c r="V301" s="208"/>
    </row>
    <row r="302" spans="1:22" ht="15.75">
      <c r="A302" s="73"/>
      <c r="B302" s="73"/>
      <c r="C302" s="73"/>
      <c r="D302" s="114"/>
      <c r="E302" s="128"/>
      <c r="F302" s="127"/>
      <c r="G302" s="109"/>
      <c r="H302" s="109"/>
      <c r="I302" s="109"/>
      <c r="J302" s="109"/>
      <c r="K302" s="109"/>
      <c r="L302" s="109"/>
      <c r="M302" s="127"/>
      <c r="N302" s="110"/>
      <c r="O302" s="109"/>
      <c r="P302" s="109"/>
      <c r="Q302" s="109"/>
      <c r="R302" s="126">
        <f>IF(R165=$D$298+1,$R$287*$D$294*R133/2,IF(R165&gt;$D$298+1,0,$R$287*$D$294*R133/2))</f>
        <v>1.5488044678865377E-2</v>
      </c>
      <c r="S302" s="209"/>
      <c r="T302" s="207"/>
      <c r="U302" s="208"/>
      <c r="V302" s="208"/>
    </row>
    <row r="303" spans="1:22" ht="15.75">
      <c r="A303" s="73"/>
      <c r="B303" s="73"/>
      <c r="C303" s="73"/>
      <c r="D303" s="114"/>
      <c r="E303" s="128"/>
      <c r="F303" s="127"/>
      <c r="G303" s="109"/>
      <c r="H303" s="109"/>
      <c r="I303" s="109"/>
      <c r="J303" s="109"/>
      <c r="K303" s="109"/>
      <c r="L303" s="109"/>
      <c r="M303" s="129"/>
      <c r="N303" s="109"/>
      <c r="O303" s="109"/>
      <c r="P303" s="109"/>
      <c r="Q303" s="109"/>
      <c r="R303" s="131"/>
    </row>
    <row r="304" spans="1:22" ht="15.75">
      <c r="A304" s="73"/>
      <c r="B304" s="73"/>
      <c r="C304" s="73"/>
      <c r="D304" s="114"/>
      <c r="E304" s="128"/>
      <c r="F304" s="127"/>
      <c r="G304" s="109"/>
      <c r="H304" s="109"/>
      <c r="I304" s="109"/>
      <c r="J304" s="109"/>
      <c r="K304" s="109"/>
      <c r="L304" s="109"/>
      <c r="M304" s="129"/>
      <c r="N304" s="109"/>
      <c r="O304" s="109"/>
      <c r="P304" s="109"/>
      <c r="Q304" s="109"/>
      <c r="R304" s="131"/>
    </row>
    <row r="305" spans="1:18" ht="15.75">
      <c r="A305" s="73"/>
      <c r="B305" s="73"/>
      <c r="C305" s="73"/>
      <c r="D305" s="114"/>
      <c r="E305" s="128"/>
      <c r="F305" s="127"/>
      <c r="G305" s="109"/>
      <c r="H305" s="109"/>
      <c r="I305" s="109"/>
      <c r="J305" s="109"/>
      <c r="K305" s="109"/>
      <c r="L305" s="109"/>
      <c r="M305" s="129"/>
      <c r="N305" s="109"/>
      <c r="O305" s="109"/>
      <c r="P305" s="109"/>
      <c r="Q305" s="109"/>
      <c r="R305" s="131"/>
    </row>
    <row r="306" spans="1:18" ht="15.75">
      <c r="A306" s="73"/>
      <c r="B306" s="73"/>
      <c r="C306" s="73"/>
      <c r="D306" s="114"/>
      <c r="E306" s="128"/>
      <c r="F306" s="127"/>
      <c r="G306" s="109"/>
      <c r="H306" s="109"/>
      <c r="I306" s="109"/>
      <c r="J306" s="109"/>
      <c r="K306" s="109"/>
      <c r="L306" s="109"/>
      <c r="M306" s="129"/>
      <c r="N306" s="109"/>
      <c r="O306" s="109"/>
      <c r="P306" s="109"/>
      <c r="Q306" s="109"/>
      <c r="R306" s="131"/>
    </row>
    <row r="307" spans="1:18" ht="15.75">
      <c r="A307" s="73"/>
      <c r="B307" s="73"/>
      <c r="C307" s="73"/>
      <c r="D307" s="114"/>
      <c r="E307" s="128"/>
      <c r="F307" s="127"/>
      <c r="G307" s="109"/>
      <c r="H307" s="109"/>
      <c r="I307" s="109"/>
      <c r="J307" s="109"/>
      <c r="K307" s="109"/>
      <c r="L307" s="109"/>
      <c r="M307" s="129"/>
      <c r="N307" s="109"/>
      <c r="O307" s="109"/>
      <c r="P307" s="109"/>
      <c r="Q307" s="109"/>
      <c r="R307" s="131"/>
    </row>
    <row r="308" spans="1:18" ht="15.75">
      <c r="A308" s="73"/>
      <c r="B308" s="73"/>
      <c r="C308" s="73"/>
      <c r="D308" s="114"/>
      <c r="E308" s="128"/>
      <c r="F308" s="127"/>
      <c r="G308" s="109"/>
      <c r="H308" s="109"/>
      <c r="I308" s="109"/>
      <c r="J308" s="109"/>
      <c r="K308" s="109"/>
      <c r="L308" s="109"/>
      <c r="M308" s="129"/>
      <c r="N308" s="109"/>
      <c r="O308" s="109"/>
      <c r="P308" s="109"/>
      <c r="Q308" s="109"/>
      <c r="R308" s="131"/>
    </row>
    <row r="309" spans="1:18" ht="15.75">
      <c r="A309" s="73"/>
      <c r="B309" s="73"/>
      <c r="C309" s="73"/>
      <c r="D309" s="109"/>
      <c r="E309" s="109"/>
      <c r="F309" s="109"/>
      <c r="G309" s="109"/>
      <c r="H309" s="109"/>
      <c r="I309" s="109"/>
      <c r="J309" s="109"/>
      <c r="K309" s="109"/>
      <c r="L309" s="109"/>
      <c r="M309" s="129"/>
      <c r="N309" s="109"/>
      <c r="O309" s="109"/>
      <c r="P309" s="109"/>
      <c r="Q309" s="109"/>
      <c r="R309" s="131"/>
    </row>
    <row r="310" spans="1:18" ht="15.75">
      <c r="A310" s="73"/>
      <c r="B310" s="73"/>
      <c r="C310" s="73"/>
      <c r="D310" s="109"/>
      <c r="E310" s="109"/>
      <c r="F310" s="109"/>
      <c r="G310" s="109"/>
      <c r="H310" s="109"/>
      <c r="I310" s="109"/>
      <c r="J310" s="109"/>
      <c r="K310" s="109"/>
      <c r="L310" s="109"/>
      <c r="M310" s="129"/>
      <c r="N310" s="109"/>
      <c r="O310" s="109"/>
      <c r="P310" s="109"/>
      <c r="Q310" s="109"/>
      <c r="R310" s="131"/>
    </row>
    <row r="311" spans="1:18" ht="15.75">
      <c r="A311" s="73"/>
      <c r="B311" s="73"/>
      <c r="C311" s="73"/>
      <c r="D311" s="109"/>
      <c r="E311" s="109"/>
      <c r="F311" s="109"/>
      <c r="G311" s="109"/>
      <c r="H311" s="109"/>
      <c r="I311" s="109"/>
      <c r="J311" s="109"/>
      <c r="K311" s="109"/>
      <c r="L311" s="109"/>
      <c r="M311" s="129"/>
      <c r="N311" s="109"/>
      <c r="O311" s="109"/>
      <c r="P311" s="109"/>
      <c r="Q311" s="109"/>
      <c r="R311" s="131"/>
    </row>
    <row r="312" spans="1:18" ht="15.75">
      <c r="A312" s="73"/>
      <c r="B312" s="73"/>
      <c r="C312" s="73"/>
      <c r="D312" s="109"/>
      <c r="E312" s="109"/>
      <c r="F312" s="109"/>
      <c r="G312" s="109"/>
      <c r="H312" s="109"/>
      <c r="I312" s="109"/>
      <c r="J312" s="109"/>
      <c r="K312" s="109"/>
      <c r="L312" s="109"/>
      <c r="M312" s="129"/>
      <c r="N312" s="109"/>
      <c r="O312" s="109"/>
      <c r="P312" s="109"/>
      <c r="Q312" s="109"/>
      <c r="R312" s="131"/>
    </row>
    <row r="313" spans="1:18" ht="15.75">
      <c r="A313" s="73"/>
      <c r="B313" s="73"/>
      <c r="C313" s="73"/>
      <c r="D313" s="109"/>
      <c r="E313" s="109"/>
      <c r="F313" s="109"/>
      <c r="G313" s="109"/>
      <c r="H313" s="109"/>
      <c r="I313" s="109"/>
      <c r="J313" s="109"/>
      <c r="K313" s="109"/>
      <c r="L313" s="109"/>
      <c r="M313" s="129"/>
      <c r="N313" s="109"/>
      <c r="O313" s="109"/>
      <c r="P313" s="109"/>
      <c r="Q313" s="109"/>
      <c r="R313" s="131"/>
    </row>
    <row r="314" spans="1:18" ht="15.75">
      <c r="A314" s="73"/>
      <c r="B314" s="73"/>
      <c r="C314" s="73"/>
      <c r="D314" s="109"/>
      <c r="E314" s="109"/>
      <c r="F314" s="109"/>
      <c r="G314" s="109"/>
      <c r="H314" s="109"/>
      <c r="I314" s="109"/>
      <c r="J314" s="109"/>
      <c r="K314" s="109"/>
      <c r="L314" s="109"/>
      <c r="M314" s="129"/>
      <c r="N314" s="109"/>
      <c r="O314" s="109"/>
      <c r="P314" s="109"/>
      <c r="Q314" s="109"/>
      <c r="R314" s="131"/>
    </row>
    <row r="315" spans="1:18" ht="15.75">
      <c r="A315" s="73"/>
      <c r="B315" s="73"/>
      <c r="C315" s="73"/>
      <c r="D315" s="109"/>
      <c r="E315" s="109"/>
      <c r="F315" s="109"/>
      <c r="G315" s="109"/>
      <c r="H315" s="109"/>
      <c r="I315" s="109"/>
      <c r="J315" s="109"/>
      <c r="K315" s="109"/>
      <c r="L315" s="109"/>
      <c r="M315" s="129"/>
      <c r="N315" s="109"/>
      <c r="O315" s="109"/>
      <c r="P315" s="109"/>
      <c r="Q315" s="109"/>
      <c r="R315" s="131"/>
    </row>
    <row r="316" spans="1:18" ht="15.75">
      <c r="A316" s="73"/>
      <c r="B316" s="73"/>
      <c r="C316" s="73"/>
      <c r="D316" s="109"/>
      <c r="E316" s="109"/>
      <c r="F316" s="109"/>
      <c r="G316" s="109"/>
      <c r="H316" s="109"/>
      <c r="I316" s="109"/>
      <c r="J316" s="109"/>
      <c r="K316" s="109"/>
      <c r="L316" s="109"/>
      <c r="M316" s="129"/>
      <c r="N316" s="109"/>
      <c r="O316" s="109"/>
      <c r="P316" s="109"/>
      <c r="Q316" s="109"/>
      <c r="R316" s="131"/>
    </row>
    <row r="317" spans="1:18" ht="15.75">
      <c r="A317" s="73"/>
      <c r="B317" s="73"/>
      <c r="C317" s="73"/>
      <c r="D317" s="109"/>
      <c r="E317" s="109"/>
      <c r="F317" s="109"/>
      <c r="G317" s="109"/>
      <c r="H317" s="109"/>
      <c r="I317" s="109"/>
      <c r="J317" s="109"/>
      <c r="K317" s="109"/>
      <c r="L317" s="109"/>
      <c r="M317" s="129"/>
      <c r="N317" s="109"/>
      <c r="O317" s="109"/>
      <c r="P317" s="109"/>
      <c r="Q317" s="109"/>
      <c r="R317" s="131"/>
    </row>
    <row r="318" spans="1:18" ht="15.75">
      <c r="A318" s="73"/>
      <c r="B318" s="73"/>
      <c r="C318" s="73"/>
      <c r="D318" s="109"/>
      <c r="E318" s="109"/>
      <c r="F318" s="109"/>
      <c r="G318" s="109"/>
      <c r="H318" s="109"/>
      <c r="I318" s="109"/>
      <c r="J318" s="109"/>
      <c r="K318" s="109"/>
      <c r="L318" s="109"/>
      <c r="M318" s="129"/>
      <c r="N318" s="109"/>
      <c r="O318" s="109"/>
      <c r="P318" s="109"/>
      <c r="Q318" s="109"/>
      <c r="R318" s="131"/>
    </row>
    <row r="319" spans="1:18" ht="15.75">
      <c r="A319" s="72" t="str">
        <f>A287&amp;" Depreciation"</f>
        <v>SCADA Depreciation</v>
      </c>
      <c r="B319" s="72"/>
      <c r="C319" s="72"/>
      <c r="D319" s="121">
        <f>SUM(D288:D289)</f>
        <v>0</v>
      </c>
      <c r="E319" s="121">
        <f t="shared" ref="E319:R319" si="224">SUM(E288:E318)</f>
        <v>0</v>
      </c>
      <c r="F319" s="121">
        <f t="shared" si="224"/>
        <v>0</v>
      </c>
      <c r="G319" s="121">
        <f t="shared" si="224"/>
        <v>7.9534759358288777E-3</v>
      </c>
      <c r="H319" s="121">
        <f t="shared" si="224"/>
        <v>1.5906951871657755E-2</v>
      </c>
      <c r="I319" s="121">
        <f t="shared" si="224"/>
        <v>1.5906951871657755E-2</v>
      </c>
      <c r="J319" s="121">
        <f t="shared" si="224"/>
        <v>1.5906951871657755E-2</v>
      </c>
      <c r="K319" s="121">
        <f t="shared" si="224"/>
        <v>1.5906951871657755E-2</v>
      </c>
      <c r="L319" s="121">
        <f t="shared" si="224"/>
        <v>1.5906951871657755E-2</v>
      </c>
      <c r="M319" s="121">
        <f t="shared" si="224"/>
        <v>1.755525312733373E-2</v>
      </c>
      <c r="N319" s="121">
        <f t="shared" si="224"/>
        <v>3.1765597258167334E-2</v>
      </c>
      <c r="O319" s="121">
        <f t="shared" si="224"/>
        <v>4.9815808301493132E-2</v>
      </c>
      <c r="P319" s="121">
        <f t="shared" si="224"/>
        <v>6.4499883942970904E-2</v>
      </c>
      <c r="Q319" s="121">
        <f t="shared" si="224"/>
        <v>7.3737987725114085E-2</v>
      </c>
      <c r="R319" s="197">
        <f t="shared" si="224"/>
        <v>8.9268228712813008E-2</v>
      </c>
    </row>
    <row r="320" spans="1:18" ht="15.75">
      <c r="A320" s="74"/>
      <c r="B320" s="74"/>
      <c r="C320" s="74"/>
      <c r="D320" s="74"/>
      <c r="E320" s="122"/>
      <c r="F320" s="138"/>
      <c r="G320" s="138"/>
      <c r="H320" s="138"/>
      <c r="I320" s="138"/>
      <c r="J320" s="138"/>
      <c r="K320" s="138"/>
      <c r="L320" s="138"/>
      <c r="M320" s="65"/>
      <c r="N320" s="65"/>
      <c r="O320" s="65"/>
      <c r="P320" s="65"/>
      <c r="Q320" s="65"/>
      <c r="R320" s="65"/>
    </row>
    <row r="321" spans="1:22" ht="15.75">
      <c r="A321" s="124" t="str">
        <f>A112</f>
        <v>Buildings</v>
      </c>
      <c r="B321" s="124"/>
      <c r="C321" s="124"/>
      <c r="D321" s="125">
        <f t="shared" ref="D321:R321" si="225">D112</f>
        <v>0</v>
      </c>
      <c r="E321" s="125">
        <f t="shared" si="225"/>
        <v>0</v>
      </c>
      <c r="F321" s="125">
        <f t="shared" si="225"/>
        <v>0</v>
      </c>
      <c r="G321" s="125">
        <f t="shared" si="225"/>
        <v>0</v>
      </c>
      <c r="H321" s="125">
        <f t="shared" si="225"/>
        <v>0</v>
      </c>
      <c r="I321" s="125">
        <f t="shared" si="225"/>
        <v>0</v>
      </c>
      <c r="J321" s="106">
        <f t="shared" si="225"/>
        <v>0</v>
      </c>
      <c r="K321" s="106">
        <f t="shared" si="225"/>
        <v>0</v>
      </c>
      <c r="L321" s="106">
        <f t="shared" si="225"/>
        <v>0</v>
      </c>
      <c r="M321" s="106">
        <f t="shared" si="225"/>
        <v>0</v>
      </c>
      <c r="N321" s="106">
        <f t="shared" si="225"/>
        <v>0</v>
      </c>
      <c r="O321" s="106">
        <f t="shared" si="225"/>
        <v>0</v>
      </c>
      <c r="P321" s="106">
        <f t="shared" si="225"/>
        <v>0</v>
      </c>
      <c r="Q321" s="106">
        <f t="shared" si="225"/>
        <v>0</v>
      </c>
      <c r="R321" s="196">
        <f t="shared" si="225"/>
        <v>0</v>
      </c>
    </row>
    <row r="322" spans="1:22" ht="15.75">
      <c r="A322" s="107"/>
      <c r="B322" s="107"/>
      <c r="C322" s="107"/>
      <c r="D322" s="109">
        <f>IF(D151=$D$332+1,$D$321*$D$328*D119/2,IF(D151&gt;$D$332+1,0,$D$321*$D$328*D119/2))</f>
        <v>0</v>
      </c>
      <c r="E322" s="109">
        <f t="shared" ref="E322:R322" si="226">IF(E151=$D$332+1,$D$321*$D$328*E119/2,IF(E151&gt;$D$332+1,0,$D$321*$D$328*E119))</f>
        <v>0</v>
      </c>
      <c r="F322" s="109">
        <f t="shared" si="226"/>
        <v>0</v>
      </c>
      <c r="G322" s="109">
        <f t="shared" si="226"/>
        <v>0</v>
      </c>
      <c r="H322" s="109">
        <f t="shared" si="226"/>
        <v>0</v>
      </c>
      <c r="I322" s="109">
        <f t="shared" si="226"/>
        <v>0</v>
      </c>
      <c r="J322" s="110">
        <f t="shared" si="226"/>
        <v>0</v>
      </c>
      <c r="K322" s="110">
        <f t="shared" si="226"/>
        <v>0</v>
      </c>
      <c r="L322" s="110">
        <f t="shared" si="226"/>
        <v>0</v>
      </c>
      <c r="M322" s="110">
        <f t="shared" si="226"/>
        <v>0</v>
      </c>
      <c r="N322" s="110">
        <f t="shared" si="226"/>
        <v>0</v>
      </c>
      <c r="O322" s="110">
        <f t="shared" si="226"/>
        <v>0</v>
      </c>
      <c r="P322" s="110">
        <f t="shared" si="226"/>
        <v>0</v>
      </c>
      <c r="Q322" s="110">
        <f t="shared" si="226"/>
        <v>0</v>
      </c>
      <c r="R322" s="126">
        <f t="shared" si="226"/>
        <v>0</v>
      </c>
      <c r="S322" s="209"/>
      <c r="T322" s="207"/>
      <c r="U322" s="208"/>
      <c r="V322" s="208"/>
    </row>
    <row r="323" spans="1:22" ht="15.75">
      <c r="A323" s="107"/>
      <c r="B323" s="107"/>
      <c r="C323" s="107"/>
      <c r="D323" s="108"/>
      <c r="E323" s="109">
        <f>IF(E152=$D$332+1,$E$321*$D$328*E120/2,IF(E152&gt;$D$332+1,0,$E$321*$D$328*E120/2))</f>
        <v>0</v>
      </c>
      <c r="F323" s="109">
        <f t="shared" ref="F323:R323" si="227">IF(F152=$D$332+1,$E$321*$D$328*F120/2,IF(F152&gt;$D$332+1,0,$E$321*$D$328*F120))</f>
        <v>0</v>
      </c>
      <c r="G323" s="109">
        <f t="shared" si="227"/>
        <v>0</v>
      </c>
      <c r="H323" s="109">
        <f t="shared" si="227"/>
        <v>0</v>
      </c>
      <c r="I323" s="109">
        <f t="shared" si="227"/>
        <v>0</v>
      </c>
      <c r="J323" s="110">
        <f t="shared" si="227"/>
        <v>0</v>
      </c>
      <c r="K323" s="110">
        <f t="shared" si="227"/>
        <v>0</v>
      </c>
      <c r="L323" s="110">
        <f t="shared" si="227"/>
        <v>0</v>
      </c>
      <c r="M323" s="110">
        <f t="shared" si="227"/>
        <v>0</v>
      </c>
      <c r="N323" s="110">
        <f t="shared" si="227"/>
        <v>0</v>
      </c>
      <c r="O323" s="110">
        <f t="shared" si="227"/>
        <v>0</v>
      </c>
      <c r="P323" s="110">
        <f t="shared" si="227"/>
        <v>0</v>
      </c>
      <c r="Q323" s="110">
        <f t="shared" si="227"/>
        <v>0</v>
      </c>
      <c r="R323" s="126">
        <f t="shared" si="227"/>
        <v>0</v>
      </c>
      <c r="S323" s="209"/>
      <c r="T323" s="207"/>
      <c r="U323" s="208"/>
      <c r="V323" s="208"/>
    </row>
    <row r="324" spans="1:22" ht="15.75">
      <c r="A324" s="73"/>
      <c r="B324" s="73"/>
      <c r="C324" s="73"/>
      <c r="D324" s="78"/>
      <c r="E324" s="88"/>
      <c r="F324" s="109">
        <f>IF(F153=$D$332+1,$F$321*$D$328*F121/2,IF(F153&gt;$D$332+1,0,$F$321*$D$328*F121/2))</f>
        <v>0</v>
      </c>
      <c r="G324" s="109">
        <f t="shared" ref="G324:R324" si="228">IF(G153=$D$332+1,$F$321*$D$328*G121/2,IF(G153&gt;$D$332+1,0,$F$321*$D$328*G121))</f>
        <v>0</v>
      </c>
      <c r="H324" s="109">
        <f t="shared" si="228"/>
        <v>0</v>
      </c>
      <c r="I324" s="109">
        <f t="shared" si="228"/>
        <v>0</v>
      </c>
      <c r="J324" s="110">
        <f t="shared" si="228"/>
        <v>0</v>
      </c>
      <c r="K324" s="110">
        <f t="shared" si="228"/>
        <v>0</v>
      </c>
      <c r="L324" s="110">
        <f t="shared" si="228"/>
        <v>0</v>
      </c>
      <c r="M324" s="110">
        <f t="shared" si="228"/>
        <v>0</v>
      </c>
      <c r="N324" s="110">
        <f t="shared" si="228"/>
        <v>0</v>
      </c>
      <c r="O324" s="110">
        <f t="shared" si="228"/>
        <v>0</v>
      </c>
      <c r="P324" s="110">
        <f t="shared" si="228"/>
        <v>0</v>
      </c>
      <c r="Q324" s="110">
        <f t="shared" si="228"/>
        <v>0</v>
      </c>
      <c r="R324" s="126">
        <f t="shared" si="228"/>
        <v>0</v>
      </c>
      <c r="S324" s="209"/>
      <c r="T324" s="207"/>
      <c r="U324" s="208"/>
      <c r="V324" s="208"/>
    </row>
    <row r="325" spans="1:22" ht="15.75">
      <c r="A325" s="73"/>
      <c r="B325" s="73"/>
      <c r="C325" s="73"/>
      <c r="D325" s="78"/>
      <c r="E325" s="88"/>
      <c r="F325" s="127"/>
      <c r="G325" s="109">
        <f>IF(G154=$D$332+1,$G$321*$D$328*G122/2,IF(G154&gt;$D$332+1,0,$G$321*$D$328*G122/2))</f>
        <v>0</v>
      </c>
      <c r="H325" s="109">
        <f t="shared" ref="H325:R325" si="229">IF(H154=$D$332+1,$G$321*$D$328*H122/2,IF(H154&gt;$D$332+1,0,$G$321*$D$328*H122))</f>
        <v>0</v>
      </c>
      <c r="I325" s="109">
        <f t="shared" si="229"/>
        <v>0</v>
      </c>
      <c r="J325" s="110">
        <f t="shared" si="229"/>
        <v>0</v>
      </c>
      <c r="K325" s="110">
        <f t="shared" si="229"/>
        <v>0</v>
      </c>
      <c r="L325" s="110">
        <f t="shared" si="229"/>
        <v>0</v>
      </c>
      <c r="M325" s="110">
        <f t="shared" si="229"/>
        <v>0</v>
      </c>
      <c r="N325" s="110">
        <f t="shared" si="229"/>
        <v>0</v>
      </c>
      <c r="O325" s="110">
        <f t="shared" si="229"/>
        <v>0</v>
      </c>
      <c r="P325" s="110">
        <f t="shared" si="229"/>
        <v>0</v>
      </c>
      <c r="Q325" s="110">
        <f t="shared" si="229"/>
        <v>0</v>
      </c>
      <c r="R325" s="126">
        <f t="shared" si="229"/>
        <v>0</v>
      </c>
      <c r="S325" s="209"/>
      <c r="T325" s="207"/>
      <c r="U325" s="208"/>
      <c r="V325" s="208"/>
    </row>
    <row r="326" spans="1:22" ht="15.75">
      <c r="A326" s="73"/>
      <c r="B326" s="73"/>
      <c r="C326" s="73"/>
      <c r="D326" s="114"/>
      <c r="E326" s="88"/>
      <c r="F326" s="127"/>
      <c r="G326" s="109"/>
      <c r="H326" s="109">
        <f>IF(H155=$D$332+1,$H$321*$D$328*H123/2,IF(H155&gt;$D$332+1,0,$H$321*$D$328*H123/2))</f>
        <v>0</v>
      </c>
      <c r="I326" s="109">
        <f t="shared" ref="I326:R326" si="230">IF(I155=$D$332+1,$H$321*$D$328*I123/2,IF(I155&gt;$D$332+1,0,$H$321*$D$328*I123))</f>
        <v>0</v>
      </c>
      <c r="J326" s="110">
        <f t="shared" si="230"/>
        <v>0</v>
      </c>
      <c r="K326" s="110">
        <f t="shared" si="230"/>
        <v>0</v>
      </c>
      <c r="L326" s="110">
        <f t="shared" si="230"/>
        <v>0</v>
      </c>
      <c r="M326" s="110">
        <f t="shared" si="230"/>
        <v>0</v>
      </c>
      <c r="N326" s="110">
        <f t="shared" si="230"/>
        <v>0</v>
      </c>
      <c r="O326" s="110">
        <f t="shared" si="230"/>
        <v>0</v>
      </c>
      <c r="P326" s="110">
        <f t="shared" si="230"/>
        <v>0</v>
      </c>
      <c r="Q326" s="110">
        <f t="shared" si="230"/>
        <v>0</v>
      </c>
      <c r="R326" s="126">
        <f t="shared" si="230"/>
        <v>0</v>
      </c>
      <c r="S326" s="209"/>
      <c r="T326" s="207"/>
      <c r="U326" s="208"/>
      <c r="V326" s="208"/>
    </row>
    <row r="327" spans="1:22" ht="15.75">
      <c r="A327" s="73"/>
      <c r="B327" s="73"/>
      <c r="C327" s="73"/>
      <c r="D327" s="113" t="s">
        <v>31</v>
      </c>
      <c r="E327" s="88"/>
      <c r="F327" s="127"/>
      <c r="G327" s="109"/>
      <c r="H327" s="109"/>
      <c r="I327" s="109">
        <f>IF(I156=$D$332+1,$I$321*$D$328*I124/2,IF(I156&gt;$D$332+1,0,$I$321*$D$328*I124/2))</f>
        <v>0</v>
      </c>
      <c r="J327" s="110">
        <f t="shared" ref="J327:R327" si="231">IF(J156=$D$332+1,$I$321*$D$328*J124/2,IF(J156&gt;$D$332+1,0,$I$321*$D$328*J124))</f>
        <v>0</v>
      </c>
      <c r="K327" s="110">
        <f t="shared" si="231"/>
        <v>0</v>
      </c>
      <c r="L327" s="110">
        <f t="shared" si="231"/>
        <v>0</v>
      </c>
      <c r="M327" s="110">
        <f t="shared" si="231"/>
        <v>0</v>
      </c>
      <c r="N327" s="110">
        <f t="shared" si="231"/>
        <v>0</v>
      </c>
      <c r="O327" s="110">
        <f t="shared" si="231"/>
        <v>0</v>
      </c>
      <c r="P327" s="110">
        <f t="shared" si="231"/>
        <v>0</v>
      </c>
      <c r="Q327" s="110">
        <f t="shared" si="231"/>
        <v>0</v>
      </c>
      <c r="R327" s="126">
        <f t="shared" si="231"/>
        <v>0</v>
      </c>
      <c r="S327" s="209"/>
      <c r="T327" s="207"/>
      <c r="U327" s="208"/>
      <c r="V327" s="208"/>
    </row>
    <row r="328" spans="1:22" ht="15.75">
      <c r="A328" s="73"/>
      <c r="B328" s="73"/>
      <c r="C328" s="73"/>
      <c r="D328" s="115">
        <f>E101</f>
        <v>0.02</v>
      </c>
      <c r="E328" s="78"/>
      <c r="F328" s="127"/>
      <c r="G328" s="109"/>
      <c r="H328" s="109"/>
      <c r="I328" s="109"/>
      <c r="J328" s="110">
        <f>IF(J157=$D$332+1,$J$321*$D$328*J125/2,IF(J157&gt;$D$332+1,0,$J$321*$D$328*J125/2))</f>
        <v>0</v>
      </c>
      <c r="K328" s="110">
        <f t="shared" ref="K328:R328" si="232">IF(K157=$D$332+1,$J$321*$D$328*K125/2,IF(K157&gt;$D$332+1,0,$J$321*$D$328*K125))</f>
        <v>0</v>
      </c>
      <c r="L328" s="110">
        <f t="shared" si="232"/>
        <v>0</v>
      </c>
      <c r="M328" s="110">
        <f t="shared" si="232"/>
        <v>0</v>
      </c>
      <c r="N328" s="110">
        <f t="shared" si="232"/>
        <v>0</v>
      </c>
      <c r="O328" s="110">
        <f t="shared" si="232"/>
        <v>0</v>
      </c>
      <c r="P328" s="110">
        <f t="shared" si="232"/>
        <v>0</v>
      </c>
      <c r="Q328" s="110">
        <f t="shared" si="232"/>
        <v>0</v>
      </c>
      <c r="R328" s="126">
        <f t="shared" si="232"/>
        <v>0</v>
      </c>
      <c r="S328" s="209"/>
      <c r="T328" s="207"/>
      <c r="U328" s="208"/>
      <c r="V328" s="208"/>
    </row>
    <row r="329" spans="1:22" ht="15.75">
      <c r="A329" s="73"/>
      <c r="B329" s="73"/>
      <c r="C329" s="73"/>
      <c r="D329" s="116"/>
      <c r="E329" s="128"/>
      <c r="F329" s="127"/>
      <c r="G329" s="109"/>
      <c r="H329" s="109"/>
      <c r="I329" s="109"/>
      <c r="J329" s="109"/>
      <c r="K329" s="110">
        <f>IF(K158=$D$332+1,$K$321*$D$328*K126/2,IF(K158&gt;$D$332+1,0,$K$321*$D$328*K126/2))</f>
        <v>0</v>
      </c>
      <c r="L329" s="110">
        <f t="shared" ref="L329:R329" si="233">IF(L158=$D$332+1,$K$321*$D$328*L126/2,IF(L158&gt;$D$332+1,0,$K$321*$D$328*L126))</f>
        <v>0</v>
      </c>
      <c r="M329" s="110">
        <f t="shared" si="233"/>
        <v>0</v>
      </c>
      <c r="N329" s="110">
        <f t="shared" si="233"/>
        <v>0</v>
      </c>
      <c r="O329" s="110">
        <f t="shared" si="233"/>
        <v>0</v>
      </c>
      <c r="P329" s="110">
        <f t="shared" si="233"/>
        <v>0</v>
      </c>
      <c r="Q329" s="110">
        <f t="shared" si="233"/>
        <v>0</v>
      </c>
      <c r="R329" s="126">
        <f t="shared" si="233"/>
        <v>0</v>
      </c>
      <c r="S329" s="209"/>
      <c r="T329" s="207"/>
      <c r="U329" s="208"/>
      <c r="V329" s="208"/>
    </row>
    <row r="330" spans="1:22" ht="15.75">
      <c r="A330" s="73"/>
      <c r="B330" s="73"/>
      <c r="C330" s="73"/>
      <c r="D330" s="78"/>
      <c r="E330" s="128"/>
      <c r="F330" s="127"/>
      <c r="G330" s="109"/>
      <c r="H330" s="109"/>
      <c r="I330" s="109"/>
      <c r="J330" s="109"/>
      <c r="K330" s="109"/>
      <c r="L330" s="110">
        <f>IF(L159=$D$332+1,$L$321*$D$328*L127/2,IF(L159&gt;$D$332+1,0,$L$321*$D$328*L127/2))</f>
        <v>0</v>
      </c>
      <c r="M330" s="110">
        <f t="shared" ref="M330:R330" si="234">IF(M159=$D$332+1,$L$321*$D$328*M127/2,IF(M159&gt;$D$332+1,0,$L$321*$D$328*M127))</f>
        <v>0</v>
      </c>
      <c r="N330" s="110">
        <f t="shared" si="234"/>
        <v>0</v>
      </c>
      <c r="O330" s="110">
        <f t="shared" si="234"/>
        <v>0</v>
      </c>
      <c r="P330" s="110">
        <f t="shared" si="234"/>
        <v>0</v>
      </c>
      <c r="Q330" s="110">
        <f t="shared" si="234"/>
        <v>0</v>
      </c>
      <c r="R330" s="126">
        <f t="shared" si="234"/>
        <v>0</v>
      </c>
      <c r="S330" s="209"/>
      <c r="T330" s="207"/>
      <c r="U330" s="208"/>
      <c r="V330" s="208"/>
    </row>
    <row r="331" spans="1:22" ht="15.75">
      <c r="A331" s="73"/>
      <c r="B331" s="73"/>
      <c r="C331" s="73"/>
      <c r="D331" s="103" t="s">
        <v>32</v>
      </c>
      <c r="E331" s="128"/>
      <c r="F331" s="127"/>
      <c r="G331" s="109"/>
      <c r="H331" s="109"/>
      <c r="I331" s="109"/>
      <c r="J331" s="109"/>
      <c r="K331" s="109"/>
      <c r="L331" s="109"/>
      <c r="M331" s="110">
        <f>IF(M160=$D$332+1,$M$321*$D$328*M128/2,IF(M160&gt;$D$332+1,0,$M$321*$D$328*M128/2))</f>
        <v>0</v>
      </c>
      <c r="N331" s="110">
        <f>IF(N160=$D$332+1,$M$321*$D$328*N128/2,IF(N160&gt;$D$332+1,0,$M$321*$D$328*N128))</f>
        <v>0</v>
      </c>
      <c r="O331" s="110">
        <f>IF(O160=$D$332+1,$M$321*$D$328*O128/2,IF(O160&gt;$D$332+1,0,$M$321*$D$328*O128))</f>
        <v>0</v>
      </c>
      <c r="P331" s="110">
        <f>IF(P160=$D$332+1,$M$321*$D$328*P128/2,IF(P160&gt;$D$332+1,0,$M$321*$D$328*P128))</f>
        <v>0</v>
      </c>
      <c r="Q331" s="110">
        <f>IF(Q160=$D$332+1,$M$321*$D$328*Q128/2,IF(Q160&gt;$D$332+1,0,$M$321*$D$328*Q128))</f>
        <v>0</v>
      </c>
      <c r="R331" s="126">
        <f>IF(R160=$D$332+1,$M$321*$D$328*R128/2,IF(R160&gt;$D$332+1,0,$M$321*$D$328*R128))</f>
        <v>0</v>
      </c>
      <c r="S331" s="209"/>
      <c r="T331" s="207"/>
      <c r="U331" s="208"/>
      <c r="V331" s="208"/>
    </row>
    <row r="332" spans="1:22" ht="15.75">
      <c r="A332" s="73"/>
      <c r="B332" s="73"/>
      <c r="C332" s="73"/>
      <c r="D332" s="93">
        <f>D101</f>
        <v>50</v>
      </c>
      <c r="E332" s="128"/>
      <c r="F332" s="127"/>
      <c r="G332" s="109"/>
      <c r="H332" s="109"/>
      <c r="I332" s="109"/>
      <c r="J332" s="109"/>
      <c r="K332" s="109"/>
      <c r="L332" s="109"/>
      <c r="M332" s="129"/>
      <c r="N332" s="110">
        <f>IF(N161=$D$332+1,$N$321*$D$328*N129/2,IF(N161&gt;$D$332+1,0,$N$321*$D$328*N129/2))</f>
        <v>0</v>
      </c>
      <c r="O332" s="110">
        <f>IF(O161=$D$332+1,$N$321*$D$328*O129/2,IF(O161&gt;$D$332+1,0,$N$321*$D$328*O129))</f>
        <v>0</v>
      </c>
      <c r="P332" s="110">
        <f>IF(P161=$D$332+1,$N$321*$D$328*P129/2,IF(P161&gt;$D$332+1,0,$N$321*$D$328*P129))</f>
        <v>0</v>
      </c>
      <c r="Q332" s="110">
        <f>IF(Q161=$D$332+1,$N$321*$D$328*Q129/2,IF(Q161&gt;$D$332+1,0,$N$321*$D$328*Q129))</f>
        <v>0</v>
      </c>
      <c r="R332" s="126">
        <f>IF(R161=$D$332+1,$N$321*$D$328*R129/2,IF(R161&gt;$D$332+1,0,$N$321*$D$328*R129))</f>
        <v>0</v>
      </c>
      <c r="S332" s="209"/>
      <c r="T332" s="207"/>
      <c r="U332" s="208"/>
      <c r="V332" s="208"/>
    </row>
    <row r="333" spans="1:22" ht="15.75">
      <c r="A333" s="73"/>
      <c r="B333" s="73"/>
      <c r="C333" s="73"/>
      <c r="D333" s="114"/>
      <c r="E333" s="128"/>
      <c r="F333" s="127"/>
      <c r="G333" s="109"/>
      <c r="H333" s="109"/>
      <c r="I333" s="109"/>
      <c r="J333" s="109"/>
      <c r="K333" s="109"/>
      <c r="L333" s="109"/>
      <c r="M333" s="129"/>
      <c r="N333" s="109"/>
      <c r="O333" s="110">
        <f>IF(O162=$D$332+1,$O$321*$D$328*O130/2,IF(O162&gt;$D$332+1,0,$O$321*$D$328*O130/2))</f>
        <v>0</v>
      </c>
      <c r="P333" s="110">
        <f>IF(P162=$D$332+1,$O$321*$D$328*P130/2,IF(P162&gt;$D$332+1,0,$O$321*$D$328*P130))</f>
        <v>0</v>
      </c>
      <c r="Q333" s="110">
        <f>IF(Q162=$D$332+1,$O$321*$D$328*Q130/2,IF(Q162&gt;$D$332+1,0,$O$321*$D$328*Q130))</f>
        <v>0</v>
      </c>
      <c r="R333" s="126">
        <f>IF(R162=$D$332+1,$O$321*$D$328*R130/2,IF(R162&gt;$D$332+1,0,$O$321*$D$328*R130))</f>
        <v>0</v>
      </c>
      <c r="S333" s="209"/>
      <c r="T333" s="207"/>
      <c r="U333" s="208"/>
      <c r="V333" s="208"/>
    </row>
    <row r="334" spans="1:22" ht="15.75">
      <c r="A334" s="73"/>
      <c r="B334" s="73"/>
      <c r="C334" s="73"/>
      <c r="D334" s="114"/>
      <c r="E334" s="128"/>
      <c r="F334" s="127"/>
      <c r="G334" s="109"/>
      <c r="H334" s="109"/>
      <c r="I334" s="109"/>
      <c r="J334" s="109"/>
      <c r="K334" s="109"/>
      <c r="L334" s="109"/>
      <c r="M334" s="129"/>
      <c r="N334" s="109"/>
      <c r="O334" s="109"/>
      <c r="P334" s="110">
        <f>IF(P163=$D$332+1,$P$321*$D$328*P131/2,IF(P163&gt;$D$332+1,0,$P$321*$D$328*P131/2))</f>
        <v>0</v>
      </c>
      <c r="Q334" s="110">
        <f>IF(Q163=$D$332+1,$P$321*$D$328*Q131/2,IF(Q163&gt;$D$332+1,0,$P$321*$D$328*Q131))</f>
        <v>0</v>
      </c>
      <c r="R334" s="126">
        <f>IF(R163=$D$332+1,$P$321*$D$328*R131/2,IF(R163&gt;$D$332+1,0,$P$321*$D$328*R131))</f>
        <v>0</v>
      </c>
      <c r="S334" s="209"/>
      <c r="T334" s="207"/>
      <c r="U334" s="208"/>
      <c r="V334" s="208"/>
    </row>
    <row r="335" spans="1:22" ht="15.75">
      <c r="A335" s="73"/>
      <c r="B335" s="73"/>
      <c r="C335" s="73"/>
      <c r="D335" s="114"/>
      <c r="E335" s="128"/>
      <c r="F335" s="127"/>
      <c r="G335" s="109"/>
      <c r="H335" s="109"/>
      <c r="I335" s="109"/>
      <c r="J335" s="109"/>
      <c r="K335" s="109"/>
      <c r="L335" s="109"/>
      <c r="M335" s="129"/>
      <c r="N335" s="109"/>
      <c r="O335" s="109"/>
      <c r="P335" s="109"/>
      <c r="Q335" s="110">
        <f>IF(Q164=$D$332+1,$Q$321*$D$328*Q132/2,IF(Q164&gt;$D$332+1,0,$Q$321*$D$328*Q132/2))</f>
        <v>0</v>
      </c>
      <c r="R335" s="126">
        <f>IF(R164=$D$332+1,$Q$321*$D$328*R132/2,IF(R164&gt;$D$332+1,0,$Q$321*$D$328*R132))</f>
        <v>0</v>
      </c>
      <c r="S335" s="209"/>
      <c r="T335" s="207"/>
      <c r="U335" s="208"/>
      <c r="V335" s="208"/>
    </row>
    <row r="336" spans="1:22" ht="15.75">
      <c r="A336" s="73"/>
      <c r="B336" s="73"/>
      <c r="C336" s="73"/>
      <c r="D336" s="114"/>
      <c r="E336" s="128"/>
      <c r="F336" s="127"/>
      <c r="G336" s="109"/>
      <c r="H336" s="109"/>
      <c r="I336" s="109"/>
      <c r="J336" s="109"/>
      <c r="K336" s="109"/>
      <c r="L336" s="109"/>
      <c r="M336" s="129"/>
      <c r="N336" s="109"/>
      <c r="O336" s="109"/>
      <c r="P336" s="109"/>
      <c r="Q336" s="109"/>
      <c r="R336" s="126">
        <f>IF(R165=$D$332+1,$R$321*$D$328*R133/2,IF(R165&gt;$D$332+1,0,$R$321*$D$328*R133/2))</f>
        <v>0</v>
      </c>
      <c r="S336" s="209"/>
      <c r="T336" s="207"/>
      <c r="U336" s="208"/>
      <c r="V336" s="208"/>
    </row>
    <row r="337" spans="1:18" ht="15.75">
      <c r="A337" s="73"/>
      <c r="B337" s="73"/>
      <c r="C337" s="73"/>
      <c r="D337" s="114"/>
      <c r="E337" s="128"/>
      <c r="F337" s="127"/>
      <c r="G337" s="109"/>
      <c r="H337" s="109"/>
      <c r="I337" s="109"/>
      <c r="J337" s="109"/>
      <c r="K337" s="109"/>
      <c r="L337" s="109"/>
      <c r="M337" s="129"/>
      <c r="N337" s="109"/>
      <c r="O337" s="109"/>
      <c r="P337" s="109"/>
      <c r="Q337" s="109"/>
      <c r="R337" s="131"/>
    </row>
    <row r="338" spans="1:18" ht="15.75">
      <c r="A338" s="73"/>
      <c r="B338" s="73"/>
      <c r="C338" s="73"/>
      <c r="D338" s="114"/>
      <c r="E338" s="128"/>
      <c r="F338" s="127"/>
      <c r="G338" s="109"/>
      <c r="H338" s="109"/>
      <c r="I338" s="109"/>
      <c r="J338" s="109"/>
      <c r="K338" s="109"/>
      <c r="L338" s="109"/>
      <c r="M338" s="129"/>
      <c r="N338" s="109"/>
      <c r="O338" s="109"/>
      <c r="P338" s="109"/>
      <c r="Q338" s="109"/>
      <c r="R338" s="131"/>
    </row>
    <row r="339" spans="1:18" ht="15.75">
      <c r="A339" s="73"/>
      <c r="B339" s="73"/>
      <c r="C339" s="73"/>
      <c r="D339" s="114"/>
      <c r="E339" s="128"/>
      <c r="F339" s="127"/>
      <c r="G339" s="109"/>
      <c r="H339" s="109"/>
      <c r="I339" s="109"/>
      <c r="J339" s="109"/>
      <c r="K339" s="109"/>
      <c r="L339" s="109"/>
      <c r="M339" s="129"/>
      <c r="N339" s="109"/>
      <c r="O339" s="109"/>
      <c r="P339" s="109"/>
      <c r="Q339" s="109"/>
      <c r="R339" s="131"/>
    </row>
    <row r="340" spans="1:18" ht="15.75">
      <c r="A340" s="73"/>
      <c r="B340" s="73"/>
      <c r="C340" s="73"/>
      <c r="D340" s="114"/>
      <c r="E340" s="128"/>
      <c r="F340" s="127"/>
      <c r="G340" s="109"/>
      <c r="H340" s="109"/>
      <c r="I340" s="109"/>
      <c r="J340" s="109"/>
      <c r="K340" s="109"/>
      <c r="L340" s="109"/>
      <c r="M340" s="129"/>
      <c r="N340" s="109"/>
      <c r="O340" s="109"/>
      <c r="P340" s="109"/>
      <c r="Q340" s="109"/>
      <c r="R340" s="131"/>
    </row>
    <row r="341" spans="1:18" ht="15.75">
      <c r="A341" s="73"/>
      <c r="B341" s="73"/>
      <c r="C341" s="73"/>
      <c r="D341" s="127"/>
      <c r="E341" s="109"/>
      <c r="F341" s="127"/>
      <c r="G341" s="109"/>
      <c r="H341" s="109"/>
      <c r="I341" s="109"/>
      <c r="J341" s="109"/>
      <c r="K341" s="109"/>
      <c r="L341" s="109"/>
      <c r="M341" s="129"/>
      <c r="N341" s="109"/>
      <c r="O341" s="109"/>
      <c r="P341" s="109"/>
      <c r="Q341" s="109"/>
      <c r="R341" s="131"/>
    </row>
    <row r="342" spans="1:18" ht="15.75">
      <c r="A342" s="73"/>
      <c r="B342" s="73"/>
      <c r="C342" s="73"/>
      <c r="D342" s="127"/>
      <c r="E342" s="109"/>
      <c r="F342" s="127"/>
      <c r="G342" s="109"/>
      <c r="H342" s="109"/>
      <c r="I342" s="109"/>
      <c r="J342" s="109"/>
      <c r="K342" s="109"/>
      <c r="L342" s="109"/>
      <c r="M342" s="129"/>
      <c r="N342" s="109"/>
      <c r="O342" s="109"/>
      <c r="P342" s="109"/>
      <c r="Q342" s="109"/>
      <c r="R342" s="131"/>
    </row>
    <row r="343" spans="1:18" ht="15.75">
      <c r="A343" s="73"/>
      <c r="B343" s="73"/>
      <c r="C343" s="73"/>
      <c r="D343" s="127"/>
      <c r="E343" s="109"/>
      <c r="F343" s="127"/>
      <c r="G343" s="109"/>
      <c r="H343" s="109"/>
      <c r="I343" s="109"/>
      <c r="J343" s="109"/>
      <c r="K343" s="109"/>
      <c r="L343" s="109"/>
      <c r="M343" s="129"/>
      <c r="N343" s="109"/>
      <c r="O343" s="109"/>
      <c r="P343" s="109"/>
      <c r="Q343" s="109"/>
      <c r="R343" s="131"/>
    </row>
    <row r="344" spans="1:18" ht="15.75">
      <c r="A344" s="73"/>
      <c r="B344" s="73"/>
      <c r="C344" s="73"/>
      <c r="D344" s="127"/>
      <c r="E344" s="109"/>
      <c r="F344" s="127"/>
      <c r="G344" s="109"/>
      <c r="H344" s="109"/>
      <c r="I344" s="109"/>
      <c r="J344" s="109"/>
      <c r="K344" s="109"/>
      <c r="L344" s="109"/>
      <c r="M344" s="129"/>
      <c r="N344" s="109"/>
      <c r="O344" s="109"/>
      <c r="P344" s="109"/>
      <c r="Q344" s="109"/>
      <c r="R344" s="131"/>
    </row>
    <row r="345" spans="1:18" ht="15.75">
      <c r="A345" s="73"/>
      <c r="B345" s="73"/>
      <c r="C345" s="73"/>
      <c r="D345" s="127"/>
      <c r="E345" s="109"/>
      <c r="F345" s="127"/>
      <c r="G345" s="109"/>
      <c r="H345" s="109"/>
      <c r="I345" s="109"/>
      <c r="J345" s="109"/>
      <c r="K345" s="109"/>
      <c r="L345" s="109"/>
      <c r="M345" s="129"/>
      <c r="N345" s="109"/>
      <c r="O345" s="109"/>
      <c r="P345" s="109"/>
      <c r="Q345" s="109"/>
      <c r="R345" s="131"/>
    </row>
    <row r="346" spans="1:18" ht="15.75">
      <c r="A346" s="73"/>
      <c r="B346" s="73"/>
      <c r="C346" s="73"/>
      <c r="D346" s="127"/>
      <c r="E346" s="109"/>
      <c r="F346" s="127"/>
      <c r="G346" s="109"/>
      <c r="H346" s="109"/>
      <c r="I346" s="109"/>
      <c r="J346" s="109"/>
      <c r="K346" s="109"/>
      <c r="L346" s="109"/>
      <c r="M346" s="129"/>
      <c r="N346" s="109"/>
      <c r="O346" s="109"/>
      <c r="P346" s="109"/>
      <c r="Q346" s="109"/>
      <c r="R346" s="131"/>
    </row>
    <row r="347" spans="1:18" ht="15.75">
      <c r="A347" s="73"/>
      <c r="B347" s="73"/>
      <c r="C347" s="73"/>
      <c r="D347" s="127"/>
      <c r="E347" s="109"/>
      <c r="F347" s="127"/>
      <c r="G347" s="109"/>
      <c r="H347" s="109"/>
      <c r="I347" s="109"/>
      <c r="J347" s="109"/>
      <c r="K347" s="109"/>
      <c r="L347" s="109"/>
      <c r="M347" s="129"/>
      <c r="N347" s="109"/>
      <c r="O347" s="109"/>
      <c r="P347" s="109"/>
      <c r="Q347" s="109"/>
      <c r="R347" s="131"/>
    </row>
    <row r="348" spans="1:18" ht="15.75">
      <c r="A348" s="73"/>
      <c r="B348" s="73"/>
      <c r="C348" s="73"/>
      <c r="D348" s="127"/>
      <c r="E348" s="109"/>
      <c r="F348" s="127"/>
      <c r="G348" s="109"/>
      <c r="H348" s="109"/>
      <c r="I348" s="109"/>
      <c r="J348" s="109"/>
      <c r="K348" s="109"/>
      <c r="L348" s="109"/>
      <c r="M348" s="129"/>
      <c r="N348" s="109"/>
      <c r="O348" s="109"/>
      <c r="P348" s="109"/>
      <c r="Q348" s="109"/>
      <c r="R348" s="131"/>
    </row>
    <row r="349" spans="1:18" ht="15.75">
      <c r="A349" s="73"/>
      <c r="B349" s="73"/>
      <c r="C349" s="73"/>
      <c r="D349" s="127"/>
      <c r="E349" s="109"/>
      <c r="F349" s="127"/>
      <c r="G349" s="109"/>
      <c r="H349" s="109"/>
      <c r="I349" s="109"/>
      <c r="J349" s="109"/>
      <c r="K349" s="109"/>
      <c r="L349" s="109"/>
      <c r="M349" s="129"/>
      <c r="N349" s="109"/>
      <c r="O349" s="109"/>
      <c r="P349" s="109"/>
      <c r="Q349" s="109"/>
      <c r="R349" s="131"/>
    </row>
    <row r="350" spans="1:18" ht="15.75">
      <c r="A350" s="73"/>
      <c r="B350" s="73"/>
      <c r="C350" s="73"/>
      <c r="D350" s="127"/>
      <c r="E350" s="109"/>
      <c r="F350" s="127"/>
      <c r="G350" s="109"/>
      <c r="H350" s="109"/>
      <c r="I350" s="109"/>
      <c r="J350" s="109"/>
      <c r="K350" s="109"/>
      <c r="L350" s="109"/>
      <c r="M350" s="129"/>
      <c r="N350" s="109"/>
      <c r="O350" s="109"/>
      <c r="P350" s="109"/>
      <c r="Q350" s="109"/>
      <c r="R350" s="131"/>
    </row>
    <row r="351" spans="1:18" ht="15.75">
      <c r="A351" s="73"/>
      <c r="B351" s="73"/>
      <c r="C351" s="73"/>
      <c r="D351" s="127"/>
      <c r="E351" s="109"/>
      <c r="F351" s="127"/>
      <c r="G351" s="109"/>
      <c r="H351" s="109"/>
      <c r="I351" s="109"/>
      <c r="J351" s="109"/>
      <c r="K351" s="109"/>
      <c r="L351" s="109"/>
      <c r="M351" s="129"/>
      <c r="N351" s="109"/>
      <c r="O351" s="109"/>
      <c r="P351" s="109"/>
      <c r="Q351" s="109"/>
      <c r="R351" s="131"/>
    </row>
    <row r="352" spans="1:18" ht="15.75">
      <c r="A352" s="73"/>
      <c r="B352" s="73"/>
      <c r="C352" s="73"/>
      <c r="D352" s="127"/>
      <c r="E352" s="109"/>
      <c r="F352" s="127"/>
      <c r="G352" s="109"/>
      <c r="H352" s="109"/>
      <c r="I352" s="109"/>
      <c r="J352" s="109"/>
      <c r="K352" s="109"/>
      <c r="L352" s="109"/>
      <c r="M352" s="129"/>
      <c r="N352" s="109"/>
      <c r="O352" s="109"/>
      <c r="P352" s="109"/>
      <c r="Q352" s="109"/>
      <c r="R352" s="131"/>
    </row>
    <row r="353" spans="1:22" ht="15.75">
      <c r="A353" s="72" t="str">
        <f>A321&amp;" Depreciation"</f>
        <v>Buildings Depreciation</v>
      </c>
      <c r="B353" s="72"/>
      <c r="C353" s="72"/>
      <c r="D353" s="121">
        <f>SUM(D322:D323)</f>
        <v>0</v>
      </c>
      <c r="E353" s="121">
        <f t="shared" ref="E353:R353" si="235">SUM(E322:E352)</f>
        <v>0</v>
      </c>
      <c r="F353" s="121">
        <f t="shared" si="235"/>
        <v>0</v>
      </c>
      <c r="G353" s="121">
        <f t="shared" si="235"/>
        <v>0</v>
      </c>
      <c r="H353" s="121">
        <f t="shared" si="235"/>
        <v>0</v>
      </c>
      <c r="I353" s="121">
        <f t="shared" si="235"/>
        <v>0</v>
      </c>
      <c r="J353" s="121">
        <f t="shared" si="235"/>
        <v>0</v>
      </c>
      <c r="K353" s="121">
        <f t="shared" si="235"/>
        <v>0</v>
      </c>
      <c r="L353" s="121">
        <f t="shared" si="235"/>
        <v>0</v>
      </c>
      <c r="M353" s="121">
        <f t="shared" si="235"/>
        <v>0</v>
      </c>
      <c r="N353" s="121">
        <f t="shared" si="235"/>
        <v>0</v>
      </c>
      <c r="O353" s="121">
        <f t="shared" si="235"/>
        <v>0</v>
      </c>
      <c r="P353" s="121">
        <f t="shared" si="235"/>
        <v>0</v>
      </c>
      <c r="Q353" s="121">
        <f t="shared" si="235"/>
        <v>0</v>
      </c>
      <c r="R353" s="197">
        <f t="shared" si="235"/>
        <v>0</v>
      </c>
    </row>
    <row r="354" spans="1:22" ht="15.75">
      <c r="A354" s="74"/>
      <c r="B354" s="74"/>
      <c r="C354" s="74"/>
      <c r="D354" s="74"/>
      <c r="E354" s="122"/>
      <c r="F354" s="74"/>
      <c r="G354" s="123"/>
      <c r="H354" s="123"/>
      <c r="I354" s="123"/>
      <c r="J354" s="123"/>
      <c r="K354" s="123"/>
      <c r="L354" s="123"/>
      <c r="M354" s="65"/>
      <c r="N354" s="65"/>
      <c r="O354" s="65"/>
      <c r="P354" s="65"/>
      <c r="Q354" s="65"/>
      <c r="R354" s="65"/>
    </row>
    <row r="355" spans="1:22" ht="15.75">
      <c r="A355" s="124" t="str">
        <f>A113</f>
        <v>Computer Equipment</v>
      </c>
      <c r="B355" s="124"/>
      <c r="C355" s="124"/>
      <c r="D355" s="125">
        <f>D113</f>
        <v>2.0999532163742689</v>
      </c>
      <c r="E355" s="125">
        <f t="shared" ref="E355:R355" si="236">E113</f>
        <v>0</v>
      </c>
      <c r="F355" s="125">
        <f t="shared" si="236"/>
        <v>3.9525834683954617</v>
      </c>
      <c r="G355" s="125">
        <f t="shared" si="236"/>
        <v>1.8870909090909092</v>
      </c>
      <c r="H355" s="125">
        <f t="shared" si="236"/>
        <v>0</v>
      </c>
      <c r="I355" s="125">
        <f t="shared" si="236"/>
        <v>0</v>
      </c>
      <c r="J355" s="106">
        <f t="shared" si="236"/>
        <v>0</v>
      </c>
      <c r="K355" s="106">
        <f t="shared" si="236"/>
        <v>0</v>
      </c>
      <c r="L355" s="106">
        <f t="shared" si="236"/>
        <v>0</v>
      </c>
      <c r="M355" s="106">
        <f t="shared" si="236"/>
        <v>0.18519149402006538</v>
      </c>
      <c r="N355" s="106">
        <f t="shared" si="236"/>
        <v>0.12750945775535943</v>
      </c>
      <c r="O355" s="106">
        <f t="shared" si="236"/>
        <v>0.13225585585585584</v>
      </c>
      <c r="P355" s="106">
        <f t="shared" si="236"/>
        <v>0.41759193357058133</v>
      </c>
      <c r="Q355" s="106">
        <f t="shared" si="236"/>
        <v>0.16855741488747839</v>
      </c>
      <c r="R355" s="196">
        <f t="shared" si="236"/>
        <v>0.35747999999999996</v>
      </c>
    </row>
    <row r="356" spans="1:22" ht="15.75">
      <c r="A356" s="107"/>
      <c r="B356" s="107"/>
      <c r="C356" s="107"/>
      <c r="D356" s="109">
        <f>IF(D151=$D$366+1,$D$355*$D$362*D119/2,IF(D151&gt;$D$366+1,0,$D$355*$D$362*D119/2))</f>
        <v>0.2099953216374269</v>
      </c>
      <c r="E356" s="109">
        <f t="shared" ref="E356:R356" si="237">IF(E151=$D$366+1,$D$355*$D$362*E119/2,IF(E151&gt;$D$366+1,0,$D$355*$D$362*E119))</f>
        <v>0.4199906432748538</v>
      </c>
      <c r="F356" s="109">
        <f t="shared" si="237"/>
        <v>0.4199906432748538</v>
      </c>
      <c r="G356" s="109">
        <f t="shared" si="237"/>
        <v>0.4199906432748538</v>
      </c>
      <c r="H356" s="109">
        <f t="shared" si="237"/>
        <v>0.4199906432748538</v>
      </c>
      <c r="I356" s="109">
        <f t="shared" si="237"/>
        <v>0.2099953216374269</v>
      </c>
      <c r="J356" s="110">
        <f t="shared" si="237"/>
        <v>0</v>
      </c>
      <c r="K356" s="110">
        <f t="shared" si="237"/>
        <v>0</v>
      </c>
      <c r="L356" s="110">
        <f t="shared" si="237"/>
        <v>0</v>
      </c>
      <c r="M356" s="110">
        <f t="shared" si="237"/>
        <v>0</v>
      </c>
      <c r="N356" s="110">
        <f t="shared" si="237"/>
        <v>0</v>
      </c>
      <c r="O356" s="110">
        <f t="shared" si="237"/>
        <v>0</v>
      </c>
      <c r="P356" s="110">
        <f t="shared" si="237"/>
        <v>0</v>
      </c>
      <c r="Q356" s="110">
        <f t="shared" si="237"/>
        <v>0</v>
      </c>
      <c r="R356" s="126">
        <f t="shared" si="237"/>
        <v>0</v>
      </c>
      <c r="S356" s="209"/>
      <c r="T356" s="207"/>
      <c r="U356" s="208"/>
      <c r="V356" s="208"/>
    </row>
    <row r="357" spans="1:22" ht="15.75">
      <c r="A357" s="107"/>
      <c r="B357" s="107"/>
      <c r="C357" s="107"/>
      <c r="D357" s="108"/>
      <c r="E357" s="109">
        <f>IF(E152=$D$366+1,$E$355*$D$362*E120/2,IF(E152&gt;$D$366+1,0,$E$355*$D$362*E120/2))</f>
        <v>0</v>
      </c>
      <c r="F357" s="109">
        <f t="shared" ref="F357:R357" si="238">IF(F152=$D$366+1,$E$355*$D$362*F120/2,IF(F152&gt;$D$366+1,0,$E$355*$D$362*F120))</f>
        <v>0</v>
      </c>
      <c r="G357" s="109">
        <f t="shared" si="238"/>
        <v>0</v>
      </c>
      <c r="H357" s="109">
        <f t="shared" si="238"/>
        <v>0</v>
      </c>
      <c r="I357" s="109">
        <f t="shared" si="238"/>
        <v>0</v>
      </c>
      <c r="J357" s="110">
        <f t="shared" si="238"/>
        <v>0</v>
      </c>
      <c r="K357" s="110">
        <f t="shared" si="238"/>
        <v>0</v>
      </c>
      <c r="L357" s="110">
        <f t="shared" si="238"/>
        <v>0</v>
      </c>
      <c r="M357" s="110">
        <f t="shared" si="238"/>
        <v>0</v>
      </c>
      <c r="N357" s="110">
        <f t="shared" si="238"/>
        <v>0</v>
      </c>
      <c r="O357" s="110">
        <f t="shared" si="238"/>
        <v>0</v>
      </c>
      <c r="P357" s="110">
        <f t="shared" si="238"/>
        <v>0</v>
      </c>
      <c r="Q357" s="110">
        <f t="shared" si="238"/>
        <v>0</v>
      </c>
      <c r="R357" s="126">
        <f t="shared" si="238"/>
        <v>0</v>
      </c>
      <c r="S357" s="209"/>
      <c r="T357" s="207"/>
      <c r="U357" s="208"/>
      <c r="V357" s="208"/>
    </row>
    <row r="358" spans="1:22" ht="15.75">
      <c r="A358" s="73"/>
      <c r="B358" s="73"/>
      <c r="C358" s="73"/>
      <c r="D358" s="78"/>
      <c r="E358" s="88"/>
      <c r="F358" s="109">
        <f>IF(F153=$D$366+1,$F$355*$D$362*F121/2,IF(F153&gt;$D$366+1,0,$F$355*$D$362*F121/2))</f>
        <v>0.39525834683954619</v>
      </c>
      <c r="G358" s="109">
        <f t="shared" ref="G358:R358" si="239">IF(G153=$D$366+1,$F$355*$D$362*G121/2,IF(G153&gt;$D$366+1,0,$F$355*$D$362*G121))</f>
        <v>0.79051669367909239</v>
      </c>
      <c r="H358" s="109">
        <f t="shared" si="239"/>
        <v>0.79051669367909239</v>
      </c>
      <c r="I358" s="109">
        <f t="shared" si="239"/>
        <v>0.79051669367909239</v>
      </c>
      <c r="J358" s="110">
        <f t="shared" si="239"/>
        <v>0.79051669367909239</v>
      </c>
      <c r="K358" s="110">
        <f t="shared" si="239"/>
        <v>0.39525834683954619</v>
      </c>
      <c r="L358" s="110">
        <f t="shared" si="239"/>
        <v>0</v>
      </c>
      <c r="M358" s="110">
        <f t="shared" si="239"/>
        <v>0</v>
      </c>
      <c r="N358" s="110">
        <f t="shared" si="239"/>
        <v>0</v>
      </c>
      <c r="O358" s="110">
        <f t="shared" si="239"/>
        <v>0</v>
      </c>
      <c r="P358" s="110">
        <f t="shared" si="239"/>
        <v>0</v>
      </c>
      <c r="Q358" s="110">
        <f t="shared" si="239"/>
        <v>0</v>
      </c>
      <c r="R358" s="126">
        <f t="shared" si="239"/>
        <v>0</v>
      </c>
      <c r="S358" s="209"/>
      <c r="T358" s="207"/>
      <c r="U358" s="208"/>
      <c r="V358" s="208"/>
    </row>
    <row r="359" spans="1:22" ht="15.75">
      <c r="A359" s="73"/>
      <c r="B359" s="73"/>
      <c r="C359" s="73"/>
      <c r="D359" s="78"/>
      <c r="E359" s="88"/>
      <c r="F359" s="127"/>
      <c r="G359" s="109">
        <f>IF(G154=$D$366+1,$G$355*$D$362*G122/2,IF(G154&gt;$D$366+1,0,$G$355*$D$362*G122/2))</f>
        <v>0.18870909090909094</v>
      </c>
      <c r="H359" s="109">
        <f t="shared" ref="H359:R359" si="240">IF(H154=$D$366+1,$G$355*$D$362*H122/2,IF(H154&gt;$D$366+1,0,$G$355*$D$362*H122))</f>
        <v>0.37741818181818187</v>
      </c>
      <c r="I359" s="109">
        <f t="shared" si="240"/>
        <v>0.37741818181818187</v>
      </c>
      <c r="J359" s="110">
        <f t="shared" si="240"/>
        <v>0.37741818181818187</v>
      </c>
      <c r="K359" s="110">
        <f t="shared" si="240"/>
        <v>0.37741818181818187</v>
      </c>
      <c r="L359" s="110">
        <f t="shared" si="240"/>
        <v>0.18870909090909094</v>
      </c>
      <c r="M359" s="110">
        <f t="shared" si="240"/>
        <v>0</v>
      </c>
      <c r="N359" s="110">
        <f t="shared" si="240"/>
        <v>0</v>
      </c>
      <c r="O359" s="110">
        <f t="shared" si="240"/>
        <v>0</v>
      </c>
      <c r="P359" s="110">
        <f t="shared" si="240"/>
        <v>0</v>
      </c>
      <c r="Q359" s="110">
        <f t="shared" si="240"/>
        <v>0</v>
      </c>
      <c r="R359" s="126">
        <f t="shared" si="240"/>
        <v>0</v>
      </c>
      <c r="S359" s="209"/>
      <c r="T359" s="207"/>
      <c r="U359" s="208"/>
      <c r="V359" s="208"/>
    </row>
    <row r="360" spans="1:22" ht="15.75">
      <c r="A360" s="73"/>
      <c r="B360" s="73"/>
      <c r="C360" s="73"/>
      <c r="D360" s="78"/>
      <c r="E360" s="88"/>
      <c r="F360" s="127"/>
      <c r="G360" s="109"/>
      <c r="H360" s="109">
        <f>IF(H155=$D$366+1,$H$355*$D$362*H123/2,IF(H155&gt;$D$366+1,0,$H$355*$D$362*H123/2))</f>
        <v>0</v>
      </c>
      <c r="I360" s="109">
        <f t="shared" ref="I360:R360" si="241">IF(I155=$D$366+1,$H$355*$D$362*I123/2,IF(I155&gt;$D$366+1,0,$H$355*$D$362*I123))</f>
        <v>0</v>
      </c>
      <c r="J360" s="110">
        <f t="shared" si="241"/>
        <v>0</v>
      </c>
      <c r="K360" s="110">
        <f t="shared" si="241"/>
        <v>0</v>
      </c>
      <c r="L360" s="110">
        <f t="shared" si="241"/>
        <v>0</v>
      </c>
      <c r="M360" s="110">
        <f t="shared" si="241"/>
        <v>0</v>
      </c>
      <c r="N360" s="110">
        <f t="shared" si="241"/>
        <v>0</v>
      </c>
      <c r="O360" s="110">
        <f t="shared" si="241"/>
        <v>0</v>
      </c>
      <c r="P360" s="110">
        <f t="shared" si="241"/>
        <v>0</v>
      </c>
      <c r="Q360" s="110">
        <f t="shared" si="241"/>
        <v>0</v>
      </c>
      <c r="R360" s="126">
        <f t="shared" si="241"/>
        <v>0</v>
      </c>
      <c r="S360" s="209"/>
      <c r="T360" s="207"/>
      <c r="U360" s="208"/>
      <c r="V360" s="208"/>
    </row>
    <row r="361" spans="1:22" ht="15.75">
      <c r="A361" s="73"/>
      <c r="B361" s="73"/>
      <c r="C361" s="73"/>
      <c r="D361" s="113" t="s">
        <v>31</v>
      </c>
      <c r="E361" s="88"/>
      <c r="F361" s="127"/>
      <c r="G361" s="109"/>
      <c r="H361" s="109"/>
      <c r="I361" s="109">
        <f>IF(I156=$D$366+1,$I$355*$D$362*I124/2,IF(I156&gt;$D$366+1,0,$I$355*$D$362*I124/2))</f>
        <v>0</v>
      </c>
      <c r="J361" s="110">
        <f t="shared" ref="J361:R361" si="242">IF(J156=$D$366+1,$I$355*$D$362*J124/2,IF(J156&gt;$D$366+1,0,$I$355*$D$362*J124))</f>
        <v>0</v>
      </c>
      <c r="K361" s="110">
        <f t="shared" si="242"/>
        <v>0</v>
      </c>
      <c r="L361" s="110">
        <f t="shared" si="242"/>
        <v>0</v>
      </c>
      <c r="M361" s="110">
        <f t="shared" si="242"/>
        <v>0</v>
      </c>
      <c r="N361" s="110">
        <f t="shared" si="242"/>
        <v>0</v>
      </c>
      <c r="O361" s="110">
        <f t="shared" si="242"/>
        <v>0</v>
      </c>
      <c r="P361" s="110">
        <f t="shared" si="242"/>
        <v>0</v>
      </c>
      <c r="Q361" s="110">
        <f t="shared" si="242"/>
        <v>0</v>
      </c>
      <c r="R361" s="126">
        <f t="shared" si="242"/>
        <v>0</v>
      </c>
      <c r="S361" s="209"/>
      <c r="T361" s="207"/>
      <c r="U361" s="208"/>
      <c r="V361" s="208"/>
    </row>
    <row r="362" spans="1:22" ht="15.75">
      <c r="A362" s="73"/>
      <c r="B362" s="73"/>
      <c r="C362" s="73"/>
      <c r="D362" s="139">
        <f>E102</f>
        <v>0.2</v>
      </c>
      <c r="E362" s="78"/>
      <c r="F362" s="127"/>
      <c r="G362" s="109"/>
      <c r="H362" s="109"/>
      <c r="I362" s="109"/>
      <c r="J362" s="110">
        <f>IF(J157=$D$366+1,$J$355*$D$362*J125/2,IF(J157&gt;$D$366+1,0,$J$355*$D$362*J125/2))</f>
        <v>0</v>
      </c>
      <c r="K362" s="110">
        <f t="shared" ref="K362:R362" si="243">IF(K157=$D$366+1,$J$355*$D$362*K125/2,IF(K157&gt;$D$366+1,0,$J$355*$D$362*K125))</f>
        <v>0</v>
      </c>
      <c r="L362" s="110">
        <f t="shared" si="243"/>
        <v>0</v>
      </c>
      <c r="M362" s="110">
        <f t="shared" si="243"/>
        <v>0</v>
      </c>
      <c r="N362" s="110">
        <f t="shared" si="243"/>
        <v>0</v>
      </c>
      <c r="O362" s="110">
        <f t="shared" si="243"/>
        <v>0</v>
      </c>
      <c r="P362" s="110">
        <f t="shared" si="243"/>
        <v>0</v>
      </c>
      <c r="Q362" s="110">
        <f t="shared" si="243"/>
        <v>0</v>
      </c>
      <c r="R362" s="126">
        <f t="shared" si="243"/>
        <v>0</v>
      </c>
      <c r="S362" s="209"/>
      <c r="T362" s="207"/>
      <c r="U362" s="208"/>
      <c r="V362" s="208"/>
    </row>
    <row r="363" spans="1:22" ht="15.75">
      <c r="A363" s="73"/>
      <c r="B363" s="73"/>
      <c r="C363" s="73"/>
      <c r="D363" s="128"/>
      <c r="E363" s="128"/>
      <c r="F363" s="127"/>
      <c r="G363" s="109"/>
      <c r="H363" s="109"/>
      <c r="I363" s="109"/>
      <c r="J363" s="109"/>
      <c r="K363" s="110">
        <f>IF(K158=$D$366+1,$K$355*$D$362*K126/2,IF(K158&gt;$D$366+1,0,$K$355*$D$362*K126/2))</f>
        <v>0</v>
      </c>
      <c r="L363" s="110">
        <f t="shared" ref="L363:R363" si="244">IF(L158=$D$366+1,$K$355*$D$362*L126/2,IF(L158&gt;$D$366+1,0,$K$355*$D$362*L126))</f>
        <v>0</v>
      </c>
      <c r="M363" s="110">
        <f t="shared" si="244"/>
        <v>0</v>
      </c>
      <c r="N363" s="110">
        <f t="shared" si="244"/>
        <v>0</v>
      </c>
      <c r="O363" s="110">
        <f t="shared" si="244"/>
        <v>0</v>
      </c>
      <c r="P363" s="110">
        <f t="shared" si="244"/>
        <v>0</v>
      </c>
      <c r="Q363" s="110">
        <f t="shared" si="244"/>
        <v>0</v>
      </c>
      <c r="R363" s="126">
        <f t="shared" si="244"/>
        <v>0</v>
      </c>
      <c r="S363" s="209"/>
      <c r="T363" s="207"/>
      <c r="U363" s="208"/>
      <c r="V363" s="208"/>
    </row>
    <row r="364" spans="1:22" ht="15.75">
      <c r="A364" s="73"/>
      <c r="B364" s="73"/>
      <c r="C364" s="73"/>
      <c r="D364" s="128"/>
      <c r="E364" s="128"/>
      <c r="F364" s="127"/>
      <c r="G364" s="109"/>
      <c r="H364" s="109"/>
      <c r="I364" s="109"/>
      <c r="J364" s="109"/>
      <c r="K364" s="109"/>
      <c r="L364" s="110">
        <f>IF(L159=$D$366+1,$L$355*$D$362*L127/2,IF(L159&gt;$D$366+1,0,$L$355*$D$362*L127/2))</f>
        <v>0</v>
      </c>
      <c r="M364" s="110">
        <f t="shared" ref="M364:R364" si="245">IF(M159=$D$366+1,$L$355*$D$362*M127/2,IF(M159&gt;$D$366+1,0,$L$355*$D$362*M127))</f>
        <v>0</v>
      </c>
      <c r="N364" s="110">
        <f t="shared" si="245"/>
        <v>0</v>
      </c>
      <c r="O364" s="110">
        <f t="shared" si="245"/>
        <v>0</v>
      </c>
      <c r="P364" s="110">
        <f t="shared" si="245"/>
        <v>0</v>
      </c>
      <c r="Q364" s="110">
        <f t="shared" si="245"/>
        <v>0</v>
      </c>
      <c r="R364" s="126">
        <f t="shared" si="245"/>
        <v>0</v>
      </c>
      <c r="S364" s="209"/>
      <c r="T364" s="207"/>
      <c r="U364" s="208"/>
      <c r="V364" s="208"/>
    </row>
    <row r="365" spans="1:22" ht="15.75">
      <c r="A365" s="73"/>
      <c r="B365" s="73"/>
      <c r="C365" s="73"/>
      <c r="D365" s="140" t="s">
        <v>32</v>
      </c>
      <c r="E365" s="128"/>
      <c r="F365" s="127"/>
      <c r="G365" s="109"/>
      <c r="H365" s="109"/>
      <c r="I365" s="109"/>
      <c r="J365" s="109"/>
      <c r="K365" s="109"/>
      <c r="L365" s="109"/>
      <c r="M365" s="110">
        <f>IF(M160=$D$366+1,$M$355*$D$362*M128/2,IF(M160&gt;$D$366+1,0,$M$355*$D$362*M128/2))</f>
        <v>1.8519149402006538E-2</v>
      </c>
      <c r="N365" s="110">
        <f>IF(N160=$D$366+1,$M$355*$D$362*N128/2,IF(N160&gt;$D$366+1,0,$M$355*$D$362*N128))</f>
        <v>3.7038298804013076E-2</v>
      </c>
      <c r="O365" s="110">
        <f>IF(O160=$D$366+1,$M$355*$D$362*O128/2,IF(O160&gt;$D$366+1,0,$M$355*$D$362*O128))</f>
        <v>3.7038298804013076E-2</v>
      </c>
      <c r="P365" s="110">
        <f>IF(P160=$D$366+1,$M$355*$D$362*P128/2,IF(P160&gt;$D$366+1,0,$M$355*$D$362*P128))</f>
        <v>3.7038298804013076E-2</v>
      </c>
      <c r="Q365" s="110">
        <f>IF(Q160=$D$366+1,$M$355*$D$362*Q128/2,IF(Q160&gt;$D$366+1,0,$M$355*$D$362*Q128))</f>
        <v>3.7038298804013076E-2</v>
      </c>
      <c r="R365" s="126">
        <f>IF(R160=$D$366+1,$M$355*$D$362*R128/2,IF(R160&gt;$D$366+1,0,$M$355*$D$362*R128))</f>
        <v>1.8519149402006538E-2</v>
      </c>
      <c r="S365" s="209"/>
      <c r="T365" s="207"/>
      <c r="U365" s="208"/>
      <c r="V365" s="208"/>
    </row>
    <row r="366" spans="1:22" ht="15.75">
      <c r="A366" s="73"/>
      <c r="B366" s="73"/>
      <c r="C366" s="73"/>
      <c r="D366" s="93">
        <f>D102</f>
        <v>5</v>
      </c>
      <c r="E366" s="128"/>
      <c r="F366" s="127"/>
      <c r="G366" s="109"/>
      <c r="H366" s="109"/>
      <c r="I366" s="109"/>
      <c r="J366" s="109"/>
      <c r="K366" s="109"/>
      <c r="L366" s="109"/>
      <c r="M366" s="129"/>
      <c r="N366" s="110">
        <f>IF(N161=$D$366+1,$N$355*$D$362*N129/2,IF(N161&gt;$D$366+1,0,$N$355*$D$362*N129/2))</f>
        <v>1.2750945775535944E-2</v>
      </c>
      <c r="O366" s="110">
        <f>IF(O161=$D$366+1,$N$355*$D$362*O129/2,IF(O161&gt;$D$366+1,0,$N$355*$D$362*O129))</f>
        <v>2.5501891551071888E-2</v>
      </c>
      <c r="P366" s="110">
        <f>IF(P161=$D$366+1,$N$355*$D$362*P129/2,IF(P161&gt;$D$366+1,0,$N$355*$D$362*P129))</f>
        <v>2.5501891551071888E-2</v>
      </c>
      <c r="Q366" s="110">
        <f>IF(Q161=$D$366+1,$N$355*$D$362*Q129/2,IF(Q161&gt;$D$366+1,0,$N$355*$D$362*Q129))</f>
        <v>2.5501891551071888E-2</v>
      </c>
      <c r="R366" s="126">
        <f>IF(R161=$D$366+1,$N$355*$D$362*R129/2,IF(R161&gt;$D$366+1,0,$N$355*$D$362*R129))</f>
        <v>2.5501891551071888E-2</v>
      </c>
      <c r="S366" s="209"/>
      <c r="T366" s="207"/>
      <c r="U366" s="208"/>
      <c r="V366" s="208"/>
    </row>
    <row r="367" spans="1:22" ht="15.75">
      <c r="A367" s="73"/>
      <c r="B367" s="73"/>
      <c r="C367" s="73"/>
      <c r="D367" s="128"/>
      <c r="E367" s="128"/>
      <c r="F367" s="127"/>
      <c r="G367" s="109"/>
      <c r="H367" s="109"/>
      <c r="I367" s="109"/>
      <c r="J367" s="109"/>
      <c r="K367" s="109"/>
      <c r="L367" s="109"/>
      <c r="M367" s="129"/>
      <c r="N367" s="109"/>
      <c r="O367" s="110">
        <f>IF(O162=$D$366+1,$O$355*$D$362*O130/2,IF(O162&gt;$D$366+1,0,$O$355*$D$362*O130/2))</f>
        <v>1.3225585585585585E-2</v>
      </c>
      <c r="P367" s="110">
        <f>IF(P162=$D$366+1,$O$355*$D$362*P130/2,IF(P162&gt;$D$366+1,0,$O$355*$D$362*P130))</f>
        <v>2.645117117117117E-2</v>
      </c>
      <c r="Q367" s="110">
        <f>IF(Q162=$D$366+1,$O$355*$D$362*Q130/2,IF(Q162&gt;$D$366+1,0,$O$355*$D$362*Q130))</f>
        <v>2.645117117117117E-2</v>
      </c>
      <c r="R367" s="126">
        <f>IF(R162=$D$366+1,$O$355*$D$362*R130/2,IF(R162&gt;$D$366+1,0,$O$355*$D$362*R130))</f>
        <v>2.645117117117117E-2</v>
      </c>
      <c r="S367" s="209"/>
      <c r="T367" s="207"/>
      <c r="U367" s="208"/>
      <c r="V367" s="208"/>
    </row>
    <row r="368" spans="1:22" ht="15.75">
      <c r="A368" s="73"/>
      <c r="B368" s="73"/>
      <c r="C368" s="73"/>
      <c r="D368" s="128"/>
      <c r="E368" s="128"/>
      <c r="F368" s="127"/>
      <c r="G368" s="109"/>
      <c r="H368" s="109"/>
      <c r="I368" s="109"/>
      <c r="J368" s="109"/>
      <c r="K368" s="109"/>
      <c r="L368" s="109"/>
      <c r="M368" s="129"/>
      <c r="N368" s="109"/>
      <c r="O368" s="109"/>
      <c r="P368" s="110">
        <f>IF(P163=$D$366+1,$P$355*$D$362*P131/2,IF(P163&gt;$D$366+1,0,$P$355*$D$362*P131/2))</f>
        <v>4.1759193357058133E-2</v>
      </c>
      <c r="Q368" s="110">
        <f>IF(Q163=$D$366+1,$P$355*$D$362*Q131/2,IF(Q163&gt;$D$366+1,0,$P$355*$D$362*Q131))</f>
        <v>8.3518386714116266E-2</v>
      </c>
      <c r="R368" s="126">
        <f>IF(R163=$D$366+1,$P$355*$D$362*R131/2,IF(R163&gt;$D$366+1,0,$P$355*$D$362*R131))</f>
        <v>8.3518386714116266E-2</v>
      </c>
      <c r="S368" s="209"/>
      <c r="T368" s="207"/>
      <c r="U368" s="208"/>
      <c r="V368" s="208"/>
    </row>
    <row r="369" spans="1:22" ht="15.75">
      <c r="A369" s="73"/>
      <c r="B369" s="73"/>
      <c r="C369" s="73"/>
      <c r="D369" s="128"/>
      <c r="E369" s="128"/>
      <c r="F369" s="127"/>
      <c r="G369" s="109"/>
      <c r="H369" s="109"/>
      <c r="I369" s="109"/>
      <c r="J369" s="109"/>
      <c r="K369" s="109"/>
      <c r="L369" s="109"/>
      <c r="M369" s="129"/>
      <c r="N369" s="109"/>
      <c r="O369" s="109"/>
      <c r="P369" s="109"/>
      <c r="Q369" s="110">
        <f>IF(Q164=$D$366+1,$Q$355*$D$362*Q132/2,IF(Q164&gt;$D$366+1,0,$Q$355*$D$362*Q132/2))</f>
        <v>1.6855741488747838E-2</v>
      </c>
      <c r="R369" s="126">
        <f>IF(R164=$D$366+1,$Q$355*$D$362*R132/2,IF(R164&gt;$D$366+1,0,$Q$355*$D$362*R132))</f>
        <v>3.3711482977495676E-2</v>
      </c>
      <c r="S369" s="209"/>
      <c r="T369" s="207"/>
      <c r="U369" s="208"/>
      <c r="V369" s="208"/>
    </row>
    <row r="370" spans="1:22" ht="15.75">
      <c r="A370" s="73"/>
      <c r="B370" s="73"/>
      <c r="C370" s="73"/>
      <c r="D370" s="128"/>
      <c r="E370" s="128"/>
      <c r="F370" s="127"/>
      <c r="G370" s="109"/>
      <c r="H370" s="109"/>
      <c r="I370" s="109"/>
      <c r="J370" s="109"/>
      <c r="K370" s="109"/>
      <c r="L370" s="109"/>
      <c r="M370" s="129"/>
      <c r="N370" s="109"/>
      <c r="O370" s="109"/>
      <c r="P370" s="109"/>
      <c r="Q370" s="109"/>
      <c r="R370" s="126">
        <f>IF(R165=$D$366+1,$R$355*$D$362*R133/2,IF(R165&gt;$D$366+1,0,$R$355*$D$362*R133/2))</f>
        <v>3.5747999999999995E-2</v>
      </c>
      <c r="S370" s="209"/>
      <c r="T370" s="207"/>
      <c r="U370" s="208"/>
      <c r="V370" s="208"/>
    </row>
    <row r="371" spans="1:22" ht="15.75">
      <c r="A371" s="73"/>
      <c r="B371" s="73"/>
      <c r="C371" s="73"/>
      <c r="D371" s="128"/>
      <c r="E371" s="128"/>
      <c r="F371" s="127"/>
      <c r="G371" s="109"/>
      <c r="H371" s="109"/>
      <c r="I371" s="109"/>
      <c r="J371" s="109"/>
      <c r="K371" s="109"/>
      <c r="L371" s="109"/>
      <c r="M371" s="129"/>
      <c r="N371" s="109"/>
      <c r="O371" s="109"/>
      <c r="P371" s="109"/>
      <c r="Q371" s="109"/>
      <c r="R371" s="131"/>
    </row>
    <row r="372" spans="1:22" ht="15.75">
      <c r="A372" s="73"/>
      <c r="B372" s="73"/>
      <c r="C372" s="73"/>
      <c r="D372" s="128"/>
      <c r="E372" s="128"/>
      <c r="F372" s="127"/>
      <c r="G372" s="109"/>
      <c r="H372" s="109"/>
      <c r="I372" s="109"/>
      <c r="J372" s="109"/>
      <c r="K372" s="109"/>
      <c r="L372" s="109"/>
      <c r="M372" s="129"/>
      <c r="N372" s="109"/>
      <c r="O372" s="109"/>
      <c r="P372" s="109"/>
      <c r="Q372" s="109"/>
      <c r="R372" s="131"/>
    </row>
    <row r="373" spans="1:22" ht="15.75">
      <c r="A373" s="73"/>
      <c r="B373" s="73"/>
      <c r="C373" s="73"/>
      <c r="D373" s="128"/>
      <c r="E373" s="128"/>
      <c r="F373" s="127"/>
      <c r="G373" s="109"/>
      <c r="H373" s="109"/>
      <c r="I373" s="109"/>
      <c r="J373" s="109"/>
      <c r="K373" s="109"/>
      <c r="L373" s="109"/>
      <c r="M373" s="129"/>
      <c r="N373" s="109"/>
      <c r="O373" s="109"/>
      <c r="P373" s="109"/>
      <c r="Q373" s="109"/>
      <c r="R373" s="131"/>
    </row>
    <row r="374" spans="1:22" ht="15.75">
      <c r="A374" s="73"/>
      <c r="B374" s="73"/>
      <c r="C374" s="73"/>
      <c r="D374" s="128"/>
      <c r="E374" s="128"/>
      <c r="F374" s="127"/>
      <c r="G374" s="109"/>
      <c r="H374" s="109"/>
      <c r="I374" s="109"/>
      <c r="J374" s="109"/>
      <c r="K374" s="109"/>
      <c r="L374" s="109"/>
      <c r="M374" s="129"/>
      <c r="N374" s="109"/>
      <c r="O374" s="109"/>
      <c r="P374" s="109"/>
      <c r="Q374" s="109"/>
      <c r="R374" s="131"/>
    </row>
    <row r="375" spans="1:22" ht="15.75">
      <c r="A375" s="73"/>
      <c r="B375" s="73"/>
      <c r="C375" s="73"/>
      <c r="D375" s="128"/>
      <c r="E375" s="128"/>
      <c r="F375" s="127"/>
      <c r="G375" s="109"/>
      <c r="H375" s="109"/>
      <c r="I375" s="109"/>
      <c r="J375" s="109"/>
      <c r="K375" s="109"/>
      <c r="L375" s="109"/>
      <c r="M375" s="129"/>
      <c r="N375" s="109"/>
      <c r="O375" s="109"/>
      <c r="P375" s="109"/>
      <c r="Q375" s="109"/>
      <c r="R375" s="131"/>
    </row>
    <row r="376" spans="1:22" ht="15.75">
      <c r="A376" s="73"/>
      <c r="B376" s="73"/>
      <c r="C376" s="73"/>
      <c r="D376" s="128"/>
      <c r="E376" s="128"/>
      <c r="F376" s="127"/>
      <c r="G376" s="109"/>
      <c r="H376" s="109"/>
      <c r="I376" s="109"/>
      <c r="J376" s="109"/>
      <c r="K376" s="109"/>
      <c r="L376" s="109"/>
      <c r="M376" s="129"/>
      <c r="N376" s="109"/>
      <c r="O376" s="109"/>
      <c r="P376" s="109"/>
      <c r="Q376" s="109"/>
      <c r="R376" s="131"/>
    </row>
    <row r="377" spans="1:22" ht="15.75">
      <c r="A377" s="73"/>
      <c r="B377" s="73"/>
      <c r="C377" s="73"/>
      <c r="D377" s="109"/>
      <c r="E377" s="109"/>
      <c r="F377" s="109"/>
      <c r="G377" s="109"/>
      <c r="H377" s="109"/>
      <c r="I377" s="109"/>
      <c r="J377" s="109"/>
      <c r="K377" s="109"/>
      <c r="L377" s="109"/>
      <c r="M377" s="129"/>
      <c r="N377" s="109"/>
      <c r="O377" s="109"/>
      <c r="P377" s="109"/>
      <c r="Q377" s="109"/>
      <c r="R377" s="131"/>
    </row>
    <row r="378" spans="1:22" ht="15.75">
      <c r="A378" s="73"/>
      <c r="B378" s="73"/>
      <c r="C378" s="73"/>
      <c r="D378" s="109"/>
      <c r="E378" s="109"/>
      <c r="F378" s="109"/>
      <c r="G378" s="109"/>
      <c r="H378" s="109"/>
      <c r="I378" s="109"/>
      <c r="J378" s="109"/>
      <c r="K378" s="109"/>
      <c r="L378" s="109"/>
      <c r="M378" s="129"/>
      <c r="N378" s="109"/>
      <c r="O378" s="109"/>
      <c r="P378" s="109"/>
      <c r="Q378" s="109"/>
      <c r="R378" s="131"/>
    </row>
    <row r="379" spans="1:22" ht="15.75">
      <c r="A379" s="73"/>
      <c r="B379" s="73"/>
      <c r="C379" s="73"/>
      <c r="D379" s="109"/>
      <c r="E379" s="109"/>
      <c r="F379" s="109"/>
      <c r="G379" s="109"/>
      <c r="H379" s="109"/>
      <c r="I379" s="109"/>
      <c r="J379" s="109"/>
      <c r="K379" s="109"/>
      <c r="L379" s="109"/>
      <c r="M379" s="129"/>
      <c r="N379" s="109"/>
      <c r="O379" s="109"/>
      <c r="P379" s="109"/>
      <c r="Q379" s="109"/>
      <c r="R379" s="131"/>
    </row>
    <row r="380" spans="1:22" ht="15.75">
      <c r="A380" s="73"/>
      <c r="B380" s="73"/>
      <c r="C380" s="73"/>
      <c r="D380" s="109"/>
      <c r="E380" s="109"/>
      <c r="F380" s="109"/>
      <c r="G380" s="109"/>
      <c r="H380" s="109"/>
      <c r="I380" s="109"/>
      <c r="J380" s="109"/>
      <c r="K380" s="109"/>
      <c r="L380" s="109"/>
      <c r="M380" s="129"/>
      <c r="N380" s="109"/>
      <c r="O380" s="109"/>
      <c r="P380" s="109"/>
      <c r="Q380" s="109"/>
      <c r="R380" s="131"/>
    </row>
    <row r="381" spans="1:22" ht="15.75">
      <c r="A381" s="73"/>
      <c r="B381" s="73"/>
      <c r="C381" s="73"/>
      <c r="D381" s="109"/>
      <c r="E381" s="109"/>
      <c r="F381" s="109"/>
      <c r="G381" s="109"/>
      <c r="H381" s="109"/>
      <c r="I381" s="109"/>
      <c r="J381" s="109"/>
      <c r="K381" s="109"/>
      <c r="L381" s="109"/>
      <c r="M381" s="129"/>
      <c r="N381" s="109"/>
      <c r="O381" s="109"/>
      <c r="P381" s="109"/>
      <c r="Q381" s="109"/>
      <c r="R381" s="131"/>
    </row>
    <row r="382" spans="1:22" ht="15.75">
      <c r="A382" s="73"/>
      <c r="B382" s="73"/>
      <c r="C382" s="73"/>
      <c r="D382" s="109"/>
      <c r="E382" s="109"/>
      <c r="F382" s="109"/>
      <c r="G382" s="109"/>
      <c r="H382" s="109"/>
      <c r="I382" s="109"/>
      <c r="J382" s="109"/>
      <c r="K382" s="109"/>
      <c r="L382" s="109"/>
      <c r="M382" s="129"/>
      <c r="N382" s="109"/>
      <c r="O382" s="109"/>
      <c r="P382" s="109"/>
      <c r="Q382" s="109"/>
      <c r="R382" s="131"/>
    </row>
    <row r="383" spans="1:22" ht="15.75">
      <c r="A383" s="73"/>
      <c r="B383" s="73"/>
      <c r="C383" s="73"/>
      <c r="D383" s="109"/>
      <c r="E383" s="109"/>
      <c r="F383" s="109"/>
      <c r="G383" s="109"/>
      <c r="H383" s="109"/>
      <c r="I383" s="109"/>
      <c r="J383" s="109"/>
      <c r="K383" s="109"/>
      <c r="L383" s="109"/>
      <c r="M383" s="129"/>
      <c r="N383" s="109"/>
      <c r="O383" s="109"/>
      <c r="P383" s="109"/>
      <c r="Q383" s="109"/>
      <c r="R383" s="131"/>
    </row>
    <row r="384" spans="1:22" ht="15.75">
      <c r="A384" s="73"/>
      <c r="B384" s="73"/>
      <c r="C384" s="73"/>
      <c r="D384" s="109"/>
      <c r="E384" s="109"/>
      <c r="F384" s="109"/>
      <c r="G384" s="109"/>
      <c r="H384" s="109"/>
      <c r="I384" s="109"/>
      <c r="J384" s="109"/>
      <c r="K384" s="109"/>
      <c r="L384" s="109"/>
      <c r="M384" s="129"/>
      <c r="N384" s="109"/>
      <c r="O384" s="109"/>
      <c r="P384" s="109"/>
      <c r="Q384" s="109"/>
      <c r="R384" s="131"/>
    </row>
    <row r="385" spans="1:22" ht="15.75">
      <c r="A385" s="73"/>
      <c r="B385" s="73"/>
      <c r="C385" s="73"/>
      <c r="D385" s="109"/>
      <c r="E385" s="109"/>
      <c r="F385" s="109"/>
      <c r="G385" s="109"/>
      <c r="H385" s="109"/>
      <c r="I385" s="109"/>
      <c r="J385" s="109"/>
      <c r="K385" s="109"/>
      <c r="L385" s="109"/>
      <c r="M385" s="129"/>
      <c r="N385" s="109"/>
      <c r="O385" s="109"/>
      <c r="P385" s="109"/>
      <c r="Q385" s="109"/>
      <c r="R385" s="131"/>
    </row>
    <row r="386" spans="1:22" ht="15.75">
      <c r="A386" s="73"/>
      <c r="B386" s="73"/>
      <c r="C386" s="73"/>
      <c r="D386" s="109"/>
      <c r="E386" s="109"/>
      <c r="F386" s="109"/>
      <c r="G386" s="109"/>
      <c r="H386" s="109"/>
      <c r="I386" s="109"/>
      <c r="J386" s="109"/>
      <c r="K386" s="109"/>
      <c r="L386" s="109"/>
      <c r="M386" s="129"/>
      <c r="N386" s="109"/>
      <c r="O386" s="109"/>
      <c r="P386" s="109"/>
      <c r="Q386" s="109"/>
      <c r="R386" s="131"/>
    </row>
    <row r="387" spans="1:22" ht="15.75">
      <c r="A387" s="72" t="str">
        <f>A355&amp;" Depreciation"</f>
        <v>Computer Equipment Depreciation</v>
      </c>
      <c r="B387" s="72"/>
      <c r="C387" s="72"/>
      <c r="D387" s="121">
        <f>SUM(D356:D358)</f>
        <v>0.2099953216374269</v>
      </c>
      <c r="E387" s="121">
        <f t="shared" ref="E387:R387" si="246">SUM(E356:E386)</f>
        <v>0.4199906432748538</v>
      </c>
      <c r="F387" s="121">
        <f t="shared" si="246"/>
        <v>0.8152489901144</v>
      </c>
      <c r="G387" s="121">
        <f t="shared" si="246"/>
        <v>1.3992164278630372</v>
      </c>
      <c r="H387" s="121">
        <f t="shared" si="246"/>
        <v>1.5879255187721282</v>
      </c>
      <c r="I387" s="121">
        <f t="shared" si="246"/>
        <v>1.3779301971347011</v>
      </c>
      <c r="J387" s="121">
        <f t="shared" si="246"/>
        <v>1.1679348754972743</v>
      </c>
      <c r="K387" s="121">
        <f t="shared" si="246"/>
        <v>0.77267652865772807</v>
      </c>
      <c r="L387" s="121">
        <f t="shared" si="246"/>
        <v>0.18870909090909094</v>
      </c>
      <c r="M387" s="121">
        <f t="shared" si="246"/>
        <v>1.8519149402006538E-2</v>
      </c>
      <c r="N387" s="121">
        <f t="shared" si="246"/>
        <v>4.9789244579549016E-2</v>
      </c>
      <c r="O387" s="121">
        <f t="shared" si="246"/>
        <v>7.5765775940670549E-2</v>
      </c>
      <c r="P387" s="121">
        <f t="shared" si="246"/>
        <v>0.13075055488331427</v>
      </c>
      <c r="Q387" s="121">
        <f t="shared" si="246"/>
        <v>0.18936548972912023</v>
      </c>
      <c r="R387" s="197">
        <f t="shared" si="246"/>
        <v>0.22345008181586154</v>
      </c>
    </row>
    <row r="388" spans="1:22" ht="15.75">
      <c r="A388" s="74"/>
      <c r="B388" s="74"/>
      <c r="C388" s="74"/>
      <c r="D388" s="74"/>
      <c r="E388" s="122"/>
      <c r="F388" s="74"/>
      <c r="G388" s="123"/>
      <c r="H388" s="123"/>
      <c r="I388" s="123"/>
      <c r="J388" s="123"/>
      <c r="K388" s="123"/>
      <c r="L388" s="123"/>
      <c r="M388" s="65"/>
      <c r="N388" s="65"/>
      <c r="O388" s="65"/>
      <c r="P388" s="65"/>
      <c r="Q388" s="65"/>
      <c r="R388" s="65"/>
    </row>
    <row r="389" spans="1:22" ht="15.75">
      <c r="A389" s="141" t="str">
        <f>A103</f>
        <v>Mains Replacement (Repairs)</v>
      </c>
      <c r="B389" s="141"/>
      <c r="C389" s="141"/>
      <c r="D389" s="125">
        <f t="shared" ref="D389:R389" si="247">D114</f>
        <v>2.8796140350877195</v>
      </c>
      <c r="E389" s="125">
        <f t="shared" si="247"/>
        <v>3.8209497114591922</v>
      </c>
      <c r="F389" s="125">
        <f t="shared" si="247"/>
        <v>1.0913306320907619</v>
      </c>
      <c r="G389" s="125">
        <f t="shared" si="247"/>
        <v>1.9500320855614974</v>
      </c>
      <c r="H389" s="125">
        <f t="shared" si="247"/>
        <v>1.7121369791356187</v>
      </c>
      <c r="I389" s="106">
        <f t="shared" si="247"/>
        <v>2.0540164996389891</v>
      </c>
      <c r="J389" s="106">
        <f t="shared" si="247"/>
        <v>2.2428528275862072</v>
      </c>
      <c r="K389" s="106">
        <f t="shared" si="247"/>
        <v>1.9850645519257222</v>
      </c>
      <c r="L389" s="106">
        <f t="shared" si="247"/>
        <v>1.3993238869000002</v>
      </c>
      <c r="M389" s="106">
        <f t="shared" si="247"/>
        <v>0</v>
      </c>
      <c r="N389" s="106">
        <f t="shared" si="247"/>
        <v>0</v>
      </c>
      <c r="O389" s="106">
        <f t="shared" si="247"/>
        <v>0</v>
      </c>
      <c r="P389" s="106">
        <f t="shared" si="247"/>
        <v>0</v>
      </c>
      <c r="Q389" s="106">
        <f t="shared" si="247"/>
        <v>0</v>
      </c>
      <c r="R389" s="196">
        <f t="shared" si="247"/>
        <v>0</v>
      </c>
    </row>
    <row r="390" spans="1:22" ht="15.75">
      <c r="A390" s="142"/>
      <c r="B390" s="142"/>
      <c r="C390" s="142"/>
      <c r="D390" s="109">
        <f>IF(D151=$D$400+1,$D$389*$D$396*D119/2,IF(D151&gt;$D$400+1,0,$D$389*$D$396*D119/2))</f>
        <v>2.3996783625730995E-2</v>
      </c>
      <c r="E390" s="109">
        <f t="shared" ref="E390:R390" si="248">IF(E151=$D$400+1,$D$389*$D$396*E119/2,IF(E151&gt;$D$400+1,0,$D$389*$D$396*E119))</f>
        <v>4.7993567251461991E-2</v>
      </c>
      <c r="F390" s="109">
        <f t="shared" si="248"/>
        <v>4.7993567251461991E-2</v>
      </c>
      <c r="G390" s="109">
        <f t="shared" si="248"/>
        <v>4.7993567251461991E-2</v>
      </c>
      <c r="H390" s="109">
        <f t="shared" si="248"/>
        <v>4.7993567251461991E-2</v>
      </c>
      <c r="I390" s="110">
        <f t="shared" si="248"/>
        <v>4.7993567251461991E-2</v>
      </c>
      <c r="J390" s="110">
        <f t="shared" si="248"/>
        <v>4.7993567251461991E-2</v>
      </c>
      <c r="K390" s="110">
        <f t="shared" si="248"/>
        <v>4.7993567251461991E-2</v>
      </c>
      <c r="L390" s="110">
        <f t="shared" si="248"/>
        <v>4.7993567251461991E-2</v>
      </c>
      <c r="M390" s="110">
        <f t="shared" si="248"/>
        <v>4.7993567251461991E-2</v>
      </c>
      <c r="N390" s="110">
        <f t="shared" si="248"/>
        <v>4.7993567251461991E-2</v>
      </c>
      <c r="O390" s="110">
        <f t="shared" si="248"/>
        <v>4.7993567251461991E-2</v>
      </c>
      <c r="P390" s="110">
        <f t="shared" si="248"/>
        <v>4.7993567251461991E-2</v>
      </c>
      <c r="Q390" s="110">
        <f t="shared" si="248"/>
        <v>4.7993567251461991E-2</v>
      </c>
      <c r="R390" s="126">
        <f t="shared" si="248"/>
        <v>4.7993567251461991E-2</v>
      </c>
      <c r="S390" s="209"/>
      <c r="T390" s="207"/>
      <c r="U390" s="208"/>
      <c r="V390" s="208"/>
    </row>
    <row r="391" spans="1:22" ht="15.75">
      <c r="A391" s="142"/>
      <c r="B391" s="142"/>
      <c r="C391" s="142"/>
      <c r="D391" s="108"/>
      <c r="E391" s="109">
        <f>IF(E152=$D$400+1,$E$389*$D$396*E120/2,IF(E152&gt;$D$400+1,0,$E$389*$D$396*E120/2))</f>
        <v>3.1841247595493269E-2</v>
      </c>
      <c r="F391" s="109">
        <f t="shared" ref="F391:R391" si="249">IF(F152=$D$400+1,$E$389*$D$396*F120/2,IF(F152&gt;$D$400+1,0,$E$389*$D$396*F120))</f>
        <v>6.3682495190986538E-2</v>
      </c>
      <c r="G391" s="109">
        <f t="shared" si="249"/>
        <v>6.3682495190986538E-2</v>
      </c>
      <c r="H391" s="109">
        <f t="shared" si="249"/>
        <v>6.3682495190986538E-2</v>
      </c>
      <c r="I391" s="110">
        <f t="shared" si="249"/>
        <v>6.3682495190986538E-2</v>
      </c>
      <c r="J391" s="110">
        <f t="shared" si="249"/>
        <v>6.3682495190986538E-2</v>
      </c>
      <c r="K391" s="110">
        <f t="shared" si="249"/>
        <v>6.3682495190986538E-2</v>
      </c>
      <c r="L391" s="110">
        <f t="shared" si="249"/>
        <v>6.3682495190986538E-2</v>
      </c>
      <c r="M391" s="110">
        <f t="shared" si="249"/>
        <v>6.3682495190986538E-2</v>
      </c>
      <c r="N391" s="110">
        <f t="shared" si="249"/>
        <v>6.3682495190986538E-2</v>
      </c>
      <c r="O391" s="110">
        <f t="shared" si="249"/>
        <v>6.3682495190986538E-2</v>
      </c>
      <c r="P391" s="110">
        <f t="shared" si="249"/>
        <v>6.3682495190986538E-2</v>
      </c>
      <c r="Q391" s="110">
        <f t="shared" si="249"/>
        <v>6.3682495190986538E-2</v>
      </c>
      <c r="R391" s="126">
        <f t="shared" si="249"/>
        <v>6.3682495190986538E-2</v>
      </c>
      <c r="S391" s="209"/>
      <c r="T391" s="207"/>
      <c r="U391" s="208"/>
      <c r="V391" s="208"/>
    </row>
    <row r="392" spans="1:22" ht="15.75">
      <c r="A392" s="78"/>
      <c r="B392" s="78"/>
      <c r="C392" s="78"/>
      <c r="D392" s="78"/>
      <c r="E392" s="88"/>
      <c r="F392" s="109">
        <f>IF(F153=$D$400+1,$F$389*$D$396*F121/2,IF(F153&gt;$D$400+1,0,$F$389*$D$396*F121/2))</f>
        <v>9.0944219340896824E-3</v>
      </c>
      <c r="G392" s="109">
        <f t="shared" ref="G392:R392" si="250">IF(G153=$D$400+1,$F$389*$D$396*G121/2,IF(G153&gt;$D$400+1,0,$F$389*$D$396*G121))</f>
        <v>1.8188843868179365E-2</v>
      </c>
      <c r="H392" s="109">
        <f t="shared" si="250"/>
        <v>1.8188843868179365E-2</v>
      </c>
      <c r="I392" s="110">
        <f t="shared" si="250"/>
        <v>1.8188843868179365E-2</v>
      </c>
      <c r="J392" s="110">
        <f t="shared" si="250"/>
        <v>1.8188843868179365E-2</v>
      </c>
      <c r="K392" s="110">
        <f t="shared" si="250"/>
        <v>1.8188843868179365E-2</v>
      </c>
      <c r="L392" s="110">
        <f t="shared" si="250"/>
        <v>1.8188843868179365E-2</v>
      </c>
      <c r="M392" s="110">
        <f t="shared" si="250"/>
        <v>1.8188843868179365E-2</v>
      </c>
      <c r="N392" s="110">
        <f t="shared" si="250"/>
        <v>1.8188843868179365E-2</v>
      </c>
      <c r="O392" s="110">
        <f t="shared" si="250"/>
        <v>1.8188843868179365E-2</v>
      </c>
      <c r="P392" s="110">
        <f t="shared" si="250"/>
        <v>1.8188843868179365E-2</v>
      </c>
      <c r="Q392" s="110">
        <f t="shared" si="250"/>
        <v>1.8188843868179365E-2</v>
      </c>
      <c r="R392" s="126">
        <f t="shared" si="250"/>
        <v>1.8188843868179365E-2</v>
      </c>
      <c r="S392" s="209"/>
      <c r="T392" s="207"/>
      <c r="U392" s="208"/>
      <c r="V392" s="208"/>
    </row>
    <row r="393" spans="1:22" ht="15.75">
      <c r="A393" s="78"/>
      <c r="B393" s="78"/>
      <c r="C393" s="78"/>
      <c r="D393" s="78"/>
      <c r="E393" s="88"/>
      <c r="F393" s="127"/>
      <c r="G393" s="109">
        <f>IF(G154=$D$400+1,$G$389*$D$396*G122/2,IF(G154&gt;$D$400+1,0,$G$389*$D$396*G122/2))</f>
        <v>1.6250267379679145E-2</v>
      </c>
      <c r="H393" s="109">
        <f t="shared" ref="H393:R393" si="251">IF(H154=$D$400+1,$G$389*$D$396*H122/2,IF(H154&gt;$D$400+1,0,$G$389*$D$396*H122))</f>
        <v>3.2500534759358289E-2</v>
      </c>
      <c r="I393" s="110">
        <f t="shared" si="251"/>
        <v>3.2500534759358289E-2</v>
      </c>
      <c r="J393" s="110">
        <f t="shared" si="251"/>
        <v>3.2500534759358289E-2</v>
      </c>
      <c r="K393" s="110">
        <f t="shared" si="251"/>
        <v>3.2500534759358289E-2</v>
      </c>
      <c r="L393" s="110">
        <f t="shared" si="251"/>
        <v>3.2500534759358289E-2</v>
      </c>
      <c r="M393" s="110">
        <f t="shared" si="251"/>
        <v>3.2500534759358289E-2</v>
      </c>
      <c r="N393" s="110">
        <f t="shared" si="251"/>
        <v>3.2500534759358289E-2</v>
      </c>
      <c r="O393" s="110">
        <f t="shared" si="251"/>
        <v>3.2500534759358289E-2</v>
      </c>
      <c r="P393" s="110">
        <f t="shared" si="251"/>
        <v>3.2500534759358289E-2</v>
      </c>
      <c r="Q393" s="110">
        <f t="shared" si="251"/>
        <v>3.2500534759358289E-2</v>
      </c>
      <c r="R393" s="126">
        <f t="shared" si="251"/>
        <v>3.2500534759358289E-2</v>
      </c>
      <c r="S393" s="209"/>
      <c r="T393" s="207"/>
      <c r="U393" s="208"/>
      <c r="V393" s="208"/>
    </row>
    <row r="394" spans="1:22" ht="15.75">
      <c r="A394" s="78"/>
      <c r="B394" s="78"/>
      <c r="C394" s="78"/>
      <c r="D394" s="78"/>
      <c r="E394" s="88"/>
      <c r="F394" s="127"/>
      <c r="G394" s="109"/>
      <c r="H394" s="109">
        <f>IF(H155=$D$400+1,$H$389*$D$396*H123/2,IF(H155&gt;$D$400+1,0,$H$389*$D$396*H123/2))</f>
        <v>1.4267808159463489E-2</v>
      </c>
      <c r="I394" s="110">
        <f t="shared" ref="I394:R394" si="252">IF(I155=$D$400+1,$H$389*$D$396*I123/2,IF(I155&gt;$D$400+1,0,$H$389*$D$396*I123))</f>
        <v>2.8535616318926978E-2</v>
      </c>
      <c r="J394" s="110">
        <f t="shared" si="252"/>
        <v>2.8535616318926978E-2</v>
      </c>
      <c r="K394" s="110">
        <f t="shared" si="252"/>
        <v>2.8535616318926978E-2</v>
      </c>
      <c r="L394" s="110">
        <f t="shared" si="252"/>
        <v>2.8535616318926978E-2</v>
      </c>
      <c r="M394" s="110">
        <f t="shared" si="252"/>
        <v>2.8535616318926978E-2</v>
      </c>
      <c r="N394" s="110">
        <f t="shared" si="252"/>
        <v>2.8535616318926978E-2</v>
      </c>
      <c r="O394" s="110">
        <f t="shared" si="252"/>
        <v>2.8535616318926978E-2</v>
      </c>
      <c r="P394" s="110">
        <f t="shared" si="252"/>
        <v>2.8535616318926978E-2</v>
      </c>
      <c r="Q394" s="110">
        <f t="shared" si="252"/>
        <v>2.8535616318926978E-2</v>
      </c>
      <c r="R394" s="126">
        <f t="shared" si="252"/>
        <v>2.8535616318926978E-2</v>
      </c>
      <c r="S394" s="209"/>
      <c r="T394" s="207"/>
      <c r="U394" s="208"/>
      <c r="V394" s="208"/>
    </row>
    <row r="395" spans="1:22" ht="15.75">
      <c r="A395" s="78"/>
      <c r="B395" s="78"/>
      <c r="C395" s="78"/>
      <c r="D395" s="113" t="s">
        <v>31</v>
      </c>
      <c r="E395" s="88"/>
      <c r="F395" s="127"/>
      <c r="G395" s="109"/>
      <c r="H395" s="109"/>
      <c r="I395" s="110">
        <f>IF(I156=$D$400+1,$I$389*$D$396*I124/2,IF(I156&gt;$D$400+1,0,$I$389*$D$396*I124/2))</f>
        <v>1.7116804163658243E-2</v>
      </c>
      <c r="J395" s="110">
        <f t="shared" ref="J395:R395" si="253">IF(J156=$D$400+1,$I$389*$D$396*J124/2,IF(J156&gt;$D$400+1,0,$I$389*$D$396*J124))</f>
        <v>3.4233608327316485E-2</v>
      </c>
      <c r="K395" s="110">
        <f t="shared" si="253"/>
        <v>3.4233608327316485E-2</v>
      </c>
      <c r="L395" s="110">
        <f t="shared" si="253"/>
        <v>3.4233608327316485E-2</v>
      </c>
      <c r="M395" s="110">
        <f t="shared" si="253"/>
        <v>3.4233608327316485E-2</v>
      </c>
      <c r="N395" s="110">
        <f t="shared" si="253"/>
        <v>3.4233608327316485E-2</v>
      </c>
      <c r="O395" s="110">
        <f t="shared" si="253"/>
        <v>3.4233608327316485E-2</v>
      </c>
      <c r="P395" s="110">
        <f t="shared" si="253"/>
        <v>3.4233608327316485E-2</v>
      </c>
      <c r="Q395" s="110">
        <f t="shared" si="253"/>
        <v>3.4233608327316485E-2</v>
      </c>
      <c r="R395" s="126">
        <f t="shared" si="253"/>
        <v>3.4233608327316485E-2</v>
      </c>
      <c r="S395" s="209"/>
      <c r="T395" s="207"/>
      <c r="U395" s="208"/>
      <c r="V395" s="208"/>
    </row>
    <row r="396" spans="1:22" ht="15.75">
      <c r="A396" s="78"/>
      <c r="B396" s="78"/>
      <c r="C396" s="78"/>
      <c r="D396" s="115">
        <f>E103</f>
        <v>1.6666666666666666E-2</v>
      </c>
      <c r="E396" s="78"/>
      <c r="F396" s="127"/>
      <c r="G396" s="109"/>
      <c r="H396" s="109"/>
      <c r="I396" s="109"/>
      <c r="J396" s="110">
        <f>IF(J157=$D$400+1,$J$389*$D$396*J125/2,IF(J157&gt;$D$400+1,0,$J$389*$D$396*J125/2))</f>
        <v>1.8690440229885058E-2</v>
      </c>
      <c r="K396" s="110">
        <f t="shared" ref="K396:R396" si="254">IF(K157=$D$400+1,$J$389*$D$396*K125/2,IF(K157&gt;$D$400+1,0,$J$389*$D$396*K125))</f>
        <v>3.7380880459770116E-2</v>
      </c>
      <c r="L396" s="110">
        <f t="shared" si="254"/>
        <v>3.7380880459770116E-2</v>
      </c>
      <c r="M396" s="110">
        <f t="shared" si="254"/>
        <v>3.7380880459770116E-2</v>
      </c>
      <c r="N396" s="110">
        <f t="shared" si="254"/>
        <v>3.7380880459770116E-2</v>
      </c>
      <c r="O396" s="110">
        <f t="shared" si="254"/>
        <v>3.7380880459770116E-2</v>
      </c>
      <c r="P396" s="110">
        <f t="shared" si="254"/>
        <v>3.7380880459770116E-2</v>
      </c>
      <c r="Q396" s="110">
        <f t="shared" si="254"/>
        <v>3.7380880459770116E-2</v>
      </c>
      <c r="R396" s="126">
        <f t="shared" si="254"/>
        <v>3.7380880459770116E-2</v>
      </c>
      <c r="S396" s="209"/>
      <c r="T396" s="207"/>
      <c r="U396" s="208"/>
      <c r="V396" s="208"/>
    </row>
    <row r="397" spans="1:22" ht="15.75">
      <c r="A397" s="78"/>
      <c r="B397" s="78"/>
      <c r="C397" s="78"/>
      <c r="D397" s="116"/>
      <c r="E397" s="128"/>
      <c r="F397" s="127"/>
      <c r="G397" s="109"/>
      <c r="H397" s="109"/>
      <c r="I397" s="109"/>
      <c r="J397" s="109"/>
      <c r="K397" s="110">
        <f>IF(K158=$D$400+1,$K$389*$D$396*K126/2,IF(K158&gt;$D$400+1,0,$K$389*$D$396*K126/2))</f>
        <v>1.6542204599381018E-2</v>
      </c>
      <c r="L397" s="110">
        <f t="shared" ref="L397:R397" si="255">IF(L158=$D$400+1,$K$389*$D$396*L126/2,IF(L158&gt;$D$400+1,0,$K$389*$D$396*L126))</f>
        <v>3.3084409198762037E-2</v>
      </c>
      <c r="M397" s="110">
        <f t="shared" si="255"/>
        <v>3.3084409198762037E-2</v>
      </c>
      <c r="N397" s="110">
        <f t="shared" si="255"/>
        <v>3.3084409198762037E-2</v>
      </c>
      <c r="O397" s="110">
        <f t="shared" si="255"/>
        <v>3.3084409198762037E-2</v>
      </c>
      <c r="P397" s="110">
        <f t="shared" si="255"/>
        <v>3.3084409198762037E-2</v>
      </c>
      <c r="Q397" s="110">
        <f t="shared" si="255"/>
        <v>3.3084409198762037E-2</v>
      </c>
      <c r="R397" s="126">
        <f t="shared" si="255"/>
        <v>3.3084409198762037E-2</v>
      </c>
      <c r="S397" s="209"/>
      <c r="T397" s="207"/>
      <c r="U397" s="208"/>
      <c r="V397" s="208"/>
    </row>
    <row r="398" spans="1:22" ht="15.75">
      <c r="A398" s="78"/>
      <c r="B398" s="78"/>
      <c r="C398" s="78"/>
      <c r="D398" s="78"/>
      <c r="E398" s="128"/>
      <c r="F398" s="127"/>
      <c r="G398" s="109"/>
      <c r="H398" s="109"/>
      <c r="I398" s="109"/>
      <c r="J398" s="109"/>
      <c r="K398" s="109"/>
      <c r="L398" s="110">
        <f>IF(L159=$D$400+1,$L$389*$D$396*L127/2,IF(L159&gt;$D$400+1,0,$L$389*$D$396*L127/2))</f>
        <v>1.1661032390833334E-2</v>
      </c>
      <c r="M398" s="110">
        <f t="shared" ref="M398:R398" si="256">IF(M159=$D$400+1,$L$389*$D$396*M127/2,IF(M159&gt;$D$400+1,0,$L$389*$D$396*M127))</f>
        <v>2.3322064781666669E-2</v>
      </c>
      <c r="N398" s="110">
        <f t="shared" si="256"/>
        <v>2.3322064781666669E-2</v>
      </c>
      <c r="O398" s="110">
        <f t="shared" si="256"/>
        <v>2.3322064781666669E-2</v>
      </c>
      <c r="P398" s="110">
        <f t="shared" si="256"/>
        <v>2.3322064781666669E-2</v>
      </c>
      <c r="Q398" s="110">
        <f t="shared" si="256"/>
        <v>2.3322064781666669E-2</v>
      </c>
      <c r="R398" s="126">
        <f t="shared" si="256"/>
        <v>2.3322064781666669E-2</v>
      </c>
      <c r="S398" s="209"/>
      <c r="T398" s="207"/>
      <c r="U398" s="208"/>
      <c r="V398" s="208"/>
    </row>
    <row r="399" spans="1:22" ht="15.75">
      <c r="A399" s="78"/>
      <c r="B399" s="78"/>
      <c r="C399" s="78"/>
      <c r="D399" s="103" t="s">
        <v>32</v>
      </c>
      <c r="E399" s="128"/>
      <c r="F399" s="127"/>
      <c r="G399" s="109"/>
      <c r="H399" s="109"/>
      <c r="I399" s="109"/>
      <c r="J399" s="109"/>
      <c r="K399" s="109"/>
      <c r="L399" s="109"/>
      <c r="M399" s="110">
        <f>IF(M160=$D$400+1,$M$389*$D$396*M128/2,IF(M160&gt;$D$400+1,0,$M$389*$D$396*M128/2))</f>
        <v>0</v>
      </c>
      <c r="N399" s="110">
        <f>IF(N160=$D$400+1,$M$389*$D$396*N128/2,IF(N160&gt;$D$400+1,0,$M$389*$D$396*N128))</f>
        <v>0</v>
      </c>
      <c r="O399" s="110">
        <f>IF(O160=$D$400+1,$M$389*$D$396*O128/2,IF(O160&gt;$D$400+1,0,$M$389*$D$396*O128))</f>
        <v>0</v>
      </c>
      <c r="P399" s="110">
        <f>IF(P160=$D$400+1,$M$389*$D$396*P128/2,IF(P160&gt;$D$400+1,0,$M$389*$D$396*P128))</f>
        <v>0</v>
      </c>
      <c r="Q399" s="110">
        <f>IF(Q160=$D$400+1,$M$389*$D$396*Q128/2,IF(Q160&gt;$D$400+1,0,$M$389*$D$396*Q128))</f>
        <v>0</v>
      </c>
      <c r="R399" s="126">
        <f>IF(R160=$D$400+1,$M$389*$D$396*R128/2,IF(R160&gt;$D$400+1,0,$M$389*$D$396*R128))</f>
        <v>0</v>
      </c>
      <c r="S399" s="209"/>
      <c r="T399" s="207"/>
      <c r="U399" s="208"/>
      <c r="V399" s="208"/>
    </row>
    <row r="400" spans="1:22" ht="15.75">
      <c r="A400" s="78"/>
      <c r="B400" s="78"/>
      <c r="C400" s="78"/>
      <c r="D400" s="93">
        <f>D103</f>
        <v>60</v>
      </c>
      <c r="E400" s="128"/>
      <c r="F400" s="127"/>
      <c r="G400" s="109"/>
      <c r="H400" s="109"/>
      <c r="I400" s="109"/>
      <c r="J400" s="109"/>
      <c r="K400" s="109"/>
      <c r="L400" s="109"/>
      <c r="M400" s="129"/>
      <c r="N400" s="110">
        <f>IF(N161=$D$400+1,$N$389*$D$396*N129/2,IF(N161&gt;$D$400+1,0,$N$389*$D$396*N129/2))</f>
        <v>0</v>
      </c>
      <c r="O400" s="110">
        <f>IF(O161=$D$400+1,$N$389*$D$396*O129/2,IF(O161&gt;$D$400+1,0,$N$389*$D$396*O129))</f>
        <v>0</v>
      </c>
      <c r="P400" s="110">
        <f>IF(P161=$D$400+1,$N$389*$D$396*P129/2,IF(P161&gt;$D$400+1,0,$N$389*$D$396*P129))</f>
        <v>0</v>
      </c>
      <c r="Q400" s="110">
        <f>IF(Q161=$D$400+1,$N$389*$D$396*Q129/2,IF(Q161&gt;$D$400+1,0,$N$389*$D$396*Q129))</f>
        <v>0</v>
      </c>
      <c r="R400" s="126">
        <f>IF(R161=$D$400+1,$N$389*$D$396*R129/2,IF(R161&gt;$D$400+1,0,$N$389*$D$396*R129))</f>
        <v>0</v>
      </c>
      <c r="S400" s="209"/>
      <c r="T400" s="207"/>
      <c r="U400" s="208"/>
      <c r="V400" s="208"/>
    </row>
    <row r="401" spans="1:22" ht="15.75">
      <c r="A401" s="78"/>
      <c r="B401" s="78"/>
      <c r="C401" s="78"/>
      <c r="D401" s="78"/>
      <c r="E401" s="128"/>
      <c r="F401" s="127"/>
      <c r="G401" s="109"/>
      <c r="H401" s="109"/>
      <c r="I401" s="109"/>
      <c r="J401" s="109"/>
      <c r="K401" s="109"/>
      <c r="L401" s="109"/>
      <c r="M401" s="129"/>
      <c r="N401" s="109"/>
      <c r="O401" s="110">
        <f>IF(O162=$D$400+1,$O$389*$D$396*O130/2,IF(O162&gt;$D$400+1,0,$O$389*$D$396*O130/2))</f>
        <v>0</v>
      </c>
      <c r="P401" s="110">
        <f>IF(P162=$D$400+1,$O$389*$D$396*P130/2,IF(P162&gt;$D$400+1,0,$O$389*$D$396*P130))</f>
        <v>0</v>
      </c>
      <c r="Q401" s="110">
        <f>IF(Q162=$D$400+1,$O$389*$D$396*Q130/2,IF(Q162&gt;$D$400+1,0,$O$389*$D$396*Q130))</f>
        <v>0</v>
      </c>
      <c r="R401" s="126">
        <f>IF(R162=$D$400+1,$O$389*$D$396*R130/2,IF(R162&gt;$D$400+1,0,$O$389*$D$396*R130))</f>
        <v>0</v>
      </c>
      <c r="S401" s="209"/>
      <c r="T401" s="207"/>
      <c r="U401" s="208"/>
      <c r="V401" s="208"/>
    </row>
    <row r="402" spans="1:22" ht="15.75">
      <c r="A402" s="78"/>
      <c r="B402" s="78"/>
      <c r="C402" s="78"/>
      <c r="D402" s="78"/>
      <c r="E402" s="128"/>
      <c r="F402" s="127"/>
      <c r="G402" s="109"/>
      <c r="H402" s="109"/>
      <c r="I402" s="109"/>
      <c r="J402" s="109"/>
      <c r="K402" s="109"/>
      <c r="L402" s="109"/>
      <c r="M402" s="129"/>
      <c r="N402" s="109"/>
      <c r="O402" s="109"/>
      <c r="P402" s="110">
        <f>IF(P163=$D$400+1,$P$389*$D$396*P131/2,IF(P163&gt;$D$400+1,0,$P$389*$D$396*P131/2))</f>
        <v>0</v>
      </c>
      <c r="Q402" s="110">
        <f>IF(Q163=$D$400+1,$P$389*$D$396*Q131/2,IF(Q163&gt;$D$400+1,0,$P$389*$D$396*Q131))</f>
        <v>0</v>
      </c>
      <c r="R402" s="126">
        <f>IF(R163=$D$400+1,$P$389*$D$396*R131/2,IF(R163&gt;$D$400+1,0,$P$389*$D$396*R131))</f>
        <v>0</v>
      </c>
      <c r="S402" s="209"/>
      <c r="T402" s="207"/>
      <c r="U402" s="208"/>
      <c r="V402" s="208"/>
    </row>
    <row r="403" spans="1:22" ht="15.75">
      <c r="A403" s="78"/>
      <c r="B403" s="78"/>
      <c r="C403" s="78"/>
      <c r="D403" s="78"/>
      <c r="E403" s="128"/>
      <c r="F403" s="127"/>
      <c r="G403" s="109"/>
      <c r="H403" s="109"/>
      <c r="I403" s="109"/>
      <c r="J403" s="109"/>
      <c r="K403" s="109"/>
      <c r="L403" s="109"/>
      <c r="M403" s="129"/>
      <c r="N403" s="109"/>
      <c r="O403" s="109"/>
      <c r="P403" s="109"/>
      <c r="Q403" s="110">
        <f>IF(Q164=$D$400+1,$Q$389*$D$396*Q132/2,IF(Q164&gt;$D$400+1,0,$Q$389*$D$396*Q132/2))</f>
        <v>0</v>
      </c>
      <c r="R403" s="126">
        <f>IF(R164=$D$400+1,$Q$389*$D$396*R132/2,IF(R164&gt;$D$400+1,0,$Q$389*$D$396*R132))</f>
        <v>0</v>
      </c>
      <c r="S403" s="209"/>
      <c r="T403" s="207"/>
      <c r="U403" s="208"/>
      <c r="V403" s="208"/>
    </row>
    <row r="404" spans="1:22" ht="15.75">
      <c r="A404" s="78"/>
      <c r="B404" s="78"/>
      <c r="C404" s="78"/>
      <c r="D404" s="78"/>
      <c r="E404" s="128"/>
      <c r="F404" s="127"/>
      <c r="G404" s="109"/>
      <c r="H404" s="109"/>
      <c r="I404" s="109"/>
      <c r="J404" s="109"/>
      <c r="K404" s="109"/>
      <c r="L404" s="109"/>
      <c r="M404" s="129"/>
      <c r="N404" s="109"/>
      <c r="O404" s="109"/>
      <c r="P404" s="109"/>
      <c r="Q404" s="109"/>
      <c r="R404" s="126">
        <f>IF(R165=$D$400+1,$R$389*$D$396*R133/2,IF(R165&gt;$D$400+1,0,$R$389*$D$396*R133/2))</f>
        <v>0</v>
      </c>
      <c r="S404" s="209"/>
      <c r="T404" s="207"/>
      <c r="U404" s="208"/>
      <c r="V404" s="208"/>
    </row>
    <row r="405" spans="1:22" ht="15.75">
      <c r="A405" s="78"/>
      <c r="B405" s="78"/>
      <c r="C405" s="78"/>
      <c r="D405" s="78"/>
      <c r="E405" s="128"/>
      <c r="F405" s="127"/>
      <c r="G405" s="109"/>
      <c r="H405" s="109"/>
      <c r="I405" s="109"/>
      <c r="J405" s="109"/>
      <c r="K405" s="109"/>
      <c r="L405" s="109"/>
      <c r="M405" s="129"/>
      <c r="N405" s="109"/>
      <c r="O405" s="109"/>
      <c r="P405" s="109"/>
      <c r="Q405" s="109"/>
      <c r="R405" s="131"/>
    </row>
    <row r="406" spans="1:22" ht="15.75">
      <c r="A406" s="78"/>
      <c r="B406" s="78"/>
      <c r="C406" s="78"/>
      <c r="D406" s="78"/>
      <c r="E406" s="128"/>
      <c r="F406" s="127"/>
      <c r="G406" s="109"/>
      <c r="H406" s="109"/>
      <c r="I406" s="109"/>
      <c r="J406" s="109"/>
      <c r="K406" s="109"/>
      <c r="L406" s="109"/>
      <c r="M406" s="129"/>
      <c r="N406" s="109"/>
      <c r="O406" s="109"/>
      <c r="P406" s="109"/>
      <c r="Q406" s="109"/>
      <c r="R406" s="131"/>
    </row>
    <row r="407" spans="1:22" ht="15.75">
      <c r="A407" s="78"/>
      <c r="B407" s="73"/>
      <c r="C407" s="73"/>
      <c r="D407" s="73"/>
      <c r="E407" s="128"/>
      <c r="F407" s="127"/>
      <c r="G407" s="109"/>
      <c r="H407" s="109"/>
      <c r="I407" s="109"/>
      <c r="J407" s="109"/>
      <c r="K407" s="109"/>
      <c r="L407" s="109"/>
      <c r="M407" s="129"/>
      <c r="N407" s="109"/>
      <c r="O407" s="109"/>
      <c r="P407" s="109"/>
      <c r="Q407" s="109"/>
      <c r="R407" s="131"/>
    </row>
    <row r="408" spans="1:22" ht="15.75">
      <c r="A408" s="78"/>
      <c r="B408" s="78"/>
      <c r="C408" s="78"/>
      <c r="D408" s="109"/>
      <c r="E408" s="109"/>
      <c r="F408" s="109"/>
      <c r="G408" s="109"/>
      <c r="H408" s="109"/>
      <c r="I408" s="109"/>
      <c r="J408" s="109"/>
      <c r="K408" s="109"/>
      <c r="L408" s="109"/>
      <c r="M408" s="129"/>
      <c r="N408" s="109"/>
      <c r="O408" s="109"/>
      <c r="P408" s="109"/>
      <c r="Q408" s="109"/>
      <c r="R408" s="131"/>
    </row>
    <row r="409" spans="1:22" ht="15.75">
      <c r="A409" s="78"/>
      <c r="B409" s="78"/>
      <c r="C409" s="78"/>
      <c r="D409" s="109"/>
      <c r="E409" s="109"/>
      <c r="F409" s="109"/>
      <c r="G409" s="109"/>
      <c r="H409" s="109"/>
      <c r="I409" s="109"/>
      <c r="J409" s="109"/>
      <c r="K409" s="109"/>
      <c r="L409" s="109"/>
      <c r="M409" s="129"/>
      <c r="N409" s="109"/>
      <c r="O409" s="109"/>
      <c r="P409" s="109"/>
      <c r="Q409" s="109"/>
      <c r="R409" s="131"/>
    </row>
    <row r="410" spans="1:22" ht="15.75">
      <c r="A410" s="78"/>
      <c r="B410" s="78"/>
      <c r="C410" s="78"/>
      <c r="D410" s="109"/>
      <c r="E410" s="109"/>
      <c r="F410" s="109"/>
      <c r="G410" s="109"/>
      <c r="H410" s="109"/>
      <c r="I410" s="109"/>
      <c r="J410" s="109"/>
      <c r="K410" s="109"/>
      <c r="L410" s="109"/>
      <c r="M410" s="129"/>
      <c r="N410" s="109"/>
      <c r="O410" s="109"/>
      <c r="P410" s="109"/>
      <c r="Q410" s="109"/>
      <c r="R410" s="131"/>
    </row>
    <row r="411" spans="1:22" ht="15.75">
      <c r="A411" s="78"/>
      <c r="B411" s="78"/>
      <c r="C411" s="78"/>
      <c r="D411" s="109"/>
      <c r="E411" s="109"/>
      <c r="F411" s="109"/>
      <c r="G411" s="109"/>
      <c r="H411" s="109"/>
      <c r="I411" s="109"/>
      <c r="J411" s="109"/>
      <c r="K411" s="109"/>
      <c r="L411" s="109"/>
      <c r="M411" s="129"/>
      <c r="N411" s="109"/>
      <c r="O411" s="109"/>
      <c r="P411" s="109"/>
      <c r="Q411" s="109"/>
      <c r="R411" s="131"/>
    </row>
    <row r="412" spans="1:22" ht="15.75">
      <c r="A412" s="78"/>
      <c r="B412" s="78"/>
      <c r="C412" s="78"/>
      <c r="D412" s="109"/>
      <c r="E412" s="109"/>
      <c r="F412" s="109"/>
      <c r="G412" s="109"/>
      <c r="H412" s="109"/>
      <c r="I412" s="109"/>
      <c r="J412" s="109"/>
      <c r="K412" s="109"/>
      <c r="L412" s="109"/>
      <c r="M412" s="129"/>
      <c r="N412" s="109"/>
      <c r="O412" s="109"/>
      <c r="P412" s="109"/>
      <c r="Q412" s="109"/>
      <c r="R412" s="131"/>
    </row>
    <row r="413" spans="1:22" ht="15.75">
      <c r="A413" s="78"/>
      <c r="B413" s="78"/>
      <c r="C413" s="78"/>
      <c r="D413" s="109"/>
      <c r="E413" s="109"/>
      <c r="F413" s="109"/>
      <c r="G413" s="109"/>
      <c r="H413" s="109"/>
      <c r="I413" s="109"/>
      <c r="J413" s="109"/>
      <c r="K413" s="109"/>
      <c r="L413" s="109"/>
      <c r="M413" s="129"/>
      <c r="N413" s="109"/>
      <c r="O413" s="109"/>
      <c r="P413" s="109"/>
      <c r="Q413" s="109"/>
      <c r="R413" s="131"/>
    </row>
    <row r="414" spans="1:22" ht="15.75">
      <c r="A414" s="78"/>
      <c r="B414" s="78"/>
      <c r="C414" s="78"/>
      <c r="D414" s="109"/>
      <c r="E414" s="109"/>
      <c r="F414" s="109"/>
      <c r="G414" s="109"/>
      <c r="H414" s="109"/>
      <c r="I414" s="109"/>
      <c r="J414" s="109"/>
      <c r="K414" s="109"/>
      <c r="L414" s="109"/>
      <c r="M414" s="129"/>
      <c r="N414" s="109"/>
      <c r="O414" s="109"/>
      <c r="P414" s="109"/>
      <c r="Q414" s="109"/>
      <c r="R414" s="131"/>
    </row>
    <row r="415" spans="1:22" ht="15.75">
      <c r="A415" s="78"/>
      <c r="B415" s="78"/>
      <c r="C415" s="78"/>
      <c r="D415" s="109"/>
      <c r="E415" s="109"/>
      <c r="F415" s="109"/>
      <c r="G415" s="109"/>
      <c r="H415" s="109"/>
      <c r="I415" s="109"/>
      <c r="J415" s="109"/>
      <c r="K415" s="109"/>
      <c r="L415" s="109"/>
      <c r="M415" s="129"/>
      <c r="N415" s="109"/>
      <c r="O415" s="109"/>
      <c r="P415" s="109"/>
      <c r="Q415" s="109"/>
      <c r="R415" s="131"/>
    </row>
    <row r="416" spans="1:22" ht="15.75">
      <c r="A416" s="78"/>
      <c r="B416" s="78"/>
      <c r="C416" s="78"/>
      <c r="D416" s="109"/>
      <c r="E416" s="109"/>
      <c r="F416" s="109"/>
      <c r="G416" s="109"/>
      <c r="H416" s="109"/>
      <c r="I416" s="109"/>
      <c r="J416" s="109"/>
      <c r="K416" s="109"/>
      <c r="L416" s="109"/>
      <c r="M416" s="129"/>
      <c r="N416" s="109"/>
      <c r="O416" s="109"/>
      <c r="P416" s="109"/>
      <c r="Q416" s="109"/>
      <c r="R416" s="131"/>
    </row>
    <row r="417" spans="1:33" ht="15.75">
      <c r="A417" s="78"/>
      <c r="B417" s="78"/>
      <c r="C417" s="78"/>
      <c r="D417" s="109"/>
      <c r="E417" s="109"/>
      <c r="F417" s="109"/>
      <c r="G417" s="109"/>
      <c r="H417" s="109"/>
      <c r="I417" s="109"/>
      <c r="J417" s="109"/>
      <c r="K417" s="109"/>
      <c r="L417" s="109"/>
      <c r="M417" s="129"/>
      <c r="N417" s="109"/>
      <c r="O417" s="109"/>
      <c r="P417" s="109"/>
      <c r="Q417" s="109"/>
      <c r="R417" s="131"/>
    </row>
    <row r="418" spans="1:33" ht="15.75">
      <c r="A418" s="78"/>
      <c r="B418" s="78"/>
      <c r="C418" s="78"/>
      <c r="D418" s="109"/>
      <c r="E418" s="109"/>
      <c r="F418" s="109"/>
      <c r="G418" s="109"/>
      <c r="H418" s="109"/>
      <c r="I418" s="109"/>
      <c r="J418" s="109"/>
      <c r="K418" s="109"/>
      <c r="L418" s="109"/>
      <c r="M418" s="129"/>
      <c r="N418" s="109"/>
      <c r="O418" s="109"/>
      <c r="P418" s="109"/>
      <c r="Q418" s="109"/>
      <c r="R418" s="131"/>
    </row>
    <row r="419" spans="1:33" ht="15.75">
      <c r="A419" s="78"/>
      <c r="B419" s="78"/>
      <c r="C419" s="78"/>
      <c r="D419" s="109"/>
      <c r="E419" s="109"/>
      <c r="F419" s="109"/>
      <c r="G419" s="109"/>
      <c r="H419" s="109"/>
      <c r="I419" s="109"/>
      <c r="J419" s="109"/>
      <c r="K419" s="109"/>
      <c r="L419" s="109"/>
      <c r="M419" s="129"/>
      <c r="N419" s="109"/>
      <c r="O419" s="109"/>
      <c r="P419" s="109"/>
      <c r="Q419" s="109"/>
      <c r="R419" s="131"/>
    </row>
    <row r="420" spans="1:33" ht="15.75">
      <c r="A420" s="92"/>
      <c r="B420" s="78"/>
      <c r="C420" s="78"/>
      <c r="D420" s="109"/>
      <c r="E420" s="109"/>
      <c r="F420" s="109"/>
      <c r="G420" s="109"/>
      <c r="H420" s="109"/>
      <c r="I420" s="109"/>
      <c r="J420" s="109"/>
      <c r="K420" s="109"/>
      <c r="L420" s="109"/>
      <c r="M420" s="129"/>
      <c r="N420" s="109"/>
      <c r="O420" s="109"/>
      <c r="P420" s="109"/>
      <c r="Q420" s="109"/>
      <c r="R420" s="131"/>
    </row>
    <row r="421" spans="1:33" ht="15.75">
      <c r="A421" s="72" t="str">
        <f>A389&amp;" Depreciation"</f>
        <v>Mains Replacement (Repairs) Depreciation</v>
      </c>
      <c r="B421" s="72"/>
      <c r="C421" s="72"/>
      <c r="D421" s="121">
        <f>SUM(D390:D391)</f>
        <v>2.3996783625730995E-2</v>
      </c>
      <c r="E421" s="121">
        <f t="shared" ref="E421:R421" si="257">SUM(E390:E420)</f>
        <v>7.983481484695526E-2</v>
      </c>
      <c r="F421" s="121">
        <f t="shared" si="257"/>
        <v>0.12077048437653821</v>
      </c>
      <c r="G421" s="121">
        <f t="shared" si="257"/>
        <v>0.14611517369030702</v>
      </c>
      <c r="H421" s="121">
        <f t="shared" si="257"/>
        <v>0.17663324922944967</v>
      </c>
      <c r="I421" s="121">
        <f t="shared" si="257"/>
        <v>0.2080178615525714</v>
      </c>
      <c r="J421" s="121">
        <f t="shared" si="257"/>
        <v>0.2438251059461147</v>
      </c>
      <c r="K421" s="121">
        <f t="shared" si="257"/>
        <v>0.27905775077538075</v>
      </c>
      <c r="L421" s="121">
        <f t="shared" si="257"/>
        <v>0.30726098776559513</v>
      </c>
      <c r="M421" s="121">
        <f t="shared" si="257"/>
        <v>0.31892202015642845</v>
      </c>
      <c r="N421" s="121">
        <f t="shared" si="257"/>
        <v>0.31892202015642845</v>
      </c>
      <c r="O421" s="121">
        <f t="shared" si="257"/>
        <v>0.31892202015642845</v>
      </c>
      <c r="P421" s="121">
        <f t="shared" si="257"/>
        <v>0.31892202015642845</v>
      </c>
      <c r="Q421" s="121">
        <f t="shared" si="257"/>
        <v>0.31892202015642845</v>
      </c>
      <c r="R421" s="197">
        <f t="shared" si="257"/>
        <v>0.31892202015642845</v>
      </c>
    </row>
    <row r="422" spans="1:33" ht="9.75" customHeight="1">
      <c r="A422" s="74"/>
      <c r="B422" s="74"/>
      <c r="C422" s="74"/>
      <c r="D422" s="74"/>
      <c r="E422" s="122"/>
      <c r="F422" s="74"/>
      <c r="G422" s="123"/>
      <c r="H422" s="123"/>
      <c r="I422" s="123"/>
      <c r="J422" s="123"/>
      <c r="K422" s="123"/>
      <c r="L422" s="123"/>
      <c r="M422" s="65"/>
      <c r="N422" s="65"/>
      <c r="O422" s="65"/>
      <c r="P422" s="65"/>
      <c r="Q422" s="65"/>
      <c r="R422" s="65"/>
    </row>
    <row r="423" spans="1:33" s="5" customFormat="1" ht="16.5" thickBot="1">
      <c r="A423" s="143" t="s">
        <v>33</v>
      </c>
      <c r="B423" s="143"/>
      <c r="C423" s="143"/>
      <c r="D423" s="144">
        <f t="shared" ref="D423:R423" si="258">SUM(D421,D387,D353,D319,D285,D251,D217)</f>
        <v>0.72356403508771927</v>
      </c>
      <c r="E423" s="144">
        <f t="shared" si="258"/>
        <v>1.8651910957319102</v>
      </c>
      <c r="F423" s="144">
        <f t="shared" si="258"/>
        <v>3.0063163038923797</v>
      </c>
      <c r="G423" s="144">
        <f t="shared" si="258"/>
        <v>4.2961637806140249</v>
      </c>
      <c r="H423" s="144">
        <f t="shared" si="258"/>
        <v>5.3452475446815759</v>
      </c>
      <c r="I423" s="144">
        <f t="shared" si="258"/>
        <v>6.0299729984460049</v>
      </c>
      <c r="J423" s="144">
        <f t="shared" si="258"/>
        <v>6.6698034686759708</v>
      </c>
      <c r="K423" s="144">
        <f t="shared" si="258"/>
        <v>7.1703732006279761</v>
      </c>
      <c r="L423" s="144">
        <f t="shared" si="258"/>
        <v>7.5630492227528681</v>
      </c>
      <c r="M423" s="144">
        <f t="shared" si="258"/>
        <v>8.5262934140941198</v>
      </c>
      <c r="N423" s="144">
        <f t="shared" si="258"/>
        <v>9.8103260633993798</v>
      </c>
      <c r="O423" s="144">
        <f t="shared" si="258"/>
        <v>11.041485419072835</v>
      </c>
      <c r="P423" s="144">
        <f t="shared" si="258"/>
        <v>12.249311961309022</v>
      </c>
      <c r="Q423" s="144">
        <f t="shared" si="258"/>
        <v>13.639308403506917</v>
      </c>
      <c r="R423" s="198">
        <f t="shared" si="258"/>
        <v>15.309658877069969</v>
      </c>
      <c r="S423" s="145"/>
      <c r="T423" s="145"/>
      <c r="U423" s="145"/>
      <c r="V423" s="145"/>
      <c r="W423" s="145"/>
      <c r="X423" s="145"/>
      <c r="Y423" s="145"/>
      <c r="Z423" s="145"/>
      <c r="AA423" s="145"/>
      <c r="AB423" s="145"/>
      <c r="AC423" s="145"/>
      <c r="AD423" s="145"/>
      <c r="AE423" s="145"/>
      <c r="AF423" s="145"/>
      <c r="AG423" s="145"/>
    </row>
    <row r="424" spans="1:33" s="7" customFormat="1" ht="16.5" thickTop="1">
      <c r="S424" s="171"/>
      <c r="T424" s="171"/>
      <c r="U424" s="171"/>
      <c r="V424" s="171"/>
      <c r="W424" s="171"/>
      <c r="X424" s="171"/>
      <c r="Y424" s="171"/>
      <c r="Z424" s="171"/>
      <c r="AA424" s="171"/>
      <c r="AB424" s="171"/>
      <c r="AC424" s="171"/>
      <c r="AD424" s="171"/>
      <c r="AE424" s="171"/>
      <c r="AF424" s="171"/>
      <c r="AG424" s="171"/>
    </row>
    <row r="425" spans="1:33" s="7" customFormat="1" ht="16.5" thickBot="1">
      <c r="S425" s="171"/>
      <c r="T425" s="171"/>
      <c r="U425" s="171"/>
      <c r="V425" s="171"/>
      <c r="W425" s="171"/>
      <c r="X425" s="171"/>
      <c r="Y425" s="171"/>
      <c r="Z425" s="171"/>
      <c r="AA425" s="171"/>
      <c r="AB425" s="171"/>
      <c r="AC425" s="171"/>
      <c r="AD425" s="171"/>
      <c r="AE425" s="171"/>
      <c r="AF425" s="171"/>
      <c r="AG425" s="171"/>
    </row>
    <row r="426" spans="1:33" s="7" customFormat="1" ht="19.5" hidden="1" thickTop="1" thickBot="1">
      <c r="A426" s="8" t="s">
        <v>77</v>
      </c>
      <c r="B426" s="9"/>
      <c r="C426" s="9"/>
      <c r="D426" s="4"/>
      <c r="E426" s="4"/>
      <c r="F426" s="4"/>
      <c r="G426" s="4"/>
      <c r="H426" s="4"/>
      <c r="I426" s="4"/>
      <c r="J426" s="4"/>
      <c r="K426" s="4"/>
      <c r="L426" s="4"/>
      <c r="M426" s="4"/>
      <c r="N426" s="4"/>
      <c r="O426" s="4"/>
      <c r="P426" s="4"/>
      <c r="Q426" s="4"/>
      <c r="R426" s="4"/>
      <c r="S426" s="171"/>
      <c r="T426" s="171"/>
      <c r="U426" s="171"/>
      <c r="V426" s="171"/>
      <c r="W426" s="171"/>
      <c r="X426" s="171"/>
      <c r="Y426" s="171"/>
      <c r="Z426" s="171"/>
      <c r="AA426" s="171"/>
      <c r="AB426" s="171"/>
      <c r="AC426" s="171"/>
      <c r="AD426" s="171"/>
      <c r="AE426" s="171"/>
      <c r="AF426" s="171"/>
      <c r="AG426" s="171"/>
    </row>
    <row r="427" spans="1:33" ht="16.5" hidden="1" thickTop="1">
      <c r="A427" s="52"/>
      <c r="B427" s="52"/>
      <c r="C427" s="52"/>
      <c r="D427" s="150">
        <v>1998</v>
      </c>
      <c r="E427" s="150">
        <v>1999</v>
      </c>
      <c r="F427" s="150">
        <v>2000</v>
      </c>
      <c r="G427" s="150">
        <v>2001</v>
      </c>
      <c r="H427" s="150">
        <v>2002</v>
      </c>
      <c r="I427" s="150">
        <v>2003</v>
      </c>
      <c r="J427" s="150">
        <v>2004</v>
      </c>
      <c r="K427" s="150">
        <v>2005</v>
      </c>
      <c r="L427" s="150">
        <v>2006</v>
      </c>
      <c r="M427" s="150">
        <v>2007</v>
      </c>
      <c r="N427" s="150">
        <v>2008</v>
      </c>
      <c r="O427" s="150">
        <v>2009</v>
      </c>
      <c r="P427" s="150">
        <v>2010</v>
      </c>
      <c r="Q427" s="150">
        <v>2011</v>
      </c>
      <c r="R427" s="183">
        <v>2012</v>
      </c>
    </row>
    <row r="428" spans="1:33" ht="15.75" hidden="1">
      <c r="A428" s="35" t="s">
        <v>53</v>
      </c>
      <c r="B428" s="36"/>
      <c r="C428" s="36"/>
      <c r="D428" s="37"/>
      <c r="E428" s="164"/>
      <c r="F428" s="38"/>
      <c r="G428" s="38"/>
      <c r="H428" s="38"/>
      <c r="I428" s="38"/>
      <c r="J428" s="38"/>
      <c r="K428" s="38"/>
      <c r="L428" s="38"/>
      <c r="M428" s="38"/>
      <c r="N428" s="38"/>
      <c r="O428" s="38"/>
      <c r="P428" s="38"/>
      <c r="Q428" s="38"/>
      <c r="R428" s="184"/>
    </row>
    <row r="429" spans="1:33" ht="15.75" hidden="1">
      <c r="A429" s="39" t="s">
        <v>56</v>
      </c>
      <c r="B429" s="40"/>
      <c r="C429" s="40"/>
      <c r="D429" s="41">
        <v>0</v>
      </c>
      <c r="E429" s="175">
        <f>D433</f>
        <v>29.08609366471735</v>
      </c>
      <c r="F429" s="175">
        <f t="shared" ref="F429:R429" si="259">E433</f>
        <v>51.077172556804214</v>
      </c>
      <c r="G429" s="175">
        <f t="shared" si="259"/>
        <v>67.637047861738921</v>
      </c>
      <c r="H429" s="175">
        <f t="shared" si="259"/>
        <v>84.443295645923186</v>
      </c>
      <c r="I429" s="175">
        <f t="shared" si="259"/>
        <v>102.10946740600677</v>
      </c>
      <c r="J429" s="175">
        <f t="shared" si="259"/>
        <v>121.42989703764233</v>
      </c>
      <c r="K429" s="175">
        <f t="shared" si="259"/>
        <v>144.34136747837249</v>
      </c>
      <c r="L429" s="175">
        <f t="shared" si="259"/>
        <v>168.50682297873797</v>
      </c>
      <c r="M429" s="175">
        <f t="shared" si="259"/>
        <v>194.82425902245319</v>
      </c>
      <c r="N429" s="175">
        <f t="shared" si="259"/>
        <v>225.98698742379275</v>
      </c>
      <c r="O429" s="175">
        <f t="shared" si="259"/>
        <v>254.98883499432574</v>
      </c>
      <c r="P429" s="175">
        <f t="shared" si="259"/>
        <v>276.46343735621372</v>
      </c>
      <c r="Q429" s="175">
        <f t="shared" si="259"/>
        <v>307.86502786555519</v>
      </c>
      <c r="R429" s="189">
        <f t="shared" si="259"/>
        <v>350.89923152266533</v>
      </c>
    </row>
    <row r="430" spans="1:33" ht="15.75" hidden="1">
      <c r="A430" s="39" t="s">
        <v>63</v>
      </c>
      <c r="B430" s="40"/>
      <c r="C430" s="40"/>
      <c r="D430" s="41">
        <f>D107+D108</f>
        <v>29.33051461988304</v>
      </c>
      <c r="E430" s="175">
        <f t="shared" ref="E430:R430" si="260">E107+E108</f>
        <v>22.668827699917557</v>
      </c>
      <c r="F430" s="175">
        <f t="shared" si="260"/>
        <v>17.572972447325764</v>
      </c>
      <c r="G430" s="175">
        <f t="shared" si="260"/>
        <v>18.116759358288775</v>
      </c>
      <c r="H430" s="175">
        <f t="shared" si="260"/>
        <v>19.288392936645888</v>
      </c>
      <c r="I430" s="175">
        <f t="shared" si="260"/>
        <v>21.280726806053693</v>
      </c>
      <c r="J430" s="175">
        <f t="shared" si="260"/>
        <v>25.259603702721417</v>
      </c>
      <c r="K430" s="175">
        <f t="shared" si="260"/>
        <v>26.948657606601099</v>
      </c>
      <c r="L430" s="175">
        <f t="shared" si="260"/>
        <v>29.571640635300003</v>
      </c>
      <c r="M430" s="175">
        <f t="shared" si="260"/>
        <v>34.954652099043862</v>
      </c>
      <c r="N430" s="175">
        <f t="shared" si="260"/>
        <v>33.363085750315271</v>
      </c>
      <c r="O430" s="175">
        <f t="shared" si="260"/>
        <v>26.333310510510508</v>
      </c>
      <c r="P430" s="175">
        <f t="shared" si="260"/>
        <v>36.786295373665475</v>
      </c>
      <c r="Q430" s="175">
        <f t="shared" si="260"/>
        <v>49.134918638199665</v>
      </c>
      <c r="R430" s="189">
        <f t="shared" si="260"/>
        <v>67.899374024890477</v>
      </c>
    </row>
    <row r="431" spans="1:33" ht="15.75" hidden="1">
      <c r="A431" s="39" t="s">
        <v>57</v>
      </c>
      <c r="B431" s="40"/>
      <c r="C431" s="40"/>
      <c r="D431" s="41">
        <f>D217</f>
        <v>0.24442095516569198</v>
      </c>
      <c r="E431" s="175">
        <f>E217</f>
        <v>0.67774880783069691</v>
      </c>
      <c r="F431" s="175">
        <f t="shared" ref="F431:R431" si="261">F217</f>
        <v>1.013097142391058</v>
      </c>
      <c r="G431" s="175">
        <f t="shared" si="261"/>
        <v>1.3105115741045126</v>
      </c>
      <c r="H431" s="175">
        <f t="shared" si="261"/>
        <v>1.6222211765623014</v>
      </c>
      <c r="I431" s="175">
        <f t="shared" si="261"/>
        <v>1.9602971744181312</v>
      </c>
      <c r="J431" s="175">
        <f t="shared" si="261"/>
        <v>2.3481332619912569</v>
      </c>
      <c r="K431" s="175">
        <f t="shared" si="261"/>
        <v>2.7832021062356116</v>
      </c>
      <c r="L431" s="175">
        <f t="shared" si="261"/>
        <v>3.2542045915847875</v>
      </c>
      <c r="M431" s="175">
        <f t="shared" si="261"/>
        <v>3.7919236977043198</v>
      </c>
      <c r="N431" s="175">
        <f t="shared" si="261"/>
        <v>4.3612381797823128</v>
      </c>
      <c r="O431" s="175">
        <f t="shared" si="261"/>
        <v>4.8587081486225276</v>
      </c>
      <c r="P431" s="175">
        <f t="shared" si="261"/>
        <v>5.3847048643239939</v>
      </c>
      <c r="Q431" s="175">
        <f t="shared" si="261"/>
        <v>6.1007149810895376</v>
      </c>
      <c r="R431" s="189">
        <f t="shared" si="261"/>
        <v>7.0760007532819547</v>
      </c>
    </row>
    <row r="432" spans="1:33" ht="15.75" hidden="1">
      <c r="A432" s="39" t="s">
        <v>59</v>
      </c>
      <c r="B432" s="40"/>
      <c r="C432" s="40"/>
      <c r="D432" s="41"/>
      <c r="E432" s="175"/>
      <c r="F432" s="175"/>
      <c r="G432" s="175"/>
      <c r="H432" s="175"/>
      <c r="I432" s="175"/>
      <c r="J432" s="175"/>
      <c r="K432" s="175"/>
      <c r="L432" s="175"/>
      <c r="M432" s="175"/>
      <c r="N432" s="175"/>
      <c r="O432" s="175"/>
      <c r="P432" s="175"/>
      <c r="Q432" s="175"/>
      <c r="R432" s="189"/>
    </row>
    <row r="433" spans="1:18" ht="15.75" hidden="1">
      <c r="A433" s="39" t="s">
        <v>58</v>
      </c>
      <c r="B433" s="40"/>
      <c r="C433" s="40"/>
      <c r="D433" s="41">
        <f>D429+D430+D432-D431</f>
        <v>29.08609366471735</v>
      </c>
      <c r="E433" s="175">
        <f>E429+E430+E432-E431</f>
        <v>51.077172556804214</v>
      </c>
      <c r="F433" s="175">
        <f t="shared" ref="F433:R433" si="262">F429+F430+F432-F431</f>
        <v>67.637047861738921</v>
      </c>
      <c r="G433" s="175">
        <f t="shared" si="262"/>
        <v>84.443295645923186</v>
      </c>
      <c r="H433" s="175">
        <f t="shared" si="262"/>
        <v>102.10946740600677</v>
      </c>
      <c r="I433" s="175">
        <f t="shared" si="262"/>
        <v>121.42989703764233</v>
      </c>
      <c r="J433" s="175">
        <f t="shared" si="262"/>
        <v>144.34136747837249</v>
      </c>
      <c r="K433" s="175">
        <f t="shared" si="262"/>
        <v>168.50682297873797</v>
      </c>
      <c r="L433" s="175">
        <f t="shared" si="262"/>
        <v>194.82425902245319</v>
      </c>
      <c r="M433" s="175">
        <f t="shared" si="262"/>
        <v>225.98698742379275</v>
      </c>
      <c r="N433" s="175">
        <f t="shared" si="262"/>
        <v>254.98883499432574</v>
      </c>
      <c r="O433" s="175">
        <f t="shared" si="262"/>
        <v>276.46343735621372</v>
      </c>
      <c r="P433" s="175">
        <f t="shared" si="262"/>
        <v>307.86502786555519</v>
      </c>
      <c r="Q433" s="175">
        <f t="shared" si="262"/>
        <v>350.89923152266533</v>
      </c>
      <c r="R433" s="189">
        <f t="shared" si="262"/>
        <v>411.72260479427382</v>
      </c>
    </row>
    <row r="434" spans="1:18" ht="15.75" hidden="1">
      <c r="A434" s="49" t="s">
        <v>34</v>
      </c>
      <c r="B434" s="50"/>
      <c r="C434" s="50"/>
      <c r="D434" s="172"/>
      <c r="E434" s="172"/>
      <c r="F434" s="172"/>
      <c r="G434" s="172"/>
      <c r="H434" s="172"/>
      <c r="I434" s="172"/>
      <c r="J434" s="172"/>
      <c r="K434" s="172"/>
      <c r="L434" s="172"/>
      <c r="M434" s="172"/>
      <c r="N434" s="38"/>
      <c r="O434" s="38"/>
      <c r="P434" s="38"/>
      <c r="Q434" s="38"/>
      <c r="R434" s="184"/>
    </row>
    <row r="435" spans="1:18" ht="15.75" hidden="1">
      <c r="A435" s="39" t="s">
        <v>56</v>
      </c>
      <c r="B435" s="40"/>
      <c r="C435" s="40"/>
      <c r="D435" s="41">
        <v>0</v>
      </c>
      <c r="E435" s="175">
        <f>D439</f>
        <v>5.0332236842105269</v>
      </c>
      <c r="F435" s="175">
        <f t="shared" ref="F435:R435" si="263">E439</f>
        <v>10.784676879131052</v>
      </c>
      <c r="G435" s="175">
        <f t="shared" si="263"/>
        <v>17.15303343429267</v>
      </c>
      <c r="H435" s="175">
        <f t="shared" si="263"/>
        <v>23.755902511447026</v>
      </c>
      <c r="I435" s="175">
        <f t="shared" si="263"/>
        <v>28.178623612139106</v>
      </c>
      <c r="J435" s="175">
        <f t="shared" si="263"/>
        <v>33.840421290275906</v>
      </c>
      <c r="K435" s="175">
        <f t="shared" si="263"/>
        <v>38.903978710157332</v>
      </c>
      <c r="L435" s="175">
        <f t="shared" si="263"/>
        <v>43.521840697217236</v>
      </c>
      <c r="M435" s="175">
        <f t="shared" si="263"/>
        <v>47.897451782977853</v>
      </c>
      <c r="N435" s="175">
        <f t="shared" si="263"/>
        <v>52.196435702944854</v>
      </c>
      <c r="O435" s="175">
        <f t="shared" si="263"/>
        <v>57.321394897944849</v>
      </c>
      <c r="P435" s="175">
        <f t="shared" si="263"/>
        <v>60.313874731925559</v>
      </c>
      <c r="Q435" s="175">
        <f t="shared" si="263"/>
        <v>63.641685170941919</v>
      </c>
      <c r="R435" s="189">
        <f t="shared" si="263"/>
        <v>66.68267272804286</v>
      </c>
    </row>
    <row r="436" spans="1:18" ht="15.75" hidden="1">
      <c r="A436" s="39" t="s">
        <v>63</v>
      </c>
      <c r="B436" s="40"/>
      <c r="C436" s="40"/>
      <c r="D436" s="41">
        <f>D109</f>
        <v>5.1622807017543861</v>
      </c>
      <c r="E436" s="175">
        <f t="shared" ref="E436:R436" si="264">E109</f>
        <v>6.1636586974443528</v>
      </c>
      <c r="F436" s="175">
        <f t="shared" si="264"/>
        <v>7.1124651539708266</v>
      </c>
      <c r="G436" s="175">
        <f t="shared" si="264"/>
        <v>7.7177326203208558</v>
      </c>
      <c r="H436" s="175">
        <f t="shared" si="264"/>
        <v>5.8774645737093314</v>
      </c>
      <c r="I436" s="175">
        <f t="shared" si="264"/>
        <v>7.4497207851249092</v>
      </c>
      <c r="J436" s="175">
        <f t="shared" si="264"/>
        <v>7.218177996407853</v>
      </c>
      <c r="K436" s="175">
        <f t="shared" si="264"/>
        <v>7.1312174497400278</v>
      </c>
      <c r="L436" s="175">
        <f t="shared" si="264"/>
        <v>7.248458445829999</v>
      </c>
      <c r="M436" s="175">
        <f t="shared" si="264"/>
        <v>7.541582298648339</v>
      </c>
      <c r="N436" s="175">
        <f t="shared" si="264"/>
        <v>8.7754842370744033</v>
      </c>
      <c r="O436" s="175">
        <f t="shared" si="264"/>
        <v>7.0383507507507517</v>
      </c>
      <c r="P436" s="175">
        <f t="shared" si="264"/>
        <v>7.743220640569394</v>
      </c>
      <c r="Q436" s="175">
        <f t="shared" si="264"/>
        <v>7.8461315637622615</v>
      </c>
      <c r="R436" s="189">
        <f t="shared" si="264"/>
        <v>7.97595052265057</v>
      </c>
    </row>
    <row r="437" spans="1:18" ht="15.75" hidden="1">
      <c r="A437" s="39" t="s">
        <v>57</v>
      </c>
      <c r="B437" s="40"/>
      <c r="C437" s="40"/>
      <c r="D437" s="41">
        <f>D251</f>
        <v>0.12905701754385965</v>
      </c>
      <c r="E437" s="175">
        <f>E251</f>
        <v>0.41220550252382815</v>
      </c>
      <c r="F437" s="175">
        <f t="shared" ref="F437:R437" si="265">F251</f>
        <v>0.74410859880920766</v>
      </c>
      <c r="G437" s="175">
        <f t="shared" si="265"/>
        <v>1.1148635431664997</v>
      </c>
      <c r="H437" s="175">
        <f t="shared" si="265"/>
        <v>1.4547434730172544</v>
      </c>
      <c r="I437" s="175">
        <f t="shared" si="265"/>
        <v>1.7879231069881105</v>
      </c>
      <c r="J437" s="175">
        <f t="shared" si="265"/>
        <v>2.1546205765264297</v>
      </c>
      <c r="K437" s="175">
        <f t="shared" si="265"/>
        <v>2.5133554626801269</v>
      </c>
      <c r="L437" s="175">
        <f t="shared" si="265"/>
        <v>2.8728473600693771</v>
      </c>
      <c r="M437" s="175">
        <f t="shared" si="265"/>
        <v>3.2425983786813357</v>
      </c>
      <c r="N437" s="175">
        <f t="shared" si="265"/>
        <v>3.6505250420744044</v>
      </c>
      <c r="O437" s="175">
        <f t="shared" si="265"/>
        <v>4.045870916770034</v>
      </c>
      <c r="P437" s="175">
        <f t="shared" si="265"/>
        <v>4.415410201553037</v>
      </c>
      <c r="Q437" s="175">
        <f t="shared" si="265"/>
        <v>4.8051440066613287</v>
      </c>
      <c r="R437" s="189">
        <f t="shared" si="265"/>
        <v>5.2006960588216486</v>
      </c>
    </row>
    <row r="438" spans="1:18" ht="15.75" hidden="1">
      <c r="A438" s="39" t="s">
        <v>59</v>
      </c>
      <c r="B438" s="40"/>
      <c r="C438" s="40"/>
      <c r="D438" s="41"/>
      <c r="E438" s="175"/>
      <c r="F438" s="175"/>
      <c r="G438" s="175"/>
      <c r="H438" s="175"/>
      <c r="I438" s="175"/>
      <c r="J438" s="175"/>
      <c r="K438" s="175"/>
      <c r="L438" s="175"/>
      <c r="M438" s="175"/>
      <c r="N438" s="175"/>
      <c r="O438" s="175"/>
      <c r="P438" s="175"/>
      <c r="Q438" s="175"/>
      <c r="R438" s="189"/>
    </row>
    <row r="439" spans="1:18" ht="15.75" hidden="1">
      <c r="A439" s="39" t="s">
        <v>58</v>
      </c>
      <c r="B439" s="40"/>
      <c r="C439" s="40"/>
      <c r="D439" s="41">
        <f>D435+D436+D438-D437</f>
        <v>5.0332236842105269</v>
      </c>
      <c r="E439" s="175">
        <f>E435+E436+E438-E437</f>
        <v>10.784676879131052</v>
      </c>
      <c r="F439" s="175">
        <f t="shared" ref="F439:R439" si="266">F435+F436+F438-F437</f>
        <v>17.15303343429267</v>
      </c>
      <c r="G439" s="175">
        <f t="shared" si="266"/>
        <v>23.755902511447026</v>
      </c>
      <c r="H439" s="175">
        <f t="shared" si="266"/>
        <v>28.178623612139106</v>
      </c>
      <c r="I439" s="175">
        <f t="shared" si="266"/>
        <v>33.840421290275906</v>
      </c>
      <c r="J439" s="175">
        <f t="shared" si="266"/>
        <v>38.903978710157332</v>
      </c>
      <c r="K439" s="175">
        <f t="shared" si="266"/>
        <v>43.521840697217236</v>
      </c>
      <c r="L439" s="175">
        <f t="shared" si="266"/>
        <v>47.897451782977853</v>
      </c>
      <c r="M439" s="175">
        <f t="shared" si="266"/>
        <v>52.196435702944854</v>
      </c>
      <c r="N439" s="175">
        <f t="shared" si="266"/>
        <v>57.321394897944849</v>
      </c>
      <c r="O439" s="175">
        <f t="shared" si="266"/>
        <v>60.313874731925559</v>
      </c>
      <c r="P439" s="175">
        <f t="shared" si="266"/>
        <v>63.641685170941919</v>
      </c>
      <c r="Q439" s="175">
        <f t="shared" si="266"/>
        <v>66.68267272804286</v>
      </c>
      <c r="R439" s="189">
        <f t="shared" si="266"/>
        <v>69.457927191871775</v>
      </c>
    </row>
    <row r="440" spans="1:18" ht="15.75" hidden="1">
      <c r="A440" s="49" t="str">
        <f>A253</f>
        <v>Other Network Assets (incl P&amp;E)</v>
      </c>
      <c r="B440" s="50"/>
      <c r="C440" s="50"/>
      <c r="D440" s="37"/>
      <c r="E440" s="38"/>
      <c r="F440" s="38"/>
      <c r="G440" s="38"/>
      <c r="H440" s="38"/>
      <c r="I440" s="38"/>
      <c r="J440" s="38"/>
      <c r="K440" s="38"/>
      <c r="L440" s="38"/>
      <c r="M440" s="38"/>
      <c r="N440" s="38"/>
      <c r="O440" s="38"/>
      <c r="P440" s="38"/>
      <c r="Q440" s="38"/>
      <c r="R440" s="184"/>
    </row>
    <row r="441" spans="1:18" ht="15.75" hidden="1">
      <c r="A441" s="39" t="s">
        <v>56</v>
      </c>
      <c r="B441" s="40"/>
      <c r="C441" s="40"/>
      <c r="D441" s="41">
        <v>0</v>
      </c>
      <c r="E441" s="175">
        <f>D445</f>
        <v>3.3667247563352829</v>
      </c>
      <c r="F441" s="175">
        <f t="shared" ref="F441:R441" si="267">E445</f>
        <v>4.3880158198464017</v>
      </c>
      <c r="G441" s="175">
        <f t="shared" si="267"/>
        <v>3.9086151692465223</v>
      </c>
      <c r="H441" s="175">
        <f t="shared" si="267"/>
        <v>3.8897960753712932</v>
      </c>
      <c r="I441" s="175">
        <f t="shared" si="267"/>
        <v>8.2127020894122555</v>
      </c>
      <c r="J441" s="175">
        <f t="shared" si="267"/>
        <v>8.4844971312231436</v>
      </c>
      <c r="K441" s="175">
        <f t="shared" si="267"/>
        <v>8.5779713969603026</v>
      </c>
      <c r="L441" s="175">
        <f t="shared" si="267"/>
        <v>8.9426911408994609</v>
      </c>
      <c r="M441" s="175">
        <f t="shared" si="267"/>
        <v>10.386051960347098</v>
      </c>
      <c r="N441" s="175">
        <f t="shared" si="267"/>
        <v>13.261436219434513</v>
      </c>
      <c r="O441" s="175">
        <f t="shared" si="267"/>
        <v>15.690523001550559</v>
      </c>
      <c r="P441" s="175">
        <f t="shared" si="267"/>
        <v>19.000450582599207</v>
      </c>
      <c r="Q441" s="175">
        <f t="shared" si="267"/>
        <v>19.34174643084744</v>
      </c>
      <c r="R441" s="189">
        <f t="shared" si="267"/>
        <v>21.40598667888786</v>
      </c>
    </row>
    <row r="442" spans="1:18" ht="15.75" hidden="1">
      <c r="A442" s="39" t="s">
        <v>63</v>
      </c>
      <c r="B442" s="40"/>
      <c r="C442" s="40"/>
      <c r="D442" s="41">
        <f>D110</f>
        <v>3.4828187134502926</v>
      </c>
      <c r="E442" s="175">
        <f t="shared" ref="E442:R442" si="268">E110</f>
        <v>1.2967023907666944</v>
      </c>
      <c r="F442" s="175">
        <f t="shared" si="268"/>
        <v>-0.16630956239870334</v>
      </c>
      <c r="G442" s="175">
        <f t="shared" si="268"/>
        <v>0.29868449197860969</v>
      </c>
      <c r="H442" s="175">
        <f t="shared" si="268"/>
        <v>4.8107231892697468</v>
      </c>
      <c r="I442" s="175">
        <f t="shared" si="268"/>
        <v>0.95169274829172179</v>
      </c>
      <c r="J442" s="175">
        <f t="shared" si="268"/>
        <v>0.83285696258039654</v>
      </c>
      <c r="K442" s="175">
        <f t="shared" si="268"/>
        <v>1.1708941443466299</v>
      </c>
      <c r="L442" s="175">
        <f t="shared" si="268"/>
        <v>2.3674810599999963</v>
      </c>
      <c r="M442" s="175">
        <f t="shared" si="268"/>
        <v>4.0121591741101108</v>
      </c>
      <c r="N442" s="175">
        <f t="shared" si="268"/>
        <v>3.8271727616645652</v>
      </c>
      <c r="O442" s="175">
        <f t="shared" si="268"/>
        <v>5.0023303303303299</v>
      </c>
      <c r="P442" s="175">
        <f t="shared" si="268"/>
        <v>2.2763202846975088</v>
      </c>
      <c r="Q442" s="175">
        <f t="shared" si="268"/>
        <v>4.215664166185805</v>
      </c>
      <c r="R442" s="189">
        <f t="shared" si="268"/>
        <v>3.281270317890467</v>
      </c>
    </row>
    <row r="443" spans="1:18" ht="15.75" hidden="1">
      <c r="A443" s="39" t="s">
        <v>57</v>
      </c>
      <c r="B443" s="40"/>
      <c r="C443" s="40"/>
      <c r="D443" s="41">
        <f>D285</f>
        <v>0.11609395711500975</v>
      </c>
      <c r="E443" s="175">
        <f>E285</f>
        <v>0.27541132725557599</v>
      </c>
      <c r="F443" s="175">
        <f t="shared" ref="F443:R443" si="269">F285</f>
        <v>0.3130910882011757</v>
      </c>
      <c r="G443" s="175">
        <f t="shared" si="269"/>
        <v>0.31750358585383925</v>
      </c>
      <c r="H443" s="175">
        <f t="shared" si="269"/>
        <v>0.48781717522878448</v>
      </c>
      <c r="I443" s="175">
        <f t="shared" si="269"/>
        <v>0.67989770648083347</v>
      </c>
      <c r="J443" s="175">
        <f t="shared" si="269"/>
        <v>0.73938269684323743</v>
      </c>
      <c r="K443" s="175">
        <f t="shared" si="269"/>
        <v>0.80617440040747157</v>
      </c>
      <c r="L443" s="175">
        <f t="shared" si="269"/>
        <v>0.9241202405523592</v>
      </c>
      <c r="M443" s="175">
        <f t="shared" si="269"/>
        <v>1.136774915022696</v>
      </c>
      <c r="N443" s="175">
        <f t="shared" si="269"/>
        <v>1.3980859795485185</v>
      </c>
      <c r="O443" s="175">
        <f t="shared" si="269"/>
        <v>1.6924027492816818</v>
      </c>
      <c r="P443" s="175">
        <f t="shared" si="269"/>
        <v>1.9350244364492764</v>
      </c>
      <c r="Q443" s="175">
        <f t="shared" si="269"/>
        <v>2.1514239181453867</v>
      </c>
      <c r="R443" s="189">
        <f t="shared" si="269"/>
        <v>2.4013217342812623</v>
      </c>
    </row>
    <row r="444" spans="1:18" ht="15.75" hidden="1">
      <c r="A444" s="39" t="s">
        <v>59</v>
      </c>
      <c r="B444" s="40"/>
      <c r="C444" s="40"/>
      <c r="D444" s="41"/>
      <c r="E444" s="175"/>
      <c r="F444" s="175"/>
      <c r="G444" s="175"/>
      <c r="H444" s="175"/>
      <c r="I444" s="175"/>
      <c r="J444" s="175"/>
      <c r="K444" s="175"/>
      <c r="L444" s="175"/>
      <c r="M444" s="175"/>
      <c r="N444" s="175"/>
      <c r="O444" s="175"/>
      <c r="P444" s="175"/>
      <c r="Q444" s="175"/>
      <c r="R444" s="189"/>
    </row>
    <row r="445" spans="1:18" ht="15.75" hidden="1">
      <c r="A445" s="39" t="s">
        <v>58</v>
      </c>
      <c r="B445" s="40"/>
      <c r="C445" s="40"/>
      <c r="D445" s="41">
        <f>D441+D442+D444-D443</f>
        <v>3.3667247563352829</v>
      </c>
      <c r="E445" s="175">
        <f>E441+E442+E444-E443</f>
        <v>4.3880158198464017</v>
      </c>
      <c r="F445" s="175">
        <f t="shared" ref="F445:R445" si="270">F441+F442+F444-F443</f>
        <v>3.9086151692465223</v>
      </c>
      <c r="G445" s="175">
        <f t="shared" si="270"/>
        <v>3.8897960753712932</v>
      </c>
      <c r="H445" s="175">
        <f t="shared" si="270"/>
        <v>8.2127020894122555</v>
      </c>
      <c r="I445" s="175">
        <f t="shared" si="270"/>
        <v>8.4844971312231436</v>
      </c>
      <c r="J445" s="175">
        <f t="shared" si="270"/>
        <v>8.5779713969603026</v>
      </c>
      <c r="K445" s="175">
        <f t="shared" si="270"/>
        <v>8.9426911408994609</v>
      </c>
      <c r="L445" s="175">
        <f t="shared" si="270"/>
        <v>10.386051960347098</v>
      </c>
      <c r="M445" s="175">
        <f t="shared" si="270"/>
        <v>13.261436219434513</v>
      </c>
      <c r="N445" s="175">
        <f t="shared" si="270"/>
        <v>15.690523001550559</v>
      </c>
      <c r="O445" s="175">
        <f t="shared" si="270"/>
        <v>19.000450582599207</v>
      </c>
      <c r="P445" s="175">
        <f t="shared" si="270"/>
        <v>19.34174643084744</v>
      </c>
      <c r="Q445" s="175">
        <f t="shared" si="270"/>
        <v>21.40598667888786</v>
      </c>
      <c r="R445" s="189">
        <f t="shared" si="270"/>
        <v>22.285935262497066</v>
      </c>
    </row>
    <row r="446" spans="1:18" ht="16.149999999999999" hidden="1" customHeight="1">
      <c r="A446" s="49" t="str">
        <f>A287</f>
        <v>SCADA</v>
      </c>
      <c r="B446" s="50"/>
      <c r="C446" s="50"/>
      <c r="D446" s="37"/>
      <c r="E446" s="38"/>
      <c r="F446" s="38"/>
      <c r="G446" s="38"/>
      <c r="H446" s="38"/>
      <c r="I446" s="38"/>
      <c r="J446" s="38"/>
      <c r="K446" s="38"/>
      <c r="L446" s="38"/>
      <c r="M446" s="38"/>
      <c r="N446" s="38"/>
      <c r="O446" s="38"/>
      <c r="P446" s="38"/>
      <c r="Q446" s="38"/>
      <c r="R446" s="184"/>
    </row>
    <row r="447" spans="1:18" ht="15.75" hidden="1">
      <c r="A447" s="39" t="s">
        <v>56</v>
      </c>
      <c r="B447" s="40"/>
      <c r="C447" s="40"/>
      <c r="D447" s="41">
        <v>0</v>
      </c>
      <c r="E447" s="175">
        <f>D451</f>
        <v>0</v>
      </c>
      <c r="F447" s="175">
        <f t="shared" ref="F447:R447" si="271">E451</f>
        <v>0</v>
      </c>
      <c r="G447" s="175">
        <f t="shared" si="271"/>
        <v>0</v>
      </c>
      <c r="H447" s="175">
        <f t="shared" si="271"/>
        <v>0.15111604278074867</v>
      </c>
      <c r="I447" s="175">
        <f t="shared" si="271"/>
        <v>0.13520909090909092</v>
      </c>
      <c r="J447" s="175">
        <f t="shared" si="271"/>
        <v>0.11930213903743317</v>
      </c>
      <c r="K447" s="175">
        <f t="shared" si="271"/>
        <v>0.10339518716577542</v>
      </c>
      <c r="L447" s="175">
        <f t="shared" si="271"/>
        <v>8.7488235294117672E-2</v>
      </c>
      <c r="M447" s="175">
        <f t="shared" si="271"/>
        <v>7.1581283422459924E-2</v>
      </c>
      <c r="N447" s="175">
        <f t="shared" si="271"/>
        <v>8.6992055408645672E-2</v>
      </c>
      <c r="O447" s="175">
        <f t="shared" si="271"/>
        <v>0.30646731565363095</v>
      </c>
      <c r="P447" s="175">
        <f t="shared" si="271"/>
        <v>0.36641487071550116</v>
      </c>
      <c r="Q447" s="175">
        <f t="shared" si="271"/>
        <v>0.48583313623872248</v>
      </c>
      <c r="R447" s="189">
        <f t="shared" si="271"/>
        <v>0.57200859340685706</v>
      </c>
    </row>
    <row r="448" spans="1:18" ht="15.75" hidden="1">
      <c r="A448" s="39" t="s">
        <v>63</v>
      </c>
      <c r="B448" s="40"/>
      <c r="C448" s="40"/>
      <c r="D448" s="41">
        <f>D111</f>
        <v>0</v>
      </c>
      <c r="E448" s="175">
        <f t="shared" ref="E448:R448" si="272">E111</f>
        <v>0</v>
      </c>
      <c r="F448" s="175">
        <f t="shared" si="272"/>
        <v>0</v>
      </c>
      <c r="G448" s="175">
        <f t="shared" si="272"/>
        <v>0.15906951871657754</v>
      </c>
      <c r="H448" s="175">
        <f t="shared" si="272"/>
        <v>0</v>
      </c>
      <c r="I448" s="175">
        <f t="shared" si="272"/>
        <v>0</v>
      </c>
      <c r="J448" s="175">
        <f t="shared" si="272"/>
        <v>0</v>
      </c>
      <c r="K448" s="175">
        <f t="shared" si="272"/>
        <v>0</v>
      </c>
      <c r="L448" s="175">
        <f t="shared" si="272"/>
        <v>0</v>
      </c>
      <c r="M448" s="175">
        <f t="shared" si="272"/>
        <v>3.2966025113519482E-2</v>
      </c>
      <c r="N448" s="175">
        <f t="shared" si="272"/>
        <v>0.25124085750315261</v>
      </c>
      <c r="O448" s="175">
        <f t="shared" si="272"/>
        <v>0.10976336336336334</v>
      </c>
      <c r="P448" s="175">
        <f t="shared" si="272"/>
        <v>0.18391814946619217</v>
      </c>
      <c r="Q448" s="175">
        <f t="shared" si="272"/>
        <v>0.15991344489324871</v>
      </c>
      <c r="R448" s="189">
        <f t="shared" si="272"/>
        <v>0.30976089357730752</v>
      </c>
    </row>
    <row r="449" spans="1:18" ht="15.75" hidden="1">
      <c r="A449" s="39" t="s">
        <v>57</v>
      </c>
      <c r="B449" s="40"/>
      <c r="C449" s="40"/>
      <c r="D449" s="41">
        <f>D319</f>
        <v>0</v>
      </c>
      <c r="E449" s="175">
        <f>E319</f>
        <v>0</v>
      </c>
      <c r="F449" s="175">
        <f t="shared" ref="F449:R449" si="273">F319</f>
        <v>0</v>
      </c>
      <c r="G449" s="175">
        <f t="shared" si="273"/>
        <v>7.9534759358288777E-3</v>
      </c>
      <c r="H449" s="175">
        <f t="shared" si="273"/>
        <v>1.5906951871657755E-2</v>
      </c>
      <c r="I449" s="175">
        <f t="shared" si="273"/>
        <v>1.5906951871657755E-2</v>
      </c>
      <c r="J449" s="175">
        <f t="shared" si="273"/>
        <v>1.5906951871657755E-2</v>
      </c>
      <c r="K449" s="175">
        <f t="shared" si="273"/>
        <v>1.5906951871657755E-2</v>
      </c>
      <c r="L449" s="175">
        <f t="shared" si="273"/>
        <v>1.5906951871657755E-2</v>
      </c>
      <c r="M449" s="175">
        <f t="shared" si="273"/>
        <v>1.755525312733373E-2</v>
      </c>
      <c r="N449" s="175">
        <f t="shared" si="273"/>
        <v>3.1765597258167334E-2</v>
      </c>
      <c r="O449" s="175">
        <f t="shared" si="273"/>
        <v>4.9815808301493132E-2</v>
      </c>
      <c r="P449" s="175">
        <f t="shared" si="273"/>
        <v>6.4499883942970904E-2</v>
      </c>
      <c r="Q449" s="175">
        <f t="shared" si="273"/>
        <v>7.3737987725114085E-2</v>
      </c>
      <c r="R449" s="189">
        <f t="shared" si="273"/>
        <v>8.9268228712813008E-2</v>
      </c>
    </row>
    <row r="450" spans="1:18" ht="15.75" hidden="1">
      <c r="A450" s="39" t="s">
        <v>59</v>
      </c>
      <c r="B450" s="40"/>
      <c r="C450" s="40"/>
      <c r="D450" s="41"/>
      <c r="E450" s="175"/>
      <c r="F450" s="175"/>
      <c r="G450" s="175"/>
      <c r="H450" s="175"/>
      <c r="I450" s="175"/>
      <c r="J450" s="175"/>
      <c r="K450" s="175"/>
      <c r="L450" s="175"/>
      <c r="M450" s="175"/>
      <c r="N450" s="175"/>
      <c r="O450" s="175"/>
      <c r="P450" s="175"/>
      <c r="Q450" s="175"/>
      <c r="R450" s="189"/>
    </row>
    <row r="451" spans="1:18" ht="15.75" hidden="1">
      <c r="A451" s="39" t="s">
        <v>58</v>
      </c>
      <c r="B451" s="40"/>
      <c r="C451" s="40"/>
      <c r="D451" s="41">
        <f>D447+D448+D450-D449</f>
        <v>0</v>
      </c>
      <c r="E451" s="175">
        <f>E447+E448+E450-E449</f>
        <v>0</v>
      </c>
      <c r="F451" s="175">
        <f t="shared" ref="F451:R451" si="274">F447+F448+F450-F449</f>
        <v>0</v>
      </c>
      <c r="G451" s="175">
        <f t="shared" si="274"/>
        <v>0.15111604278074867</v>
      </c>
      <c r="H451" s="175">
        <f t="shared" si="274"/>
        <v>0.13520909090909092</v>
      </c>
      <c r="I451" s="175">
        <f t="shared" si="274"/>
        <v>0.11930213903743317</v>
      </c>
      <c r="J451" s="175">
        <f t="shared" si="274"/>
        <v>0.10339518716577542</v>
      </c>
      <c r="K451" s="175">
        <f t="shared" si="274"/>
        <v>8.7488235294117672E-2</v>
      </c>
      <c r="L451" s="175">
        <f t="shared" si="274"/>
        <v>7.1581283422459924E-2</v>
      </c>
      <c r="M451" s="175">
        <f t="shared" si="274"/>
        <v>8.6992055408645672E-2</v>
      </c>
      <c r="N451" s="175">
        <f t="shared" si="274"/>
        <v>0.30646731565363095</v>
      </c>
      <c r="O451" s="175">
        <f t="shared" si="274"/>
        <v>0.36641487071550116</v>
      </c>
      <c r="P451" s="175">
        <f t="shared" si="274"/>
        <v>0.48583313623872248</v>
      </c>
      <c r="Q451" s="175">
        <f t="shared" si="274"/>
        <v>0.57200859340685706</v>
      </c>
      <c r="R451" s="189">
        <f t="shared" si="274"/>
        <v>0.79250125827135154</v>
      </c>
    </row>
    <row r="452" spans="1:18" ht="15.75" hidden="1">
      <c r="A452" s="49" t="str">
        <f>A321</f>
        <v>Buildings</v>
      </c>
      <c r="B452" s="50"/>
      <c r="C452" s="50"/>
      <c r="D452" s="37"/>
      <c r="E452" s="38"/>
      <c r="F452" s="38"/>
      <c r="G452" s="38"/>
      <c r="H452" s="38"/>
      <c r="I452" s="38"/>
      <c r="J452" s="38"/>
      <c r="K452" s="38"/>
      <c r="L452" s="38"/>
      <c r="M452" s="38"/>
      <c r="N452" s="38"/>
      <c r="O452" s="38"/>
      <c r="P452" s="38"/>
      <c r="Q452" s="38"/>
      <c r="R452" s="184"/>
    </row>
    <row r="453" spans="1:18" ht="15.75" hidden="1">
      <c r="A453" s="39" t="s">
        <v>56</v>
      </c>
      <c r="B453" s="40"/>
      <c r="C453" s="40"/>
      <c r="D453" s="41">
        <v>0</v>
      </c>
      <c r="E453" s="175">
        <f>D457</f>
        <v>0</v>
      </c>
      <c r="F453" s="175">
        <f t="shared" ref="F453:R453" si="275">E457</f>
        <v>0</v>
      </c>
      <c r="G453" s="175">
        <f t="shared" si="275"/>
        <v>0</v>
      </c>
      <c r="H453" s="175">
        <f t="shared" si="275"/>
        <v>0</v>
      </c>
      <c r="I453" s="175">
        <f t="shared" si="275"/>
        <v>0</v>
      </c>
      <c r="J453" s="175">
        <f t="shared" si="275"/>
        <v>0</v>
      </c>
      <c r="K453" s="175">
        <f t="shared" si="275"/>
        <v>0</v>
      </c>
      <c r="L453" s="175">
        <f t="shared" si="275"/>
        <v>0</v>
      </c>
      <c r="M453" s="175">
        <f t="shared" si="275"/>
        <v>0</v>
      </c>
      <c r="N453" s="175">
        <f t="shared" si="275"/>
        <v>0</v>
      </c>
      <c r="O453" s="175">
        <f t="shared" si="275"/>
        <v>0</v>
      </c>
      <c r="P453" s="175">
        <f t="shared" si="275"/>
        <v>0</v>
      </c>
      <c r="Q453" s="175">
        <f t="shared" si="275"/>
        <v>0</v>
      </c>
      <c r="R453" s="189">
        <f t="shared" si="275"/>
        <v>0</v>
      </c>
    </row>
    <row r="454" spans="1:18" ht="15.75" hidden="1">
      <c r="A454" s="39" t="s">
        <v>63</v>
      </c>
      <c r="B454" s="40"/>
      <c r="C454" s="40"/>
      <c r="D454" s="41">
        <f>D112</f>
        <v>0</v>
      </c>
      <c r="E454" s="175">
        <f t="shared" ref="E454:R454" si="276">E112</f>
        <v>0</v>
      </c>
      <c r="F454" s="175">
        <f t="shared" si="276"/>
        <v>0</v>
      </c>
      <c r="G454" s="175">
        <f t="shared" si="276"/>
        <v>0</v>
      </c>
      <c r="H454" s="175">
        <f t="shared" si="276"/>
        <v>0</v>
      </c>
      <c r="I454" s="175">
        <f t="shared" si="276"/>
        <v>0</v>
      </c>
      <c r="J454" s="175">
        <f t="shared" si="276"/>
        <v>0</v>
      </c>
      <c r="K454" s="175">
        <f t="shared" si="276"/>
        <v>0</v>
      </c>
      <c r="L454" s="175">
        <f t="shared" si="276"/>
        <v>0</v>
      </c>
      <c r="M454" s="175">
        <f t="shared" si="276"/>
        <v>0</v>
      </c>
      <c r="N454" s="175">
        <f t="shared" si="276"/>
        <v>0</v>
      </c>
      <c r="O454" s="175">
        <f t="shared" si="276"/>
        <v>0</v>
      </c>
      <c r="P454" s="175">
        <f t="shared" si="276"/>
        <v>0</v>
      </c>
      <c r="Q454" s="175">
        <f t="shared" si="276"/>
        <v>0</v>
      </c>
      <c r="R454" s="189">
        <f t="shared" si="276"/>
        <v>0</v>
      </c>
    </row>
    <row r="455" spans="1:18" ht="15.75" hidden="1">
      <c r="A455" s="39" t="s">
        <v>57</v>
      </c>
      <c r="B455" s="40"/>
      <c r="C455" s="40"/>
      <c r="D455" s="41">
        <f>D353</f>
        <v>0</v>
      </c>
      <c r="E455" s="175">
        <f>E353</f>
        <v>0</v>
      </c>
      <c r="F455" s="175">
        <f t="shared" ref="F455:R455" si="277">F353</f>
        <v>0</v>
      </c>
      <c r="G455" s="175">
        <f t="shared" si="277"/>
        <v>0</v>
      </c>
      <c r="H455" s="175">
        <f t="shared" si="277"/>
        <v>0</v>
      </c>
      <c r="I455" s="175">
        <f t="shared" si="277"/>
        <v>0</v>
      </c>
      <c r="J455" s="175">
        <f t="shared" si="277"/>
        <v>0</v>
      </c>
      <c r="K455" s="175">
        <f t="shared" si="277"/>
        <v>0</v>
      </c>
      <c r="L455" s="175">
        <f t="shared" si="277"/>
        <v>0</v>
      </c>
      <c r="M455" s="175">
        <f t="shared" si="277"/>
        <v>0</v>
      </c>
      <c r="N455" s="175">
        <f t="shared" si="277"/>
        <v>0</v>
      </c>
      <c r="O455" s="175">
        <f t="shared" si="277"/>
        <v>0</v>
      </c>
      <c r="P455" s="175">
        <f t="shared" si="277"/>
        <v>0</v>
      </c>
      <c r="Q455" s="175">
        <f t="shared" si="277"/>
        <v>0</v>
      </c>
      <c r="R455" s="189">
        <f t="shared" si="277"/>
        <v>0</v>
      </c>
    </row>
    <row r="456" spans="1:18" ht="15.75" hidden="1">
      <c r="A456" s="39" t="s">
        <v>59</v>
      </c>
      <c r="B456" s="40"/>
      <c r="C456" s="40"/>
      <c r="D456" s="41"/>
      <c r="E456" s="175"/>
      <c r="F456" s="175"/>
      <c r="G456" s="175"/>
      <c r="H456" s="175"/>
      <c r="I456" s="175"/>
      <c r="J456" s="175"/>
      <c r="K456" s="175"/>
      <c r="L456" s="175"/>
      <c r="M456" s="175"/>
      <c r="N456" s="175"/>
      <c r="O456" s="175"/>
      <c r="P456" s="175"/>
      <c r="Q456" s="175"/>
      <c r="R456" s="189"/>
    </row>
    <row r="457" spans="1:18" ht="15.75" hidden="1">
      <c r="A457" s="39" t="s">
        <v>58</v>
      </c>
      <c r="B457" s="40"/>
      <c r="C457" s="40"/>
      <c r="D457" s="41">
        <f>D453+D454+D456-D455</f>
        <v>0</v>
      </c>
      <c r="E457" s="175">
        <f>E453+E454+E456-E455</f>
        <v>0</v>
      </c>
      <c r="F457" s="175">
        <f t="shared" ref="F457:R457" si="278">F453+F454+F456-F455</f>
        <v>0</v>
      </c>
      <c r="G457" s="175">
        <f t="shared" si="278"/>
        <v>0</v>
      </c>
      <c r="H457" s="175">
        <f t="shared" si="278"/>
        <v>0</v>
      </c>
      <c r="I457" s="175">
        <f t="shared" si="278"/>
        <v>0</v>
      </c>
      <c r="J457" s="175">
        <f t="shared" si="278"/>
        <v>0</v>
      </c>
      <c r="K457" s="175">
        <f t="shared" si="278"/>
        <v>0</v>
      </c>
      <c r="L457" s="175">
        <f t="shared" si="278"/>
        <v>0</v>
      </c>
      <c r="M457" s="175">
        <f t="shared" si="278"/>
        <v>0</v>
      </c>
      <c r="N457" s="175">
        <f t="shared" si="278"/>
        <v>0</v>
      </c>
      <c r="O457" s="175">
        <f t="shared" si="278"/>
        <v>0</v>
      </c>
      <c r="P457" s="175">
        <f t="shared" si="278"/>
        <v>0</v>
      </c>
      <c r="Q457" s="175">
        <f t="shared" si="278"/>
        <v>0</v>
      </c>
      <c r="R457" s="189">
        <f t="shared" si="278"/>
        <v>0</v>
      </c>
    </row>
    <row r="458" spans="1:18" ht="15.75" hidden="1">
      <c r="A458" s="49" t="str">
        <f>A355</f>
        <v>Computer Equipment</v>
      </c>
      <c r="B458" s="50"/>
      <c r="C458" s="50"/>
      <c r="D458" s="37"/>
      <c r="E458" s="38"/>
      <c r="F458" s="38"/>
      <c r="G458" s="38"/>
      <c r="H458" s="38"/>
      <c r="I458" s="38"/>
      <c r="J458" s="38"/>
      <c r="K458" s="38"/>
      <c r="L458" s="38"/>
      <c r="M458" s="38"/>
      <c r="N458" s="38"/>
      <c r="O458" s="38"/>
      <c r="P458" s="38"/>
      <c r="Q458" s="38"/>
      <c r="R458" s="184"/>
    </row>
    <row r="459" spans="1:18" ht="15.75" hidden="1">
      <c r="A459" s="39" t="s">
        <v>56</v>
      </c>
      <c r="B459" s="40"/>
      <c r="C459" s="40"/>
      <c r="D459" s="41">
        <v>0</v>
      </c>
      <c r="E459" s="175">
        <f>D463</f>
        <v>1.8899578947368421</v>
      </c>
      <c r="F459" s="175">
        <f t="shared" ref="F459:R459" si="279">E463</f>
        <v>1.4699672514619881</v>
      </c>
      <c r="G459" s="175">
        <f t="shared" si="279"/>
        <v>4.6073017297430496</v>
      </c>
      <c r="H459" s="175">
        <f t="shared" si="279"/>
        <v>5.0951762109709211</v>
      </c>
      <c r="I459" s="175">
        <f t="shared" si="279"/>
        <v>3.5072506921987929</v>
      </c>
      <c r="J459" s="175">
        <f t="shared" si="279"/>
        <v>2.1293204950640918</v>
      </c>
      <c r="K459" s="175">
        <f t="shared" si="279"/>
        <v>0.96138561956681756</v>
      </c>
      <c r="L459" s="175">
        <f t="shared" si="279"/>
        <v>0.18870909090908949</v>
      </c>
      <c r="M459" s="175">
        <f t="shared" si="279"/>
        <v>-1.4432899320127035E-15</v>
      </c>
      <c r="N459" s="175">
        <f t="shared" si="279"/>
        <v>0.16667234461805741</v>
      </c>
      <c r="O459" s="175">
        <f t="shared" si="279"/>
        <v>0.24439255779386782</v>
      </c>
      <c r="P459" s="175">
        <f t="shared" si="279"/>
        <v>0.3008826377090531</v>
      </c>
      <c r="Q459" s="175">
        <f t="shared" si="279"/>
        <v>0.58772401639632021</v>
      </c>
      <c r="R459" s="189">
        <f t="shared" si="279"/>
        <v>0.56691594155467839</v>
      </c>
    </row>
    <row r="460" spans="1:18" ht="15.75" hidden="1">
      <c r="A460" s="39" t="s">
        <v>63</v>
      </c>
      <c r="B460" s="40"/>
      <c r="C460" s="40"/>
      <c r="D460" s="41">
        <f>D113</f>
        <v>2.0999532163742689</v>
      </c>
      <c r="E460" s="175">
        <f t="shared" ref="E460:R460" si="280">E113</f>
        <v>0</v>
      </c>
      <c r="F460" s="175">
        <f t="shared" si="280"/>
        <v>3.9525834683954617</v>
      </c>
      <c r="G460" s="175">
        <f t="shared" si="280"/>
        <v>1.8870909090909092</v>
      </c>
      <c r="H460" s="175">
        <f t="shared" si="280"/>
        <v>0</v>
      </c>
      <c r="I460" s="175">
        <f t="shared" si="280"/>
        <v>0</v>
      </c>
      <c r="J460" s="175">
        <f t="shared" si="280"/>
        <v>0</v>
      </c>
      <c r="K460" s="175">
        <f t="shared" si="280"/>
        <v>0</v>
      </c>
      <c r="L460" s="175">
        <f t="shared" si="280"/>
        <v>0</v>
      </c>
      <c r="M460" s="175">
        <f t="shared" si="280"/>
        <v>0.18519149402006538</v>
      </c>
      <c r="N460" s="175">
        <f t="shared" si="280"/>
        <v>0.12750945775535943</v>
      </c>
      <c r="O460" s="175">
        <f t="shared" si="280"/>
        <v>0.13225585585585584</v>
      </c>
      <c r="P460" s="175">
        <f t="shared" si="280"/>
        <v>0.41759193357058133</v>
      </c>
      <c r="Q460" s="175">
        <f t="shared" si="280"/>
        <v>0.16855741488747839</v>
      </c>
      <c r="R460" s="189">
        <f t="shared" si="280"/>
        <v>0.35747999999999996</v>
      </c>
    </row>
    <row r="461" spans="1:18" ht="15.75" hidden="1">
      <c r="A461" s="39" t="s">
        <v>57</v>
      </c>
      <c r="B461" s="40"/>
      <c r="C461" s="40"/>
      <c r="D461" s="41">
        <f>D387</f>
        <v>0.2099953216374269</v>
      </c>
      <c r="E461" s="175">
        <f>E387</f>
        <v>0.4199906432748538</v>
      </c>
      <c r="F461" s="175">
        <f t="shared" ref="F461:R461" si="281">F387</f>
        <v>0.8152489901144</v>
      </c>
      <c r="G461" s="175">
        <f t="shared" si="281"/>
        <v>1.3992164278630372</v>
      </c>
      <c r="H461" s="175">
        <f t="shared" si="281"/>
        <v>1.5879255187721282</v>
      </c>
      <c r="I461" s="175">
        <f t="shared" si="281"/>
        <v>1.3779301971347011</v>
      </c>
      <c r="J461" s="175">
        <f t="shared" si="281"/>
        <v>1.1679348754972743</v>
      </c>
      <c r="K461" s="175">
        <f t="shared" si="281"/>
        <v>0.77267652865772807</v>
      </c>
      <c r="L461" s="175">
        <f t="shared" si="281"/>
        <v>0.18870909090909094</v>
      </c>
      <c r="M461" s="175">
        <f t="shared" si="281"/>
        <v>1.8519149402006538E-2</v>
      </c>
      <c r="N461" s="175">
        <f t="shared" si="281"/>
        <v>4.9789244579549016E-2</v>
      </c>
      <c r="O461" s="175">
        <f t="shared" si="281"/>
        <v>7.5765775940670549E-2</v>
      </c>
      <c r="P461" s="175">
        <f t="shared" si="281"/>
        <v>0.13075055488331427</v>
      </c>
      <c r="Q461" s="175">
        <f t="shared" si="281"/>
        <v>0.18936548972912023</v>
      </c>
      <c r="R461" s="189">
        <f t="shared" si="281"/>
        <v>0.22345008181586154</v>
      </c>
    </row>
    <row r="462" spans="1:18" ht="15.75" hidden="1">
      <c r="A462" s="39" t="s">
        <v>59</v>
      </c>
      <c r="B462" s="40"/>
      <c r="C462" s="40"/>
      <c r="D462" s="41"/>
      <c r="E462" s="175"/>
      <c r="F462" s="175"/>
      <c r="G462" s="175"/>
      <c r="H462" s="175"/>
      <c r="I462" s="175"/>
      <c r="J462" s="175"/>
      <c r="K462" s="175"/>
      <c r="L462" s="175"/>
      <c r="M462" s="175"/>
      <c r="N462" s="175"/>
      <c r="O462" s="175"/>
      <c r="P462" s="175"/>
      <c r="Q462" s="175"/>
      <c r="R462" s="189"/>
    </row>
    <row r="463" spans="1:18" ht="15.75" hidden="1">
      <c r="A463" s="39" t="s">
        <v>58</v>
      </c>
      <c r="B463" s="40"/>
      <c r="C463" s="40"/>
      <c r="D463" s="41">
        <f>D459+D460+D462-D461</f>
        <v>1.8899578947368421</v>
      </c>
      <c r="E463" s="175">
        <f>E459+E460+E462-E461</f>
        <v>1.4699672514619881</v>
      </c>
      <c r="F463" s="175">
        <f t="shared" ref="F463:R463" si="282">F459+F460+F462-F461</f>
        <v>4.6073017297430496</v>
      </c>
      <c r="G463" s="175">
        <f t="shared" si="282"/>
        <v>5.0951762109709211</v>
      </c>
      <c r="H463" s="175">
        <f t="shared" si="282"/>
        <v>3.5072506921987929</v>
      </c>
      <c r="I463" s="175">
        <f t="shared" si="282"/>
        <v>2.1293204950640918</v>
      </c>
      <c r="J463" s="175">
        <f t="shared" si="282"/>
        <v>0.96138561956681756</v>
      </c>
      <c r="K463" s="175">
        <f t="shared" si="282"/>
        <v>0.18870909090908949</v>
      </c>
      <c r="L463" s="175">
        <f t="shared" si="282"/>
        <v>-1.4432899320127035E-15</v>
      </c>
      <c r="M463" s="175">
        <f t="shared" si="282"/>
        <v>0.16667234461805741</v>
      </c>
      <c r="N463" s="175">
        <f t="shared" si="282"/>
        <v>0.24439255779386782</v>
      </c>
      <c r="O463" s="175">
        <f t="shared" si="282"/>
        <v>0.3008826377090531</v>
      </c>
      <c r="P463" s="175">
        <f t="shared" si="282"/>
        <v>0.58772401639632021</v>
      </c>
      <c r="Q463" s="175">
        <f t="shared" si="282"/>
        <v>0.56691594155467839</v>
      </c>
      <c r="R463" s="189">
        <f t="shared" si="282"/>
        <v>0.70094585973881673</v>
      </c>
    </row>
    <row r="464" spans="1:18" ht="15.75" hidden="1">
      <c r="A464" s="49" t="str">
        <f>A389</f>
        <v>Mains Replacement (Repairs)</v>
      </c>
      <c r="B464" s="50"/>
      <c r="C464" s="50"/>
      <c r="D464" s="37"/>
      <c r="E464" s="38"/>
      <c r="F464" s="38"/>
      <c r="G464" s="38"/>
      <c r="H464" s="38"/>
      <c r="I464" s="38"/>
      <c r="J464" s="38"/>
      <c r="K464" s="38"/>
      <c r="L464" s="38"/>
      <c r="M464" s="38"/>
      <c r="N464" s="38"/>
      <c r="O464" s="38"/>
      <c r="P464" s="38"/>
      <c r="Q464" s="38"/>
      <c r="R464" s="184"/>
    </row>
    <row r="465" spans="1:33" ht="15.75" hidden="1">
      <c r="A465" s="39" t="s">
        <v>56</v>
      </c>
      <c r="B465" s="40"/>
      <c r="C465" s="40"/>
      <c r="D465" s="41">
        <v>0</v>
      </c>
      <c r="E465" s="175">
        <f>D469</f>
        <v>2.8556172514619886</v>
      </c>
      <c r="F465" s="175">
        <f t="shared" ref="F465:R465" si="283">E469</f>
        <v>6.5967321480742251</v>
      </c>
      <c r="G465" s="175">
        <f t="shared" si="283"/>
        <v>7.567292295788449</v>
      </c>
      <c r="H465" s="175">
        <f t="shared" si="283"/>
        <v>9.3712092076596392</v>
      </c>
      <c r="I465" s="175">
        <f t="shared" si="283"/>
        <v>10.906712937565807</v>
      </c>
      <c r="J465" s="175">
        <f t="shared" si="283"/>
        <v>12.752711575652224</v>
      </c>
      <c r="K465" s="175">
        <f t="shared" si="283"/>
        <v>14.751739297292316</v>
      </c>
      <c r="L465" s="175">
        <f t="shared" si="283"/>
        <v>16.457746098442659</v>
      </c>
      <c r="M465" s="175">
        <f t="shared" si="283"/>
        <v>17.549808997577063</v>
      </c>
      <c r="N465" s="175">
        <f t="shared" si="283"/>
        <v>17.230886977420635</v>
      </c>
      <c r="O465" s="175">
        <f t="shared" si="283"/>
        <v>16.911964957264207</v>
      </c>
      <c r="P465" s="175">
        <f t="shared" si="283"/>
        <v>16.593042937107779</v>
      </c>
      <c r="Q465" s="175">
        <f t="shared" si="283"/>
        <v>16.27412091695135</v>
      </c>
      <c r="R465" s="189">
        <f t="shared" si="283"/>
        <v>15.955198896794922</v>
      </c>
    </row>
    <row r="466" spans="1:33" ht="15.75" hidden="1">
      <c r="A466" s="39" t="s">
        <v>63</v>
      </c>
      <c r="B466" s="40"/>
      <c r="C466" s="40"/>
      <c r="D466" s="41">
        <f>D114</f>
        <v>2.8796140350877195</v>
      </c>
      <c r="E466" s="175">
        <f t="shared" ref="E466:R466" si="284">E114</f>
        <v>3.8209497114591922</v>
      </c>
      <c r="F466" s="175">
        <f t="shared" si="284"/>
        <v>1.0913306320907619</v>
      </c>
      <c r="G466" s="175">
        <f t="shared" si="284"/>
        <v>1.9500320855614974</v>
      </c>
      <c r="H466" s="175">
        <f t="shared" si="284"/>
        <v>1.7121369791356187</v>
      </c>
      <c r="I466" s="175">
        <f t="shared" si="284"/>
        <v>2.0540164996389891</v>
      </c>
      <c r="J466" s="175">
        <f t="shared" si="284"/>
        <v>2.2428528275862072</v>
      </c>
      <c r="K466" s="175">
        <f t="shared" si="284"/>
        <v>1.9850645519257222</v>
      </c>
      <c r="L466" s="175">
        <f t="shared" si="284"/>
        <v>1.3993238869000002</v>
      </c>
      <c r="M466" s="175">
        <f t="shared" si="284"/>
        <v>0</v>
      </c>
      <c r="N466" s="175">
        <f t="shared" si="284"/>
        <v>0</v>
      </c>
      <c r="O466" s="175">
        <f t="shared" si="284"/>
        <v>0</v>
      </c>
      <c r="P466" s="175">
        <f t="shared" si="284"/>
        <v>0</v>
      </c>
      <c r="Q466" s="175">
        <f t="shared" si="284"/>
        <v>0</v>
      </c>
      <c r="R466" s="189">
        <f t="shared" si="284"/>
        <v>0</v>
      </c>
    </row>
    <row r="467" spans="1:33" ht="15.75" hidden="1">
      <c r="A467" s="39" t="s">
        <v>57</v>
      </c>
      <c r="B467" s="40"/>
      <c r="C467" s="40"/>
      <c r="D467" s="41">
        <f>D421</f>
        <v>2.3996783625730995E-2</v>
      </c>
      <c r="E467" s="175">
        <f>E421</f>
        <v>7.983481484695526E-2</v>
      </c>
      <c r="F467" s="175">
        <f t="shared" ref="F467:R467" si="285">F421</f>
        <v>0.12077048437653821</v>
      </c>
      <c r="G467" s="175">
        <f t="shared" si="285"/>
        <v>0.14611517369030702</v>
      </c>
      <c r="H467" s="175">
        <f t="shared" si="285"/>
        <v>0.17663324922944967</v>
      </c>
      <c r="I467" s="175">
        <f t="shared" si="285"/>
        <v>0.2080178615525714</v>
      </c>
      <c r="J467" s="175">
        <f t="shared" si="285"/>
        <v>0.2438251059461147</v>
      </c>
      <c r="K467" s="175">
        <f t="shared" si="285"/>
        <v>0.27905775077538075</v>
      </c>
      <c r="L467" s="175">
        <f t="shared" si="285"/>
        <v>0.30726098776559513</v>
      </c>
      <c r="M467" s="175">
        <f t="shared" si="285"/>
        <v>0.31892202015642845</v>
      </c>
      <c r="N467" s="175">
        <f t="shared" si="285"/>
        <v>0.31892202015642845</v>
      </c>
      <c r="O467" s="175">
        <f t="shared" si="285"/>
        <v>0.31892202015642845</v>
      </c>
      <c r="P467" s="175">
        <f t="shared" si="285"/>
        <v>0.31892202015642845</v>
      </c>
      <c r="Q467" s="175">
        <f t="shared" si="285"/>
        <v>0.31892202015642845</v>
      </c>
      <c r="R467" s="189">
        <f t="shared" si="285"/>
        <v>0.31892202015642845</v>
      </c>
    </row>
    <row r="468" spans="1:33" ht="15.75" hidden="1">
      <c r="A468" s="39" t="s">
        <v>59</v>
      </c>
      <c r="B468" s="40"/>
      <c r="C468" s="40"/>
      <c r="D468" s="41"/>
      <c r="E468" s="175"/>
      <c r="F468" s="175"/>
      <c r="G468" s="175"/>
      <c r="H468" s="175"/>
      <c r="I468" s="175"/>
      <c r="J468" s="175"/>
      <c r="K468" s="175"/>
      <c r="L468" s="175"/>
      <c r="M468" s="175"/>
      <c r="N468" s="175"/>
      <c r="O468" s="175"/>
      <c r="P468" s="175"/>
      <c r="Q468" s="175"/>
      <c r="R468" s="189"/>
    </row>
    <row r="469" spans="1:33" ht="15.75" hidden="1">
      <c r="A469" s="39" t="s">
        <v>58</v>
      </c>
      <c r="B469" s="40"/>
      <c r="C469" s="40"/>
      <c r="D469" s="41">
        <f>D465+D466+D468-D467</f>
        <v>2.8556172514619886</v>
      </c>
      <c r="E469" s="175">
        <f>E465+E466+E468-E467</f>
        <v>6.5967321480742251</v>
      </c>
      <c r="F469" s="175">
        <f t="shared" ref="F469:R469" si="286">F465+F466+F468-F467</f>
        <v>7.567292295788449</v>
      </c>
      <c r="G469" s="175">
        <f t="shared" si="286"/>
        <v>9.3712092076596392</v>
      </c>
      <c r="H469" s="175">
        <f t="shared" si="286"/>
        <v>10.906712937565807</v>
      </c>
      <c r="I469" s="175">
        <f t="shared" si="286"/>
        <v>12.752711575652224</v>
      </c>
      <c r="J469" s="175">
        <f t="shared" si="286"/>
        <v>14.751739297292316</v>
      </c>
      <c r="K469" s="175">
        <f t="shared" si="286"/>
        <v>16.457746098442659</v>
      </c>
      <c r="L469" s="175">
        <f t="shared" si="286"/>
        <v>17.549808997577063</v>
      </c>
      <c r="M469" s="175">
        <f t="shared" si="286"/>
        <v>17.230886977420635</v>
      </c>
      <c r="N469" s="175">
        <f t="shared" si="286"/>
        <v>16.911964957264207</v>
      </c>
      <c r="O469" s="175">
        <f t="shared" si="286"/>
        <v>16.593042937107779</v>
      </c>
      <c r="P469" s="175">
        <f t="shared" si="286"/>
        <v>16.27412091695135</v>
      </c>
      <c r="Q469" s="175">
        <f t="shared" si="286"/>
        <v>15.955198896794922</v>
      </c>
      <c r="R469" s="189">
        <f t="shared" si="286"/>
        <v>15.636276876638494</v>
      </c>
    </row>
    <row r="470" spans="1:33" ht="15.75" hidden="1">
      <c r="A470" s="49" t="s">
        <v>36</v>
      </c>
      <c r="B470" s="50"/>
      <c r="C470" s="50"/>
      <c r="D470" s="37"/>
      <c r="E470" s="38"/>
      <c r="F470" s="38"/>
      <c r="G470" s="38"/>
      <c r="H470" s="38"/>
      <c r="I470" s="38"/>
      <c r="J470" s="38"/>
      <c r="K470" s="38"/>
      <c r="L470" s="38"/>
      <c r="M470" s="38"/>
      <c r="N470" s="38"/>
      <c r="O470" s="38"/>
      <c r="P470" s="38"/>
      <c r="Q470" s="38"/>
      <c r="R470" s="184"/>
    </row>
    <row r="471" spans="1:33" ht="15.75" hidden="1">
      <c r="A471" s="39" t="s">
        <v>56</v>
      </c>
      <c r="B471" s="40"/>
      <c r="C471" s="40"/>
      <c r="D471" s="41">
        <f>D429+D435+D441+D447+D453+D459+D465</f>
        <v>0</v>
      </c>
      <c r="E471" s="175">
        <f t="shared" ref="E471:R471" si="287">E429+E435+E441+E447+E453+E459+E465</f>
        <v>42.231617251461991</v>
      </c>
      <c r="F471" s="175">
        <f t="shared" si="287"/>
        <v>74.31656465531789</v>
      </c>
      <c r="G471" s="175">
        <f t="shared" si="287"/>
        <v>100.87329049080959</v>
      </c>
      <c r="H471" s="175">
        <f t="shared" si="287"/>
        <v>126.70649569415281</v>
      </c>
      <c r="I471" s="175">
        <f t="shared" si="287"/>
        <v>153.04996582823182</v>
      </c>
      <c r="J471" s="175">
        <f t="shared" si="287"/>
        <v>178.75614966889515</v>
      </c>
      <c r="K471" s="175">
        <f t="shared" si="287"/>
        <v>207.63983768951502</v>
      </c>
      <c r="L471" s="175">
        <f t="shared" si="287"/>
        <v>237.70529824150057</v>
      </c>
      <c r="M471" s="175">
        <f t="shared" si="287"/>
        <v>270.72915304677764</v>
      </c>
      <c r="N471" s="175">
        <f t="shared" si="287"/>
        <v>308.92941072361947</v>
      </c>
      <c r="O471" s="175">
        <f t="shared" si="287"/>
        <v>345.4635777245328</v>
      </c>
      <c r="P471" s="175">
        <f t="shared" si="287"/>
        <v>373.03810311627086</v>
      </c>
      <c r="Q471" s="175">
        <f t="shared" si="287"/>
        <v>408.19613753693091</v>
      </c>
      <c r="R471" s="189">
        <f t="shared" si="287"/>
        <v>456.08201436135249</v>
      </c>
    </row>
    <row r="472" spans="1:33" ht="15.75" hidden="1">
      <c r="A472" s="39" t="s">
        <v>63</v>
      </c>
      <c r="B472" s="40"/>
      <c r="C472" s="40"/>
      <c r="D472" s="41">
        <f>D430+D436+D442+D448+D454+D460+D466</f>
        <v>42.955181286549703</v>
      </c>
      <c r="E472" s="175">
        <f t="shared" ref="E472:R472" si="288">E430+E436+E442+E448+E454+E460+E466</f>
        <v>33.950138499587794</v>
      </c>
      <c r="F472" s="175">
        <f t="shared" si="288"/>
        <v>29.563042139384113</v>
      </c>
      <c r="G472" s="175">
        <f t="shared" si="288"/>
        <v>30.129368983957221</v>
      </c>
      <c r="H472" s="175">
        <f t="shared" si="288"/>
        <v>31.688717678760586</v>
      </c>
      <c r="I472" s="175">
        <f t="shared" si="288"/>
        <v>31.736156839109317</v>
      </c>
      <c r="J472" s="175">
        <f t="shared" si="288"/>
        <v>35.553491489295865</v>
      </c>
      <c r="K472" s="175">
        <f t="shared" si="288"/>
        <v>37.23583375261348</v>
      </c>
      <c r="L472" s="175">
        <f t="shared" si="288"/>
        <v>40.586904028029998</v>
      </c>
      <c r="M472" s="175">
        <f t="shared" si="288"/>
        <v>46.726551090935892</v>
      </c>
      <c r="N472" s="175">
        <f t="shared" si="288"/>
        <v>46.344493064312751</v>
      </c>
      <c r="O472" s="175">
        <f t="shared" si="288"/>
        <v>38.616010810810806</v>
      </c>
      <c r="P472" s="175">
        <f t="shared" si="288"/>
        <v>47.407346381969163</v>
      </c>
      <c r="Q472" s="175">
        <f t="shared" si="288"/>
        <v>61.525185227928461</v>
      </c>
      <c r="R472" s="189">
        <f t="shared" si="288"/>
        <v>79.823835759008816</v>
      </c>
    </row>
    <row r="473" spans="1:33" ht="15.75" hidden="1">
      <c r="A473" s="39" t="s">
        <v>57</v>
      </c>
      <c r="B473" s="40"/>
      <c r="C473" s="40"/>
      <c r="D473" s="41">
        <f>D431+D437+D443+D449+D455+D461+D467</f>
        <v>0.72356403508771927</v>
      </c>
      <c r="E473" s="175">
        <f t="shared" ref="E473:R473" si="289">E431+E437+E443+E449+E455+E461+E467</f>
        <v>1.8651910957319102</v>
      </c>
      <c r="F473" s="175">
        <f t="shared" si="289"/>
        <v>3.0063163038923797</v>
      </c>
      <c r="G473" s="175">
        <f t="shared" si="289"/>
        <v>4.2961637806140249</v>
      </c>
      <c r="H473" s="175">
        <f t="shared" si="289"/>
        <v>5.3452475446815759</v>
      </c>
      <c r="I473" s="175">
        <f t="shared" si="289"/>
        <v>6.0299729984460058</v>
      </c>
      <c r="J473" s="175">
        <f t="shared" si="289"/>
        <v>6.6698034686759708</v>
      </c>
      <c r="K473" s="175">
        <f t="shared" si="289"/>
        <v>7.170373200627977</v>
      </c>
      <c r="L473" s="175">
        <f t="shared" si="289"/>
        <v>7.5630492227528681</v>
      </c>
      <c r="M473" s="175">
        <f t="shared" si="289"/>
        <v>8.5262934140941216</v>
      </c>
      <c r="N473" s="175">
        <f t="shared" si="289"/>
        <v>9.8103260633993798</v>
      </c>
      <c r="O473" s="175">
        <f t="shared" si="289"/>
        <v>11.041485419072835</v>
      </c>
      <c r="P473" s="175">
        <f t="shared" si="289"/>
        <v>12.249311961309019</v>
      </c>
      <c r="Q473" s="175">
        <f t="shared" si="289"/>
        <v>13.639308403506915</v>
      </c>
      <c r="R473" s="189">
        <f t="shared" si="289"/>
        <v>15.309658877069969</v>
      </c>
    </row>
    <row r="474" spans="1:33" ht="15.75" hidden="1">
      <c r="A474" s="39" t="s">
        <v>59</v>
      </c>
      <c r="B474" s="40"/>
      <c r="C474" s="40"/>
      <c r="D474" s="41">
        <f>D432+D438+D444+D450+D456+D462+D468</f>
        <v>0</v>
      </c>
      <c r="E474" s="175">
        <f t="shared" ref="E474:R474" si="290">E432+E438+E444+E450+E456+E462+E468</f>
        <v>0</v>
      </c>
      <c r="F474" s="175">
        <f t="shared" si="290"/>
        <v>0</v>
      </c>
      <c r="G474" s="175">
        <f t="shared" si="290"/>
        <v>0</v>
      </c>
      <c r="H474" s="175">
        <f t="shared" si="290"/>
        <v>0</v>
      </c>
      <c r="I474" s="175">
        <f t="shared" si="290"/>
        <v>0</v>
      </c>
      <c r="J474" s="175">
        <f t="shared" si="290"/>
        <v>0</v>
      </c>
      <c r="K474" s="175">
        <f t="shared" si="290"/>
        <v>0</v>
      </c>
      <c r="L474" s="175">
        <f t="shared" si="290"/>
        <v>0</v>
      </c>
      <c r="M474" s="175">
        <f t="shared" si="290"/>
        <v>0</v>
      </c>
      <c r="N474" s="175">
        <f t="shared" si="290"/>
        <v>0</v>
      </c>
      <c r="O474" s="175">
        <f t="shared" si="290"/>
        <v>0</v>
      </c>
      <c r="P474" s="175">
        <f t="shared" si="290"/>
        <v>0</v>
      </c>
      <c r="Q474" s="175">
        <f t="shared" si="290"/>
        <v>0</v>
      </c>
      <c r="R474" s="189">
        <f t="shared" si="290"/>
        <v>0</v>
      </c>
    </row>
    <row r="475" spans="1:33" ht="15.75" hidden="1">
      <c r="A475" s="39" t="s">
        <v>58</v>
      </c>
      <c r="B475" s="40"/>
      <c r="C475" s="40"/>
      <c r="D475" s="41">
        <f>D471+D472+D474-D473</f>
        <v>42.231617251461984</v>
      </c>
      <c r="E475" s="175">
        <f t="shared" ref="E475:R475" si="291">E471+E472+E474-E473</f>
        <v>74.316564655317876</v>
      </c>
      <c r="F475" s="175">
        <f t="shared" si="291"/>
        <v>100.87329049080962</v>
      </c>
      <c r="G475" s="175">
        <f t="shared" si="291"/>
        <v>126.70649569415278</v>
      </c>
      <c r="H475" s="175">
        <f t="shared" si="291"/>
        <v>153.04996582823182</v>
      </c>
      <c r="I475" s="175">
        <f t="shared" si="291"/>
        <v>178.75614966889515</v>
      </c>
      <c r="J475" s="175">
        <f t="shared" si="291"/>
        <v>207.63983768951505</v>
      </c>
      <c r="K475" s="175">
        <f t="shared" si="291"/>
        <v>237.70529824150051</v>
      </c>
      <c r="L475" s="175">
        <f t="shared" si="291"/>
        <v>270.7291530467777</v>
      </c>
      <c r="M475" s="175">
        <f t="shared" si="291"/>
        <v>308.92941072361941</v>
      </c>
      <c r="N475" s="175">
        <f t="shared" si="291"/>
        <v>345.46357772453285</v>
      </c>
      <c r="O475" s="175">
        <f t="shared" si="291"/>
        <v>373.03810311627075</v>
      </c>
      <c r="P475" s="175">
        <f t="shared" si="291"/>
        <v>408.19613753693102</v>
      </c>
      <c r="Q475" s="175">
        <f t="shared" si="291"/>
        <v>456.08201436135244</v>
      </c>
      <c r="R475" s="189">
        <f t="shared" si="291"/>
        <v>520.59619124329129</v>
      </c>
    </row>
    <row r="476" spans="1:33" ht="15.75" hidden="1" thickBot="1"/>
    <row r="477" spans="1:33" ht="21.75" thickTop="1" thickBot="1">
      <c r="A477" s="8" t="s">
        <v>76</v>
      </c>
      <c r="B477" s="3"/>
      <c r="C477" s="3"/>
      <c r="D477" s="4"/>
      <c r="E477" s="4"/>
      <c r="F477" s="4"/>
      <c r="G477" s="4"/>
      <c r="H477" s="4"/>
      <c r="I477" s="4"/>
      <c r="J477" s="4"/>
      <c r="K477" s="4"/>
      <c r="L477" s="4"/>
      <c r="M477" s="4"/>
      <c r="N477" s="4"/>
      <c r="O477" s="4"/>
      <c r="P477" s="4"/>
      <c r="Q477" s="4"/>
      <c r="R477" s="4"/>
    </row>
    <row r="478" spans="1:33" ht="15.75" thickTop="1"/>
    <row r="479" spans="1:33" customFormat="1" ht="15.75">
      <c r="A479" s="146"/>
      <c r="B479" s="147">
        <v>1996</v>
      </c>
      <c r="C479" s="147">
        <v>1997</v>
      </c>
      <c r="D479" s="147">
        <v>1998</v>
      </c>
      <c r="E479" s="147">
        <v>1999</v>
      </c>
      <c r="F479" s="147">
        <v>2000</v>
      </c>
      <c r="G479" s="147">
        <v>2001</v>
      </c>
      <c r="H479" s="147">
        <v>2002</v>
      </c>
      <c r="I479" s="147">
        <v>2003</v>
      </c>
      <c r="J479" s="147">
        <v>2004</v>
      </c>
      <c r="K479" s="147">
        <v>2005</v>
      </c>
      <c r="L479" s="147">
        <v>2006</v>
      </c>
      <c r="M479" s="147">
        <v>2007</v>
      </c>
      <c r="N479" s="147">
        <v>2008</v>
      </c>
      <c r="O479" s="147">
        <v>2009</v>
      </c>
      <c r="P479" s="147">
        <v>2010</v>
      </c>
      <c r="Q479" s="147">
        <v>2011</v>
      </c>
      <c r="R479" s="148">
        <v>2012</v>
      </c>
      <c r="S479" s="199"/>
      <c r="T479" s="199"/>
      <c r="U479" s="199"/>
      <c r="V479" s="199"/>
      <c r="W479" s="199"/>
      <c r="X479" s="199"/>
      <c r="Y479" s="199"/>
      <c r="Z479" s="199"/>
      <c r="AA479" s="199"/>
      <c r="AB479" s="199"/>
      <c r="AC479" s="199"/>
      <c r="AD479" s="199"/>
      <c r="AE479" s="199"/>
      <c r="AF479" s="199"/>
      <c r="AG479" s="199"/>
    </row>
    <row r="481" spans="1:35" ht="15.75">
      <c r="A481" s="174" t="s">
        <v>64</v>
      </c>
    </row>
    <row r="482" spans="1:35" ht="15.75">
      <c r="A482" s="62" t="s">
        <v>53</v>
      </c>
      <c r="D482" s="41">
        <f>D59</f>
        <v>620.58224066390039</v>
      </c>
      <c r="E482" s="41">
        <f>D518</f>
        <v>637.74818394522492</v>
      </c>
      <c r="F482" s="269">
        <f>E518</f>
        <v>648.70461009906921</v>
      </c>
      <c r="G482" s="269">
        <f t="shared" ref="G482:R482" si="292">F518</f>
        <v>651.45927791686336</v>
      </c>
      <c r="H482" s="269">
        <f t="shared" si="292"/>
        <v>655.29367497806413</v>
      </c>
      <c r="I482" s="269">
        <f t="shared" si="292"/>
        <v>659.71958283319907</v>
      </c>
      <c r="J482" s="269">
        <f t="shared" si="292"/>
        <v>666.1102434680663</v>
      </c>
      <c r="K482" s="269">
        <f t="shared" si="292"/>
        <v>676.24497399558186</v>
      </c>
      <c r="L482" s="269">
        <f t="shared" si="292"/>
        <v>687.34066866224293</v>
      </c>
      <c r="M482" s="277">
        <f>L518*INFLATION!$N$15/INFLATION!$N$13</f>
        <v>705.41814125322082</v>
      </c>
      <c r="N482" s="269">
        <f>M518</f>
        <v>721.33929771812814</v>
      </c>
      <c r="O482" s="269">
        <f t="shared" si="292"/>
        <v>735.24645563364982</v>
      </c>
      <c r="P482" s="269">
        <f t="shared" si="292"/>
        <v>741.6263683405266</v>
      </c>
      <c r="Q482" s="269">
        <f t="shared" si="292"/>
        <v>757.93326919485685</v>
      </c>
      <c r="R482" s="269">
        <f t="shared" si="292"/>
        <v>785.87278319695577</v>
      </c>
    </row>
    <row r="483" spans="1:35" ht="15.75">
      <c r="A483" s="62" t="s">
        <v>34</v>
      </c>
      <c r="D483" s="41">
        <f>D69+D64</f>
        <v>81.177925311203325</v>
      </c>
      <c r="E483" s="41">
        <f t="shared" ref="E483:E487" si="293">D519</f>
        <v>81.515603745501991</v>
      </c>
      <c r="F483" s="269">
        <f t="shared" ref="F483:R487" si="294">E519</f>
        <v>82.571511690510647</v>
      </c>
      <c r="G483" s="269">
        <f t="shared" si="294"/>
        <v>84.244322995760413</v>
      </c>
      <c r="H483" s="269">
        <f t="shared" si="294"/>
        <v>86.15164682300292</v>
      </c>
      <c r="I483" s="269">
        <f t="shared" si="294"/>
        <v>85.878822673783134</v>
      </c>
      <c r="J483" s="269">
        <f t="shared" si="294"/>
        <v>86.845075102008067</v>
      </c>
      <c r="K483" s="269">
        <f t="shared" si="294"/>
        <v>87.213087271977628</v>
      </c>
      <c r="L483" s="269">
        <f t="shared" si="294"/>
        <v>87.135404009125679</v>
      </c>
      <c r="M483" s="277">
        <f>L519*INFLATION!$N$15/INFLATION!$N$13</f>
        <v>87.490638761461611</v>
      </c>
      <c r="N483" s="269">
        <f t="shared" ref="N483:N487" si="295">M519</f>
        <v>87.032342030646291</v>
      </c>
      <c r="O483" s="269">
        <f t="shared" si="294"/>
        <v>87.461755975734434</v>
      </c>
      <c r="P483" s="269">
        <f t="shared" si="294"/>
        <v>85.758690559803284</v>
      </c>
      <c r="Q483" s="269">
        <f t="shared" si="294"/>
        <v>84.390955748907771</v>
      </c>
      <c r="R483" s="269">
        <f t="shared" si="294"/>
        <v>82.736398056096846</v>
      </c>
    </row>
    <row r="484" spans="1:35" ht="15.75">
      <c r="A484" s="62" t="s">
        <v>11</v>
      </c>
      <c r="D484" s="41">
        <f>D79</f>
        <v>12.680165975103735</v>
      </c>
      <c r="E484" s="41">
        <f t="shared" si="293"/>
        <v>12.327939142461965</v>
      </c>
      <c r="F484" s="269">
        <f t="shared" si="294"/>
        <v>11.975712309820194</v>
      </c>
      <c r="G484" s="269">
        <f t="shared" si="294"/>
        <v>11.623485477178424</v>
      </c>
      <c r="H484" s="269">
        <f t="shared" si="294"/>
        <v>11.271258644536653</v>
      </c>
      <c r="I484" s="269">
        <f t="shared" si="294"/>
        <v>10.919031811894882</v>
      </c>
      <c r="J484" s="269">
        <f t="shared" si="294"/>
        <v>10.566804979253112</v>
      </c>
      <c r="K484" s="269">
        <f t="shared" si="294"/>
        <v>10.214578146611341</v>
      </c>
      <c r="L484" s="269">
        <f t="shared" si="294"/>
        <v>9.8623513139695707</v>
      </c>
      <c r="M484" s="277">
        <f>L520*INFLATION!$N$15/INFLATION!$N$13</f>
        <v>9.5840852679615871</v>
      </c>
      <c r="N484" s="269">
        <f t="shared" si="295"/>
        <v>9.2291191469259726</v>
      </c>
      <c r="O484" s="269">
        <f t="shared" si="294"/>
        <v>8.876892314284202</v>
      </c>
      <c r="P484" s="269">
        <f t="shared" si="294"/>
        <v>8.5246654816424314</v>
      </c>
      <c r="Q484" s="269">
        <f t="shared" si="294"/>
        <v>8.1724386490006609</v>
      </c>
      <c r="R484" s="269">
        <f t="shared" si="294"/>
        <v>7.8202118163588903</v>
      </c>
    </row>
    <row r="485" spans="1:35" ht="15.75">
      <c r="A485" s="62" t="s">
        <v>60</v>
      </c>
      <c r="D485" s="41">
        <v>0</v>
      </c>
      <c r="E485" s="41">
        <f t="shared" si="293"/>
        <v>0</v>
      </c>
      <c r="F485" s="269">
        <f t="shared" si="294"/>
        <v>0</v>
      </c>
      <c r="G485" s="269">
        <f t="shared" si="294"/>
        <v>0</v>
      </c>
      <c r="H485" s="269">
        <f t="shared" si="294"/>
        <v>0.15111604278074867</v>
      </c>
      <c r="I485" s="269">
        <f t="shared" si="294"/>
        <v>0.13520909090909092</v>
      </c>
      <c r="J485" s="269">
        <f t="shared" si="294"/>
        <v>0.11930213903743317</v>
      </c>
      <c r="K485" s="269">
        <f t="shared" si="294"/>
        <v>0.10339518716577542</v>
      </c>
      <c r="L485" s="269">
        <f t="shared" si="294"/>
        <v>8.7488235294117672E-2</v>
      </c>
      <c r="M485" s="277">
        <f>L521*INFLATION!$N$15/INFLATION!$N$13</f>
        <v>7.2137975192433687E-2</v>
      </c>
      <c r="N485" s="269">
        <f t="shared" si="295"/>
        <v>8.74122189624639E-2</v>
      </c>
      <c r="O485" s="269">
        <f t="shared" si="294"/>
        <v>0.30688747920744913</v>
      </c>
      <c r="P485" s="269">
        <f t="shared" si="294"/>
        <v>0.36683503426931935</v>
      </c>
      <c r="Q485" s="269">
        <f t="shared" si="294"/>
        <v>0.48625329979254062</v>
      </c>
      <c r="R485" s="269">
        <f t="shared" si="294"/>
        <v>0.57242875696067519</v>
      </c>
    </row>
    <row r="486" spans="1:35" ht="15.75">
      <c r="A486" s="62" t="s">
        <v>61</v>
      </c>
      <c r="D486" s="41">
        <v>0</v>
      </c>
      <c r="E486" s="41">
        <f t="shared" si="293"/>
        <v>1.8899578947368421</v>
      </c>
      <c r="F486" s="269">
        <f t="shared" si="294"/>
        <v>1.4699672514619881</v>
      </c>
      <c r="G486" s="269">
        <f t="shared" si="294"/>
        <v>4.6073017297430496</v>
      </c>
      <c r="H486" s="269">
        <f t="shared" si="294"/>
        <v>5.0951762109709211</v>
      </c>
      <c r="I486" s="269">
        <f t="shared" si="294"/>
        <v>3.5072506921987929</v>
      </c>
      <c r="J486" s="269">
        <f t="shared" si="294"/>
        <v>2.1293204950640918</v>
      </c>
      <c r="K486" s="269">
        <f t="shared" si="294"/>
        <v>0.96138561956681756</v>
      </c>
      <c r="L486" s="269">
        <f t="shared" si="294"/>
        <v>0.18870909090908949</v>
      </c>
      <c r="M486" s="277">
        <f>L522*INFLATION!$N$15/INFLATION!$N$13</f>
        <v>-1.4545144810627049E-15</v>
      </c>
      <c r="N486" s="269">
        <f t="shared" si="295"/>
        <v>0.16652832012497634</v>
      </c>
      <c r="O486" s="269">
        <f t="shared" si="294"/>
        <v>0.24424853330078677</v>
      </c>
      <c r="P486" s="269">
        <f t="shared" si="294"/>
        <v>0.30073861321597206</v>
      </c>
      <c r="Q486" s="269">
        <f t="shared" si="294"/>
        <v>0.58757999190323895</v>
      </c>
      <c r="R486" s="269">
        <f t="shared" si="294"/>
        <v>0.56677191706159713</v>
      </c>
    </row>
    <row r="487" spans="1:35" ht="15.75">
      <c r="A487" s="62" t="s">
        <v>54</v>
      </c>
      <c r="D487" s="41">
        <f>D84+D74</f>
        <v>6.5887136929460581</v>
      </c>
      <c r="E487" s="41">
        <f t="shared" si="293"/>
        <v>8.6376957106921299</v>
      </c>
      <c r="F487" s="269">
        <f t="shared" si="294"/>
        <v>8.3412440356140376</v>
      </c>
      <c r="G487" s="269">
        <f t="shared" si="294"/>
        <v>6.5441006464249467</v>
      </c>
      <c r="H487" s="269">
        <f t="shared" si="294"/>
        <v>5.2075388139605057</v>
      </c>
      <c r="I487" s="269">
        <f t="shared" si="294"/>
        <v>8.2127020894122555</v>
      </c>
      <c r="J487" s="269">
        <f t="shared" si="294"/>
        <v>8.4844971312231436</v>
      </c>
      <c r="K487" s="269">
        <f t="shared" si="294"/>
        <v>8.5779713969603026</v>
      </c>
      <c r="L487" s="269">
        <f t="shared" si="294"/>
        <v>8.9426911408994609</v>
      </c>
      <c r="M487" s="277">
        <f>L523*INFLATION!$N$15/INFLATION!$N$13</f>
        <v>10.466824885508579</v>
      </c>
      <c r="N487" s="269">
        <f t="shared" si="295"/>
        <v>13.333368380512862</v>
      </c>
      <c r="O487" s="269">
        <f t="shared" si="294"/>
        <v>15.76245516262891</v>
      </c>
      <c r="P487" s="269">
        <f t="shared" si="294"/>
        <v>19.072382743677558</v>
      </c>
      <c r="Q487" s="269">
        <f t="shared" si="294"/>
        <v>19.413678591925791</v>
      </c>
      <c r="R487" s="269">
        <f t="shared" si="294"/>
        <v>21.477918839966211</v>
      </c>
    </row>
    <row r="488" spans="1:35" ht="15.75">
      <c r="A488" s="62" t="s">
        <v>36</v>
      </c>
      <c r="D488" s="41">
        <f>SUM(D482:D487)</f>
        <v>721.02904564315349</v>
      </c>
      <c r="E488" s="41">
        <f t="shared" ref="E488:R488" si="296">SUM(E482:E487)</f>
        <v>742.1193804386179</v>
      </c>
      <c r="F488" s="41">
        <f t="shared" si="296"/>
        <v>753.06304538647612</v>
      </c>
      <c r="G488" s="41">
        <f t="shared" si="296"/>
        <v>758.47848876597016</v>
      </c>
      <c r="H488" s="41">
        <f t="shared" si="296"/>
        <v>763.1704115133158</v>
      </c>
      <c r="I488" s="41">
        <f t="shared" si="296"/>
        <v>768.37259919139728</v>
      </c>
      <c r="J488" s="41">
        <f t="shared" si="296"/>
        <v>774.25524331465226</v>
      </c>
      <c r="K488" s="41">
        <f t="shared" si="296"/>
        <v>783.31539161786372</v>
      </c>
      <c r="L488" s="41">
        <f t="shared" si="296"/>
        <v>793.5573124524409</v>
      </c>
      <c r="M488" s="41">
        <f t="shared" si="296"/>
        <v>813.03182814334491</v>
      </c>
      <c r="N488" s="41">
        <f t="shared" si="296"/>
        <v>831.18806781530066</v>
      </c>
      <c r="O488" s="41">
        <f t="shared" si="296"/>
        <v>847.89869509880577</v>
      </c>
      <c r="P488" s="41">
        <f t="shared" si="296"/>
        <v>855.64968077313517</v>
      </c>
      <c r="Q488" s="41">
        <f t="shared" si="296"/>
        <v>870.98417547638689</v>
      </c>
      <c r="R488" s="41">
        <f t="shared" si="296"/>
        <v>899.04651258340004</v>
      </c>
    </row>
    <row r="489" spans="1:35" ht="15.75">
      <c r="D489" s="41"/>
      <c r="E489" s="41"/>
      <c r="F489" s="41"/>
      <c r="G489" s="41"/>
      <c r="H489" s="41"/>
      <c r="I489" s="41"/>
      <c r="J489" s="41"/>
      <c r="K489" s="41"/>
      <c r="L489" s="41"/>
      <c r="M489" s="41"/>
      <c r="N489" s="41"/>
      <c r="O489" s="41"/>
      <c r="P489" s="41"/>
      <c r="Q489" s="41"/>
      <c r="R489" s="41"/>
      <c r="U489" s="263"/>
      <c r="V489" s="263"/>
      <c r="W489" s="263"/>
      <c r="X489" s="263"/>
      <c r="Y489" s="263"/>
      <c r="Z489" s="263"/>
      <c r="AA489" s="263"/>
      <c r="AB489" s="263"/>
      <c r="AC489" s="263"/>
      <c r="AD489" s="263"/>
      <c r="AE489" s="263"/>
      <c r="AF489" s="263"/>
      <c r="AG489" s="263"/>
      <c r="AH489" s="264"/>
      <c r="AI489" s="264"/>
    </row>
    <row r="490" spans="1:35" ht="15.75">
      <c r="A490" s="174" t="s">
        <v>37</v>
      </c>
      <c r="D490" s="41"/>
      <c r="E490" s="41"/>
      <c r="F490" s="41"/>
      <c r="G490" s="41"/>
      <c r="H490" s="41"/>
      <c r="I490" s="41"/>
      <c r="J490" s="41"/>
      <c r="K490" s="41"/>
      <c r="L490" s="41"/>
      <c r="M490" s="41"/>
      <c r="N490" s="41"/>
      <c r="O490" s="41"/>
      <c r="P490" s="41"/>
      <c r="Q490" s="41"/>
      <c r="R490" s="41"/>
    </row>
    <row r="491" spans="1:35" ht="15.75">
      <c r="A491" s="62" t="s">
        <v>53</v>
      </c>
      <c r="D491" s="41">
        <f t="shared" ref="D491:L491" si="297">D185+D389</f>
        <v>32.210128654970759</v>
      </c>
      <c r="E491" s="41">
        <f t="shared" si="297"/>
        <v>26.48977741137675</v>
      </c>
      <c r="F491" s="41">
        <f t="shared" si="297"/>
        <v>18.664303079416527</v>
      </c>
      <c r="G491" s="41">
        <f t="shared" si="297"/>
        <v>20.066791443850271</v>
      </c>
      <c r="H491" s="41">
        <f t="shared" si="297"/>
        <v>21.000529915781506</v>
      </c>
      <c r="I491" s="41">
        <f t="shared" si="297"/>
        <v>23.334743305692683</v>
      </c>
      <c r="J491" s="41">
        <f t="shared" si="297"/>
        <v>27.502456530307626</v>
      </c>
      <c r="K491" s="41">
        <f t="shared" si="297"/>
        <v>28.93372215852682</v>
      </c>
      <c r="L491" s="41">
        <f t="shared" si="297"/>
        <v>30.970964522200003</v>
      </c>
      <c r="M491" s="277">
        <f>34.6849055876686*INFLATION!$N$15/INFLATION!$N$13</f>
        <v>34.954652099043862</v>
      </c>
      <c r="N491" s="269">
        <v>33.363085750315264</v>
      </c>
      <c r="O491" s="269">
        <v>26.333310510510508</v>
      </c>
      <c r="P491" s="269">
        <v>36.786295373665475</v>
      </c>
      <c r="Q491" s="269">
        <v>49.134918638199665</v>
      </c>
      <c r="R491" s="269">
        <v>67.899374024890477</v>
      </c>
    </row>
    <row r="492" spans="1:35" ht="15.75">
      <c r="A492" s="62" t="s">
        <v>34</v>
      </c>
      <c r="D492" s="41">
        <f t="shared" ref="D492:L492" si="298">D219</f>
        <v>5.1622807017543861</v>
      </c>
      <c r="E492" s="41">
        <f t="shared" si="298"/>
        <v>6.1636586974443528</v>
      </c>
      <c r="F492" s="41">
        <f t="shared" si="298"/>
        <v>7.1124651539708266</v>
      </c>
      <c r="G492" s="41">
        <f t="shared" si="298"/>
        <v>7.7177326203208558</v>
      </c>
      <c r="H492" s="41">
        <f t="shared" si="298"/>
        <v>5.8774645737093314</v>
      </c>
      <c r="I492" s="41">
        <f t="shared" si="298"/>
        <v>7.4497207851249092</v>
      </c>
      <c r="J492" s="41">
        <f t="shared" si="298"/>
        <v>7.218177996407853</v>
      </c>
      <c r="K492" s="41">
        <f t="shared" si="298"/>
        <v>7.1312174497400278</v>
      </c>
      <c r="L492" s="41">
        <f t="shared" si="298"/>
        <v>7.248458445829999</v>
      </c>
      <c r="M492" s="277">
        <f>7.48338359280668*INFLATION!$N$15/INFLATION!$N$13</f>
        <v>7.5415822986483381</v>
      </c>
      <c r="N492" s="269">
        <v>8.7754842370744033</v>
      </c>
      <c r="O492" s="269">
        <v>7.0383507507507508</v>
      </c>
      <c r="P492" s="269">
        <v>7.7432206405693949</v>
      </c>
      <c r="Q492" s="269">
        <v>7.8461315637622624</v>
      </c>
      <c r="R492" s="269">
        <v>7.9759505226505718</v>
      </c>
    </row>
    <row r="493" spans="1:35" ht="15.75">
      <c r="A493" s="62" t="s">
        <v>11</v>
      </c>
      <c r="D493" s="41">
        <f t="shared" ref="D493:L493" si="299">D321</f>
        <v>0</v>
      </c>
      <c r="E493" s="41">
        <f t="shared" si="299"/>
        <v>0</v>
      </c>
      <c r="F493" s="41">
        <f t="shared" si="299"/>
        <v>0</v>
      </c>
      <c r="G493" s="41">
        <f t="shared" si="299"/>
        <v>0</v>
      </c>
      <c r="H493" s="41">
        <f t="shared" si="299"/>
        <v>0</v>
      </c>
      <c r="I493" s="41">
        <f t="shared" si="299"/>
        <v>0</v>
      </c>
      <c r="J493" s="41">
        <f t="shared" si="299"/>
        <v>0</v>
      </c>
      <c r="K493" s="41">
        <f t="shared" si="299"/>
        <v>0</v>
      </c>
      <c r="L493" s="41">
        <f t="shared" si="299"/>
        <v>0</v>
      </c>
      <c r="M493" s="277">
        <f>0*INFLATION!$N$15/INFLATION!$N$13</f>
        <v>0</v>
      </c>
      <c r="N493" s="269">
        <v>0</v>
      </c>
      <c r="O493" s="269">
        <v>0</v>
      </c>
      <c r="P493" s="269">
        <v>0</v>
      </c>
      <c r="Q493" s="269">
        <v>0</v>
      </c>
      <c r="R493" s="269">
        <v>0</v>
      </c>
    </row>
    <row r="494" spans="1:35" ht="15.75">
      <c r="A494" s="62" t="s">
        <v>60</v>
      </c>
      <c r="D494" s="41">
        <f t="shared" ref="D494:L494" si="300">D287</f>
        <v>0</v>
      </c>
      <c r="E494" s="41">
        <f t="shared" si="300"/>
        <v>0</v>
      </c>
      <c r="F494" s="41">
        <f t="shared" si="300"/>
        <v>0</v>
      </c>
      <c r="G494" s="41">
        <f t="shared" si="300"/>
        <v>0.15906951871657754</v>
      </c>
      <c r="H494" s="41">
        <f t="shared" si="300"/>
        <v>0</v>
      </c>
      <c r="I494" s="41">
        <f t="shared" si="300"/>
        <v>0</v>
      </c>
      <c r="J494" s="41">
        <f t="shared" si="300"/>
        <v>0</v>
      </c>
      <c r="K494" s="41">
        <f t="shared" si="300"/>
        <v>0</v>
      </c>
      <c r="L494" s="41">
        <f t="shared" si="300"/>
        <v>0</v>
      </c>
      <c r="M494" s="277">
        <f>0.0327116249197174*INFLATION!$N$15/INFLATION!$N$13</f>
        <v>3.2966025113519482E-2</v>
      </c>
      <c r="N494" s="269">
        <v>0.25124085750315261</v>
      </c>
      <c r="O494" s="269">
        <v>0.10976336336336336</v>
      </c>
      <c r="P494" s="269">
        <v>0.18391814946619217</v>
      </c>
      <c r="Q494" s="269">
        <v>0.15991344489324871</v>
      </c>
      <c r="R494" s="269">
        <v>0.30976089357730752</v>
      </c>
    </row>
    <row r="495" spans="1:35" ht="15.75">
      <c r="A495" s="62" t="s">
        <v>61</v>
      </c>
      <c r="D495" s="41">
        <f t="shared" ref="D495:L495" si="301">D355</f>
        <v>2.0999532163742689</v>
      </c>
      <c r="E495" s="41">
        <f t="shared" si="301"/>
        <v>0</v>
      </c>
      <c r="F495" s="41">
        <f t="shared" si="301"/>
        <v>3.9525834683954617</v>
      </c>
      <c r="G495" s="41">
        <f t="shared" si="301"/>
        <v>1.8870909090909092</v>
      </c>
      <c r="H495" s="41">
        <f t="shared" si="301"/>
        <v>0</v>
      </c>
      <c r="I495" s="41">
        <f t="shared" si="301"/>
        <v>0</v>
      </c>
      <c r="J495" s="41">
        <f t="shared" si="301"/>
        <v>0</v>
      </c>
      <c r="K495" s="41">
        <f t="shared" si="301"/>
        <v>0</v>
      </c>
      <c r="L495" s="41">
        <f t="shared" si="301"/>
        <v>0</v>
      </c>
      <c r="M495" s="277">
        <f>0.183762363519589*INFLATION!$N$15/INFLATION!$N$13</f>
        <v>0.18519149402006538</v>
      </c>
      <c r="N495" s="269">
        <v>0.12750945775535943</v>
      </c>
      <c r="O495" s="269">
        <v>0.13225585585585584</v>
      </c>
      <c r="P495" s="269">
        <v>0.41759193357058128</v>
      </c>
      <c r="Q495" s="269">
        <v>0.16855741488747839</v>
      </c>
      <c r="R495" s="269">
        <v>0.35748000000000002</v>
      </c>
    </row>
    <row r="496" spans="1:35" ht="15.75">
      <c r="A496" s="62" t="s">
        <v>54</v>
      </c>
      <c r="D496" s="41">
        <f t="shared" ref="D496:L496" si="302">D253</f>
        <v>3.4828187134502926</v>
      </c>
      <c r="E496" s="41">
        <f t="shared" si="302"/>
        <v>1.2967023907666944</v>
      </c>
      <c r="F496" s="269">
        <f>F253+F514</f>
        <v>0.52563533225283632</v>
      </c>
      <c r="G496" s="41">
        <f t="shared" si="302"/>
        <v>0.29868449197860969</v>
      </c>
      <c r="H496" s="41">
        <f t="shared" si="302"/>
        <v>4.8107231892697468</v>
      </c>
      <c r="I496" s="41">
        <f t="shared" si="302"/>
        <v>0.95169274829172179</v>
      </c>
      <c r="J496" s="269">
        <f>J253+J514</f>
        <v>1.0352609034670961</v>
      </c>
      <c r="K496" s="41">
        <f t="shared" si="302"/>
        <v>1.1708941443466299</v>
      </c>
      <c r="L496" s="41">
        <f t="shared" si="302"/>
        <v>2.3674810599999963</v>
      </c>
      <c r="M496" s="277">
        <f>3.98119717405267*INFLATION!$N$15/INFLATION!$N$13</f>
        <v>4.0121591741101108</v>
      </c>
      <c r="N496" s="269">
        <v>3.8271727616645652</v>
      </c>
      <c r="O496" s="269">
        <v>5.0023303303303299</v>
      </c>
      <c r="P496" s="269">
        <v>2.2763202846975088</v>
      </c>
      <c r="Q496" s="269">
        <v>4.215664166185805</v>
      </c>
      <c r="R496" s="269">
        <v>3.2812703178904674</v>
      </c>
    </row>
    <row r="497" spans="1:35" ht="15.75">
      <c r="A497" s="62" t="s">
        <v>36</v>
      </c>
      <c r="D497" s="41">
        <f t="shared" ref="D497:R497" si="303">SUM(D491:D496)</f>
        <v>42.955181286549703</v>
      </c>
      <c r="E497" s="41">
        <f t="shared" si="303"/>
        <v>33.950138499587801</v>
      </c>
      <c r="F497" s="41">
        <f t="shared" si="303"/>
        <v>30.254987034035654</v>
      </c>
      <c r="G497" s="41">
        <f t="shared" si="303"/>
        <v>30.129368983957221</v>
      </c>
      <c r="H497" s="41">
        <f t="shared" si="303"/>
        <v>31.688717678760586</v>
      </c>
      <c r="I497" s="41">
        <f t="shared" si="303"/>
        <v>31.736156839109317</v>
      </c>
      <c r="J497" s="41">
        <f t="shared" si="303"/>
        <v>35.755895430182576</v>
      </c>
      <c r="K497" s="41">
        <f t="shared" si="303"/>
        <v>37.23583375261348</v>
      </c>
      <c r="L497" s="41">
        <f t="shared" si="303"/>
        <v>40.586904028029998</v>
      </c>
      <c r="M497" s="41">
        <f t="shared" si="303"/>
        <v>46.726551090935892</v>
      </c>
      <c r="N497" s="41">
        <f t="shared" si="303"/>
        <v>46.344493064312744</v>
      </c>
      <c r="O497" s="41">
        <f t="shared" si="303"/>
        <v>38.616010810810806</v>
      </c>
      <c r="P497" s="41">
        <f t="shared" si="303"/>
        <v>47.407346381969163</v>
      </c>
      <c r="Q497" s="41">
        <f t="shared" si="303"/>
        <v>61.525185227928461</v>
      </c>
      <c r="R497" s="41">
        <f t="shared" si="303"/>
        <v>79.82383575900883</v>
      </c>
    </row>
    <row r="498" spans="1:35" ht="15.75">
      <c r="D498" s="41">
        <f>D497*INFLATION!$H$14/INFLATION!$M$14</f>
        <v>37.535602339181281</v>
      </c>
      <c r="E498" s="41">
        <f>E497*INFLATION!$H$14/INFLATION!$M$14</f>
        <v>29.66670981038747</v>
      </c>
      <c r="F498" s="41">
        <f>F497*INFLATION!$H$14/INFLATION!$M$14</f>
        <v>26.437769043760124</v>
      </c>
      <c r="G498" s="41">
        <f>G497*INFLATION!$H$14/INFLATION!$M$14</f>
        <v>26.328000000000003</v>
      </c>
      <c r="H498" s="41"/>
      <c r="I498" s="41"/>
      <c r="J498" s="41"/>
      <c r="K498" s="41"/>
      <c r="L498" s="41"/>
      <c r="M498" s="41"/>
      <c r="N498" s="41"/>
      <c r="O498" s="41"/>
      <c r="P498" s="41"/>
      <c r="Q498" s="41"/>
      <c r="R498" s="41"/>
    </row>
    <row r="499" spans="1:35" ht="15.75">
      <c r="A499" s="174" t="s">
        <v>65</v>
      </c>
      <c r="D499" s="41"/>
      <c r="E499" s="41"/>
      <c r="F499" s="41"/>
      <c r="G499" s="41"/>
      <c r="H499" s="41"/>
      <c r="I499" s="41"/>
      <c r="J499" s="41"/>
      <c r="K499" s="41"/>
      <c r="L499" s="41"/>
      <c r="M499" s="41"/>
      <c r="N499" s="41"/>
      <c r="O499" s="41"/>
      <c r="P499" s="41"/>
      <c r="Q499" s="41"/>
      <c r="R499" s="41"/>
      <c r="U499" s="263"/>
      <c r="V499" s="263"/>
      <c r="W499" s="263"/>
      <c r="X499" s="263"/>
      <c r="Y499" s="263"/>
      <c r="Z499" s="263"/>
      <c r="AA499" s="263"/>
      <c r="AB499" s="263"/>
      <c r="AC499" s="263"/>
      <c r="AD499" s="263"/>
      <c r="AE499" s="263"/>
      <c r="AF499" s="263"/>
      <c r="AG499" s="263"/>
      <c r="AH499" s="264"/>
      <c r="AI499" s="264"/>
    </row>
    <row r="500" spans="1:35" ht="15.75">
      <c r="A500" s="62" t="s">
        <v>53</v>
      </c>
      <c r="D500" s="41">
        <f t="shared" ref="D500:R500" si="304">D217+D26+D421</f>
        <v>15.044185373646194</v>
      </c>
      <c r="E500" s="41">
        <f t="shared" si="304"/>
        <v>15.533351257532424</v>
      </c>
      <c r="F500" s="41">
        <f t="shared" si="304"/>
        <v>15.909635261622364</v>
      </c>
      <c r="G500" s="41">
        <f t="shared" si="304"/>
        <v>16.232394382649591</v>
      </c>
      <c r="H500" s="41">
        <f t="shared" si="304"/>
        <v>16.574622060646522</v>
      </c>
      <c r="I500" s="41">
        <f t="shared" si="304"/>
        <v>16.944082670825473</v>
      </c>
      <c r="J500" s="41">
        <f t="shared" si="304"/>
        <v>17.367726002792143</v>
      </c>
      <c r="K500" s="41">
        <f t="shared" si="304"/>
        <v>17.838027491865759</v>
      </c>
      <c r="L500" s="41">
        <f t="shared" si="304"/>
        <v>18.337233214205153</v>
      </c>
      <c r="M500" s="277">
        <f>(M217+M26+M421)*INFLATION!$N$15/INFLATION!$N$13</f>
        <v>19.033495634136507</v>
      </c>
      <c r="N500" s="41">
        <f t="shared" si="304"/>
        <v>19.45592783479351</v>
      </c>
      <c r="O500" s="41">
        <f t="shared" si="304"/>
        <v>19.953397803633727</v>
      </c>
      <c r="P500" s="41">
        <f t="shared" si="304"/>
        <v>20.479394519335191</v>
      </c>
      <c r="Q500" s="41">
        <f t="shared" si="304"/>
        <v>21.195404636100736</v>
      </c>
      <c r="R500" s="41">
        <f t="shared" si="304"/>
        <v>22.170690408293154</v>
      </c>
      <c r="AH500" s="101"/>
      <c r="AI500" s="101"/>
    </row>
    <row r="501" spans="1:35" ht="15.75">
      <c r="A501" s="62" t="s">
        <v>34</v>
      </c>
      <c r="D501" s="41">
        <f t="shared" ref="D501:R501" si="305">D251+D31+D36</f>
        <v>4.8246022674557194</v>
      </c>
      <c r="E501" s="41">
        <f t="shared" si="305"/>
        <v>5.1077507524356882</v>
      </c>
      <c r="F501" s="41">
        <f t="shared" si="305"/>
        <v>5.4396538487210675</v>
      </c>
      <c r="G501" s="41">
        <f t="shared" si="305"/>
        <v>5.8104087930783592</v>
      </c>
      <c r="H501" s="41">
        <f t="shared" si="305"/>
        <v>6.1502887229291137</v>
      </c>
      <c r="I501" s="41">
        <f t="shared" si="305"/>
        <v>6.4834683568999703</v>
      </c>
      <c r="J501" s="41">
        <f t="shared" si="305"/>
        <v>6.850165826438289</v>
      </c>
      <c r="K501" s="41">
        <f t="shared" si="305"/>
        <v>7.2089007125919871</v>
      </c>
      <c r="L501" s="41">
        <f t="shared" si="305"/>
        <v>7.5683926099812364</v>
      </c>
      <c r="M501" s="277">
        <f>(M251+M31+M36)*INFLATION!$N$15/INFLATION!$N$13</f>
        <v>7.9998790294636546</v>
      </c>
      <c r="N501" s="41">
        <f t="shared" si="305"/>
        <v>8.3460702919862637</v>
      </c>
      <c r="O501" s="41">
        <f t="shared" si="305"/>
        <v>8.7414161666818941</v>
      </c>
      <c r="P501" s="41">
        <f t="shared" si="305"/>
        <v>9.1109554514648963</v>
      </c>
      <c r="Q501" s="41">
        <f t="shared" si="305"/>
        <v>9.5006892565731889</v>
      </c>
      <c r="R501" s="41">
        <f t="shared" si="305"/>
        <v>9.8962413087335079</v>
      </c>
      <c r="AH501" s="101"/>
      <c r="AI501" s="101"/>
    </row>
    <row r="502" spans="1:35" ht="15.75">
      <c r="A502" s="62" t="s">
        <v>11</v>
      </c>
      <c r="D502" s="41">
        <f t="shared" ref="D502:R502" si="306">D46+D353</f>
        <v>0.3522268326417704</v>
      </c>
      <c r="E502" s="41">
        <f t="shared" si="306"/>
        <v>0.3522268326417704</v>
      </c>
      <c r="F502" s="41">
        <f t="shared" si="306"/>
        <v>0.3522268326417704</v>
      </c>
      <c r="G502" s="41">
        <f t="shared" si="306"/>
        <v>0.3522268326417704</v>
      </c>
      <c r="H502" s="41">
        <f t="shared" si="306"/>
        <v>0.3522268326417704</v>
      </c>
      <c r="I502" s="41">
        <f t="shared" si="306"/>
        <v>0.3522268326417704</v>
      </c>
      <c r="J502" s="41">
        <f t="shared" si="306"/>
        <v>0.3522268326417704</v>
      </c>
      <c r="K502" s="41">
        <f t="shared" si="306"/>
        <v>0.3522268326417704</v>
      </c>
      <c r="L502" s="41">
        <f t="shared" si="306"/>
        <v>0.3522268326417704</v>
      </c>
      <c r="M502" s="277">
        <f>(M46+M353)*INFLATION!$N$15/INFLATION!$N$13</f>
        <v>0.35496612103561437</v>
      </c>
      <c r="N502" s="41">
        <f t="shared" si="306"/>
        <v>0.3522268326417704</v>
      </c>
      <c r="O502" s="41">
        <f t="shared" si="306"/>
        <v>0.3522268326417704</v>
      </c>
      <c r="P502" s="41">
        <f t="shared" si="306"/>
        <v>0.3522268326417704</v>
      </c>
      <c r="Q502" s="41">
        <f t="shared" si="306"/>
        <v>0.3522268326417704</v>
      </c>
      <c r="R502" s="41">
        <f t="shared" si="306"/>
        <v>0.3522268326417704</v>
      </c>
      <c r="AH502" s="101"/>
      <c r="AI502" s="101"/>
    </row>
    <row r="503" spans="1:35" ht="15.75">
      <c r="A503" s="62" t="s">
        <v>60</v>
      </c>
      <c r="D503" s="41">
        <f t="shared" ref="D503:R503" si="307">D319</f>
        <v>0</v>
      </c>
      <c r="E503" s="41">
        <f t="shared" si="307"/>
        <v>0</v>
      </c>
      <c r="F503" s="41">
        <f t="shared" si="307"/>
        <v>0</v>
      </c>
      <c r="G503" s="41">
        <f t="shared" si="307"/>
        <v>7.9534759358288777E-3</v>
      </c>
      <c r="H503" s="41">
        <f t="shared" si="307"/>
        <v>1.5906951871657755E-2</v>
      </c>
      <c r="I503" s="41">
        <f t="shared" si="307"/>
        <v>1.5906951871657755E-2</v>
      </c>
      <c r="J503" s="41">
        <f t="shared" si="307"/>
        <v>1.5906951871657755E-2</v>
      </c>
      <c r="K503" s="41">
        <f t="shared" si="307"/>
        <v>1.5906951871657755E-2</v>
      </c>
      <c r="L503" s="41">
        <f t="shared" si="307"/>
        <v>1.5906951871657755E-2</v>
      </c>
      <c r="M503" s="277">
        <f>M319*INFLATION!$N$15/INFLATION!$N$13</f>
        <v>1.7691781343489272E-2</v>
      </c>
      <c r="N503" s="41">
        <f t="shared" si="307"/>
        <v>3.1765597258167334E-2</v>
      </c>
      <c r="O503" s="41">
        <f t="shared" si="307"/>
        <v>4.9815808301493132E-2</v>
      </c>
      <c r="P503" s="41">
        <f t="shared" si="307"/>
        <v>6.4499883942970904E-2</v>
      </c>
      <c r="Q503" s="41">
        <f t="shared" si="307"/>
        <v>7.3737987725114085E-2</v>
      </c>
      <c r="R503" s="41">
        <f t="shared" si="307"/>
        <v>8.9268228712813008E-2</v>
      </c>
      <c r="AH503" s="101"/>
      <c r="AI503" s="101"/>
    </row>
    <row r="504" spans="1:35" ht="15.75">
      <c r="A504" s="62" t="s">
        <v>61</v>
      </c>
      <c r="D504" s="41">
        <f t="shared" ref="D504:R504" si="308">D387</f>
        <v>0.2099953216374269</v>
      </c>
      <c r="E504" s="41">
        <f t="shared" si="308"/>
        <v>0.4199906432748538</v>
      </c>
      <c r="F504" s="41">
        <f t="shared" si="308"/>
        <v>0.8152489901144</v>
      </c>
      <c r="G504" s="41">
        <f t="shared" si="308"/>
        <v>1.3992164278630372</v>
      </c>
      <c r="H504" s="41">
        <f t="shared" si="308"/>
        <v>1.5879255187721282</v>
      </c>
      <c r="I504" s="41">
        <f t="shared" si="308"/>
        <v>1.3779301971347011</v>
      </c>
      <c r="J504" s="41">
        <f t="shared" si="308"/>
        <v>1.1679348754972743</v>
      </c>
      <c r="K504" s="41">
        <f t="shared" si="308"/>
        <v>0.77267652865772807</v>
      </c>
      <c r="L504" s="41">
        <f t="shared" si="308"/>
        <v>0.18870909090909094</v>
      </c>
      <c r="M504" s="277">
        <f>M387*INFLATION!$N$15/INFLATION!$N$13</f>
        <v>1.8663173895087599E-2</v>
      </c>
      <c r="N504" s="41">
        <f t="shared" si="308"/>
        <v>4.9789244579549016E-2</v>
      </c>
      <c r="O504" s="41">
        <f t="shared" si="308"/>
        <v>7.5765775940670549E-2</v>
      </c>
      <c r="P504" s="41">
        <f t="shared" si="308"/>
        <v>0.13075055488331427</v>
      </c>
      <c r="Q504" s="41">
        <f t="shared" si="308"/>
        <v>0.18936548972912023</v>
      </c>
      <c r="R504" s="41">
        <f t="shared" si="308"/>
        <v>0.22345008181586154</v>
      </c>
      <c r="AH504" s="101"/>
      <c r="AI504" s="101"/>
    </row>
    <row r="505" spans="1:35" ht="15.75">
      <c r="A505" s="62" t="s">
        <v>54</v>
      </c>
      <c r="D505" s="41">
        <f t="shared" ref="D505:R505" si="309">D285+D51+D41</f>
        <v>1.4338366957042215</v>
      </c>
      <c r="E505" s="41">
        <f t="shared" si="309"/>
        <v>1.5931540658447878</v>
      </c>
      <c r="F505" s="41">
        <f>F285+F51+F41</f>
        <v>1.6308338267903875</v>
      </c>
      <c r="G505" s="41">
        <f t="shared" si="309"/>
        <v>1.6352463244430511</v>
      </c>
      <c r="H505" s="41">
        <f t="shared" si="309"/>
        <v>1.8055599138179963</v>
      </c>
      <c r="I505" s="41">
        <f t="shared" si="309"/>
        <v>0.67989770648083347</v>
      </c>
      <c r="J505" s="41">
        <f t="shared" si="309"/>
        <v>0.73938269684323743</v>
      </c>
      <c r="K505" s="41">
        <f t="shared" si="309"/>
        <v>0.80617440040747157</v>
      </c>
      <c r="L505" s="41">
        <f t="shared" si="309"/>
        <v>0.9241202405523592</v>
      </c>
      <c r="M505" s="277">
        <f>(M285+M51+M41)*INFLATION!$N$15/INFLATION!$N$13</f>
        <v>1.1456156791058276</v>
      </c>
      <c r="N505" s="41">
        <f t="shared" si="309"/>
        <v>1.3980859795485185</v>
      </c>
      <c r="O505" s="41">
        <f t="shared" si="309"/>
        <v>1.6924027492816818</v>
      </c>
      <c r="P505" s="41">
        <f t="shared" si="309"/>
        <v>1.9350244364492764</v>
      </c>
      <c r="Q505" s="41">
        <f t="shared" si="309"/>
        <v>2.1514239181453867</v>
      </c>
      <c r="R505" s="41">
        <f t="shared" si="309"/>
        <v>2.4013217342812623</v>
      </c>
      <c r="AH505" s="101"/>
      <c r="AI505" s="101"/>
    </row>
    <row r="506" spans="1:35" ht="15.75">
      <c r="A506" s="62" t="s">
        <v>36</v>
      </c>
      <c r="D506" s="41">
        <f>SUM(D500:D505)</f>
        <v>21.864846491085331</v>
      </c>
      <c r="E506" s="41">
        <f t="shared" ref="E506:R506" si="310">SUM(E500:E505)</f>
        <v>23.006473551729524</v>
      </c>
      <c r="F506" s="41">
        <f t="shared" si="310"/>
        <v>24.147598759889988</v>
      </c>
      <c r="G506" s="41">
        <f t="shared" si="310"/>
        <v>25.437446236611638</v>
      </c>
      <c r="H506" s="41">
        <f t="shared" si="310"/>
        <v>26.486530000679188</v>
      </c>
      <c r="I506" s="41">
        <f t="shared" si="310"/>
        <v>25.853512715854404</v>
      </c>
      <c r="J506" s="41">
        <f t="shared" si="310"/>
        <v>26.493343186084367</v>
      </c>
      <c r="K506" s="41">
        <f t="shared" si="310"/>
        <v>26.993912918036372</v>
      </c>
      <c r="L506" s="41">
        <f t="shared" si="310"/>
        <v>27.386588940161261</v>
      </c>
      <c r="M506" s="41">
        <f t="shared" si="310"/>
        <v>28.570311418980182</v>
      </c>
      <c r="N506" s="41">
        <f t="shared" si="310"/>
        <v>29.633865780807778</v>
      </c>
      <c r="O506" s="41">
        <f t="shared" si="310"/>
        <v>30.865025136481236</v>
      </c>
      <c r="P506" s="41">
        <f t="shared" si="310"/>
        <v>32.07285167871742</v>
      </c>
      <c r="Q506" s="41">
        <f t="shared" si="310"/>
        <v>33.462848120915311</v>
      </c>
      <c r="R506" s="41">
        <f t="shared" si="310"/>
        <v>35.133198594478365</v>
      </c>
      <c r="AH506" s="101"/>
      <c r="AI506" s="101"/>
    </row>
    <row r="507" spans="1:35" ht="15.75">
      <c r="A507" s="62"/>
      <c r="D507" s="41">
        <f>D506*INFLATION!$H$14/INFLATION!$M$14</f>
        <v>19.106197634733444</v>
      </c>
      <c r="E507" s="41">
        <f>E506*INFLATION!$H$14/INFLATION!$M$14</f>
        <v>20.103787636324395</v>
      </c>
      <c r="F507" s="41">
        <f>F506*INFLATION!$H$14/INFLATION!$M$14</f>
        <v>21.100939103268352</v>
      </c>
      <c r="G507" s="41">
        <f>G506*INFLATION!$H$14/INFLATION!$M$14</f>
        <v>22.228048814235404</v>
      </c>
      <c r="H507" s="41"/>
      <c r="I507" s="41"/>
      <c r="J507" s="41"/>
      <c r="K507" s="41"/>
      <c r="L507" s="41"/>
      <c r="M507" s="41"/>
      <c r="N507" s="41"/>
      <c r="O507" s="41"/>
      <c r="P507" s="41"/>
      <c r="Q507" s="41"/>
      <c r="R507" s="41"/>
    </row>
    <row r="508" spans="1:35" ht="15.75">
      <c r="A508" s="174" t="s">
        <v>89</v>
      </c>
      <c r="D508" s="41"/>
      <c r="E508" s="41"/>
      <c r="F508" s="41"/>
      <c r="G508" s="41"/>
      <c r="H508" s="41"/>
      <c r="I508" s="41"/>
      <c r="J508" s="41"/>
      <c r="K508" s="41"/>
      <c r="L508" s="41"/>
      <c r="M508" s="41"/>
      <c r="N508" s="41"/>
      <c r="O508" s="41"/>
      <c r="P508" s="41"/>
      <c r="Q508" s="41"/>
      <c r="R508" s="41"/>
    </row>
    <row r="509" spans="1:35" ht="15.75">
      <c r="A509" s="62" t="s">
        <v>53</v>
      </c>
      <c r="D509" s="41">
        <f t="shared" ref="D509:R509" si="311">D432+D61+D468</f>
        <v>0</v>
      </c>
      <c r="E509" s="41">
        <f t="shared" si="311"/>
        <v>0</v>
      </c>
      <c r="F509" s="41">
        <f t="shared" si="311"/>
        <v>0</v>
      </c>
      <c r="G509" s="41">
        <f t="shared" si="311"/>
        <v>0</v>
      </c>
      <c r="H509" s="41">
        <f t="shared" si="311"/>
        <v>0</v>
      </c>
      <c r="I509" s="41">
        <f t="shared" si="311"/>
        <v>0</v>
      </c>
      <c r="J509" s="41">
        <f t="shared" si="311"/>
        <v>0</v>
      </c>
      <c r="K509" s="41">
        <f t="shared" si="311"/>
        <v>0</v>
      </c>
      <c r="L509" s="41">
        <f t="shared" si="311"/>
        <v>0</v>
      </c>
      <c r="M509" s="41">
        <f t="shared" si="311"/>
        <v>0</v>
      </c>
      <c r="N509" s="41">
        <f t="shared" si="311"/>
        <v>0</v>
      </c>
      <c r="O509" s="41">
        <f t="shared" si="311"/>
        <v>0</v>
      </c>
      <c r="P509" s="41">
        <f t="shared" si="311"/>
        <v>0</v>
      </c>
      <c r="Q509" s="41">
        <f t="shared" si="311"/>
        <v>0</v>
      </c>
      <c r="R509" s="41">
        <f t="shared" si="311"/>
        <v>0</v>
      </c>
      <c r="U509" s="265"/>
      <c r="V509" s="265"/>
      <c r="W509" s="265"/>
      <c r="X509" s="265"/>
      <c r="Y509" s="265"/>
      <c r="Z509" s="265"/>
      <c r="AA509" s="265"/>
      <c r="AB509" s="265"/>
      <c r="AC509" s="265"/>
      <c r="AD509" s="265"/>
      <c r="AE509" s="265"/>
      <c r="AF509" s="265"/>
      <c r="AG509" s="265"/>
      <c r="AH509" s="265"/>
      <c r="AI509" s="265"/>
    </row>
    <row r="510" spans="1:35" ht="15.75">
      <c r="A510" s="62" t="s">
        <v>34</v>
      </c>
      <c r="D510" s="41">
        <f t="shared" ref="D510:R510" si="312">D438+D66+D71</f>
        <v>0</v>
      </c>
      <c r="E510" s="41">
        <f t="shared" si="312"/>
        <v>0</v>
      </c>
      <c r="F510" s="41">
        <f t="shared" si="312"/>
        <v>0</v>
      </c>
      <c r="G510" s="41">
        <f t="shared" si="312"/>
        <v>0</v>
      </c>
      <c r="H510" s="41">
        <f t="shared" si="312"/>
        <v>0</v>
      </c>
      <c r="I510" s="41">
        <f t="shared" si="312"/>
        <v>0</v>
      </c>
      <c r="J510" s="41">
        <f t="shared" si="312"/>
        <v>0</v>
      </c>
      <c r="K510" s="41">
        <f t="shared" si="312"/>
        <v>0</v>
      </c>
      <c r="L510" s="41">
        <f t="shared" si="312"/>
        <v>0</v>
      </c>
      <c r="M510" s="41">
        <f t="shared" si="312"/>
        <v>0</v>
      </c>
      <c r="N510" s="41">
        <f t="shared" si="312"/>
        <v>0</v>
      </c>
      <c r="O510" s="41">
        <f t="shared" si="312"/>
        <v>0</v>
      </c>
      <c r="P510" s="41">
        <f t="shared" si="312"/>
        <v>0</v>
      </c>
      <c r="Q510" s="41">
        <f t="shared" si="312"/>
        <v>0</v>
      </c>
      <c r="R510" s="41">
        <f t="shared" si="312"/>
        <v>0</v>
      </c>
      <c r="U510" s="265"/>
      <c r="V510" s="265"/>
      <c r="W510" s="265"/>
      <c r="X510" s="265"/>
      <c r="Y510" s="265"/>
      <c r="Z510" s="265"/>
      <c r="AA510" s="265"/>
      <c r="AB510" s="265"/>
      <c r="AC510" s="265"/>
      <c r="AD510" s="265"/>
      <c r="AE510" s="265"/>
      <c r="AF510" s="265"/>
      <c r="AG510" s="265"/>
      <c r="AH510" s="265"/>
      <c r="AI510" s="265"/>
    </row>
    <row r="511" spans="1:35" ht="15.75">
      <c r="A511" s="62" t="s">
        <v>11</v>
      </c>
      <c r="D511" s="41">
        <f t="shared" ref="D511:R511" si="313">D81+D456</f>
        <v>0</v>
      </c>
      <c r="E511" s="41">
        <f t="shared" si="313"/>
        <v>0</v>
      </c>
      <c r="F511" s="41">
        <f t="shared" si="313"/>
        <v>0</v>
      </c>
      <c r="G511" s="41">
        <f t="shared" si="313"/>
        <v>0</v>
      </c>
      <c r="H511" s="41">
        <f t="shared" si="313"/>
        <v>0</v>
      </c>
      <c r="I511" s="41">
        <f t="shared" si="313"/>
        <v>0</v>
      </c>
      <c r="J511" s="41">
        <f t="shared" si="313"/>
        <v>0</v>
      </c>
      <c r="K511" s="41">
        <f t="shared" si="313"/>
        <v>0</v>
      </c>
      <c r="L511" s="41">
        <f t="shared" si="313"/>
        <v>0</v>
      </c>
      <c r="M511" s="41">
        <f t="shared" si="313"/>
        <v>0</v>
      </c>
      <c r="N511" s="41">
        <f t="shared" si="313"/>
        <v>0</v>
      </c>
      <c r="O511" s="41">
        <f t="shared" si="313"/>
        <v>0</v>
      </c>
      <c r="P511" s="41">
        <f t="shared" si="313"/>
        <v>0</v>
      </c>
      <c r="Q511" s="41">
        <f t="shared" si="313"/>
        <v>0</v>
      </c>
      <c r="R511" s="41">
        <f t="shared" si="313"/>
        <v>0</v>
      </c>
      <c r="U511" s="265"/>
      <c r="V511" s="265"/>
      <c r="W511" s="265"/>
      <c r="X511" s="265"/>
      <c r="Y511" s="265"/>
      <c r="Z511" s="265"/>
      <c r="AA511" s="265"/>
      <c r="AB511" s="265"/>
      <c r="AC511" s="265"/>
      <c r="AD511" s="265"/>
      <c r="AE511" s="265"/>
      <c r="AF511" s="265"/>
      <c r="AG511" s="265"/>
      <c r="AH511" s="265"/>
      <c r="AI511" s="265"/>
    </row>
    <row r="512" spans="1:35" ht="15.75">
      <c r="A512" s="62" t="s">
        <v>60</v>
      </c>
      <c r="D512" s="41">
        <v>0</v>
      </c>
      <c r="E512" s="41">
        <v>0</v>
      </c>
      <c r="F512" s="41">
        <v>0</v>
      </c>
      <c r="G512" s="41">
        <v>0</v>
      </c>
      <c r="H512" s="41">
        <v>0</v>
      </c>
      <c r="I512" s="41">
        <v>0</v>
      </c>
      <c r="J512" s="41">
        <v>0</v>
      </c>
      <c r="K512" s="41">
        <v>0</v>
      </c>
      <c r="L512" s="41">
        <v>0</v>
      </c>
      <c r="M512" s="41">
        <v>0</v>
      </c>
      <c r="N512" s="41">
        <v>0</v>
      </c>
      <c r="O512" s="41">
        <v>0</v>
      </c>
      <c r="P512" s="41">
        <v>0</v>
      </c>
      <c r="Q512" s="41">
        <v>0</v>
      </c>
      <c r="R512" s="41">
        <v>0</v>
      </c>
      <c r="U512" s="265"/>
      <c r="V512" s="265"/>
      <c r="W512" s="265"/>
      <c r="X512" s="265"/>
      <c r="Y512" s="265"/>
      <c r="Z512" s="265"/>
      <c r="AA512" s="265"/>
      <c r="AB512" s="265"/>
      <c r="AC512" s="265"/>
      <c r="AD512" s="265"/>
      <c r="AE512" s="265"/>
      <c r="AF512" s="265"/>
      <c r="AG512" s="265"/>
      <c r="AH512" s="265"/>
      <c r="AI512" s="265"/>
    </row>
    <row r="513" spans="1:43" ht="15.75">
      <c r="A513" s="62" t="s">
        <v>61</v>
      </c>
      <c r="D513" s="41">
        <v>0</v>
      </c>
      <c r="E513" s="41">
        <v>0</v>
      </c>
      <c r="F513" s="41">
        <v>0</v>
      </c>
      <c r="G513" s="41">
        <v>0</v>
      </c>
      <c r="H513" s="41">
        <v>0</v>
      </c>
      <c r="I513" s="41">
        <v>0</v>
      </c>
      <c r="J513" s="41">
        <v>0</v>
      </c>
      <c r="K513" s="41">
        <v>0</v>
      </c>
      <c r="L513" s="41">
        <v>0</v>
      </c>
      <c r="M513" s="41">
        <v>0</v>
      </c>
      <c r="N513" s="41">
        <v>0</v>
      </c>
      <c r="O513" s="41">
        <v>0</v>
      </c>
      <c r="P513" s="41">
        <v>0</v>
      </c>
      <c r="Q513" s="41">
        <v>0</v>
      </c>
      <c r="R513" s="41">
        <v>0</v>
      </c>
      <c r="U513" s="265"/>
      <c r="V513" s="265"/>
      <c r="W513" s="265"/>
      <c r="X513" s="265"/>
      <c r="Y513" s="265"/>
      <c r="Z513" s="265"/>
      <c r="AA513" s="265"/>
      <c r="AB513" s="265"/>
      <c r="AC513" s="265"/>
      <c r="AD513" s="265"/>
      <c r="AE513" s="265"/>
      <c r="AF513" s="265"/>
      <c r="AG513" s="265"/>
      <c r="AH513" s="265"/>
      <c r="AI513" s="265"/>
    </row>
    <row r="514" spans="1:43" ht="15.75">
      <c r="A514" s="62" t="s">
        <v>54</v>
      </c>
      <c r="D514" s="41">
        <f>D450+D444+D86+D76</f>
        <v>0</v>
      </c>
      <c r="E514" s="41">
        <f>E462+E450+E444+E86+E76</f>
        <v>0</v>
      </c>
      <c r="F514" s="41">
        <v>0.69194489465153963</v>
      </c>
      <c r="G514" s="41">
        <f>G462+G450+G444+G86+G76</f>
        <v>0</v>
      </c>
      <c r="H514" s="41">
        <f>H462+H450+H444+H86+H76</f>
        <v>0</v>
      </c>
      <c r="I514" s="41">
        <f>I462+I450+I444+I86+I76</f>
        <v>0</v>
      </c>
      <c r="J514" s="41">
        <v>0.20240394088669952</v>
      </c>
      <c r="K514" s="41">
        <f t="shared" ref="K514:R514" si="314">K462+K450+K444+K86+K76</f>
        <v>0</v>
      </c>
      <c r="L514" s="41">
        <f t="shared" si="314"/>
        <v>0</v>
      </c>
      <c r="M514" s="41">
        <f t="shared" si="314"/>
        <v>0</v>
      </c>
      <c r="N514" s="41">
        <f t="shared" si="314"/>
        <v>0</v>
      </c>
      <c r="O514" s="41">
        <f t="shared" si="314"/>
        <v>0</v>
      </c>
      <c r="P514" s="41">
        <f t="shared" si="314"/>
        <v>0</v>
      </c>
      <c r="Q514" s="41">
        <f t="shared" si="314"/>
        <v>0</v>
      </c>
      <c r="R514" s="41">
        <f t="shared" si="314"/>
        <v>0</v>
      </c>
      <c r="U514" s="265"/>
      <c r="V514" s="265"/>
      <c r="W514" s="265"/>
      <c r="X514" s="265"/>
      <c r="Y514" s="265"/>
      <c r="Z514" s="265"/>
      <c r="AA514" s="265"/>
      <c r="AB514" s="265"/>
      <c r="AC514" s="265"/>
      <c r="AD514" s="265"/>
      <c r="AE514" s="265"/>
      <c r="AF514" s="265"/>
      <c r="AG514" s="265"/>
      <c r="AH514" s="265"/>
      <c r="AI514" s="265"/>
    </row>
    <row r="515" spans="1:43" ht="15.75">
      <c r="A515" s="62" t="s">
        <v>36</v>
      </c>
      <c r="D515" s="41">
        <f t="shared" ref="D515:R515" si="315">SUM(D509:D514)</f>
        <v>0</v>
      </c>
      <c r="E515" s="41">
        <f t="shared" si="315"/>
        <v>0</v>
      </c>
      <c r="F515" s="41">
        <f t="shared" si="315"/>
        <v>0.69194489465153963</v>
      </c>
      <c r="G515" s="41">
        <f t="shared" si="315"/>
        <v>0</v>
      </c>
      <c r="H515" s="41">
        <f t="shared" si="315"/>
        <v>0</v>
      </c>
      <c r="I515" s="41">
        <f t="shared" si="315"/>
        <v>0</v>
      </c>
      <c r="J515" s="41">
        <f t="shared" si="315"/>
        <v>0.20240394088669952</v>
      </c>
      <c r="K515" s="41">
        <f t="shared" si="315"/>
        <v>0</v>
      </c>
      <c r="L515" s="41">
        <f t="shared" si="315"/>
        <v>0</v>
      </c>
      <c r="M515" s="41">
        <f t="shared" si="315"/>
        <v>0</v>
      </c>
      <c r="N515" s="41">
        <f t="shared" si="315"/>
        <v>0</v>
      </c>
      <c r="O515" s="41">
        <f t="shared" si="315"/>
        <v>0</v>
      </c>
      <c r="P515" s="41">
        <f t="shared" si="315"/>
        <v>0</v>
      </c>
      <c r="Q515" s="41">
        <f t="shared" si="315"/>
        <v>0</v>
      </c>
      <c r="R515" s="41">
        <f t="shared" si="315"/>
        <v>0</v>
      </c>
    </row>
    <row r="516" spans="1:43" ht="15.75">
      <c r="A516" s="62"/>
      <c r="D516" s="41"/>
      <c r="E516" s="41"/>
      <c r="F516" s="41"/>
      <c r="G516" s="41"/>
      <c r="H516" s="41"/>
      <c r="I516" s="41"/>
      <c r="J516" s="41"/>
      <c r="K516" s="41"/>
      <c r="L516" s="41"/>
      <c r="M516" s="41"/>
      <c r="N516" s="41"/>
      <c r="O516" s="41"/>
      <c r="P516" s="41"/>
      <c r="Q516" s="41"/>
      <c r="R516" s="41"/>
    </row>
    <row r="517" spans="1:43" ht="15.75">
      <c r="A517" s="174" t="s">
        <v>66</v>
      </c>
      <c r="D517" s="41"/>
      <c r="E517" s="41"/>
      <c r="F517" s="41"/>
      <c r="G517" s="41"/>
      <c r="H517" s="41"/>
      <c r="I517" s="41"/>
      <c r="J517" s="41"/>
      <c r="K517" s="41"/>
      <c r="L517" s="41"/>
      <c r="M517" s="41"/>
      <c r="N517" s="41"/>
      <c r="O517" s="41"/>
      <c r="P517" s="41"/>
      <c r="Q517" s="41"/>
      <c r="R517" s="41"/>
    </row>
    <row r="518" spans="1:43" ht="15.75">
      <c r="A518" s="62" t="s">
        <v>53</v>
      </c>
      <c r="D518" s="41">
        <f>D482+D491-D500-D509</f>
        <v>637.74818394522492</v>
      </c>
      <c r="E518" s="41">
        <f t="shared" ref="E518:R518" si="316">E482+E491-E500-E509</f>
        <v>648.70461009906921</v>
      </c>
      <c r="F518" s="41">
        <f t="shared" si="316"/>
        <v>651.45927791686336</v>
      </c>
      <c r="G518" s="41">
        <f t="shared" si="316"/>
        <v>655.29367497806413</v>
      </c>
      <c r="H518" s="41">
        <f t="shared" si="316"/>
        <v>659.71958283319907</v>
      </c>
      <c r="I518" s="41">
        <f t="shared" si="316"/>
        <v>666.1102434680663</v>
      </c>
      <c r="J518" s="41">
        <f t="shared" si="316"/>
        <v>676.24497399558186</v>
      </c>
      <c r="K518" s="41">
        <f t="shared" si="316"/>
        <v>687.34066866224293</v>
      </c>
      <c r="L518" s="41">
        <f t="shared" si="316"/>
        <v>699.97439997023776</v>
      </c>
      <c r="M518" s="41">
        <f t="shared" si="316"/>
        <v>721.33929771812814</v>
      </c>
      <c r="N518" s="41">
        <f t="shared" si="316"/>
        <v>735.24645563364982</v>
      </c>
      <c r="O518" s="41">
        <f t="shared" si="316"/>
        <v>741.6263683405266</v>
      </c>
      <c r="P518" s="41">
        <f t="shared" si="316"/>
        <v>757.93326919485685</v>
      </c>
      <c r="Q518" s="41">
        <f t="shared" si="316"/>
        <v>785.87278319695577</v>
      </c>
      <c r="R518" s="41">
        <f t="shared" si="316"/>
        <v>831.60146681355309</v>
      </c>
    </row>
    <row r="519" spans="1:43" ht="15.75">
      <c r="A519" s="62" t="s">
        <v>34</v>
      </c>
      <c r="D519" s="41">
        <f t="shared" ref="D519:R524" si="317">D483+D492-D501-D510</f>
        <v>81.515603745501991</v>
      </c>
      <c r="E519" s="41">
        <f t="shared" si="317"/>
        <v>82.571511690510647</v>
      </c>
      <c r="F519" s="41">
        <f t="shared" si="317"/>
        <v>84.244322995760413</v>
      </c>
      <c r="G519" s="41">
        <f t="shared" si="317"/>
        <v>86.15164682300292</v>
      </c>
      <c r="H519" s="41">
        <f t="shared" si="317"/>
        <v>85.878822673783134</v>
      </c>
      <c r="I519" s="41">
        <f t="shared" si="317"/>
        <v>86.845075102008067</v>
      </c>
      <c r="J519" s="41">
        <f t="shared" si="317"/>
        <v>87.213087271977628</v>
      </c>
      <c r="K519" s="41">
        <f t="shared" si="317"/>
        <v>87.135404009125679</v>
      </c>
      <c r="L519" s="41">
        <f t="shared" si="317"/>
        <v>86.815469844974444</v>
      </c>
      <c r="M519" s="41">
        <f t="shared" si="317"/>
        <v>87.032342030646291</v>
      </c>
      <c r="N519" s="41">
        <f t="shared" si="317"/>
        <v>87.461755975734434</v>
      </c>
      <c r="O519" s="41">
        <f t="shared" si="317"/>
        <v>85.758690559803284</v>
      </c>
      <c r="P519" s="41">
        <f t="shared" si="317"/>
        <v>84.390955748907771</v>
      </c>
      <c r="Q519" s="41">
        <f t="shared" si="317"/>
        <v>82.736398056096846</v>
      </c>
      <c r="R519" s="41">
        <f t="shared" si="317"/>
        <v>80.816107270013916</v>
      </c>
    </row>
    <row r="520" spans="1:43" ht="15.75">
      <c r="A520" s="62" t="s">
        <v>11</v>
      </c>
      <c r="D520" s="41">
        <f t="shared" si="317"/>
        <v>12.327939142461965</v>
      </c>
      <c r="E520" s="41">
        <f t="shared" si="317"/>
        <v>11.975712309820194</v>
      </c>
      <c r="F520" s="41">
        <f t="shared" si="317"/>
        <v>11.623485477178424</v>
      </c>
      <c r="G520" s="41">
        <f t="shared" si="317"/>
        <v>11.271258644536653</v>
      </c>
      <c r="H520" s="41">
        <f t="shared" si="317"/>
        <v>10.919031811894882</v>
      </c>
      <c r="I520" s="41">
        <f t="shared" si="317"/>
        <v>10.566804979253112</v>
      </c>
      <c r="J520" s="41">
        <f t="shared" si="317"/>
        <v>10.214578146611341</v>
      </c>
      <c r="K520" s="41">
        <f t="shared" si="317"/>
        <v>9.8623513139695707</v>
      </c>
      <c r="L520" s="41">
        <f t="shared" si="317"/>
        <v>9.5101244813278001</v>
      </c>
      <c r="M520" s="41">
        <f t="shared" si="317"/>
        <v>9.2291191469259726</v>
      </c>
      <c r="N520" s="41">
        <f t="shared" si="317"/>
        <v>8.876892314284202</v>
      </c>
      <c r="O520" s="41">
        <f t="shared" si="317"/>
        <v>8.5246654816424314</v>
      </c>
      <c r="P520" s="41">
        <f t="shared" si="317"/>
        <v>8.1724386490006609</v>
      </c>
      <c r="Q520" s="41">
        <f t="shared" si="317"/>
        <v>7.8202118163588903</v>
      </c>
      <c r="R520" s="41">
        <f t="shared" si="317"/>
        <v>7.4679849837171197</v>
      </c>
    </row>
    <row r="521" spans="1:43" ht="15.75">
      <c r="A521" s="62" t="s">
        <v>60</v>
      </c>
      <c r="D521" s="41">
        <f t="shared" si="317"/>
        <v>0</v>
      </c>
      <c r="E521" s="41">
        <f t="shared" si="317"/>
        <v>0</v>
      </c>
      <c r="F521" s="41">
        <f t="shared" si="317"/>
        <v>0</v>
      </c>
      <c r="G521" s="41">
        <f t="shared" si="317"/>
        <v>0.15111604278074867</v>
      </c>
      <c r="H521" s="41">
        <f t="shared" si="317"/>
        <v>0.13520909090909092</v>
      </c>
      <c r="I521" s="41">
        <f t="shared" si="317"/>
        <v>0.11930213903743317</v>
      </c>
      <c r="J521" s="41">
        <f t="shared" si="317"/>
        <v>0.10339518716577542</v>
      </c>
      <c r="K521" s="41">
        <f t="shared" si="317"/>
        <v>8.7488235294117672E-2</v>
      </c>
      <c r="L521" s="41">
        <f t="shared" si="317"/>
        <v>7.1581283422459924E-2</v>
      </c>
      <c r="M521" s="41">
        <f t="shared" si="317"/>
        <v>8.74122189624639E-2</v>
      </c>
      <c r="N521" s="41">
        <f t="shared" si="317"/>
        <v>0.30688747920744913</v>
      </c>
      <c r="O521" s="41">
        <f t="shared" si="317"/>
        <v>0.36683503426931935</v>
      </c>
      <c r="P521" s="41">
        <f t="shared" si="317"/>
        <v>0.48625329979254062</v>
      </c>
      <c r="Q521" s="41">
        <f t="shared" si="317"/>
        <v>0.57242875696067519</v>
      </c>
      <c r="R521" s="41">
        <f t="shared" si="317"/>
        <v>0.79292142182516967</v>
      </c>
    </row>
    <row r="522" spans="1:43" ht="15.75">
      <c r="A522" s="62" t="s">
        <v>61</v>
      </c>
      <c r="D522" s="41">
        <f t="shared" si="317"/>
        <v>1.8899578947368421</v>
      </c>
      <c r="E522" s="41">
        <f t="shared" si="317"/>
        <v>1.4699672514619881</v>
      </c>
      <c r="F522" s="41">
        <f t="shared" si="317"/>
        <v>4.6073017297430496</v>
      </c>
      <c r="G522" s="41">
        <f t="shared" si="317"/>
        <v>5.0951762109709211</v>
      </c>
      <c r="H522" s="41">
        <f t="shared" si="317"/>
        <v>3.5072506921987929</v>
      </c>
      <c r="I522" s="41">
        <f t="shared" si="317"/>
        <v>2.1293204950640918</v>
      </c>
      <c r="J522" s="41">
        <f t="shared" si="317"/>
        <v>0.96138561956681756</v>
      </c>
      <c r="K522" s="41">
        <f t="shared" si="317"/>
        <v>0.18870909090908949</v>
      </c>
      <c r="L522" s="41">
        <f t="shared" si="317"/>
        <v>-1.4432899320127035E-15</v>
      </c>
      <c r="M522" s="41">
        <f t="shared" si="317"/>
        <v>0.16652832012497634</v>
      </c>
      <c r="N522" s="41">
        <f t="shared" si="317"/>
        <v>0.24424853330078677</v>
      </c>
      <c r="O522" s="41">
        <f t="shared" si="317"/>
        <v>0.30073861321597206</v>
      </c>
      <c r="P522" s="41">
        <f t="shared" si="317"/>
        <v>0.58757999190323895</v>
      </c>
      <c r="Q522" s="41">
        <f t="shared" si="317"/>
        <v>0.56677191706159713</v>
      </c>
      <c r="R522" s="41">
        <f t="shared" si="317"/>
        <v>0.70080183524573558</v>
      </c>
    </row>
    <row r="523" spans="1:43" ht="15.75">
      <c r="A523" s="62" t="s">
        <v>54</v>
      </c>
      <c r="D523" s="41">
        <f t="shared" si="317"/>
        <v>8.6376957106921299</v>
      </c>
      <c r="E523" s="41">
        <f t="shared" si="317"/>
        <v>8.3412440356140376</v>
      </c>
      <c r="F523" s="41">
        <f t="shared" si="317"/>
        <v>6.5441006464249467</v>
      </c>
      <c r="G523" s="41">
        <f t="shared" si="317"/>
        <v>5.2075388139605057</v>
      </c>
      <c r="H523" s="41">
        <f t="shared" si="317"/>
        <v>8.2127020894122555</v>
      </c>
      <c r="I523" s="41">
        <f t="shared" si="317"/>
        <v>8.4844971312231436</v>
      </c>
      <c r="J523" s="41">
        <f t="shared" si="317"/>
        <v>8.5779713969603026</v>
      </c>
      <c r="K523" s="41">
        <f t="shared" si="317"/>
        <v>8.9426911408994609</v>
      </c>
      <c r="L523" s="41">
        <f t="shared" si="317"/>
        <v>10.386051960347098</v>
      </c>
      <c r="M523" s="41">
        <f t="shared" si="317"/>
        <v>13.333368380512862</v>
      </c>
      <c r="N523" s="41">
        <f t="shared" si="317"/>
        <v>15.76245516262891</v>
      </c>
      <c r="O523" s="41">
        <f t="shared" si="317"/>
        <v>19.072382743677558</v>
      </c>
      <c r="P523" s="41">
        <f t="shared" si="317"/>
        <v>19.413678591925791</v>
      </c>
      <c r="Q523" s="41">
        <f t="shared" si="317"/>
        <v>21.477918839966211</v>
      </c>
      <c r="R523" s="41">
        <f t="shared" si="317"/>
        <v>22.357867423575417</v>
      </c>
      <c r="S523" s="231"/>
    </row>
    <row r="524" spans="1:43" ht="15.75">
      <c r="A524" s="62" t="s">
        <v>36</v>
      </c>
      <c r="D524" s="41">
        <f t="shared" si="317"/>
        <v>742.1193804386179</v>
      </c>
      <c r="E524" s="41">
        <f t="shared" si="317"/>
        <v>753.06304538647612</v>
      </c>
      <c r="F524" s="41">
        <f t="shared" si="317"/>
        <v>758.47848876597027</v>
      </c>
      <c r="G524" s="41">
        <f t="shared" si="317"/>
        <v>763.17041151331568</v>
      </c>
      <c r="H524" s="41">
        <f t="shared" si="317"/>
        <v>768.37259919139717</v>
      </c>
      <c r="I524" s="41">
        <f t="shared" si="317"/>
        <v>774.25524331465215</v>
      </c>
      <c r="J524" s="41">
        <f t="shared" si="317"/>
        <v>783.31539161786372</v>
      </c>
      <c r="K524" s="41">
        <f t="shared" si="317"/>
        <v>793.5573124524409</v>
      </c>
      <c r="L524" s="41">
        <f t="shared" si="317"/>
        <v>806.75762754030961</v>
      </c>
      <c r="M524" s="41">
        <f t="shared" si="317"/>
        <v>831.18806781530066</v>
      </c>
      <c r="N524" s="41">
        <f t="shared" si="317"/>
        <v>847.89869509880555</v>
      </c>
      <c r="O524" s="41">
        <f t="shared" si="317"/>
        <v>855.6496807731354</v>
      </c>
      <c r="P524" s="41">
        <f t="shared" si="317"/>
        <v>870.98417547638701</v>
      </c>
      <c r="Q524" s="41">
        <f t="shared" si="317"/>
        <v>899.04651258340004</v>
      </c>
      <c r="R524" s="41">
        <f t="shared" si="317"/>
        <v>943.73714974793052</v>
      </c>
      <c r="T524" s="208"/>
      <c r="U524" s="208"/>
      <c r="V524" s="208"/>
      <c r="W524" s="208"/>
      <c r="X524" s="208"/>
      <c r="Y524" s="208"/>
      <c r="Z524" s="208"/>
      <c r="AA524" s="208"/>
      <c r="AB524" s="208"/>
      <c r="AC524" s="208"/>
      <c r="AD524" s="208"/>
      <c r="AE524" s="208"/>
      <c r="AF524" s="208"/>
      <c r="AG524" s="208"/>
      <c r="AH524" s="208"/>
      <c r="AI524" s="208"/>
      <c r="AJ524" s="208"/>
      <c r="AK524" s="208"/>
      <c r="AL524" s="208"/>
      <c r="AM524" s="208"/>
      <c r="AN524" s="101"/>
      <c r="AO524" s="101"/>
      <c r="AP524" s="101"/>
      <c r="AQ524" s="101"/>
    </row>
    <row r="525" spans="1:43" ht="16.5" thickBot="1">
      <c r="A525" s="62"/>
      <c r="D525" s="41"/>
      <c r="E525" s="41"/>
      <c r="F525" s="41"/>
      <c r="G525" s="41"/>
      <c r="H525" s="41"/>
      <c r="I525" s="41"/>
      <c r="J525" s="41"/>
      <c r="K525" s="41"/>
      <c r="L525" s="41"/>
      <c r="M525" s="41"/>
      <c r="N525" s="41">
        <f>N524*INFLATION!M14/INFLATION!O14</f>
        <v>800.85261365574456</v>
      </c>
      <c r="O525" s="41"/>
      <c r="P525" s="41"/>
      <c r="Q525" s="41"/>
      <c r="R525" s="41"/>
      <c r="T525" s="208"/>
      <c r="U525" s="208"/>
      <c r="V525" s="267"/>
      <c r="W525" s="267"/>
      <c r="X525" s="208"/>
      <c r="Y525" s="208"/>
      <c r="Z525" s="208"/>
      <c r="AA525" s="208"/>
      <c r="AB525" s="208"/>
      <c r="AC525" s="208"/>
      <c r="AD525" s="208"/>
      <c r="AE525" s="208"/>
      <c r="AF525" s="208"/>
      <c r="AG525" s="208"/>
      <c r="AH525" s="208"/>
      <c r="AI525" s="208"/>
      <c r="AJ525" s="208"/>
      <c r="AK525" s="208"/>
      <c r="AL525" s="208"/>
      <c r="AM525" s="208"/>
      <c r="AN525" s="101"/>
      <c r="AO525" s="101"/>
      <c r="AP525" s="101"/>
      <c r="AQ525" s="101"/>
    </row>
    <row r="526" spans="1:43" ht="18">
      <c r="A526" s="258" t="s">
        <v>91</v>
      </c>
      <c r="B526" s="219"/>
      <c r="C526" s="219"/>
      <c r="D526" s="220"/>
      <c r="E526" s="220"/>
      <c r="F526" s="220"/>
      <c r="G526" s="220"/>
      <c r="H526" s="220"/>
      <c r="I526" s="220"/>
      <c r="J526" s="220"/>
      <c r="K526" s="220"/>
      <c r="L526" s="220"/>
      <c r="M526" s="220"/>
      <c r="N526" s="220"/>
      <c r="O526" s="220"/>
      <c r="P526" s="220"/>
      <c r="Q526" s="220"/>
      <c r="R526" s="221"/>
      <c r="T526" s="255"/>
      <c r="U526" s="259" t="s">
        <v>92</v>
      </c>
      <c r="V526" s="267"/>
      <c r="W526" s="262"/>
      <c r="X526" s="262"/>
      <c r="Y526" s="262"/>
      <c r="Z526" s="262"/>
      <c r="AA526" s="262"/>
      <c r="AB526" s="262"/>
      <c r="AC526" s="262"/>
      <c r="AD526" s="262"/>
      <c r="AE526" s="262"/>
      <c r="AF526" s="262"/>
      <c r="AG526" s="262"/>
      <c r="AH526" s="262"/>
      <c r="AI526" s="262"/>
      <c r="AJ526" s="262"/>
      <c r="AK526" s="262"/>
      <c r="AL526" s="208"/>
      <c r="AM526" s="208"/>
      <c r="AN526" s="101"/>
      <c r="AO526" s="101"/>
      <c r="AP526" s="101"/>
      <c r="AQ526" s="101"/>
    </row>
    <row r="527" spans="1:43" ht="15.75">
      <c r="A527" s="222" t="s">
        <v>56</v>
      </c>
      <c r="B527" s="101"/>
      <c r="C527" s="101"/>
      <c r="D527" s="41">
        <f>D488</f>
        <v>721.02904564315349</v>
      </c>
      <c r="E527" s="41">
        <f>D531</f>
        <v>741.70483900376053</v>
      </c>
      <c r="F527" s="41">
        <f>E531</f>
        <v>750.97660456094138</v>
      </c>
      <c r="G527" s="41">
        <f>F531</f>
        <v>753.99681607577372</v>
      </c>
      <c r="H527" s="41">
        <f>G531</f>
        <v>756.39743474183092</v>
      </c>
      <c r="I527" s="41">
        <f t="shared" ref="I527:R527" si="318">H531</f>
        <v>759.46869593447013</v>
      </c>
      <c r="J527" s="41">
        <f t="shared" si="318"/>
        <v>765.36463886983609</v>
      </c>
      <c r="K527" s="41">
        <f t="shared" si="318"/>
        <v>774.002194530255</v>
      </c>
      <c r="L527" s="41">
        <f t="shared" si="318"/>
        <v>783.10904432564928</v>
      </c>
      <c r="M527" s="277">
        <f>L531*(INFLATION!$N$15/INFLATION!$N$13)</f>
        <v>800.47398824439028</v>
      </c>
      <c r="N527" s="217">
        <f>M531+M532</f>
        <v>828.45503131487146</v>
      </c>
      <c r="O527" s="41">
        <f t="shared" si="318"/>
        <v>846.34488976118826</v>
      </c>
      <c r="P527" s="41">
        <f t="shared" si="318"/>
        <v>853.42637813305873</v>
      </c>
      <c r="Q527" s="41">
        <f t="shared" si="318"/>
        <v>866.4848952645109</v>
      </c>
      <c r="R527" s="223">
        <f t="shared" si="318"/>
        <v>891.43011140466001</v>
      </c>
      <c r="T527" s="260" t="str">
        <f>A518</f>
        <v>Mains &amp; Services</v>
      </c>
      <c r="U527" s="287">
        <f>R578*$R$591/$R$584</f>
        <v>984.62925518401198</v>
      </c>
      <c r="V527" s="208"/>
      <c r="W527" s="208"/>
      <c r="X527" s="208"/>
      <c r="Y527" s="208"/>
      <c r="Z527" s="208"/>
      <c r="AA527" s="208"/>
      <c r="AB527" s="208"/>
      <c r="AC527" s="208"/>
      <c r="AD527" s="208"/>
      <c r="AE527" s="208"/>
      <c r="AF527" s="208"/>
      <c r="AG527" s="208"/>
      <c r="AH527" s="208"/>
      <c r="AI527" s="208"/>
      <c r="AJ527" s="208"/>
      <c r="AK527" s="208"/>
      <c r="AL527" s="208"/>
      <c r="AM527" s="208"/>
      <c r="AN527" s="101"/>
      <c r="AO527" s="101"/>
      <c r="AP527" s="101"/>
      <c r="AQ527" s="101"/>
    </row>
    <row r="528" spans="1:43" ht="15.75">
      <c r="A528" s="222" t="s">
        <v>63</v>
      </c>
      <c r="B528" s="101"/>
      <c r="C528" s="101"/>
      <c r="D528" s="41">
        <f>D497</f>
        <v>42.955181286549703</v>
      </c>
      <c r="E528" s="41">
        <f t="shared" ref="E528:R528" si="319">E497</f>
        <v>33.950138499587801</v>
      </c>
      <c r="F528" s="41">
        <f t="shared" si="319"/>
        <v>30.254987034035654</v>
      </c>
      <c r="G528" s="41">
        <f t="shared" si="319"/>
        <v>30.129368983957221</v>
      </c>
      <c r="H528" s="41">
        <f t="shared" si="319"/>
        <v>31.688717678760586</v>
      </c>
      <c r="I528" s="41">
        <f t="shared" si="319"/>
        <v>31.736156839109317</v>
      </c>
      <c r="J528" s="41">
        <f t="shared" si="319"/>
        <v>35.755895430182576</v>
      </c>
      <c r="K528" s="41">
        <f t="shared" si="319"/>
        <v>37.23583375261348</v>
      </c>
      <c r="L528" s="41">
        <f t="shared" si="319"/>
        <v>40.586904028029998</v>
      </c>
      <c r="M528" s="41">
        <f t="shared" si="319"/>
        <v>46.726551090935892</v>
      </c>
      <c r="N528" s="41">
        <f t="shared" si="319"/>
        <v>46.344493064312744</v>
      </c>
      <c r="O528" s="41">
        <f t="shared" si="319"/>
        <v>38.616010810810806</v>
      </c>
      <c r="P528" s="41">
        <f t="shared" si="319"/>
        <v>47.407346381969163</v>
      </c>
      <c r="Q528" s="41">
        <f t="shared" si="319"/>
        <v>61.525185227928461</v>
      </c>
      <c r="R528" s="223">
        <f t="shared" si="319"/>
        <v>79.82383575900883</v>
      </c>
      <c r="T528" s="260" t="str">
        <f t="shared" ref="T528:T533" si="320">A519</f>
        <v>Meters</v>
      </c>
      <c r="U528" s="287">
        <f t="shared" ref="U528:U532" si="321">R579*$R$591/$R$584</f>
        <v>95.6875458782538</v>
      </c>
      <c r="V528" s="208"/>
      <c r="W528" s="208"/>
      <c r="X528" s="208"/>
      <c r="Y528" s="208"/>
      <c r="Z528" s="208"/>
      <c r="AA528" s="208"/>
      <c r="AB528" s="208"/>
      <c r="AC528" s="208"/>
      <c r="AD528" s="208"/>
      <c r="AE528" s="208"/>
      <c r="AF528" s="208"/>
      <c r="AG528" s="208"/>
      <c r="AH528" s="208"/>
      <c r="AI528" s="208"/>
      <c r="AJ528" s="208"/>
      <c r="AK528" s="208"/>
      <c r="AL528" s="208"/>
      <c r="AM528" s="208"/>
      <c r="AN528" s="101"/>
      <c r="AO528" s="101"/>
      <c r="AP528" s="101"/>
      <c r="AQ528" s="101"/>
    </row>
    <row r="529" spans="1:43" ht="15.75">
      <c r="A529" s="222" t="s">
        <v>57</v>
      </c>
      <c r="B529" s="101"/>
      <c r="C529" s="101"/>
      <c r="D529" s="41">
        <v>22.2793879259427</v>
      </c>
      <c r="E529" s="41">
        <v>24.678372942406849</v>
      </c>
      <c r="F529" s="41">
        <v>26.542830624551815</v>
      </c>
      <c r="G529" s="41">
        <v>27.728750317900023</v>
      </c>
      <c r="H529" s="41">
        <v>28.61745648612138</v>
      </c>
      <c r="I529" s="41">
        <v>25.840213903743315</v>
      </c>
      <c r="J529" s="41">
        <v>26.915935828877007</v>
      </c>
      <c r="K529" s="41">
        <v>28.128983957219251</v>
      </c>
      <c r="L529" s="41">
        <v>29.399251336898402</v>
      </c>
      <c r="M529" s="277">
        <f>30.6351871657754*INFLATION!$N$15/INFLATION!$N$13</f>
        <v>30.873438783396466</v>
      </c>
      <c r="N529" s="41">
        <v>28.454634617995954</v>
      </c>
      <c r="O529" s="41">
        <v>31.534522438940321</v>
      </c>
      <c r="P529" s="41">
        <v>34.34882925051707</v>
      </c>
      <c r="Q529" s="41">
        <v>36.579969087779375</v>
      </c>
      <c r="R529" s="223">
        <v>38.218991909885858</v>
      </c>
      <c r="T529" s="260" t="str">
        <f t="shared" si="320"/>
        <v>Land &amp; Buildings</v>
      </c>
      <c r="U529" s="287">
        <f t="shared" si="321"/>
        <v>8.8422120278575438</v>
      </c>
      <c r="V529" s="208"/>
      <c r="W529" s="208"/>
      <c r="X529" s="208"/>
      <c r="Y529" s="208"/>
      <c r="Z529" s="208"/>
      <c r="AA529" s="208"/>
      <c r="AB529" s="208"/>
      <c r="AC529" s="208"/>
      <c r="AD529" s="208"/>
      <c r="AE529" s="208"/>
      <c r="AF529" s="208"/>
      <c r="AG529" s="208"/>
      <c r="AH529" s="208"/>
      <c r="AI529" s="208"/>
      <c r="AJ529" s="208"/>
      <c r="AK529" s="208"/>
      <c r="AL529" s="208"/>
      <c r="AM529" s="208"/>
      <c r="AN529" s="101"/>
      <c r="AO529" s="101"/>
      <c r="AP529" s="101"/>
      <c r="AQ529" s="101"/>
    </row>
    <row r="530" spans="1:43" ht="15.75">
      <c r="A530" s="224" t="s">
        <v>79</v>
      </c>
      <c r="B530" s="101"/>
      <c r="C530" s="101"/>
      <c r="D530" s="41">
        <f>D515</f>
        <v>0</v>
      </c>
      <c r="E530" s="41">
        <f t="shared" ref="E530:R530" si="322">E515</f>
        <v>0</v>
      </c>
      <c r="F530" s="41">
        <f t="shared" si="322"/>
        <v>0.69194489465153963</v>
      </c>
      <c r="G530" s="41">
        <f t="shared" si="322"/>
        <v>0</v>
      </c>
      <c r="H530" s="41">
        <f t="shared" si="322"/>
        <v>0</v>
      </c>
      <c r="I530" s="41">
        <f t="shared" si="322"/>
        <v>0</v>
      </c>
      <c r="J530" s="41">
        <f t="shared" si="322"/>
        <v>0.20240394088669952</v>
      </c>
      <c r="K530" s="41">
        <f t="shared" si="322"/>
        <v>0</v>
      </c>
      <c r="L530" s="41">
        <f t="shared" si="322"/>
        <v>0</v>
      </c>
      <c r="M530" s="41">
        <f t="shared" si="322"/>
        <v>0</v>
      </c>
      <c r="N530" s="41">
        <f t="shared" si="322"/>
        <v>0</v>
      </c>
      <c r="O530" s="41">
        <f t="shared" si="322"/>
        <v>0</v>
      </c>
      <c r="P530" s="41">
        <f t="shared" si="322"/>
        <v>0</v>
      </c>
      <c r="Q530" s="41">
        <f t="shared" si="322"/>
        <v>0</v>
      </c>
      <c r="R530" s="223">
        <f t="shared" si="322"/>
        <v>0</v>
      </c>
      <c r="T530" s="260" t="str">
        <f t="shared" si="320"/>
        <v>SCADA</v>
      </c>
      <c r="U530" s="287">
        <f t="shared" si="321"/>
        <v>0.9388314717417483</v>
      </c>
      <c r="V530" s="208"/>
      <c r="W530" s="208"/>
      <c r="X530" s="208"/>
      <c r="Y530" s="208"/>
      <c r="Z530" s="208"/>
      <c r="AA530" s="208"/>
      <c r="AB530" s="208"/>
      <c r="AC530" s="208"/>
      <c r="AD530" s="208"/>
      <c r="AE530" s="208"/>
      <c r="AF530" s="208"/>
      <c r="AG530" s="208"/>
      <c r="AH530" s="208"/>
      <c r="AI530" s="208"/>
      <c r="AJ530" s="208"/>
      <c r="AK530" s="208"/>
      <c r="AL530" s="208"/>
      <c r="AM530" s="208"/>
      <c r="AN530" s="101"/>
      <c r="AO530" s="101"/>
      <c r="AP530" s="101"/>
      <c r="AQ530" s="101"/>
    </row>
    <row r="531" spans="1:43" ht="15.75">
      <c r="A531" s="222" t="s">
        <v>58</v>
      </c>
      <c r="B531" s="101"/>
      <c r="C531" s="101"/>
      <c r="D531" s="41">
        <f t="shared" ref="D531:E531" si="323">D527+D528-D529-D530</f>
        <v>741.70483900376053</v>
      </c>
      <c r="E531" s="41">
        <f t="shared" si="323"/>
        <v>750.97660456094138</v>
      </c>
      <c r="F531" s="41">
        <f>F527+F528-F529-F530</f>
        <v>753.99681607577372</v>
      </c>
      <c r="G531" s="41">
        <f t="shared" ref="G531:N531" si="324">G527+G528-G529-G530</f>
        <v>756.39743474183092</v>
      </c>
      <c r="H531" s="41">
        <f t="shared" si="324"/>
        <v>759.46869593447013</v>
      </c>
      <c r="I531" s="41">
        <f t="shared" si="324"/>
        <v>765.36463886983609</v>
      </c>
      <c r="J531" s="41">
        <f t="shared" si="324"/>
        <v>774.002194530255</v>
      </c>
      <c r="K531" s="41">
        <f t="shared" si="324"/>
        <v>783.10904432564928</v>
      </c>
      <c r="L531" s="41">
        <f t="shared" si="324"/>
        <v>794.29669701678085</v>
      </c>
      <c r="M531" s="41">
        <f t="shared" si="324"/>
        <v>816.32710055192979</v>
      </c>
      <c r="N531" s="41">
        <f t="shared" si="324"/>
        <v>846.34488976118826</v>
      </c>
      <c r="O531" s="41">
        <f>O527+O528-O529-O530</f>
        <v>853.42637813305873</v>
      </c>
      <c r="P531" s="41">
        <f t="shared" ref="P531" si="325">P527+P528-P529-P530</f>
        <v>866.4848952645109</v>
      </c>
      <c r="Q531" s="41">
        <f t="shared" ref="Q531" si="326">Q527+Q528-Q529-Q530</f>
        <v>891.43011140466001</v>
      </c>
      <c r="R531" s="256">
        <f t="shared" ref="R531" si="327">R527+R528-R529-R530</f>
        <v>933.03495525378298</v>
      </c>
      <c r="T531" s="260" t="str">
        <f t="shared" si="320"/>
        <v>Computer Equipment</v>
      </c>
      <c r="U531" s="287">
        <f t="shared" si="321"/>
        <v>0.82976042804924943</v>
      </c>
      <c r="V531" s="208"/>
      <c r="W531" s="208"/>
      <c r="X531" s="208"/>
      <c r="Y531" s="208"/>
      <c r="Z531" s="208"/>
      <c r="AA531" s="208"/>
      <c r="AB531" s="208"/>
      <c r="AC531" s="208"/>
      <c r="AD531" s="208"/>
      <c r="AE531" s="208"/>
      <c r="AF531" s="208"/>
      <c r="AG531" s="208"/>
      <c r="AH531" s="208"/>
      <c r="AI531" s="208"/>
      <c r="AJ531" s="208"/>
      <c r="AK531" s="208"/>
      <c r="AL531" s="208"/>
      <c r="AM531" s="208"/>
      <c r="AN531" s="101"/>
      <c r="AO531" s="101"/>
      <c r="AP531" s="101"/>
      <c r="AQ531" s="101"/>
    </row>
    <row r="532" spans="1:43" ht="15.75" thickBot="1">
      <c r="A532" s="225" t="s">
        <v>68</v>
      </c>
      <c r="B532" s="226"/>
      <c r="C532" s="226"/>
      <c r="D532" s="227"/>
      <c r="E532" s="227"/>
      <c r="F532" s="227"/>
      <c r="G532" s="227"/>
      <c r="H532" s="227"/>
      <c r="I532" s="227"/>
      <c r="J532" s="227"/>
      <c r="K532" s="227"/>
      <c r="L532" s="227"/>
      <c r="M532" s="278">
        <f>12.0343390142888*INFLATION!$N$15/INFLATION!$N$13</f>
        <v>12.127930762941725</v>
      </c>
      <c r="N532" s="229"/>
      <c r="O532" s="229"/>
      <c r="P532" s="229"/>
      <c r="Q532" s="229"/>
      <c r="R532" s="230"/>
      <c r="T532" s="260" t="str">
        <f t="shared" si="320"/>
        <v>Other Assets</v>
      </c>
      <c r="U532" s="287">
        <f t="shared" si="321"/>
        <v>26.472067723893975</v>
      </c>
      <c r="V532" s="208"/>
      <c r="W532" s="208"/>
      <c r="X532" s="208"/>
      <c r="Y532" s="208"/>
      <c r="Z532" s="208"/>
      <c r="AA532" s="208"/>
      <c r="AB532" s="208"/>
      <c r="AC532" s="208"/>
      <c r="AD532" s="208"/>
      <c r="AE532" s="208"/>
      <c r="AF532" s="208"/>
      <c r="AG532" s="208"/>
      <c r="AH532" s="208"/>
      <c r="AI532" s="208"/>
      <c r="AJ532" s="208"/>
      <c r="AK532" s="208"/>
      <c r="AL532" s="208"/>
      <c r="AM532" s="208"/>
      <c r="AN532" s="101"/>
      <c r="AO532" s="101"/>
      <c r="AP532" s="101"/>
      <c r="AQ532" s="101"/>
    </row>
    <row r="533" spans="1:43" ht="16.5" thickBot="1">
      <c r="B533" s="201"/>
      <c r="C533" s="201"/>
      <c r="D533" s="201"/>
      <c r="E533" s="201"/>
      <c r="F533" s="201"/>
      <c r="G533" s="201"/>
      <c r="H533" s="201"/>
      <c r="I533" s="201"/>
      <c r="J533" s="201"/>
      <c r="K533" s="201"/>
      <c r="L533" s="201"/>
      <c r="M533" s="201"/>
      <c r="N533" s="201"/>
      <c r="O533" s="201"/>
      <c r="P533" s="201"/>
      <c r="Q533" s="201"/>
      <c r="R533" s="201"/>
      <c r="T533" s="257" t="str">
        <f t="shared" si="320"/>
        <v>Total</v>
      </c>
      <c r="U533" s="288">
        <f>SUM(U527:U532)</f>
        <v>1117.3996727138083</v>
      </c>
      <c r="V533" s="208"/>
      <c r="W533" s="208"/>
      <c r="X533" s="208"/>
      <c r="Y533" s="208"/>
      <c r="Z533" s="208"/>
      <c r="AA533" s="208"/>
      <c r="AB533" s="208"/>
      <c r="AC533" s="208"/>
      <c r="AD533" s="208"/>
      <c r="AE533" s="208"/>
      <c r="AF533" s="208"/>
      <c r="AG533" s="208"/>
      <c r="AH533" s="208"/>
      <c r="AI533" s="208"/>
      <c r="AJ533" s="208"/>
      <c r="AK533" s="208"/>
      <c r="AL533" s="208"/>
      <c r="AM533" s="208"/>
      <c r="AN533" s="101"/>
      <c r="AO533" s="101"/>
      <c r="AP533" s="101"/>
      <c r="AQ533" s="101"/>
    </row>
    <row r="534" spans="1:43" customFormat="1" ht="16.5" thickTop="1" thickBot="1">
      <c r="S534" s="199"/>
      <c r="T534" s="199"/>
      <c r="U534" s="199"/>
      <c r="V534" s="199"/>
      <c r="W534" s="279"/>
      <c r="X534" s="199"/>
      <c r="Y534" s="199"/>
      <c r="Z534" s="199"/>
      <c r="AA534" s="199"/>
      <c r="AB534" s="199"/>
      <c r="AC534" s="199"/>
      <c r="AD534" s="199"/>
      <c r="AE534" s="199"/>
      <c r="AF534" s="199"/>
      <c r="AG534" s="199"/>
      <c r="AH534" s="199"/>
      <c r="AI534" s="199"/>
      <c r="AJ534" s="199"/>
      <c r="AK534" s="199"/>
      <c r="AL534" s="199"/>
      <c r="AM534" s="199"/>
      <c r="AN534" s="199"/>
      <c r="AO534" s="199"/>
      <c r="AP534" s="199"/>
      <c r="AQ534" s="199"/>
    </row>
    <row r="535" spans="1:43" customFormat="1" ht="19.5" thickTop="1" thickBot="1">
      <c r="A535" s="8" t="s">
        <v>88</v>
      </c>
      <c r="B535" s="8">
        <f>INFLATION!$S$14/INFLATION!$M$14</f>
        <v>1.1975967957276368</v>
      </c>
      <c r="S535" s="199"/>
      <c r="T535" s="199"/>
      <c r="U535" s="199"/>
      <c r="V535" s="199"/>
      <c r="W535" s="262"/>
      <c r="X535" s="262"/>
      <c r="Y535" s="262"/>
      <c r="Z535" s="262"/>
      <c r="AA535" s="262"/>
      <c r="AB535" s="262"/>
      <c r="AC535" s="262"/>
      <c r="AD535" s="262"/>
      <c r="AE535" s="262"/>
      <c r="AF535" s="262"/>
      <c r="AG535" s="262"/>
      <c r="AH535" s="262"/>
      <c r="AI535" s="262"/>
      <c r="AJ535" s="262"/>
      <c r="AK535" s="262"/>
      <c r="AL535" s="199"/>
      <c r="AM535" s="199"/>
      <c r="AN535" s="199"/>
      <c r="AO535" s="199"/>
      <c r="AP535" s="199"/>
      <c r="AQ535" s="199"/>
    </row>
    <row r="536" spans="1:43" customFormat="1" ht="16.5" thickTop="1" thickBot="1">
      <c r="S536" s="199"/>
      <c r="T536" s="199"/>
      <c r="U536" s="199"/>
      <c r="V536" s="199"/>
      <c r="W536" s="208"/>
      <c r="X536" s="208"/>
      <c r="Y536" s="208"/>
      <c r="Z536" s="208"/>
      <c r="AA536" s="208"/>
      <c r="AB536" s="208"/>
      <c r="AC536" s="208"/>
      <c r="AD536" s="208"/>
      <c r="AE536" s="208"/>
      <c r="AF536" s="208"/>
      <c r="AG536" s="208"/>
      <c r="AH536" s="208"/>
      <c r="AI536" s="208"/>
      <c r="AJ536" s="208"/>
      <c r="AK536" s="208"/>
      <c r="AL536" s="199"/>
      <c r="AM536" s="199"/>
      <c r="AN536" s="199"/>
      <c r="AO536" s="199"/>
      <c r="AP536" s="199"/>
      <c r="AQ536" s="199"/>
    </row>
    <row r="537" spans="1:43" customFormat="1" ht="21.75" thickTop="1" thickBot="1">
      <c r="A537" s="8" t="s">
        <v>87</v>
      </c>
      <c r="B537" s="3"/>
      <c r="C537" s="3"/>
      <c r="D537" s="4"/>
      <c r="E537" s="4"/>
      <c r="F537" s="4"/>
      <c r="G537" s="4"/>
      <c r="H537" s="4"/>
      <c r="I537" s="4"/>
      <c r="J537" s="4"/>
      <c r="K537" s="4"/>
      <c r="L537" s="4"/>
      <c r="M537" s="4"/>
      <c r="N537" s="4"/>
      <c r="O537" s="4"/>
      <c r="P537" s="4"/>
      <c r="Q537" s="4"/>
      <c r="R537" s="4"/>
      <c r="S537" s="199"/>
      <c r="T537" s="199"/>
      <c r="U537" s="199"/>
      <c r="V537" s="199"/>
      <c r="W537" s="208"/>
      <c r="X537" s="208"/>
      <c r="Y537" s="208"/>
      <c r="Z537" s="208"/>
      <c r="AA537" s="208"/>
      <c r="AB537" s="208"/>
      <c r="AC537" s="208"/>
      <c r="AD537" s="208"/>
      <c r="AE537" s="208"/>
      <c r="AF537" s="208"/>
      <c r="AG537" s="208"/>
      <c r="AH537" s="208"/>
      <c r="AI537" s="208"/>
      <c r="AJ537" s="208"/>
      <c r="AK537" s="208"/>
      <c r="AL537" s="199"/>
      <c r="AM537" s="199"/>
      <c r="AN537" s="199"/>
      <c r="AO537" s="199"/>
      <c r="AP537" s="199"/>
      <c r="AQ537" s="199"/>
    </row>
    <row r="538" spans="1:43" customFormat="1" ht="15.75" thickTop="1">
      <c r="A538" s="1"/>
      <c r="B538" s="1"/>
      <c r="C538" s="1"/>
      <c r="D538" s="1"/>
      <c r="E538" s="1"/>
      <c r="F538" s="1"/>
      <c r="G538" s="1"/>
      <c r="H538" s="1"/>
      <c r="I538" s="1"/>
      <c r="J538" s="1"/>
      <c r="K538" s="1"/>
      <c r="L538" s="1"/>
      <c r="M538" s="1"/>
      <c r="N538" s="1"/>
      <c r="O538" s="1"/>
      <c r="P538" s="1"/>
      <c r="Q538" s="1"/>
      <c r="R538" s="1"/>
      <c r="S538" s="199"/>
      <c r="T538" s="199"/>
      <c r="U538" s="199"/>
      <c r="V538" s="199"/>
      <c r="W538" s="208"/>
      <c r="X538" s="208"/>
      <c r="Y538" s="208"/>
      <c r="Z538" s="208"/>
      <c r="AA538" s="208"/>
      <c r="AB538" s="208"/>
      <c r="AC538" s="208"/>
      <c r="AD538" s="208"/>
      <c r="AE538" s="208"/>
      <c r="AF538" s="208"/>
      <c r="AG538" s="208"/>
      <c r="AH538" s="208"/>
      <c r="AI538" s="208"/>
      <c r="AJ538" s="208"/>
      <c r="AK538" s="208"/>
      <c r="AL538" s="199"/>
      <c r="AM538" s="199"/>
      <c r="AN538" s="199"/>
      <c r="AO538" s="199"/>
      <c r="AP538" s="199"/>
      <c r="AQ538" s="199"/>
    </row>
    <row r="539" spans="1:43" customFormat="1" ht="15.75">
      <c r="A539" s="146"/>
      <c r="B539" s="147">
        <v>1996</v>
      </c>
      <c r="C539" s="147">
        <v>1997</v>
      </c>
      <c r="D539" s="147">
        <v>1998</v>
      </c>
      <c r="E539" s="147">
        <v>1999</v>
      </c>
      <c r="F539" s="147">
        <v>2000</v>
      </c>
      <c r="G539" s="147">
        <v>2001</v>
      </c>
      <c r="H539" s="147">
        <v>2002</v>
      </c>
      <c r="I539" s="147">
        <v>2003</v>
      </c>
      <c r="J539" s="147">
        <v>2004</v>
      </c>
      <c r="K539" s="147">
        <v>2005</v>
      </c>
      <c r="L539" s="147">
        <v>2006</v>
      </c>
      <c r="M539" s="147">
        <v>2007</v>
      </c>
      <c r="N539" s="147">
        <v>2008</v>
      </c>
      <c r="O539" s="147">
        <v>2009</v>
      </c>
      <c r="P539" s="147">
        <v>2010</v>
      </c>
      <c r="Q539" s="147">
        <v>2011</v>
      </c>
      <c r="R539" s="148">
        <v>2012</v>
      </c>
      <c r="S539" s="199"/>
      <c r="T539" s="199"/>
      <c r="U539" s="199"/>
      <c r="V539" s="199"/>
      <c r="W539" s="208"/>
      <c r="X539" s="208"/>
      <c r="Y539" s="208"/>
      <c r="Z539" s="208"/>
      <c r="AA539" s="208"/>
      <c r="AB539" s="208"/>
      <c r="AC539" s="208"/>
      <c r="AD539" s="208"/>
      <c r="AE539" s="208"/>
      <c r="AF539" s="208"/>
      <c r="AG539" s="208"/>
      <c r="AH539" s="208"/>
      <c r="AI539" s="208"/>
      <c r="AJ539" s="208"/>
      <c r="AK539" s="208"/>
      <c r="AL539" s="199"/>
      <c r="AM539" s="199"/>
      <c r="AN539" s="199"/>
      <c r="AO539" s="199"/>
      <c r="AP539" s="199"/>
      <c r="AQ539" s="199"/>
    </row>
    <row r="540" spans="1:43" customFormat="1">
      <c r="A540" s="1"/>
      <c r="B540" s="1"/>
      <c r="C540" s="1"/>
      <c r="D540" s="1"/>
      <c r="E540" s="1"/>
      <c r="F540" s="1"/>
      <c r="G540" s="1"/>
      <c r="H540" s="1"/>
      <c r="I540" s="1"/>
      <c r="J540" s="1"/>
      <c r="K540" s="1"/>
      <c r="L540" s="1"/>
      <c r="M540" s="1"/>
      <c r="N540" s="1"/>
      <c r="O540" s="1"/>
      <c r="P540" s="1"/>
      <c r="Q540" s="1"/>
      <c r="R540" s="1"/>
      <c r="S540" s="199"/>
      <c r="T540" s="199"/>
      <c r="U540" s="199"/>
      <c r="V540" s="199"/>
      <c r="W540" s="208"/>
      <c r="X540" s="208"/>
      <c r="Y540" s="208"/>
      <c r="Z540" s="208"/>
      <c r="AA540" s="208"/>
      <c r="AB540" s="208"/>
      <c r="AC540" s="208"/>
      <c r="AD540" s="208"/>
      <c r="AE540" s="208"/>
      <c r="AF540" s="208"/>
      <c r="AG540" s="208"/>
      <c r="AH540" s="208"/>
      <c r="AI540" s="208"/>
      <c r="AJ540" s="208"/>
      <c r="AK540" s="208"/>
      <c r="AL540" s="199"/>
      <c r="AM540" s="199"/>
      <c r="AN540" s="199"/>
      <c r="AO540" s="199"/>
      <c r="AP540" s="199"/>
      <c r="AQ540" s="199"/>
    </row>
    <row r="541" spans="1:43" customFormat="1" ht="15.75">
      <c r="A541" s="174" t="s">
        <v>64</v>
      </c>
      <c r="B541" s="1"/>
      <c r="C541" s="1"/>
      <c r="D541" s="1"/>
      <c r="E541" s="1"/>
      <c r="F541" s="1"/>
      <c r="G541" s="1"/>
      <c r="H541" s="1"/>
      <c r="I541" s="1"/>
      <c r="J541" s="1"/>
      <c r="K541" s="1"/>
      <c r="L541" s="1"/>
      <c r="M541" s="1"/>
      <c r="N541" s="1"/>
      <c r="O541" s="1"/>
      <c r="P541" s="1"/>
      <c r="Q541" s="1"/>
      <c r="R541" s="1"/>
      <c r="S541" s="199"/>
      <c r="T541" s="199"/>
      <c r="U541" s="199"/>
      <c r="V541" s="199"/>
      <c r="W541" s="199"/>
      <c r="X541" s="199"/>
      <c r="Y541" s="199"/>
      <c r="Z541" s="199"/>
      <c r="AA541" s="199"/>
      <c r="AB541" s="199"/>
      <c r="AC541" s="199"/>
      <c r="AD541" s="199"/>
      <c r="AE541" s="199"/>
      <c r="AF541" s="199"/>
      <c r="AG541" s="199"/>
      <c r="AH541" s="199"/>
      <c r="AI541" s="199"/>
      <c r="AJ541" s="199"/>
      <c r="AK541" s="199"/>
      <c r="AL541" s="199"/>
      <c r="AM541" s="199"/>
      <c r="AN541" s="199"/>
      <c r="AO541" s="199"/>
      <c r="AP541" s="199"/>
      <c r="AQ541" s="199"/>
    </row>
    <row r="542" spans="1:43" customFormat="1" ht="15.75">
      <c r="A542" s="62" t="s">
        <v>53</v>
      </c>
      <c r="B542" s="1"/>
      <c r="C542" s="1"/>
      <c r="D542" s="41">
        <f t="shared" ref="D542:R542" si="328">D482*$B$535</f>
        <v>743.20730290456424</v>
      </c>
      <c r="E542" s="41">
        <f t="shared" si="328"/>
        <v>763.76518157392081</v>
      </c>
      <c r="F542" s="41">
        <f t="shared" si="328"/>
        <v>776.88656242839124</v>
      </c>
      <c r="G542" s="41">
        <f t="shared" si="328"/>
        <v>780.18554378027557</v>
      </c>
      <c r="H542" s="41">
        <f t="shared" si="328"/>
        <v>784.77760541431712</v>
      </c>
      <c r="I542" s="41">
        <f t="shared" si="328"/>
        <v>790.07805847981251</v>
      </c>
      <c r="J542" s="41">
        <f t="shared" si="328"/>
        <v>797.73149317871218</v>
      </c>
      <c r="K542" s="41">
        <f t="shared" si="328"/>
        <v>809.86881398402784</v>
      </c>
      <c r="L542" s="41">
        <f t="shared" si="328"/>
        <v>823.15698236319338</v>
      </c>
      <c r="M542" s="41">
        <f t="shared" si="328"/>
        <v>844.80650561300274</v>
      </c>
      <c r="N542" s="41">
        <f t="shared" si="328"/>
        <v>863.8736315796541</v>
      </c>
      <c r="O542" s="41">
        <f t="shared" si="328"/>
        <v>880.52879933696113</v>
      </c>
      <c r="P542" s="41">
        <f t="shared" si="328"/>
        <v>888.16936235173876</v>
      </c>
      <c r="Q542" s="41">
        <f t="shared" si="328"/>
        <v>907.69845456313294</v>
      </c>
      <c r="R542" s="41">
        <f t="shared" si="328"/>
        <v>941.15872700623402</v>
      </c>
      <c r="S542" s="199"/>
      <c r="T542" s="199"/>
      <c r="U542" s="199"/>
      <c r="V542" s="199"/>
      <c r="W542" s="199"/>
      <c r="X542" s="199"/>
      <c r="Y542" s="199"/>
      <c r="Z542" s="199"/>
      <c r="AA542" s="199"/>
      <c r="AB542" s="199"/>
      <c r="AC542" s="199"/>
      <c r="AD542" s="199"/>
      <c r="AE542" s="199"/>
      <c r="AF542" s="199"/>
      <c r="AG542" s="199"/>
      <c r="AH542" s="199"/>
      <c r="AI542" s="199"/>
      <c r="AJ542" s="199"/>
      <c r="AK542" s="199"/>
      <c r="AL542" s="199"/>
      <c r="AM542" s="199"/>
      <c r="AN542" s="199"/>
      <c r="AO542" s="199"/>
      <c r="AP542" s="199"/>
      <c r="AQ542" s="199"/>
    </row>
    <row r="543" spans="1:43" customFormat="1" ht="15.75">
      <c r="A543" s="62" t="s">
        <v>34</v>
      </c>
      <c r="B543" s="1"/>
      <c r="C543" s="1"/>
      <c r="D543" s="41">
        <f t="shared" ref="D543:R543" si="329">D483*$B$535</f>
        <v>97.218423236514525</v>
      </c>
      <c r="E543" s="41">
        <f t="shared" si="329"/>
        <v>97.622825847416934</v>
      </c>
      <c r="F543" s="41">
        <f t="shared" si="329"/>
        <v>98.887377818942653</v>
      </c>
      <c r="G543" s="41">
        <f t="shared" si="329"/>
        <v>100.89073127796674</v>
      </c>
      <c r="H543" s="41">
        <f t="shared" si="329"/>
        <v>103.17493618188733</v>
      </c>
      <c r="I543" s="41">
        <f t="shared" si="329"/>
        <v>102.84820285498461</v>
      </c>
      <c r="J543" s="41">
        <f t="shared" si="329"/>
        <v>104.00538366689084</v>
      </c>
      <c r="K543" s="41">
        <f t="shared" si="329"/>
        <v>104.44611386243515</v>
      </c>
      <c r="L543" s="41">
        <f t="shared" si="329"/>
        <v>104.35308063576198</v>
      </c>
      <c r="M543" s="41">
        <f t="shared" si="329"/>
        <v>104.77850863689061</v>
      </c>
      <c r="N543" s="41">
        <f t="shared" si="329"/>
        <v>104.22965394057373</v>
      </c>
      <c r="O543" s="41">
        <f t="shared" si="329"/>
        <v>104.74391870525204</v>
      </c>
      <c r="P543" s="41">
        <f t="shared" si="329"/>
        <v>102.70433302021834</v>
      </c>
      <c r="Q543" s="41">
        <f t="shared" si="329"/>
        <v>101.06633819328474</v>
      </c>
      <c r="R543" s="41">
        <f t="shared" si="329"/>
        <v>99.084845202027864</v>
      </c>
      <c r="S543" s="199"/>
      <c r="T543" s="199"/>
      <c r="U543" s="199"/>
      <c r="V543" s="199"/>
      <c r="W543" s="199"/>
      <c r="X543" s="199"/>
      <c r="Y543" s="199"/>
      <c r="Z543" s="199"/>
      <c r="AA543" s="199"/>
      <c r="AB543" s="199"/>
      <c r="AC543" s="199"/>
      <c r="AD543" s="199"/>
      <c r="AE543" s="199"/>
      <c r="AF543" s="199"/>
      <c r="AG543" s="199"/>
      <c r="AH543" s="199"/>
      <c r="AI543" s="199"/>
      <c r="AJ543" s="199"/>
      <c r="AK543" s="199"/>
      <c r="AL543" s="199"/>
      <c r="AM543" s="199"/>
      <c r="AN543" s="199"/>
      <c r="AO543" s="199"/>
      <c r="AP543" s="199"/>
      <c r="AQ543" s="199"/>
    </row>
    <row r="544" spans="1:43" customFormat="1" ht="15.75">
      <c r="A544" s="62" t="s">
        <v>11</v>
      </c>
      <c r="B544" s="1"/>
      <c r="C544" s="1"/>
      <c r="D544" s="41">
        <f t="shared" ref="D544:R544" si="330">D484*$B$535</f>
        <v>15.185726141078838</v>
      </c>
      <c r="E544" s="41">
        <f t="shared" si="330"/>
        <v>14.763900414937758</v>
      </c>
      <c r="F544" s="41">
        <f t="shared" si="330"/>
        <v>14.34207468879668</v>
      </c>
      <c r="G544" s="41">
        <f t="shared" si="330"/>
        <v>13.920248962655601</v>
      </c>
      <c r="H544" s="41">
        <f t="shared" si="330"/>
        <v>13.498423236514522</v>
      </c>
      <c r="I544" s="41">
        <f t="shared" si="330"/>
        <v>13.076597510373443</v>
      </c>
      <c r="J544" s="41">
        <f t="shared" si="330"/>
        <v>12.654771784232365</v>
      </c>
      <c r="K544" s="41">
        <f t="shared" si="330"/>
        <v>12.232946058091285</v>
      </c>
      <c r="L544" s="41">
        <f t="shared" si="330"/>
        <v>11.811120331950207</v>
      </c>
      <c r="M544" s="41">
        <f t="shared" si="330"/>
        <v>11.477869806891245</v>
      </c>
      <c r="N544" s="41">
        <f t="shared" si="330"/>
        <v>11.052763517747126</v>
      </c>
      <c r="O544" s="41">
        <f t="shared" si="330"/>
        <v>10.630937791606046</v>
      </c>
      <c r="P544" s="41">
        <f t="shared" si="330"/>
        <v>10.209112065464968</v>
      </c>
      <c r="Q544" s="41">
        <f t="shared" si="330"/>
        <v>9.787286339323888</v>
      </c>
      <c r="R544" s="41">
        <f t="shared" si="330"/>
        <v>9.36546061318281</v>
      </c>
      <c r="S544" s="199"/>
      <c r="T544" s="199"/>
      <c r="U544" s="199"/>
      <c r="V544" s="199"/>
      <c r="W544" s="199"/>
      <c r="X544" s="199"/>
      <c r="Y544" s="199"/>
      <c r="Z544" s="199"/>
      <c r="AA544" s="199"/>
      <c r="AB544" s="199"/>
      <c r="AC544" s="199"/>
      <c r="AD544" s="199"/>
      <c r="AE544" s="199"/>
      <c r="AF544" s="199"/>
      <c r="AG544" s="199"/>
      <c r="AH544" s="199"/>
      <c r="AI544" s="199"/>
      <c r="AJ544" s="199"/>
      <c r="AK544" s="199"/>
      <c r="AL544" s="199"/>
      <c r="AM544" s="199"/>
      <c r="AN544" s="199"/>
      <c r="AO544" s="199"/>
      <c r="AP544" s="199"/>
      <c r="AQ544" s="199"/>
    </row>
    <row r="545" spans="1:33" customFormat="1" ht="15.75">
      <c r="A545" s="62" t="s">
        <v>60</v>
      </c>
      <c r="B545" s="1"/>
      <c r="C545" s="1"/>
      <c r="D545" s="41">
        <f t="shared" ref="D545:R545" si="331">D485*$B$535</f>
        <v>0</v>
      </c>
      <c r="E545" s="41">
        <f t="shared" si="331"/>
        <v>0</v>
      </c>
      <c r="F545" s="41">
        <f t="shared" si="331"/>
        <v>0</v>
      </c>
      <c r="G545" s="41">
        <f t="shared" si="331"/>
        <v>0</v>
      </c>
      <c r="H545" s="41">
        <f t="shared" si="331"/>
        <v>0.18097608861726508</v>
      </c>
      <c r="I545" s="41">
        <f t="shared" si="331"/>
        <v>0.16192597402597403</v>
      </c>
      <c r="J545" s="41">
        <f t="shared" si="331"/>
        <v>0.14287585943468298</v>
      </c>
      <c r="K545" s="41">
        <f t="shared" si="331"/>
        <v>0.12382574484339191</v>
      </c>
      <c r="L545" s="41">
        <f t="shared" si="331"/>
        <v>0.10477563025210086</v>
      </c>
      <c r="M545" s="41">
        <f t="shared" si="331"/>
        <v>8.6392207940738333E-2</v>
      </c>
      <c r="N545" s="41">
        <f t="shared" si="331"/>
        <v>0.10468459333688934</v>
      </c>
      <c r="O545" s="41">
        <f t="shared" si="331"/>
        <v>0.36752746174777284</v>
      </c>
      <c r="P545" s="41">
        <f t="shared" si="331"/>
        <v>0.43932046160157467</v>
      </c>
      <c r="Q545" s="41">
        <f t="shared" si="331"/>
        <v>0.5823353937435366</v>
      </c>
      <c r="R545" s="41">
        <f t="shared" si="331"/>
        <v>0.68553884511845875</v>
      </c>
      <c r="S545" s="199"/>
      <c r="T545" s="199"/>
      <c r="U545" s="199"/>
      <c r="V545" s="199"/>
      <c r="W545" s="199"/>
      <c r="X545" s="199"/>
      <c r="Y545" s="199"/>
      <c r="Z545" s="199"/>
      <c r="AA545" s="199"/>
      <c r="AB545" s="199"/>
      <c r="AC545" s="199"/>
      <c r="AD545" s="199"/>
      <c r="AE545" s="199"/>
      <c r="AF545" s="199"/>
      <c r="AG545" s="199"/>
    </row>
    <row r="546" spans="1:33" customFormat="1" ht="15.75">
      <c r="A546" s="62" t="s">
        <v>61</v>
      </c>
      <c r="B546" s="1"/>
      <c r="C546" s="1"/>
      <c r="D546" s="41">
        <f t="shared" ref="D546:R546" si="332">D486*$B$535</f>
        <v>0</v>
      </c>
      <c r="E546" s="41">
        <f t="shared" si="332"/>
        <v>2.2634075187969924</v>
      </c>
      <c r="F546" s="41">
        <f t="shared" si="332"/>
        <v>1.7604280701754382</v>
      </c>
      <c r="G546" s="41">
        <f t="shared" si="332"/>
        <v>5.5176897884906744</v>
      </c>
      <c r="H546" s="41">
        <f t="shared" si="332"/>
        <v>6.1019667039264567</v>
      </c>
      <c r="I546" s="41">
        <f t="shared" si="332"/>
        <v>4.2002721907908107</v>
      </c>
      <c r="J546" s="41">
        <f t="shared" si="332"/>
        <v>2.5500674019659417</v>
      </c>
      <c r="K546" s="41">
        <f t="shared" si="332"/>
        <v>1.1513523374518495</v>
      </c>
      <c r="L546" s="41">
        <f t="shared" si="332"/>
        <v>0.22599740259740089</v>
      </c>
      <c r="M546" s="41">
        <f t="shared" si="332"/>
        <v>-1.7419218818601419E-15</v>
      </c>
      <c r="N546" s="41">
        <f t="shared" si="332"/>
        <v>0.19943378257957781</v>
      </c>
      <c r="O546" s="41">
        <f t="shared" si="332"/>
        <v>0.29251126084219725</v>
      </c>
      <c r="P546" s="41">
        <f t="shared" si="332"/>
        <v>0.36016359953902127</v>
      </c>
      <c r="Q546" s="41">
        <f t="shared" si="332"/>
        <v>0.70368391553698972</v>
      </c>
      <c r="R546" s="41">
        <f t="shared" si="332"/>
        <v>0.67876423178137868</v>
      </c>
      <c r="S546" s="199"/>
      <c r="T546" s="199"/>
      <c r="U546" s="199"/>
      <c r="V546" s="199"/>
      <c r="W546" s="199"/>
      <c r="X546" s="199"/>
      <c r="Y546" s="199"/>
      <c r="Z546" s="199"/>
      <c r="AA546" s="199"/>
      <c r="AB546" s="199"/>
      <c r="AC546" s="199"/>
      <c r="AD546" s="199"/>
      <c r="AE546" s="199"/>
      <c r="AF546" s="199"/>
      <c r="AG546" s="199"/>
    </row>
    <row r="547" spans="1:33" customFormat="1" ht="15.75">
      <c r="A547" s="62" t="s">
        <v>54</v>
      </c>
      <c r="B547" s="1"/>
      <c r="C547" s="1"/>
      <c r="D547" s="41">
        <f t="shared" ref="D547:R547" si="333">D487*$B$535</f>
        <v>7.8906224066390038</v>
      </c>
      <c r="E547" s="41">
        <f t="shared" si="333"/>
        <v>10.344476705595246</v>
      </c>
      <c r="F547" s="41">
        <f t="shared" si="333"/>
        <v>9.9894471294336338</v>
      </c>
      <c r="G547" s="41">
        <f t="shared" si="333"/>
        <v>7.837193965077673</v>
      </c>
      <c r="H547" s="41">
        <f t="shared" si="333"/>
        <v>6.2365317972263998</v>
      </c>
      <c r="I547" s="41">
        <f t="shared" si="333"/>
        <v>9.8355057065457849</v>
      </c>
      <c r="J547" s="41">
        <f t="shared" si="333"/>
        <v>10.161006577713163</v>
      </c>
      <c r="K547" s="41">
        <f t="shared" si="333"/>
        <v>10.272951058842979</v>
      </c>
      <c r="L547" s="41">
        <f t="shared" si="333"/>
        <v>10.709738255523119</v>
      </c>
      <c r="M547" s="41">
        <f t="shared" si="333"/>
        <v>12.535035944327364</v>
      </c>
      <c r="N547" s="41">
        <f t="shared" si="333"/>
        <v>15.967999248758394</v>
      </c>
      <c r="O547" s="41">
        <f t="shared" si="333"/>
        <v>18.877065795564928</v>
      </c>
      <c r="P547" s="41">
        <f t="shared" si="333"/>
        <v>22.841024460719318</v>
      </c>
      <c r="Q547" s="41">
        <f t="shared" si="333"/>
        <v>23.249759274976547</v>
      </c>
      <c r="R547" s="41">
        <f t="shared" si="333"/>
        <v>25.721886781641775</v>
      </c>
      <c r="S547" s="199"/>
      <c r="T547" s="199"/>
      <c r="U547" s="199"/>
      <c r="V547" s="199"/>
      <c r="W547" s="199"/>
      <c r="X547" s="199"/>
      <c r="Y547" s="199"/>
      <c r="Z547" s="199"/>
      <c r="AA547" s="199"/>
      <c r="AB547" s="199"/>
      <c r="AC547" s="199"/>
      <c r="AD547" s="199"/>
      <c r="AE547" s="199"/>
      <c r="AF547" s="199"/>
      <c r="AG547" s="199"/>
    </row>
    <row r="548" spans="1:33" customFormat="1" ht="15.75">
      <c r="A548" s="62" t="s">
        <v>36</v>
      </c>
      <c r="B548" s="1"/>
      <c r="C548" s="1"/>
      <c r="D548" s="41">
        <f t="shared" ref="D548:R548" si="334">SUM(D542:D547)</f>
        <v>863.50207468879648</v>
      </c>
      <c r="E548" s="41">
        <f t="shared" si="334"/>
        <v>888.75979206066779</v>
      </c>
      <c r="F548" s="41">
        <f t="shared" si="334"/>
        <v>901.86589013573962</v>
      </c>
      <c r="G548" s="41">
        <f t="shared" si="334"/>
        <v>908.35140777446622</v>
      </c>
      <c r="H548" s="41">
        <f t="shared" si="334"/>
        <v>913.97043942248911</v>
      </c>
      <c r="I548" s="41">
        <f t="shared" si="334"/>
        <v>920.200562716533</v>
      </c>
      <c r="J548" s="41">
        <f t="shared" si="334"/>
        <v>927.24559846894908</v>
      </c>
      <c r="K548" s="41">
        <f t="shared" si="334"/>
        <v>938.09600304569256</v>
      </c>
      <c r="L548" s="41">
        <f t="shared" si="334"/>
        <v>950.36169461927818</v>
      </c>
      <c r="M548" s="41">
        <f t="shared" si="334"/>
        <v>973.68431220905268</v>
      </c>
      <c r="N548" s="41">
        <f t="shared" si="334"/>
        <v>995.4281666626498</v>
      </c>
      <c r="O548" s="41">
        <f t="shared" si="334"/>
        <v>1015.4407603519741</v>
      </c>
      <c r="P548" s="41">
        <f t="shared" si="334"/>
        <v>1024.723315959282</v>
      </c>
      <c r="Q548" s="41">
        <f t="shared" si="334"/>
        <v>1043.0878576799987</v>
      </c>
      <c r="R548" s="41">
        <f t="shared" si="334"/>
        <v>1076.6952226799865</v>
      </c>
      <c r="S548" s="199"/>
      <c r="T548" s="199"/>
      <c r="U548" s="199"/>
      <c r="V548" s="199"/>
      <c r="W548" s="199"/>
      <c r="X548" s="199"/>
      <c r="Y548" s="199"/>
      <c r="Z548" s="199"/>
      <c r="AA548" s="199"/>
      <c r="AB548" s="199"/>
      <c r="AC548" s="199"/>
      <c r="AD548" s="199"/>
      <c r="AE548" s="199"/>
      <c r="AF548" s="199"/>
      <c r="AG548" s="199"/>
    </row>
    <row r="549" spans="1:33" customFormat="1" ht="15.75">
      <c r="A549" s="1"/>
      <c r="B549" s="1"/>
      <c r="C549" s="1"/>
      <c r="D549" s="41"/>
      <c r="E549" s="41"/>
      <c r="F549" s="41"/>
      <c r="G549" s="41"/>
      <c r="H549" s="41"/>
      <c r="I549" s="41"/>
      <c r="J549" s="41"/>
      <c r="K549" s="41"/>
      <c r="L549" s="41"/>
      <c r="M549" s="41"/>
      <c r="N549" s="41"/>
      <c r="O549" s="41"/>
      <c r="P549" s="41"/>
      <c r="Q549" s="41"/>
      <c r="R549" s="41"/>
      <c r="S549" s="199"/>
      <c r="T549" s="199"/>
      <c r="U549" s="199"/>
      <c r="V549" s="199"/>
      <c r="W549" s="199"/>
      <c r="X549" s="199"/>
      <c r="Y549" s="199"/>
      <c r="Z549" s="199"/>
      <c r="AA549" s="199"/>
      <c r="AB549" s="199"/>
      <c r="AC549" s="199"/>
      <c r="AD549" s="199"/>
      <c r="AE549" s="199"/>
      <c r="AF549" s="199"/>
      <c r="AG549" s="199"/>
    </row>
    <row r="550" spans="1:33" customFormat="1" ht="15.75">
      <c r="A550" s="174" t="s">
        <v>37</v>
      </c>
      <c r="B550" s="1"/>
      <c r="C550" s="1"/>
      <c r="D550" s="41"/>
      <c r="E550" s="41"/>
      <c r="F550" s="41"/>
      <c r="G550" s="41"/>
      <c r="H550" s="41"/>
      <c r="I550" s="41"/>
      <c r="J550" s="41"/>
      <c r="K550" s="41"/>
      <c r="L550" s="41"/>
      <c r="M550" s="41"/>
      <c r="N550" s="41"/>
      <c r="O550" s="41"/>
      <c r="P550" s="41"/>
      <c r="Q550" s="41"/>
      <c r="R550" s="41"/>
      <c r="S550" s="199"/>
      <c r="T550" s="199"/>
      <c r="U550" s="199"/>
      <c r="V550" s="199"/>
      <c r="W550" s="199"/>
      <c r="X550" s="199"/>
      <c r="Y550" s="199"/>
      <c r="Z550" s="199"/>
      <c r="AA550" s="199"/>
      <c r="AB550" s="199"/>
      <c r="AC550" s="199"/>
      <c r="AD550" s="199"/>
      <c r="AE550" s="199"/>
      <c r="AF550" s="199"/>
      <c r="AG550" s="199"/>
    </row>
    <row r="551" spans="1:33" customFormat="1" ht="15.75">
      <c r="A551" s="62" t="s">
        <v>53</v>
      </c>
      <c r="B551" s="1"/>
      <c r="C551" s="1"/>
      <c r="D551" s="41">
        <f t="shared" ref="D551:R551" si="335">D491*$B$535</f>
        <v>38.574746867167917</v>
      </c>
      <c r="E551" s="41">
        <f t="shared" si="335"/>
        <v>31.724072547403129</v>
      </c>
      <c r="F551" s="41">
        <f t="shared" si="335"/>
        <v>22.352309562398698</v>
      </c>
      <c r="G551" s="41">
        <f t="shared" si="335"/>
        <v>24.031925133689843</v>
      </c>
      <c r="H551" s="41">
        <f t="shared" si="335"/>
        <v>25.150167335722308</v>
      </c>
      <c r="I551" s="41">
        <f t="shared" si="335"/>
        <v>27.945613812024479</v>
      </c>
      <c r="J551" s="41">
        <f t="shared" si="335"/>
        <v>32.936853815335034</v>
      </c>
      <c r="K551" s="41">
        <f t="shared" si="335"/>
        <v>34.65093294552544</v>
      </c>
      <c r="L551" s="41">
        <f t="shared" si="335"/>
        <v>37.090727872381045</v>
      </c>
      <c r="M551" s="41">
        <f t="shared" si="335"/>
        <v>41.861579349589242</v>
      </c>
      <c r="N551" s="41">
        <f t="shared" si="335"/>
        <v>39.95552459016394</v>
      </c>
      <c r="O551" s="41">
        <f t="shared" si="335"/>
        <v>31.536688288288282</v>
      </c>
      <c r="P551" s="41">
        <f t="shared" si="335"/>
        <v>44.055149466192162</v>
      </c>
      <c r="Q551" s="41">
        <f t="shared" si="335"/>
        <v>58.843821119446055</v>
      </c>
      <c r="R551" s="41">
        <f t="shared" si="335"/>
        <v>81.316072764121174</v>
      </c>
      <c r="S551" s="199"/>
      <c r="T551" s="199"/>
      <c r="U551" s="199"/>
      <c r="V551" s="199"/>
      <c r="W551" s="199"/>
      <c r="X551" s="199"/>
      <c r="Y551" s="199"/>
      <c r="Z551" s="199"/>
      <c r="AA551" s="199"/>
      <c r="AB551" s="199"/>
      <c r="AC551" s="199"/>
      <c r="AD551" s="199"/>
      <c r="AE551" s="199"/>
      <c r="AF551" s="199"/>
      <c r="AG551" s="199"/>
    </row>
    <row r="552" spans="1:33" customFormat="1" ht="15.75">
      <c r="A552" s="62" t="s">
        <v>34</v>
      </c>
      <c r="B552" s="1"/>
      <c r="C552" s="1"/>
      <c r="D552" s="41">
        <f t="shared" ref="D552:R552" si="336">D492*$B$535</f>
        <v>6.1823308270676689</v>
      </c>
      <c r="E552" s="41">
        <f t="shared" si="336"/>
        <v>7.3815779060181361</v>
      </c>
      <c r="F552" s="41">
        <f t="shared" si="336"/>
        <v>8.5178654781199352</v>
      </c>
      <c r="G552" s="41">
        <f t="shared" si="336"/>
        <v>9.2427318563789154</v>
      </c>
      <c r="H552" s="41">
        <f t="shared" si="336"/>
        <v>7.0388327404769955</v>
      </c>
      <c r="I552" s="41">
        <f t="shared" si="336"/>
        <v>8.9217617413311654</v>
      </c>
      <c r="J552" s="41">
        <f t="shared" si="336"/>
        <v>8.6444668394897786</v>
      </c>
      <c r="K552" s="41">
        <f t="shared" si="336"/>
        <v>8.540323167445667</v>
      </c>
      <c r="L552" s="41">
        <f t="shared" si="336"/>
        <v>8.6807306086909328</v>
      </c>
      <c r="M552" s="41">
        <f t="shared" si="336"/>
        <v>9.0317747955775154</v>
      </c>
      <c r="N552" s="41">
        <f t="shared" si="336"/>
        <v>10.50949180327869</v>
      </c>
      <c r="O552" s="41">
        <f t="shared" si="336"/>
        <v>8.4291063063063056</v>
      </c>
      <c r="P552" s="41">
        <f t="shared" si="336"/>
        <v>9.2732562277580062</v>
      </c>
      <c r="Q552" s="41">
        <f t="shared" si="336"/>
        <v>9.3965020196191578</v>
      </c>
      <c r="R552" s="41">
        <f t="shared" si="336"/>
        <v>9.5519727888084951</v>
      </c>
      <c r="S552" s="199"/>
      <c r="T552" s="199"/>
      <c r="U552" s="199"/>
      <c r="V552" s="199"/>
      <c r="W552" s="199"/>
      <c r="X552" s="199"/>
      <c r="Y552" s="199"/>
      <c r="Z552" s="199"/>
      <c r="AA552" s="199"/>
      <c r="AB552" s="199"/>
      <c r="AC552" s="199"/>
      <c r="AD552" s="199"/>
      <c r="AE552" s="199"/>
      <c r="AF552" s="199"/>
      <c r="AG552" s="199"/>
    </row>
    <row r="553" spans="1:33" customFormat="1" ht="15.75">
      <c r="A553" s="62" t="s">
        <v>11</v>
      </c>
      <c r="B553" s="1"/>
      <c r="C553" s="1"/>
      <c r="D553" s="41">
        <f t="shared" ref="D553:R553" si="337">D493*$B$535</f>
        <v>0</v>
      </c>
      <c r="E553" s="41">
        <f t="shared" si="337"/>
        <v>0</v>
      </c>
      <c r="F553" s="41">
        <f t="shared" si="337"/>
        <v>0</v>
      </c>
      <c r="G553" s="41">
        <f t="shared" si="337"/>
        <v>0</v>
      </c>
      <c r="H553" s="41">
        <f t="shared" si="337"/>
        <v>0</v>
      </c>
      <c r="I553" s="41">
        <f t="shared" si="337"/>
        <v>0</v>
      </c>
      <c r="J553" s="41">
        <f t="shared" si="337"/>
        <v>0</v>
      </c>
      <c r="K553" s="41">
        <f t="shared" si="337"/>
        <v>0</v>
      </c>
      <c r="L553" s="41">
        <f t="shared" si="337"/>
        <v>0</v>
      </c>
      <c r="M553" s="41">
        <f t="shared" si="337"/>
        <v>0</v>
      </c>
      <c r="N553" s="41">
        <f t="shared" si="337"/>
        <v>0</v>
      </c>
      <c r="O553" s="41">
        <f t="shared" si="337"/>
        <v>0</v>
      </c>
      <c r="P553" s="41">
        <f t="shared" si="337"/>
        <v>0</v>
      </c>
      <c r="Q553" s="41">
        <f t="shared" si="337"/>
        <v>0</v>
      </c>
      <c r="R553" s="41">
        <f t="shared" si="337"/>
        <v>0</v>
      </c>
      <c r="S553" s="199"/>
      <c r="T553" s="199"/>
      <c r="U553" s="199"/>
      <c r="V553" s="199"/>
      <c r="W553" s="199"/>
      <c r="X553" s="199"/>
      <c r="Y553" s="199"/>
      <c r="Z553" s="199"/>
      <c r="AA553" s="199"/>
      <c r="AB553" s="199"/>
      <c r="AC553" s="199"/>
      <c r="AD553" s="199"/>
      <c r="AE553" s="199"/>
      <c r="AF553" s="199"/>
      <c r="AG553" s="199"/>
    </row>
    <row r="554" spans="1:33" customFormat="1" ht="15.75">
      <c r="A554" s="62" t="s">
        <v>60</v>
      </c>
      <c r="B554" s="1"/>
      <c r="C554" s="1"/>
      <c r="D554" s="41">
        <f t="shared" ref="D554:R554" si="338">D494*$B$535</f>
        <v>0</v>
      </c>
      <c r="E554" s="41">
        <f t="shared" si="338"/>
        <v>0</v>
      </c>
      <c r="F554" s="41">
        <f t="shared" si="338"/>
        <v>0</v>
      </c>
      <c r="G554" s="41">
        <f t="shared" si="338"/>
        <v>0.19050114591291062</v>
      </c>
      <c r="H554" s="41">
        <f t="shared" si="338"/>
        <v>0</v>
      </c>
      <c r="I554" s="41">
        <f t="shared" si="338"/>
        <v>0</v>
      </c>
      <c r="J554" s="41">
        <f t="shared" si="338"/>
        <v>0</v>
      </c>
      <c r="K554" s="41">
        <f t="shared" si="338"/>
        <v>0</v>
      </c>
      <c r="L554" s="41">
        <f t="shared" si="338"/>
        <v>0</v>
      </c>
      <c r="M554" s="41">
        <f t="shared" si="338"/>
        <v>3.9480006043827731E-2</v>
      </c>
      <c r="N554" s="41">
        <f t="shared" si="338"/>
        <v>0.30088524590163934</v>
      </c>
      <c r="O554" s="41">
        <f t="shared" si="338"/>
        <v>0.13145225225225224</v>
      </c>
      <c r="P554" s="41">
        <f t="shared" si="338"/>
        <v>0.22025978647686831</v>
      </c>
      <c r="Q554" s="41">
        <f t="shared" si="338"/>
        <v>0.19151182919792267</v>
      </c>
      <c r="R554" s="41">
        <f t="shared" si="338"/>
        <v>0.37096865358991299</v>
      </c>
      <c r="S554" s="199"/>
      <c r="T554" s="199"/>
      <c r="U554" s="199"/>
      <c r="V554" s="199"/>
      <c r="W554" s="199"/>
      <c r="X554" s="199"/>
      <c r="Y554" s="199"/>
      <c r="Z554" s="199"/>
      <c r="AA554" s="199"/>
      <c r="AB554" s="199"/>
      <c r="AC554" s="199"/>
      <c r="AD554" s="199"/>
      <c r="AE554" s="199"/>
      <c r="AF554" s="199"/>
      <c r="AG554" s="199"/>
    </row>
    <row r="555" spans="1:33" customFormat="1" ht="15.75">
      <c r="A555" s="62" t="s">
        <v>61</v>
      </c>
      <c r="B555" s="1"/>
      <c r="C555" s="1"/>
      <c r="D555" s="41">
        <f t="shared" ref="D555:R555" si="339">D495*$B$535</f>
        <v>2.514897243107769</v>
      </c>
      <c r="E555" s="41">
        <f t="shared" si="339"/>
        <v>0</v>
      </c>
      <c r="F555" s="41">
        <f t="shared" si="339"/>
        <v>4.7336012965964338</v>
      </c>
      <c r="G555" s="41">
        <f t="shared" si="339"/>
        <v>2.2599740259740257</v>
      </c>
      <c r="H555" s="41">
        <f t="shared" si="339"/>
        <v>0</v>
      </c>
      <c r="I555" s="41">
        <f t="shared" si="339"/>
        <v>0</v>
      </c>
      <c r="J555" s="41">
        <f t="shared" si="339"/>
        <v>0</v>
      </c>
      <c r="K555" s="41">
        <f t="shared" si="339"/>
        <v>0</v>
      </c>
      <c r="L555" s="41">
        <f t="shared" si="339"/>
        <v>0</v>
      </c>
      <c r="M555" s="41">
        <f t="shared" si="339"/>
        <v>0.22178473983444411</v>
      </c>
      <c r="N555" s="41">
        <f t="shared" si="339"/>
        <v>0.15270491803278693</v>
      </c>
      <c r="O555" s="41">
        <f t="shared" si="339"/>
        <v>0.15838918918918915</v>
      </c>
      <c r="P555" s="41">
        <f t="shared" si="339"/>
        <v>0.50010676156583633</v>
      </c>
      <c r="Q555" s="41">
        <f t="shared" si="339"/>
        <v>0.20186381996537797</v>
      </c>
      <c r="R555" s="41">
        <f t="shared" si="339"/>
        <v>0.42811690253671564</v>
      </c>
      <c r="S555" s="199"/>
      <c r="T555" s="199"/>
      <c r="U555" s="199"/>
      <c r="V555" s="199"/>
      <c r="W555" s="199"/>
      <c r="X555" s="199"/>
      <c r="Y555" s="199"/>
      <c r="Z555" s="199"/>
      <c r="AA555" s="199"/>
      <c r="AB555" s="199"/>
      <c r="AC555" s="199"/>
      <c r="AD555" s="199"/>
      <c r="AE555" s="199"/>
      <c r="AF555" s="199"/>
      <c r="AG555" s="199"/>
    </row>
    <row r="556" spans="1:33" customFormat="1" ht="15.75">
      <c r="A556" s="62" t="s">
        <v>54</v>
      </c>
      <c r="B556" s="1"/>
      <c r="C556" s="1"/>
      <c r="D556" s="41">
        <f t="shared" ref="D556:R556" si="340">D496*$B$535</f>
        <v>4.1710125313283211</v>
      </c>
      <c r="E556" s="41">
        <f t="shared" si="340"/>
        <v>1.5529266281945591</v>
      </c>
      <c r="F556" s="41">
        <f t="shared" si="340"/>
        <v>0.62949918962722851</v>
      </c>
      <c r="G556" s="41">
        <f t="shared" si="340"/>
        <v>0.35770359052711997</v>
      </c>
      <c r="H556" s="41">
        <f t="shared" si="340"/>
        <v>5.7613066766020866</v>
      </c>
      <c r="I556" s="41">
        <f t="shared" si="340"/>
        <v>1.1397441858713944</v>
      </c>
      <c r="J556" s="41">
        <f t="shared" si="340"/>
        <v>1.2398251407342926</v>
      </c>
      <c r="K556" s="41">
        <f t="shared" si="340"/>
        <v>1.4022590754057769</v>
      </c>
      <c r="L556" s="41">
        <f t="shared" si="340"/>
        <v>2.8352877314018645</v>
      </c>
      <c r="M556" s="41">
        <f t="shared" si="340"/>
        <v>4.80494897086351</v>
      </c>
      <c r="N556" s="41">
        <f t="shared" si="340"/>
        <v>4.5834098360655737</v>
      </c>
      <c r="O556" s="41">
        <f t="shared" si="340"/>
        <v>5.9907747747747742</v>
      </c>
      <c r="P556" s="41">
        <f t="shared" si="340"/>
        <v>2.7261138790035586</v>
      </c>
      <c r="Q556" s="41">
        <f t="shared" si="340"/>
        <v>5.0486658972879397</v>
      </c>
      <c r="R556" s="41">
        <f t="shared" si="340"/>
        <v>3.9296388186218278</v>
      </c>
      <c r="S556" s="199"/>
      <c r="T556" s="199"/>
      <c r="U556" s="199"/>
      <c r="V556" s="199"/>
      <c r="W556" s="199"/>
      <c r="X556" s="199"/>
      <c r="Y556" s="199"/>
      <c r="Z556" s="199"/>
      <c r="AA556" s="199"/>
      <c r="AB556" s="199"/>
      <c r="AC556" s="199"/>
      <c r="AD556" s="199"/>
      <c r="AE556" s="199"/>
      <c r="AF556" s="199"/>
      <c r="AG556" s="199"/>
    </row>
    <row r="557" spans="1:33" customFormat="1" ht="15.75">
      <c r="A557" s="62" t="s">
        <v>36</v>
      </c>
      <c r="B557" s="1"/>
      <c r="C557" s="1"/>
      <c r="D557" s="41">
        <f t="shared" ref="D557:R557" si="341">SUM(D551:D556)</f>
        <v>51.442987468671674</v>
      </c>
      <c r="E557" s="41">
        <f t="shared" si="341"/>
        <v>40.658577081615825</v>
      </c>
      <c r="F557" s="41">
        <f t="shared" si="341"/>
        <v>36.23327552674229</v>
      </c>
      <c r="G557" s="41">
        <f t="shared" si="341"/>
        <v>36.082835752482815</v>
      </c>
      <c r="H557" s="41">
        <f t="shared" si="341"/>
        <v>37.950306752801396</v>
      </c>
      <c r="I557" s="41">
        <f t="shared" si="341"/>
        <v>38.007119739227036</v>
      </c>
      <c r="J557" s="41">
        <f t="shared" si="341"/>
        <v>42.821145795559104</v>
      </c>
      <c r="K557" s="41">
        <f t="shared" si="341"/>
        <v>44.593515188376884</v>
      </c>
      <c r="L557" s="41">
        <f t="shared" si="341"/>
        <v>48.606746212473837</v>
      </c>
      <c r="M557" s="41">
        <f t="shared" si="341"/>
        <v>55.959567861908539</v>
      </c>
      <c r="N557" s="41">
        <f t="shared" si="341"/>
        <v>55.502016393442631</v>
      </c>
      <c r="O557" s="41">
        <f t="shared" si="341"/>
        <v>46.246410810810801</v>
      </c>
      <c r="P557" s="41">
        <f t="shared" si="341"/>
        <v>56.774886120996428</v>
      </c>
      <c r="Q557" s="41">
        <f t="shared" si="341"/>
        <v>73.682364685516461</v>
      </c>
      <c r="R557" s="41">
        <f t="shared" si="341"/>
        <v>95.596769927678125</v>
      </c>
      <c r="S557" s="199"/>
      <c r="T557" s="199"/>
      <c r="U557" s="199"/>
      <c r="V557" s="199"/>
      <c r="W557" s="199"/>
      <c r="X557" s="199"/>
      <c r="Y557" s="199"/>
      <c r="Z557" s="199"/>
      <c r="AA557" s="199"/>
      <c r="AB557" s="199"/>
      <c r="AC557" s="199"/>
      <c r="AD557" s="199"/>
      <c r="AE557" s="199"/>
      <c r="AF557" s="199"/>
      <c r="AG557" s="199"/>
    </row>
    <row r="558" spans="1:33" customFormat="1" ht="15.75">
      <c r="A558" s="1"/>
      <c r="B558" s="1"/>
      <c r="C558" s="1"/>
      <c r="D558" s="41"/>
      <c r="E558" s="41"/>
      <c r="F558" s="41"/>
      <c r="G558" s="41"/>
      <c r="H558" s="41"/>
      <c r="I558" s="41"/>
      <c r="J558" s="41"/>
      <c r="K558" s="41"/>
      <c r="L558" s="41"/>
      <c r="M558" s="41"/>
      <c r="N558" s="41"/>
      <c r="O558" s="41"/>
      <c r="P558" s="41"/>
      <c r="Q558" s="41"/>
      <c r="R558" s="41"/>
      <c r="S558" s="199"/>
      <c r="T558" s="199"/>
      <c r="U558" s="199"/>
      <c r="V558" s="199"/>
      <c r="W558" s="199"/>
      <c r="X558" s="199"/>
      <c r="Y558" s="199"/>
      <c r="Z558" s="199"/>
      <c r="AA558" s="199"/>
      <c r="AB558" s="199"/>
      <c r="AC558" s="199"/>
      <c r="AD558" s="199"/>
      <c r="AE558" s="199"/>
      <c r="AF558" s="199"/>
      <c r="AG558" s="199"/>
    </row>
    <row r="559" spans="1:33" customFormat="1" ht="15.75">
      <c r="A559" s="174" t="s">
        <v>65</v>
      </c>
      <c r="B559" s="1"/>
      <c r="C559" s="1"/>
      <c r="D559" s="41"/>
      <c r="E559" s="41"/>
      <c r="F559" s="41"/>
      <c r="G559" s="41"/>
      <c r="H559" s="41"/>
      <c r="I559" s="41"/>
      <c r="J559" s="41"/>
      <c r="K559" s="41"/>
      <c r="L559" s="41"/>
      <c r="M559" s="41"/>
      <c r="N559" s="41"/>
      <c r="O559" s="41"/>
      <c r="P559" s="41"/>
      <c r="Q559" s="41"/>
      <c r="R559" s="41"/>
      <c r="S559" s="199"/>
      <c r="T559" s="199"/>
      <c r="U559" s="199"/>
      <c r="V559" s="199"/>
      <c r="W559" s="199"/>
      <c r="X559" s="199"/>
      <c r="Y559" s="199"/>
      <c r="Z559" s="199"/>
      <c r="AA559" s="199"/>
      <c r="AB559" s="199"/>
      <c r="AC559" s="199"/>
      <c r="AD559" s="199"/>
      <c r="AE559" s="199"/>
      <c r="AF559" s="199"/>
      <c r="AG559" s="199"/>
    </row>
    <row r="560" spans="1:33" customFormat="1" ht="15.75">
      <c r="A560" s="62" t="s">
        <v>53</v>
      </c>
      <c r="B560" s="1"/>
      <c r="C560" s="1"/>
      <c r="D560" s="41">
        <f t="shared" ref="D560:R560" si="342">D500*$B$535</f>
        <v>18.016868197811263</v>
      </c>
      <c r="E560" s="41">
        <f t="shared" si="342"/>
        <v>18.602691692932687</v>
      </c>
      <c r="F560" s="41">
        <f t="shared" si="342"/>
        <v>19.053328210514366</v>
      </c>
      <c r="G560" s="41">
        <f t="shared" si="342"/>
        <v>19.439863499648443</v>
      </c>
      <c r="H560" s="41">
        <f t="shared" si="342"/>
        <v>19.849714270226876</v>
      </c>
      <c r="I560" s="41">
        <f t="shared" si="342"/>
        <v>20.292179113124764</v>
      </c>
      <c r="J560" s="41">
        <f t="shared" si="342"/>
        <v>20.799533010019427</v>
      </c>
      <c r="K560" s="41">
        <f t="shared" si="342"/>
        <v>21.362764566359928</v>
      </c>
      <c r="L560" s="41">
        <f t="shared" si="342"/>
        <v>21.960611739842484</v>
      </c>
      <c r="M560" s="41">
        <f t="shared" si="342"/>
        <v>22.794453382937846</v>
      </c>
      <c r="N560" s="41">
        <f t="shared" si="342"/>
        <v>23.300356832856846</v>
      </c>
      <c r="O560" s="41">
        <f t="shared" si="342"/>
        <v>23.896125273510616</v>
      </c>
      <c r="P560" s="41">
        <f t="shared" si="342"/>
        <v>24.526057254797951</v>
      </c>
      <c r="Q560" s="41">
        <f t="shared" si="342"/>
        <v>25.38354867634494</v>
      </c>
      <c r="R560" s="41">
        <f t="shared" si="342"/>
        <v>26.551547792041333</v>
      </c>
      <c r="S560" s="199"/>
      <c r="T560" s="199"/>
      <c r="U560" s="199"/>
      <c r="V560" s="199"/>
      <c r="W560" s="199"/>
      <c r="X560" s="199"/>
      <c r="Y560" s="199"/>
      <c r="Z560" s="199"/>
      <c r="AA560" s="199"/>
      <c r="AB560" s="199"/>
      <c r="AC560" s="199"/>
      <c r="AD560" s="199"/>
      <c r="AE560" s="199"/>
      <c r="AF560" s="199"/>
      <c r="AG560" s="199"/>
    </row>
    <row r="561" spans="1:33" customFormat="1" ht="15.75">
      <c r="A561" s="62" t="s">
        <v>34</v>
      </c>
      <c r="B561" s="1"/>
      <c r="C561" s="1"/>
      <c r="D561" s="41">
        <f t="shared" ref="D561:R561" si="343">D501*$B$535</f>
        <v>5.7779282161652601</v>
      </c>
      <c r="E561" s="41">
        <f t="shared" si="343"/>
        <v>6.1170259344924061</v>
      </c>
      <c r="F561" s="41">
        <f t="shared" si="343"/>
        <v>6.5145120190958572</v>
      </c>
      <c r="G561" s="41">
        <f t="shared" si="343"/>
        <v>6.9585269524583282</v>
      </c>
      <c r="H561" s="41">
        <f t="shared" si="343"/>
        <v>7.3655660673797261</v>
      </c>
      <c r="I561" s="41">
        <f t="shared" si="343"/>
        <v>7.7645809294249304</v>
      </c>
      <c r="J561" s="41">
        <f t="shared" si="343"/>
        <v>8.2037366439454544</v>
      </c>
      <c r="K561" s="41">
        <f t="shared" si="343"/>
        <v>8.6333563941188416</v>
      </c>
      <c r="L561" s="41">
        <f t="shared" si="343"/>
        <v>9.0638827385222545</v>
      </c>
      <c r="M561" s="41">
        <f t="shared" si="343"/>
        <v>9.5806294918943902</v>
      </c>
      <c r="N561" s="41">
        <f t="shared" si="343"/>
        <v>9.9952270386003708</v>
      </c>
      <c r="O561" s="41">
        <f t="shared" si="343"/>
        <v>10.468691991339998</v>
      </c>
      <c r="P561" s="41">
        <f t="shared" si="343"/>
        <v>10.911251054691604</v>
      </c>
      <c r="Q561" s="41">
        <f t="shared" si="343"/>
        <v>11.377995010876035</v>
      </c>
      <c r="R561" s="41">
        <f t="shared" si="343"/>
        <v>11.851706881086724</v>
      </c>
      <c r="S561" s="199"/>
      <c r="T561" s="199"/>
      <c r="U561" s="199"/>
      <c r="V561" s="199"/>
      <c r="W561" s="199"/>
      <c r="X561" s="199"/>
      <c r="Y561" s="199"/>
      <c r="Z561" s="199"/>
      <c r="AA561" s="199"/>
      <c r="AB561" s="199"/>
      <c r="AC561" s="199"/>
      <c r="AD561" s="199"/>
      <c r="AE561" s="199"/>
      <c r="AF561" s="199"/>
      <c r="AG561" s="199"/>
    </row>
    <row r="562" spans="1:33" customFormat="1" ht="15.75">
      <c r="A562" s="62" t="s">
        <v>11</v>
      </c>
      <c r="B562" s="1"/>
      <c r="C562" s="1"/>
      <c r="D562" s="41">
        <f t="shared" ref="D562:R562" si="344">D502*$B$535</f>
        <v>0.42182572614107883</v>
      </c>
      <c r="E562" s="41">
        <f t="shared" si="344"/>
        <v>0.42182572614107883</v>
      </c>
      <c r="F562" s="41">
        <f t="shared" si="344"/>
        <v>0.42182572614107883</v>
      </c>
      <c r="G562" s="41">
        <f t="shared" si="344"/>
        <v>0.42182572614107883</v>
      </c>
      <c r="H562" s="41">
        <f t="shared" si="344"/>
        <v>0.42182572614107883</v>
      </c>
      <c r="I562" s="41">
        <f t="shared" si="344"/>
        <v>0.42182572614107883</v>
      </c>
      <c r="J562" s="41">
        <f t="shared" si="344"/>
        <v>0.42182572614107883</v>
      </c>
      <c r="K562" s="41">
        <f t="shared" si="344"/>
        <v>0.42182572614107883</v>
      </c>
      <c r="L562" s="41">
        <f t="shared" si="344"/>
        <v>0.42182572614107883</v>
      </c>
      <c r="M562" s="41">
        <f t="shared" si="344"/>
        <v>0.42510628914412024</v>
      </c>
      <c r="N562" s="41">
        <f t="shared" si="344"/>
        <v>0.42182572614107883</v>
      </c>
      <c r="O562" s="41">
        <f t="shared" si="344"/>
        <v>0.42182572614107883</v>
      </c>
      <c r="P562" s="41">
        <f t="shared" si="344"/>
        <v>0.42182572614107883</v>
      </c>
      <c r="Q562" s="41">
        <f t="shared" si="344"/>
        <v>0.42182572614107883</v>
      </c>
      <c r="R562" s="41">
        <f t="shared" si="344"/>
        <v>0.42182572614107883</v>
      </c>
      <c r="S562" s="199"/>
      <c r="T562" s="199"/>
      <c r="U562" s="199"/>
      <c r="V562" s="199"/>
      <c r="W562" s="199"/>
      <c r="X562" s="199"/>
      <c r="Y562" s="199"/>
      <c r="Z562" s="199"/>
      <c r="AA562" s="199"/>
      <c r="AB562" s="199"/>
      <c r="AC562" s="199"/>
      <c r="AD562" s="199"/>
      <c r="AE562" s="199"/>
      <c r="AF562" s="199"/>
      <c r="AG562" s="199"/>
    </row>
    <row r="563" spans="1:33" customFormat="1" ht="15.75">
      <c r="A563" s="62" t="s">
        <v>60</v>
      </c>
      <c r="B563" s="1"/>
      <c r="C563" s="1"/>
      <c r="D563" s="41">
        <f t="shared" ref="D563:R563" si="345">D503*$B$535</f>
        <v>0</v>
      </c>
      <c r="E563" s="41">
        <f t="shared" si="345"/>
        <v>0</v>
      </c>
      <c r="F563" s="41">
        <f t="shared" si="345"/>
        <v>0</v>
      </c>
      <c r="G563" s="41">
        <f t="shared" si="345"/>
        <v>9.5250572956455306E-3</v>
      </c>
      <c r="H563" s="41">
        <f t="shared" si="345"/>
        <v>1.9050114591291061E-2</v>
      </c>
      <c r="I563" s="41">
        <f t="shared" si="345"/>
        <v>1.9050114591291061E-2</v>
      </c>
      <c r="J563" s="41">
        <f t="shared" si="345"/>
        <v>1.9050114591291061E-2</v>
      </c>
      <c r="K563" s="41">
        <f t="shared" si="345"/>
        <v>1.9050114591291061E-2</v>
      </c>
      <c r="L563" s="41">
        <f t="shared" si="345"/>
        <v>1.9050114591291061E-2</v>
      </c>
      <c r="M563" s="41">
        <f t="shared" si="345"/>
        <v>2.1187620647676736E-2</v>
      </c>
      <c r="N563" s="41">
        <f t="shared" si="345"/>
        <v>3.8042377490755806E-2</v>
      </c>
      <c r="O563" s="41">
        <f t="shared" si="345"/>
        <v>5.965925239845038E-2</v>
      </c>
      <c r="P563" s="41">
        <f t="shared" si="345"/>
        <v>7.724485433490641E-2</v>
      </c>
      <c r="Q563" s="41">
        <f t="shared" si="345"/>
        <v>8.8308377823000439E-2</v>
      </c>
      <c r="R563" s="41">
        <f t="shared" si="345"/>
        <v>0.10690734466674667</v>
      </c>
      <c r="S563" s="199"/>
      <c r="T563" s="199"/>
      <c r="U563" s="199"/>
      <c r="V563" s="199"/>
      <c r="W563" s="199"/>
      <c r="X563" s="199"/>
      <c r="Y563" s="199"/>
      <c r="Z563" s="199"/>
      <c r="AA563" s="199"/>
      <c r="AB563" s="199"/>
      <c r="AC563" s="199"/>
      <c r="AD563" s="199"/>
      <c r="AE563" s="199"/>
      <c r="AF563" s="199"/>
      <c r="AG563" s="199"/>
    </row>
    <row r="564" spans="1:33" customFormat="1" ht="15.75">
      <c r="A564" s="62" t="s">
        <v>61</v>
      </c>
      <c r="B564" s="1"/>
      <c r="C564" s="1"/>
      <c r="D564" s="41">
        <f t="shared" ref="D564:R564" si="346">D504*$B$535</f>
        <v>0.25148972431077693</v>
      </c>
      <c r="E564" s="41">
        <f t="shared" si="346"/>
        <v>0.50297944862155386</v>
      </c>
      <c r="F564" s="41">
        <f t="shared" si="346"/>
        <v>0.97633957828119722</v>
      </c>
      <c r="G564" s="41">
        <f t="shared" si="346"/>
        <v>1.6756971105382434</v>
      </c>
      <c r="H564" s="41">
        <f t="shared" si="346"/>
        <v>1.901694513135646</v>
      </c>
      <c r="I564" s="41">
        <f t="shared" si="346"/>
        <v>1.650204788824869</v>
      </c>
      <c r="J564" s="41">
        <f t="shared" si="346"/>
        <v>1.398715064514092</v>
      </c>
      <c r="K564" s="41">
        <f t="shared" si="346"/>
        <v>0.92535493485444864</v>
      </c>
      <c r="L564" s="41">
        <f t="shared" si="346"/>
        <v>0.22599740259740261</v>
      </c>
      <c r="M564" s="41">
        <f t="shared" si="346"/>
        <v>2.2350957254864585E-2</v>
      </c>
      <c r="N564" s="41">
        <f t="shared" si="346"/>
        <v>5.962743977016751E-2</v>
      </c>
      <c r="O564" s="41">
        <f t="shared" si="346"/>
        <v>9.0736850492365129E-2</v>
      </c>
      <c r="P564" s="41">
        <f t="shared" si="346"/>
        <v>0.15658644556786769</v>
      </c>
      <c r="Q564" s="41">
        <f t="shared" si="346"/>
        <v>0.2267835037209891</v>
      </c>
      <c r="R564" s="41">
        <f t="shared" si="346"/>
        <v>0.26760310198775406</v>
      </c>
      <c r="S564" s="199"/>
      <c r="T564" s="199"/>
      <c r="U564" s="199"/>
      <c r="V564" s="199"/>
      <c r="W564" s="199"/>
      <c r="X564" s="199"/>
      <c r="Y564" s="199"/>
      <c r="Z564" s="199"/>
      <c r="AA564" s="199"/>
      <c r="AB564" s="199"/>
      <c r="AC564" s="199"/>
      <c r="AD564" s="199"/>
      <c r="AE564" s="199"/>
      <c r="AF564" s="199"/>
      <c r="AG564" s="199"/>
    </row>
    <row r="565" spans="1:33" customFormat="1" ht="15.75">
      <c r="A565" s="62" t="s">
        <v>54</v>
      </c>
      <c r="B565" s="1"/>
      <c r="C565" s="1"/>
      <c r="D565" s="41">
        <f t="shared" ref="D565:R565" si="347">D505*$B$535</f>
        <v>1.7171582323720782</v>
      </c>
      <c r="E565" s="41">
        <f t="shared" si="347"/>
        <v>1.9079562043561744</v>
      </c>
      <c r="F565" s="41">
        <f t="shared" si="347"/>
        <v>1.9530813653284078</v>
      </c>
      <c r="G565" s="41">
        <f t="shared" si="347"/>
        <v>1.9583657583783936</v>
      </c>
      <c r="H565" s="41">
        <f t="shared" si="347"/>
        <v>2.1623327672827002</v>
      </c>
      <c r="I565" s="41">
        <f t="shared" si="347"/>
        <v>0.81424331470401545</v>
      </c>
      <c r="J565" s="41">
        <f t="shared" si="347"/>
        <v>0.88548234855591978</v>
      </c>
      <c r="K565" s="41">
        <f t="shared" si="347"/>
        <v>0.96547187872563678</v>
      </c>
      <c r="L565" s="41">
        <f t="shared" si="347"/>
        <v>1.1067234389525582</v>
      </c>
      <c r="M565" s="41">
        <f t="shared" si="347"/>
        <v>1.3719856664324797</v>
      </c>
      <c r="N565" s="41">
        <f t="shared" si="347"/>
        <v>1.6743432892590402</v>
      </c>
      <c r="O565" s="41">
        <f t="shared" si="347"/>
        <v>2.0268161096203849</v>
      </c>
      <c r="P565" s="41">
        <f t="shared" si="347"/>
        <v>2.3173790647463295</v>
      </c>
      <c r="Q565" s="41">
        <f t="shared" si="347"/>
        <v>2.5765383906227126</v>
      </c>
      <c r="R565" s="41">
        <f t="shared" si="347"/>
        <v>2.8758152144863711</v>
      </c>
      <c r="S565" s="199"/>
      <c r="T565" s="199"/>
      <c r="U565" s="199"/>
      <c r="V565" s="199"/>
      <c r="W565" s="199"/>
      <c r="X565" s="199"/>
      <c r="Y565" s="199"/>
      <c r="Z565" s="199"/>
      <c r="AA565" s="199"/>
      <c r="AB565" s="199"/>
      <c r="AC565" s="199"/>
      <c r="AD565" s="199"/>
      <c r="AE565" s="199"/>
      <c r="AF565" s="199"/>
      <c r="AG565" s="199"/>
    </row>
    <row r="566" spans="1:33" customFormat="1" ht="15.75">
      <c r="A566" s="62" t="s">
        <v>36</v>
      </c>
      <c r="B566" s="1"/>
      <c r="C566" s="1"/>
      <c r="D566" s="41">
        <f>SUM(D560:D565)</f>
        <v>26.185270096800458</v>
      </c>
      <c r="E566" s="41">
        <f t="shared" ref="E566:R566" si="348">SUM(E560:E565)</f>
        <v>27.552479006543901</v>
      </c>
      <c r="F566" s="41">
        <f t="shared" si="348"/>
        <v>28.919086899360909</v>
      </c>
      <c r="G566" s="41">
        <f t="shared" si="348"/>
        <v>30.463804104460131</v>
      </c>
      <c r="H566" s="41">
        <f t="shared" si="348"/>
        <v>31.720183458757315</v>
      </c>
      <c r="I566" s="41">
        <f t="shared" si="348"/>
        <v>30.962083986810949</v>
      </c>
      <c r="J566" s="41">
        <f t="shared" si="348"/>
        <v>31.728342907767264</v>
      </c>
      <c r="K566" s="41">
        <f t="shared" si="348"/>
        <v>32.327823614791228</v>
      </c>
      <c r="L566" s="41">
        <f t="shared" si="348"/>
        <v>32.798091160647068</v>
      </c>
      <c r="M566" s="41">
        <f t="shared" si="348"/>
        <v>34.21571340831138</v>
      </c>
      <c r="N566" s="41">
        <f t="shared" si="348"/>
        <v>35.489422704118262</v>
      </c>
      <c r="O566" s="41">
        <f t="shared" si="348"/>
        <v>36.963855203502888</v>
      </c>
      <c r="P566" s="41">
        <f t="shared" si="348"/>
        <v>38.410344400279733</v>
      </c>
      <c r="Q566" s="41">
        <f t="shared" si="348"/>
        <v>40.074999685528759</v>
      </c>
      <c r="R566" s="41">
        <f t="shared" si="348"/>
        <v>42.07540606041001</v>
      </c>
      <c r="S566" s="199"/>
      <c r="T566" s="199"/>
      <c r="U566" s="199"/>
      <c r="V566" s="199"/>
      <c r="W566" s="199"/>
      <c r="X566" s="199"/>
      <c r="Y566" s="199"/>
      <c r="Z566" s="199"/>
      <c r="AA566" s="199"/>
      <c r="AB566" s="199"/>
      <c r="AC566" s="199"/>
      <c r="AD566" s="199"/>
      <c r="AE566" s="199"/>
      <c r="AF566" s="199"/>
      <c r="AG566" s="199"/>
    </row>
    <row r="567" spans="1:33" customFormat="1" ht="15.75">
      <c r="A567" s="62"/>
      <c r="B567" s="1"/>
      <c r="C567" s="1"/>
      <c r="D567" s="41"/>
      <c r="E567" s="41"/>
      <c r="F567" s="41"/>
      <c r="G567" s="41"/>
      <c r="H567" s="41"/>
      <c r="I567" s="41"/>
      <c r="J567" s="41"/>
      <c r="K567" s="41"/>
      <c r="L567" s="41"/>
      <c r="M567" s="41"/>
      <c r="N567" s="41"/>
      <c r="O567" s="41"/>
      <c r="P567" s="41"/>
      <c r="Q567" s="41"/>
      <c r="R567" s="41"/>
      <c r="S567" s="199"/>
      <c r="T567" s="199"/>
      <c r="U567" s="199"/>
      <c r="V567" s="199"/>
      <c r="W567" s="199"/>
      <c r="X567" s="199"/>
      <c r="Y567" s="199"/>
      <c r="Z567" s="199"/>
      <c r="AA567" s="199"/>
      <c r="AB567" s="199"/>
      <c r="AC567" s="199"/>
      <c r="AD567" s="199"/>
      <c r="AE567" s="199"/>
      <c r="AF567" s="199"/>
      <c r="AG567" s="199"/>
    </row>
    <row r="568" spans="1:33" customFormat="1" ht="15.75">
      <c r="A568" s="174" t="s">
        <v>89</v>
      </c>
      <c r="B568" s="1"/>
      <c r="C568" s="1"/>
      <c r="D568" s="41"/>
      <c r="E568" s="41"/>
      <c r="F568" s="41"/>
      <c r="G568" s="41"/>
      <c r="H568" s="41"/>
      <c r="I568" s="41"/>
      <c r="J568" s="41"/>
      <c r="K568" s="41"/>
      <c r="L568" s="41"/>
      <c r="M568" s="41"/>
      <c r="N568" s="41"/>
      <c r="O568" s="41"/>
      <c r="P568" s="41"/>
      <c r="Q568" s="41"/>
      <c r="R568" s="41"/>
      <c r="S568" s="199"/>
      <c r="T568" s="199"/>
      <c r="U568" s="199"/>
      <c r="V568" s="199"/>
      <c r="W568" s="199"/>
      <c r="X568" s="199"/>
      <c r="Y568" s="199"/>
      <c r="Z568" s="199"/>
      <c r="AA568" s="199"/>
      <c r="AB568" s="199"/>
      <c r="AC568" s="199"/>
      <c r="AD568" s="199"/>
      <c r="AE568" s="199"/>
      <c r="AF568" s="199"/>
      <c r="AG568" s="199"/>
    </row>
    <row r="569" spans="1:33" customFormat="1" ht="15.75">
      <c r="A569" s="62" t="s">
        <v>53</v>
      </c>
      <c r="B569" s="1"/>
      <c r="C569" s="1"/>
      <c r="D569" s="41">
        <f t="shared" ref="D569:R569" si="349">D509*$B$535</f>
        <v>0</v>
      </c>
      <c r="E569" s="41">
        <f t="shared" si="349"/>
        <v>0</v>
      </c>
      <c r="F569" s="41">
        <f t="shared" si="349"/>
        <v>0</v>
      </c>
      <c r="G569" s="41">
        <f t="shared" si="349"/>
        <v>0</v>
      </c>
      <c r="H569" s="41">
        <f t="shared" si="349"/>
        <v>0</v>
      </c>
      <c r="I569" s="41">
        <f t="shared" si="349"/>
        <v>0</v>
      </c>
      <c r="J569" s="41">
        <f t="shared" si="349"/>
        <v>0</v>
      </c>
      <c r="K569" s="41">
        <f t="shared" si="349"/>
        <v>0</v>
      </c>
      <c r="L569" s="41">
        <f t="shared" si="349"/>
        <v>0</v>
      </c>
      <c r="M569" s="41">
        <f t="shared" si="349"/>
        <v>0</v>
      </c>
      <c r="N569" s="41">
        <f t="shared" si="349"/>
        <v>0</v>
      </c>
      <c r="O569" s="41">
        <f t="shared" si="349"/>
        <v>0</v>
      </c>
      <c r="P569" s="41">
        <f t="shared" si="349"/>
        <v>0</v>
      </c>
      <c r="Q569" s="41">
        <f t="shared" si="349"/>
        <v>0</v>
      </c>
      <c r="R569" s="41">
        <f t="shared" si="349"/>
        <v>0</v>
      </c>
      <c r="S569" s="199"/>
      <c r="T569" s="199"/>
      <c r="U569" s="199"/>
      <c r="V569" s="199"/>
      <c r="W569" s="199"/>
      <c r="X569" s="199"/>
      <c r="Y569" s="199"/>
      <c r="Z569" s="199"/>
      <c r="AA569" s="199"/>
      <c r="AB569" s="199"/>
      <c r="AC569" s="199"/>
      <c r="AD569" s="199"/>
      <c r="AE569" s="199"/>
      <c r="AF569" s="199"/>
      <c r="AG569" s="199"/>
    </row>
    <row r="570" spans="1:33" customFormat="1" ht="15.75">
      <c r="A570" s="62" t="s">
        <v>34</v>
      </c>
      <c r="B570" s="1"/>
      <c r="C570" s="1"/>
      <c r="D570" s="41">
        <f t="shared" ref="D570:R570" si="350">D510*$B$535</f>
        <v>0</v>
      </c>
      <c r="E570" s="41">
        <f t="shared" si="350"/>
        <v>0</v>
      </c>
      <c r="F570" s="41">
        <f t="shared" si="350"/>
        <v>0</v>
      </c>
      <c r="G570" s="41">
        <f t="shared" si="350"/>
        <v>0</v>
      </c>
      <c r="H570" s="41">
        <f t="shared" si="350"/>
        <v>0</v>
      </c>
      <c r="I570" s="41">
        <f t="shared" si="350"/>
        <v>0</v>
      </c>
      <c r="J570" s="41">
        <f t="shared" si="350"/>
        <v>0</v>
      </c>
      <c r="K570" s="41">
        <f t="shared" si="350"/>
        <v>0</v>
      </c>
      <c r="L570" s="41">
        <f t="shared" si="350"/>
        <v>0</v>
      </c>
      <c r="M570" s="41">
        <f t="shared" si="350"/>
        <v>0</v>
      </c>
      <c r="N570" s="41">
        <f t="shared" si="350"/>
        <v>0</v>
      </c>
      <c r="O570" s="41">
        <f t="shared" si="350"/>
        <v>0</v>
      </c>
      <c r="P570" s="41">
        <f t="shared" si="350"/>
        <v>0</v>
      </c>
      <c r="Q570" s="41">
        <f t="shared" si="350"/>
        <v>0</v>
      </c>
      <c r="R570" s="41">
        <f t="shared" si="350"/>
        <v>0</v>
      </c>
      <c r="S570" s="199"/>
      <c r="T570" s="199"/>
      <c r="U570" s="199"/>
      <c r="V570" s="199"/>
      <c r="W570" s="199"/>
      <c r="X570" s="199"/>
      <c r="Y570" s="199"/>
      <c r="Z570" s="199"/>
      <c r="AA570" s="199"/>
      <c r="AB570" s="199"/>
      <c r="AC570" s="199"/>
      <c r="AD570" s="199"/>
      <c r="AE570" s="199"/>
      <c r="AF570" s="199"/>
      <c r="AG570" s="199"/>
    </row>
    <row r="571" spans="1:33" customFormat="1" ht="15.75">
      <c r="A571" s="62" t="s">
        <v>11</v>
      </c>
      <c r="B571" s="1"/>
      <c r="C571" s="1"/>
      <c r="D571" s="41">
        <f t="shared" ref="D571:R571" si="351">D511*$B$535</f>
        <v>0</v>
      </c>
      <c r="E571" s="41">
        <f t="shared" si="351"/>
        <v>0</v>
      </c>
      <c r="F571" s="41">
        <f t="shared" si="351"/>
        <v>0</v>
      </c>
      <c r="G571" s="41">
        <f t="shared" si="351"/>
        <v>0</v>
      </c>
      <c r="H571" s="41">
        <f t="shared" si="351"/>
        <v>0</v>
      </c>
      <c r="I571" s="41">
        <f t="shared" si="351"/>
        <v>0</v>
      </c>
      <c r="J571" s="41">
        <f t="shared" si="351"/>
        <v>0</v>
      </c>
      <c r="K571" s="41">
        <f t="shared" si="351"/>
        <v>0</v>
      </c>
      <c r="L571" s="41">
        <f t="shared" si="351"/>
        <v>0</v>
      </c>
      <c r="M571" s="41">
        <f t="shared" si="351"/>
        <v>0</v>
      </c>
      <c r="N571" s="41">
        <f t="shared" si="351"/>
        <v>0</v>
      </c>
      <c r="O571" s="41">
        <f t="shared" si="351"/>
        <v>0</v>
      </c>
      <c r="P571" s="41">
        <f t="shared" si="351"/>
        <v>0</v>
      </c>
      <c r="Q571" s="41">
        <f t="shared" si="351"/>
        <v>0</v>
      </c>
      <c r="R571" s="41">
        <f t="shared" si="351"/>
        <v>0</v>
      </c>
      <c r="S571" s="199"/>
      <c r="T571" s="199"/>
      <c r="U571" s="199"/>
      <c r="V571" s="199"/>
      <c r="W571" s="199"/>
      <c r="X571" s="199"/>
      <c r="Y571" s="199"/>
      <c r="Z571" s="199"/>
      <c r="AA571" s="199"/>
      <c r="AB571" s="199"/>
      <c r="AC571" s="199"/>
      <c r="AD571" s="199"/>
      <c r="AE571" s="199"/>
      <c r="AF571" s="199"/>
      <c r="AG571" s="199"/>
    </row>
    <row r="572" spans="1:33" customFormat="1" ht="15.75">
      <c r="A572" s="62" t="s">
        <v>60</v>
      </c>
      <c r="B572" s="1"/>
      <c r="C572" s="1"/>
      <c r="D572" s="41">
        <f t="shared" ref="D572:R572" si="352">D512*$B$535</f>
        <v>0</v>
      </c>
      <c r="E572" s="41">
        <f t="shared" si="352"/>
        <v>0</v>
      </c>
      <c r="F572" s="41">
        <f t="shared" si="352"/>
        <v>0</v>
      </c>
      <c r="G572" s="41">
        <f t="shared" si="352"/>
        <v>0</v>
      </c>
      <c r="H572" s="41">
        <f t="shared" si="352"/>
        <v>0</v>
      </c>
      <c r="I572" s="41">
        <f t="shared" si="352"/>
        <v>0</v>
      </c>
      <c r="J572" s="41">
        <f t="shared" si="352"/>
        <v>0</v>
      </c>
      <c r="K572" s="41">
        <f t="shared" si="352"/>
        <v>0</v>
      </c>
      <c r="L572" s="41">
        <f t="shared" si="352"/>
        <v>0</v>
      </c>
      <c r="M572" s="41">
        <f t="shared" si="352"/>
        <v>0</v>
      </c>
      <c r="N572" s="41">
        <f t="shared" si="352"/>
        <v>0</v>
      </c>
      <c r="O572" s="41">
        <f t="shared" si="352"/>
        <v>0</v>
      </c>
      <c r="P572" s="41">
        <f t="shared" si="352"/>
        <v>0</v>
      </c>
      <c r="Q572" s="41">
        <f t="shared" si="352"/>
        <v>0</v>
      </c>
      <c r="R572" s="41">
        <f t="shared" si="352"/>
        <v>0</v>
      </c>
      <c r="S572" s="199"/>
      <c r="T572" s="199"/>
      <c r="U572" s="199"/>
      <c r="V572" s="199"/>
      <c r="W572" s="199"/>
      <c r="X572" s="199"/>
      <c r="Y572" s="199"/>
      <c r="Z572" s="199"/>
      <c r="AA572" s="199"/>
      <c r="AB572" s="199"/>
      <c r="AC572" s="199"/>
      <c r="AD572" s="199"/>
      <c r="AE572" s="199"/>
      <c r="AF572" s="199"/>
      <c r="AG572" s="199"/>
    </row>
    <row r="573" spans="1:33" customFormat="1" ht="15.75">
      <c r="A573" s="62" t="s">
        <v>61</v>
      </c>
      <c r="B573" s="1"/>
      <c r="C573" s="1"/>
      <c r="D573" s="41">
        <f t="shared" ref="D573:R573" si="353">D513*$B$535</f>
        <v>0</v>
      </c>
      <c r="E573" s="41">
        <f t="shared" si="353"/>
        <v>0</v>
      </c>
      <c r="F573" s="41">
        <f t="shared" si="353"/>
        <v>0</v>
      </c>
      <c r="G573" s="41">
        <f t="shared" si="353"/>
        <v>0</v>
      </c>
      <c r="H573" s="41">
        <f t="shared" si="353"/>
        <v>0</v>
      </c>
      <c r="I573" s="41">
        <f t="shared" si="353"/>
        <v>0</v>
      </c>
      <c r="J573" s="41">
        <f t="shared" si="353"/>
        <v>0</v>
      </c>
      <c r="K573" s="41">
        <f t="shared" si="353"/>
        <v>0</v>
      </c>
      <c r="L573" s="41">
        <f t="shared" si="353"/>
        <v>0</v>
      </c>
      <c r="M573" s="41">
        <f t="shared" si="353"/>
        <v>0</v>
      </c>
      <c r="N573" s="41">
        <f t="shared" si="353"/>
        <v>0</v>
      </c>
      <c r="O573" s="41">
        <f t="shared" si="353"/>
        <v>0</v>
      </c>
      <c r="P573" s="41">
        <f t="shared" si="353"/>
        <v>0</v>
      </c>
      <c r="Q573" s="41">
        <f t="shared" si="353"/>
        <v>0</v>
      </c>
      <c r="R573" s="41">
        <f t="shared" si="353"/>
        <v>0</v>
      </c>
      <c r="S573" s="199"/>
      <c r="T573" s="199"/>
      <c r="U573" s="199"/>
      <c r="V573" s="199"/>
      <c r="W573" s="199"/>
      <c r="X573" s="199"/>
      <c r="Y573" s="199"/>
      <c r="Z573" s="199"/>
      <c r="AA573" s="199"/>
      <c r="AB573" s="199"/>
      <c r="AC573" s="199"/>
      <c r="AD573" s="199"/>
      <c r="AE573" s="199"/>
      <c r="AF573" s="199"/>
      <c r="AG573" s="199"/>
    </row>
    <row r="574" spans="1:33" customFormat="1" ht="15.75">
      <c r="A574" s="62" t="s">
        <v>54</v>
      </c>
      <c r="B574" s="1"/>
      <c r="C574" s="1"/>
      <c r="D574" s="41">
        <f t="shared" ref="D574:R574" si="354">D514*$B$535</f>
        <v>0</v>
      </c>
      <c r="E574" s="41">
        <f t="shared" si="354"/>
        <v>0</v>
      </c>
      <c r="F574" s="41">
        <f t="shared" si="354"/>
        <v>0.82867098865478106</v>
      </c>
      <c r="G574" s="41">
        <f t="shared" si="354"/>
        <v>0</v>
      </c>
      <c r="H574" s="41">
        <f t="shared" si="354"/>
        <v>0</v>
      </c>
      <c r="I574" s="41">
        <f t="shared" si="354"/>
        <v>0</v>
      </c>
      <c r="J574" s="41">
        <f t="shared" si="354"/>
        <v>0.24239831104855736</v>
      </c>
      <c r="K574" s="41">
        <f t="shared" si="354"/>
        <v>0</v>
      </c>
      <c r="L574" s="41">
        <f t="shared" si="354"/>
        <v>0</v>
      </c>
      <c r="M574" s="41">
        <f t="shared" si="354"/>
        <v>0</v>
      </c>
      <c r="N574" s="41">
        <f t="shared" si="354"/>
        <v>0</v>
      </c>
      <c r="O574" s="41">
        <f t="shared" si="354"/>
        <v>0</v>
      </c>
      <c r="P574" s="41">
        <f t="shared" si="354"/>
        <v>0</v>
      </c>
      <c r="Q574" s="41">
        <f t="shared" si="354"/>
        <v>0</v>
      </c>
      <c r="R574" s="41">
        <f t="shared" si="354"/>
        <v>0</v>
      </c>
      <c r="S574" s="199"/>
      <c r="T574" s="199"/>
      <c r="U574" s="199"/>
      <c r="V574" s="199"/>
      <c r="W574" s="199"/>
      <c r="X574" s="199"/>
      <c r="Y574" s="199"/>
      <c r="Z574" s="199"/>
      <c r="AA574" s="199"/>
      <c r="AB574" s="199"/>
      <c r="AC574" s="199"/>
      <c r="AD574" s="199"/>
      <c r="AE574" s="199"/>
      <c r="AF574" s="199"/>
      <c r="AG574" s="199"/>
    </row>
    <row r="575" spans="1:33" customFormat="1" ht="15.75">
      <c r="A575" s="62" t="s">
        <v>36</v>
      </c>
      <c r="B575" s="1"/>
      <c r="C575" s="1"/>
      <c r="D575" s="41">
        <f t="shared" ref="D575:R575" si="355">SUM(D569:D574)</f>
        <v>0</v>
      </c>
      <c r="E575" s="41">
        <f t="shared" si="355"/>
        <v>0</v>
      </c>
      <c r="F575" s="41">
        <f t="shared" si="355"/>
        <v>0.82867098865478106</v>
      </c>
      <c r="G575" s="41">
        <f t="shared" si="355"/>
        <v>0</v>
      </c>
      <c r="H575" s="41">
        <f t="shared" si="355"/>
        <v>0</v>
      </c>
      <c r="I575" s="41">
        <f t="shared" si="355"/>
        <v>0</v>
      </c>
      <c r="J575" s="41">
        <f t="shared" si="355"/>
        <v>0.24239831104855736</v>
      </c>
      <c r="K575" s="41">
        <f t="shared" si="355"/>
        <v>0</v>
      </c>
      <c r="L575" s="41">
        <f t="shared" si="355"/>
        <v>0</v>
      </c>
      <c r="M575" s="41">
        <f t="shared" si="355"/>
        <v>0</v>
      </c>
      <c r="N575" s="41">
        <f t="shared" si="355"/>
        <v>0</v>
      </c>
      <c r="O575" s="41">
        <f t="shared" si="355"/>
        <v>0</v>
      </c>
      <c r="P575" s="41">
        <f t="shared" si="355"/>
        <v>0</v>
      </c>
      <c r="Q575" s="41">
        <f t="shared" si="355"/>
        <v>0</v>
      </c>
      <c r="R575" s="41">
        <f t="shared" si="355"/>
        <v>0</v>
      </c>
      <c r="S575" s="199"/>
      <c r="T575" s="199"/>
      <c r="U575" s="199"/>
      <c r="V575" s="199"/>
      <c r="W575" s="199"/>
      <c r="X575" s="199"/>
      <c r="Y575" s="199"/>
      <c r="Z575" s="199"/>
      <c r="AA575" s="199"/>
      <c r="AB575" s="199"/>
      <c r="AC575" s="199"/>
      <c r="AD575" s="199"/>
      <c r="AE575" s="199"/>
      <c r="AF575" s="199"/>
      <c r="AG575" s="199"/>
    </row>
    <row r="576" spans="1:33" customFormat="1" ht="15.75">
      <c r="A576" s="62"/>
      <c r="B576" s="1"/>
      <c r="C576" s="1"/>
      <c r="D576" s="41"/>
      <c r="E576" s="41"/>
      <c r="F576" s="41"/>
      <c r="G576" s="41"/>
      <c r="H576" s="41"/>
      <c r="I576" s="41"/>
      <c r="J576" s="41"/>
      <c r="K576" s="41"/>
      <c r="L576" s="41"/>
      <c r="M576" s="41"/>
      <c r="N576" s="41"/>
      <c r="O576" s="41"/>
      <c r="P576" s="41"/>
      <c r="Q576" s="41"/>
      <c r="R576" s="41"/>
      <c r="S576" s="199"/>
      <c r="T576" s="199"/>
      <c r="U576" s="199"/>
      <c r="V576" s="199"/>
      <c r="W576" s="199"/>
      <c r="X576" s="199"/>
      <c r="Y576" s="199"/>
      <c r="Z576" s="199"/>
      <c r="AA576" s="199"/>
      <c r="AB576" s="199"/>
      <c r="AC576" s="199"/>
      <c r="AD576" s="199"/>
      <c r="AE576" s="199"/>
      <c r="AF576" s="199"/>
      <c r="AG576" s="199"/>
    </row>
    <row r="577" spans="1:33" customFormat="1" ht="15.75">
      <c r="A577" s="174" t="s">
        <v>66</v>
      </c>
      <c r="B577" s="1"/>
      <c r="C577" s="1"/>
      <c r="D577" s="41"/>
      <c r="E577" s="41"/>
      <c r="F577" s="41"/>
      <c r="G577" s="41"/>
      <c r="H577" s="41"/>
      <c r="I577" s="41"/>
      <c r="J577" s="41"/>
      <c r="K577" s="41"/>
      <c r="L577" s="41"/>
      <c r="M577" s="41"/>
      <c r="N577" s="41"/>
      <c r="O577" s="41"/>
      <c r="P577" s="41"/>
      <c r="Q577" s="41"/>
      <c r="R577" s="41"/>
      <c r="S577" s="199"/>
      <c r="T577" s="199"/>
      <c r="U577" s="199"/>
      <c r="V577" s="199"/>
      <c r="W577" s="199"/>
      <c r="X577" s="199"/>
      <c r="Y577" s="199"/>
      <c r="Z577" s="199"/>
      <c r="AA577" s="199"/>
      <c r="AB577" s="199"/>
      <c r="AC577" s="199"/>
      <c r="AD577" s="199"/>
      <c r="AE577" s="199"/>
      <c r="AF577" s="199"/>
      <c r="AG577" s="199"/>
    </row>
    <row r="578" spans="1:33" customFormat="1" ht="15.75">
      <c r="A578" s="62" t="s">
        <v>53</v>
      </c>
      <c r="B578" s="1"/>
      <c r="C578" s="1"/>
      <c r="D578" s="41">
        <f>D542+D551-D560-D569</f>
        <v>763.76518157392093</v>
      </c>
      <c r="E578" s="41">
        <f t="shared" ref="E578:R578" si="356">E542+E551-E560-E569</f>
        <v>776.88656242839124</v>
      </c>
      <c r="F578" s="41">
        <f t="shared" si="356"/>
        <v>780.18554378027557</v>
      </c>
      <c r="G578" s="41">
        <f t="shared" si="356"/>
        <v>784.77760541431689</v>
      </c>
      <c r="H578" s="41">
        <f t="shared" si="356"/>
        <v>790.07805847981263</v>
      </c>
      <c r="I578" s="41">
        <f t="shared" si="356"/>
        <v>797.73149317871218</v>
      </c>
      <c r="J578" s="41">
        <f t="shared" si="356"/>
        <v>809.86881398402772</v>
      </c>
      <c r="K578" s="41">
        <f t="shared" si="356"/>
        <v>823.15698236319338</v>
      </c>
      <c r="L578" s="41">
        <f t="shared" si="356"/>
        <v>838.28709849573193</v>
      </c>
      <c r="M578" s="41">
        <f t="shared" si="356"/>
        <v>863.8736315796541</v>
      </c>
      <c r="N578" s="41">
        <f t="shared" si="356"/>
        <v>880.52879933696113</v>
      </c>
      <c r="O578" s="41">
        <f t="shared" si="356"/>
        <v>888.16936235173876</v>
      </c>
      <c r="P578" s="41">
        <f t="shared" si="356"/>
        <v>907.69845456313294</v>
      </c>
      <c r="Q578" s="41">
        <f t="shared" si="356"/>
        <v>941.15872700623402</v>
      </c>
      <c r="R578" s="41">
        <f t="shared" si="356"/>
        <v>995.92325197831383</v>
      </c>
      <c r="S578" s="199"/>
      <c r="T578" s="266"/>
      <c r="U578" s="199"/>
      <c r="V578" s="199"/>
      <c r="W578" s="199"/>
      <c r="X578" s="199"/>
      <c r="Y578" s="199"/>
      <c r="Z578" s="199"/>
      <c r="AA578" s="199"/>
      <c r="AB578" s="199"/>
      <c r="AC578" s="199"/>
      <c r="AD578" s="199"/>
      <c r="AE578" s="199"/>
      <c r="AF578" s="199"/>
      <c r="AG578" s="199"/>
    </row>
    <row r="579" spans="1:33" customFormat="1" ht="15.75">
      <c r="A579" s="62" t="s">
        <v>34</v>
      </c>
      <c r="B579" s="1"/>
      <c r="C579" s="1"/>
      <c r="D579" s="41">
        <f t="shared" ref="D579:R579" si="357">D543+D552-D561-D570</f>
        <v>97.622825847416934</v>
      </c>
      <c r="E579" s="41">
        <f t="shared" si="357"/>
        <v>98.887377818942667</v>
      </c>
      <c r="F579" s="41">
        <f t="shared" si="357"/>
        <v>100.89073127796672</v>
      </c>
      <c r="G579" s="41">
        <f t="shared" si="357"/>
        <v>103.17493618188732</v>
      </c>
      <c r="H579" s="41">
        <f t="shared" si="357"/>
        <v>102.84820285498459</v>
      </c>
      <c r="I579" s="41">
        <f t="shared" si="357"/>
        <v>104.00538366689085</v>
      </c>
      <c r="J579" s="41">
        <f t="shared" si="357"/>
        <v>104.44611386243517</v>
      </c>
      <c r="K579" s="41">
        <f t="shared" si="357"/>
        <v>104.35308063576198</v>
      </c>
      <c r="L579" s="41">
        <f t="shared" si="357"/>
        <v>103.96992850593067</v>
      </c>
      <c r="M579" s="41">
        <f t="shared" si="357"/>
        <v>104.22965394057374</v>
      </c>
      <c r="N579" s="41">
        <f t="shared" si="357"/>
        <v>104.74391870525204</v>
      </c>
      <c r="O579" s="41">
        <f t="shared" si="357"/>
        <v>102.70433302021836</v>
      </c>
      <c r="P579" s="41">
        <f t="shared" si="357"/>
        <v>101.06633819328475</v>
      </c>
      <c r="Q579" s="41">
        <f t="shared" si="357"/>
        <v>99.084845202027864</v>
      </c>
      <c r="R579" s="41">
        <f t="shared" si="357"/>
        <v>96.785111109749636</v>
      </c>
      <c r="S579" s="199"/>
      <c r="T579" s="266"/>
      <c r="U579" s="199"/>
      <c r="V579" s="199"/>
      <c r="W579" s="199"/>
      <c r="X579" s="199"/>
      <c r="Y579" s="199"/>
      <c r="Z579" s="199"/>
      <c r="AA579" s="199"/>
      <c r="AB579" s="199"/>
      <c r="AC579" s="199"/>
      <c r="AD579" s="199"/>
      <c r="AE579" s="199"/>
      <c r="AF579" s="199"/>
      <c r="AG579" s="199"/>
    </row>
    <row r="580" spans="1:33" customFormat="1" ht="15.75">
      <c r="A580" s="62" t="s">
        <v>11</v>
      </c>
      <c r="B580" s="1"/>
      <c r="C580" s="1"/>
      <c r="D580" s="41">
        <f t="shared" ref="D580:R580" si="358">D544+D553-D562-D571</f>
        <v>14.76390041493776</v>
      </c>
      <c r="E580" s="41">
        <f t="shared" si="358"/>
        <v>14.34207468879668</v>
      </c>
      <c r="F580" s="41">
        <f t="shared" si="358"/>
        <v>13.920248962655602</v>
      </c>
      <c r="G580" s="41">
        <f t="shared" si="358"/>
        <v>13.498423236514522</v>
      </c>
      <c r="H580" s="41">
        <f t="shared" si="358"/>
        <v>13.076597510373444</v>
      </c>
      <c r="I580" s="41">
        <f t="shared" si="358"/>
        <v>12.654771784232365</v>
      </c>
      <c r="J580" s="41">
        <f t="shared" si="358"/>
        <v>12.232946058091287</v>
      </c>
      <c r="K580" s="41">
        <f t="shared" si="358"/>
        <v>11.811120331950207</v>
      </c>
      <c r="L580" s="41">
        <f t="shared" si="358"/>
        <v>11.389294605809129</v>
      </c>
      <c r="M580" s="41">
        <f t="shared" si="358"/>
        <v>11.052763517747126</v>
      </c>
      <c r="N580" s="41">
        <f t="shared" si="358"/>
        <v>10.630937791606048</v>
      </c>
      <c r="O580" s="41">
        <f t="shared" si="358"/>
        <v>10.209112065464968</v>
      </c>
      <c r="P580" s="41">
        <f t="shared" si="358"/>
        <v>9.7872863393238898</v>
      </c>
      <c r="Q580" s="41">
        <f t="shared" si="358"/>
        <v>9.36546061318281</v>
      </c>
      <c r="R580" s="41">
        <f t="shared" si="358"/>
        <v>8.9436348870417319</v>
      </c>
      <c r="S580" s="199"/>
      <c r="T580" s="266"/>
      <c r="U580" s="199"/>
      <c r="V580" s="199"/>
      <c r="W580" s="199"/>
      <c r="X580" s="199"/>
      <c r="Y580" s="199"/>
      <c r="Z580" s="199"/>
      <c r="AA580" s="199"/>
      <c r="AB580" s="199"/>
      <c r="AC580" s="199"/>
      <c r="AD580" s="199"/>
      <c r="AE580" s="199"/>
      <c r="AF580" s="199"/>
      <c r="AG580" s="199"/>
    </row>
    <row r="581" spans="1:33" customFormat="1" ht="15.75">
      <c r="A581" s="62" t="s">
        <v>60</v>
      </c>
      <c r="B581" s="1"/>
      <c r="C581" s="1"/>
      <c r="D581" s="41">
        <f t="shared" ref="D581:R581" si="359">D545+D554-D563-D572</f>
        <v>0</v>
      </c>
      <c r="E581" s="41">
        <f t="shared" si="359"/>
        <v>0</v>
      </c>
      <c r="F581" s="41">
        <f t="shared" si="359"/>
        <v>0</v>
      </c>
      <c r="G581" s="41">
        <f t="shared" si="359"/>
        <v>0.18097608861726508</v>
      </c>
      <c r="H581" s="41">
        <f t="shared" si="359"/>
        <v>0.16192597402597403</v>
      </c>
      <c r="I581" s="41">
        <f t="shared" si="359"/>
        <v>0.14287585943468298</v>
      </c>
      <c r="J581" s="41">
        <f t="shared" si="359"/>
        <v>0.12382574484339191</v>
      </c>
      <c r="K581" s="41">
        <f t="shared" si="359"/>
        <v>0.10477563025210085</v>
      </c>
      <c r="L581" s="41">
        <f t="shared" si="359"/>
        <v>8.5725515660809798E-2</v>
      </c>
      <c r="M581" s="41">
        <f t="shared" si="359"/>
        <v>0.10468459333688931</v>
      </c>
      <c r="N581" s="41">
        <f t="shared" si="359"/>
        <v>0.3675274617477729</v>
      </c>
      <c r="O581" s="41">
        <f t="shared" si="359"/>
        <v>0.43932046160157467</v>
      </c>
      <c r="P581" s="41">
        <f t="shared" si="359"/>
        <v>0.58233539374353649</v>
      </c>
      <c r="Q581" s="41">
        <f t="shared" si="359"/>
        <v>0.68553884511845875</v>
      </c>
      <c r="R581" s="41">
        <f t="shared" si="359"/>
        <v>0.94960015404162512</v>
      </c>
      <c r="S581" s="199"/>
      <c r="T581" s="266"/>
      <c r="U581" s="199"/>
      <c r="V581" s="199"/>
      <c r="W581" s="199"/>
      <c r="X581" s="199"/>
      <c r="Y581" s="199"/>
      <c r="Z581" s="199"/>
      <c r="AA581" s="199"/>
      <c r="AB581" s="199"/>
      <c r="AC581" s="199"/>
      <c r="AD581" s="199"/>
      <c r="AE581" s="199"/>
      <c r="AF581" s="199"/>
      <c r="AG581" s="199"/>
    </row>
    <row r="582" spans="1:33" customFormat="1" ht="15.75">
      <c r="A582" s="62" t="s">
        <v>61</v>
      </c>
      <c r="B582" s="1"/>
      <c r="C582" s="1"/>
      <c r="D582" s="41">
        <f t="shared" ref="D582:R582" si="360">D546+D555-D564-D573</f>
        <v>2.263407518796992</v>
      </c>
      <c r="E582" s="41">
        <f t="shared" si="360"/>
        <v>1.7604280701754385</v>
      </c>
      <c r="F582" s="41">
        <f t="shared" si="360"/>
        <v>5.5176897884906744</v>
      </c>
      <c r="G582" s="41">
        <f t="shared" si="360"/>
        <v>6.1019667039264576</v>
      </c>
      <c r="H582" s="41">
        <f t="shared" si="360"/>
        <v>4.2002721907908107</v>
      </c>
      <c r="I582" s="41">
        <f t="shared" si="360"/>
        <v>2.5500674019659417</v>
      </c>
      <c r="J582" s="41">
        <f t="shared" si="360"/>
        <v>1.1513523374518497</v>
      </c>
      <c r="K582" s="41">
        <f t="shared" si="360"/>
        <v>0.22599740259740086</v>
      </c>
      <c r="L582" s="41">
        <f t="shared" si="360"/>
        <v>-1.7208456881689926E-15</v>
      </c>
      <c r="M582" s="41">
        <f t="shared" si="360"/>
        <v>0.19943378257957778</v>
      </c>
      <c r="N582" s="41">
        <f t="shared" si="360"/>
        <v>0.29251126084219725</v>
      </c>
      <c r="O582" s="41">
        <f t="shared" si="360"/>
        <v>0.36016359953902127</v>
      </c>
      <c r="P582" s="41">
        <f t="shared" si="360"/>
        <v>0.70368391553698995</v>
      </c>
      <c r="Q582" s="41">
        <f t="shared" si="360"/>
        <v>0.67876423178137857</v>
      </c>
      <c r="R582" s="41">
        <f t="shared" si="360"/>
        <v>0.83927803233034037</v>
      </c>
      <c r="S582" s="199"/>
      <c r="T582" s="266"/>
      <c r="U582" s="199"/>
      <c r="V582" s="199"/>
      <c r="W582" s="199"/>
      <c r="X582" s="199"/>
      <c r="Y582" s="199"/>
      <c r="Z582" s="199"/>
      <c r="AA582" s="199"/>
      <c r="AB582" s="199"/>
      <c r="AC582" s="199"/>
      <c r="AD582" s="199"/>
      <c r="AE582" s="199"/>
      <c r="AF582" s="199"/>
      <c r="AG582" s="199"/>
    </row>
    <row r="583" spans="1:33" customFormat="1" ht="15.75">
      <c r="A583" s="62" t="s">
        <v>54</v>
      </c>
      <c r="B583" s="1"/>
      <c r="C583" s="1"/>
      <c r="D583" s="41">
        <f t="shared" ref="D583:R583" si="361">D547+D556-D565-D574</f>
        <v>10.344476705595246</v>
      </c>
      <c r="E583" s="41">
        <f t="shared" si="361"/>
        <v>9.9894471294336302</v>
      </c>
      <c r="F583" s="41">
        <f t="shared" si="361"/>
        <v>7.837193965077673</v>
      </c>
      <c r="G583" s="41">
        <f t="shared" si="361"/>
        <v>6.2365317972263998</v>
      </c>
      <c r="H583" s="41">
        <f t="shared" si="361"/>
        <v>9.8355057065457867</v>
      </c>
      <c r="I583" s="41">
        <f t="shared" si="361"/>
        <v>10.161006577713165</v>
      </c>
      <c r="J583" s="41">
        <f t="shared" si="361"/>
        <v>10.272951058842979</v>
      </c>
      <c r="K583" s="41">
        <f t="shared" si="361"/>
        <v>10.709738255523119</v>
      </c>
      <c r="L583" s="41">
        <f t="shared" si="361"/>
        <v>12.438302547972425</v>
      </c>
      <c r="M583" s="41">
        <f t="shared" si="361"/>
        <v>15.967999248758396</v>
      </c>
      <c r="N583" s="41">
        <f t="shared" si="361"/>
        <v>18.877065795564924</v>
      </c>
      <c r="O583" s="41">
        <f t="shared" si="361"/>
        <v>22.841024460719318</v>
      </c>
      <c r="P583" s="41">
        <f t="shared" si="361"/>
        <v>23.249759274976547</v>
      </c>
      <c r="Q583" s="41">
        <f t="shared" si="361"/>
        <v>25.721886781641775</v>
      </c>
      <c r="R583" s="41">
        <f t="shared" si="361"/>
        <v>26.775710385777231</v>
      </c>
      <c r="S583" s="199"/>
      <c r="T583" s="266"/>
      <c r="U583" s="199"/>
      <c r="V583" s="199"/>
      <c r="W583" s="199"/>
      <c r="X583" s="199"/>
      <c r="Y583" s="199"/>
      <c r="Z583" s="199"/>
      <c r="AA583" s="199"/>
      <c r="AB583" s="199"/>
      <c r="AC583" s="199"/>
      <c r="AD583" s="199"/>
      <c r="AE583" s="199"/>
      <c r="AF583" s="199"/>
      <c r="AG583" s="199"/>
    </row>
    <row r="584" spans="1:33" customFormat="1" ht="15.75">
      <c r="A584" s="62" t="s">
        <v>36</v>
      </c>
      <c r="B584" s="1"/>
      <c r="C584" s="1"/>
      <c r="D584" s="41">
        <f t="shared" ref="D584:R584" si="362">D548+D557-D566-D575</f>
        <v>888.75979206066768</v>
      </c>
      <c r="E584" s="41">
        <f t="shared" si="362"/>
        <v>901.86589013573973</v>
      </c>
      <c r="F584" s="41">
        <f t="shared" si="362"/>
        <v>908.35140777446622</v>
      </c>
      <c r="G584" s="41">
        <f t="shared" si="362"/>
        <v>913.97043942248888</v>
      </c>
      <c r="H584" s="41">
        <f t="shared" si="362"/>
        <v>920.20056271653323</v>
      </c>
      <c r="I584" s="41">
        <f t="shared" si="362"/>
        <v>927.24559846894908</v>
      </c>
      <c r="J584" s="41">
        <f t="shared" si="362"/>
        <v>938.09600304569244</v>
      </c>
      <c r="K584" s="41">
        <f t="shared" si="362"/>
        <v>950.36169461927818</v>
      </c>
      <c r="L584" s="41">
        <f t="shared" si="362"/>
        <v>966.17034967110487</v>
      </c>
      <c r="M584" s="41">
        <f t="shared" si="362"/>
        <v>995.4281666626498</v>
      </c>
      <c r="N584" s="41">
        <f t="shared" si="362"/>
        <v>1015.4407603519741</v>
      </c>
      <c r="O584" s="41">
        <f t="shared" si="362"/>
        <v>1024.723315959282</v>
      </c>
      <c r="P584" s="41">
        <f t="shared" si="362"/>
        <v>1043.0878576799987</v>
      </c>
      <c r="Q584" s="41">
        <f t="shared" si="362"/>
        <v>1076.6952226799863</v>
      </c>
      <c r="R584" s="41">
        <f t="shared" si="362"/>
        <v>1130.2165865472548</v>
      </c>
      <c r="S584" s="199"/>
      <c r="T584" s="266"/>
      <c r="U584" s="199"/>
      <c r="V584" s="199"/>
      <c r="W584" s="199"/>
      <c r="X584" s="199"/>
      <c r="Y584" s="199"/>
      <c r="Z584" s="199"/>
      <c r="AA584" s="199"/>
      <c r="AB584" s="199"/>
      <c r="AC584" s="199"/>
      <c r="AD584" s="199"/>
      <c r="AE584" s="199"/>
      <c r="AF584" s="199"/>
      <c r="AG584" s="199"/>
    </row>
    <row r="585" spans="1:33" customFormat="1" ht="16.5" thickBot="1">
      <c r="A585" s="62"/>
      <c r="B585" s="1"/>
      <c r="C585" s="1"/>
      <c r="D585" s="41"/>
      <c r="E585" s="41"/>
      <c r="F585" s="41"/>
      <c r="G585" s="41"/>
      <c r="H585" s="41"/>
      <c r="I585" s="41"/>
      <c r="J585" s="41"/>
      <c r="K585" s="41"/>
      <c r="L585" s="41"/>
      <c r="M585" s="41"/>
      <c r="N585" s="41"/>
      <c r="O585" s="41"/>
      <c r="P585" s="41"/>
      <c r="Q585" s="41"/>
      <c r="R585" s="41"/>
      <c r="S585" s="199"/>
      <c r="T585" s="199"/>
      <c r="U585" s="199"/>
      <c r="V585" s="199"/>
      <c r="W585" s="199"/>
      <c r="X585" s="199"/>
      <c r="Y585" s="199"/>
      <c r="Z585" s="199"/>
      <c r="AA585" s="199"/>
      <c r="AB585" s="199"/>
      <c r="AC585" s="199"/>
      <c r="AD585" s="199"/>
      <c r="AE585" s="199"/>
      <c r="AF585" s="199"/>
      <c r="AG585" s="199"/>
    </row>
    <row r="586" spans="1:33" customFormat="1" ht="15.75">
      <c r="A586" s="218" t="s">
        <v>36</v>
      </c>
      <c r="B586" s="219"/>
      <c r="C586" s="219"/>
      <c r="D586" s="220"/>
      <c r="E586" s="220"/>
      <c r="F586" s="220"/>
      <c r="G586" s="220"/>
      <c r="H586" s="220"/>
      <c r="I586" s="220"/>
      <c r="J586" s="220"/>
      <c r="K586" s="220"/>
      <c r="L586" s="220"/>
      <c r="M586" s="220"/>
      <c r="N586" s="220"/>
      <c r="O586" s="220"/>
      <c r="P586" s="220"/>
      <c r="Q586" s="220"/>
      <c r="R586" s="221"/>
      <c r="S586" s="199"/>
      <c r="T586" s="199"/>
      <c r="U586" s="199"/>
      <c r="V586" s="199"/>
      <c r="W586" s="199"/>
      <c r="X586" s="199"/>
      <c r="Y586" s="199"/>
      <c r="Z586" s="199"/>
      <c r="AA586" s="199"/>
      <c r="AB586" s="199"/>
      <c r="AC586" s="199"/>
      <c r="AD586" s="199"/>
      <c r="AE586" s="199"/>
      <c r="AF586" s="199"/>
      <c r="AG586" s="199"/>
    </row>
    <row r="587" spans="1:33" customFormat="1" ht="15.75">
      <c r="A587" s="222" t="s">
        <v>64</v>
      </c>
      <c r="B587" s="101"/>
      <c r="C587" s="101"/>
      <c r="D587" s="41">
        <f>D548</f>
        <v>863.50207468879648</v>
      </c>
      <c r="E587" s="41">
        <f>D591</f>
        <v>888.26333856658607</v>
      </c>
      <c r="F587" s="41">
        <f t="shared" ref="F587:L587" si="363">E591</f>
        <v>899.36717528860379</v>
      </c>
      <c r="G587" s="41">
        <f t="shared" si="363"/>
        <v>902.98417092118666</v>
      </c>
      <c r="H587" s="41">
        <f t="shared" si="363"/>
        <v>905.85914414342062</v>
      </c>
      <c r="I587" s="41">
        <f t="shared" si="363"/>
        <v>909.53727670656792</v>
      </c>
      <c r="J587" s="41">
        <f t="shared" si="363"/>
        <v>916.59823907375528</v>
      </c>
      <c r="K587" s="41">
        <f t="shared" si="363"/>
        <v>926.94254805559206</v>
      </c>
      <c r="L587" s="41">
        <f t="shared" si="363"/>
        <v>937.84888218972901</v>
      </c>
      <c r="M587" s="277">
        <f>L591*(INFLATION!$N$15/INFLATION!$N$13)</f>
        <v>958.64508338480323</v>
      </c>
      <c r="N587" s="217">
        <f>M591+M592</f>
        <v>992.15509090712851</v>
      </c>
      <c r="O587" s="41">
        <f t="shared" ref="O587" si="364">N591</f>
        <v>1013.5799280584586</v>
      </c>
      <c r="P587" s="41">
        <f t="shared" ref="P587" si="365">O591</f>
        <v>1022.0606958415932</v>
      </c>
      <c r="Q587" s="41">
        <f t="shared" ref="Q587" si="366">P591</f>
        <v>1037.6995341151746</v>
      </c>
      <c r="R587" s="223">
        <f t="shared" ref="R587" si="367">Q591</f>
        <v>1067.5738450333504</v>
      </c>
      <c r="S587" s="199"/>
      <c r="T587" s="199"/>
      <c r="U587" s="199"/>
      <c r="V587" s="199"/>
      <c r="W587" s="199"/>
      <c r="X587" s="199"/>
      <c r="Y587" s="199"/>
      <c r="Z587" s="199"/>
      <c r="AA587" s="199"/>
      <c r="AB587" s="199"/>
      <c r="AC587" s="199"/>
      <c r="AD587" s="199"/>
      <c r="AE587" s="199"/>
      <c r="AF587" s="199"/>
      <c r="AG587" s="199"/>
    </row>
    <row r="588" spans="1:33" customFormat="1" ht="15.75">
      <c r="A588" s="222" t="s">
        <v>37</v>
      </c>
      <c r="B588" s="101"/>
      <c r="C588" s="101"/>
      <c r="D588" s="41">
        <f>D557</f>
        <v>51.442987468671674</v>
      </c>
      <c r="E588" s="41">
        <f t="shared" ref="E588:R588" si="368">E557</f>
        <v>40.658577081615825</v>
      </c>
      <c r="F588" s="41">
        <f t="shared" si="368"/>
        <v>36.23327552674229</v>
      </c>
      <c r="G588" s="41">
        <f t="shared" si="368"/>
        <v>36.082835752482815</v>
      </c>
      <c r="H588" s="41">
        <f t="shared" si="368"/>
        <v>37.950306752801396</v>
      </c>
      <c r="I588" s="41">
        <f t="shared" si="368"/>
        <v>38.007119739227036</v>
      </c>
      <c r="J588" s="41">
        <f t="shared" si="368"/>
        <v>42.821145795559104</v>
      </c>
      <c r="K588" s="41">
        <f t="shared" si="368"/>
        <v>44.593515188376884</v>
      </c>
      <c r="L588" s="41">
        <f t="shared" si="368"/>
        <v>48.606746212473837</v>
      </c>
      <c r="M588" s="41">
        <f t="shared" si="368"/>
        <v>55.959567861908539</v>
      </c>
      <c r="N588" s="41">
        <f t="shared" si="368"/>
        <v>55.502016393442631</v>
      </c>
      <c r="O588" s="41">
        <f t="shared" si="368"/>
        <v>46.246410810810801</v>
      </c>
      <c r="P588" s="41">
        <f t="shared" si="368"/>
        <v>56.774886120996428</v>
      </c>
      <c r="Q588" s="41">
        <f t="shared" si="368"/>
        <v>73.682364685516461</v>
      </c>
      <c r="R588" s="223">
        <f t="shared" si="368"/>
        <v>95.596769927678125</v>
      </c>
      <c r="S588" s="199"/>
      <c r="T588" s="199"/>
      <c r="U588" s="199"/>
      <c r="V588" s="199"/>
      <c r="W588" s="199"/>
      <c r="X588" s="199"/>
      <c r="Y588" s="199"/>
      <c r="Z588" s="199"/>
      <c r="AA588" s="199"/>
      <c r="AB588" s="199"/>
      <c r="AC588" s="199"/>
      <c r="AD588" s="199"/>
      <c r="AE588" s="199"/>
      <c r="AF588" s="199"/>
      <c r="AG588" s="199"/>
    </row>
    <row r="589" spans="1:33" customFormat="1" ht="15.75">
      <c r="A589" s="222" t="s">
        <v>65</v>
      </c>
      <c r="B589" s="101"/>
      <c r="C589" s="101"/>
      <c r="D589" s="41">
        <f t="shared" ref="D589:R589" si="369">D529*$B$535</f>
        <v>26.681723590881976</v>
      </c>
      <c r="E589" s="41">
        <f t="shared" si="369"/>
        <v>29.554740359598053</v>
      </c>
      <c r="F589" s="41">
        <f t="shared" si="369"/>
        <v>31.787608905504641</v>
      </c>
      <c r="G589" s="41">
        <f t="shared" si="369"/>
        <v>33.207862530248754</v>
      </c>
      <c r="H589" s="41">
        <f t="shared" si="369"/>
        <v>34.272174189654038</v>
      </c>
      <c r="I589" s="41">
        <f t="shared" si="369"/>
        <v>30.946157372039721</v>
      </c>
      <c r="J589" s="41">
        <f t="shared" si="369"/>
        <v>32.234438502673797</v>
      </c>
      <c r="K589" s="41">
        <f t="shared" si="369"/>
        <v>33.687181054239879</v>
      </c>
      <c r="L589" s="41">
        <f t="shared" si="369"/>
        <v>35.208449197860965</v>
      </c>
      <c r="M589" s="41">
        <f>M529*$B$535</f>
        <v>36.973931360088955</v>
      </c>
      <c r="N589" s="41">
        <f t="shared" si="369"/>
        <v>34.077179242112642</v>
      </c>
      <c r="O589" s="41">
        <f t="shared" si="369"/>
        <v>37.765643027676191</v>
      </c>
      <c r="P589" s="41">
        <f t="shared" si="369"/>
        <v>41.136047847414964</v>
      </c>
      <c r="Q589" s="41">
        <f t="shared" si="369"/>
        <v>43.808053767340581</v>
      </c>
      <c r="R589" s="223">
        <f t="shared" si="369"/>
        <v>45.770942247219779</v>
      </c>
      <c r="S589" s="199"/>
      <c r="T589" s="199"/>
      <c r="U589" s="199"/>
      <c r="V589" s="199"/>
      <c r="W589" s="199"/>
      <c r="X589" s="199"/>
      <c r="Y589" s="199"/>
      <c r="Z589" s="199"/>
      <c r="AA589" s="199"/>
      <c r="AB589" s="199"/>
      <c r="AC589" s="199"/>
      <c r="AD589" s="199"/>
      <c r="AE589" s="199"/>
      <c r="AF589" s="199"/>
      <c r="AG589" s="199"/>
    </row>
    <row r="590" spans="1:33" customFormat="1" ht="15.75">
      <c r="A590" s="224" t="s">
        <v>89</v>
      </c>
      <c r="B590" s="101"/>
      <c r="C590" s="101"/>
      <c r="D590" s="41">
        <f>D575</f>
        <v>0</v>
      </c>
      <c r="E590" s="41">
        <f t="shared" ref="E590:M590" si="370">E575</f>
        <v>0</v>
      </c>
      <c r="F590" s="41">
        <f t="shared" si="370"/>
        <v>0.82867098865478106</v>
      </c>
      <c r="G590" s="41">
        <f t="shared" si="370"/>
        <v>0</v>
      </c>
      <c r="H590" s="41">
        <f t="shared" si="370"/>
        <v>0</v>
      </c>
      <c r="I590" s="41">
        <f t="shared" si="370"/>
        <v>0</v>
      </c>
      <c r="J590" s="41">
        <f t="shared" si="370"/>
        <v>0.24239831104855736</v>
      </c>
      <c r="K590" s="41">
        <f t="shared" si="370"/>
        <v>0</v>
      </c>
      <c r="L590" s="41">
        <f t="shared" si="370"/>
        <v>0</v>
      </c>
      <c r="M590" s="41">
        <f t="shared" si="370"/>
        <v>0</v>
      </c>
      <c r="N590" s="41">
        <f t="shared" ref="N590:R590" si="371">N575</f>
        <v>0</v>
      </c>
      <c r="O590" s="41">
        <f t="shared" si="371"/>
        <v>0</v>
      </c>
      <c r="P590" s="41">
        <f t="shared" si="371"/>
        <v>0</v>
      </c>
      <c r="Q590" s="41">
        <f t="shared" si="371"/>
        <v>0</v>
      </c>
      <c r="R590" s="223">
        <f t="shared" si="371"/>
        <v>0</v>
      </c>
      <c r="S590" s="199"/>
      <c r="T590" s="199"/>
      <c r="U590" s="199"/>
      <c r="V590" s="199"/>
      <c r="W590" s="199"/>
      <c r="X590" s="199"/>
      <c r="Y590" s="199"/>
      <c r="Z590" s="199"/>
      <c r="AA590" s="199"/>
      <c r="AB590" s="199"/>
      <c r="AC590" s="199"/>
      <c r="AD590" s="199"/>
      <c r="AE590" s="199"/>
      <c r="AF590" s="199"/>
      <c r="AG590" s="199"/>
    </row>
    <row r="591" spans="1:33" customFormat="1" ht="15.75">
      <c r="A591" s="222" t="s">
        <v>66</v>
      </c>
      <c r="B591" s="101"/>
      <c r="C591" s="101"/>
      <c r="D591" s="41">
        <f t="shared" ref="D591" si="372">D587+D588-D589-D590</f>
        <v>888.26333856658607</v>
      </c>
      <c r="E591" s="41">
        <f t="shared" ref="E591:R591" si="373">E587+E588-E589-E590</f>
        <v>899.36717528860379</v>
      </c>
      <c r="F591" s="41">
        <f t="shared" si="373"/>
        <v>902.98417092118666</v>
      </c>
      <c r="G591" s="41">
        <f t="shared" si="373"/>
        <v>905.85914414342062</v>
      </c>
      <c r="H591" s="41">
        <f t="shared" si="373"/>
        <v>909.53727670656792</v>
      </c>
      <c r="I591" s="41">
        <f t="shared" si="373"/>
        <v>916.59823907375528</v>
      </c>
      <c r="J591" s="41">
        <f t="shared" si="373"/>
        <v>926.94254805559206</v>
      </c>
      <c r="K591" s="41">
        <f t="shared" si="373"/>
        <v>937.84888218972901</v>
      </c>
      <c r="L591" s="41">
        <f t="shared" si="373"/>
        <v>951.24717920434182</v>
      </c>
      <c r="M591" s="41">
        <f t="shared" si="373"/>
        <v>977.63071988662284</v>
      </c>
      <c r="N591" s="41">
        <f t="shared" si="373"/>
        <v>1013.5799280584586</v>
      </c>
      <c r="O591" s="41">
        <f t="shared" si="373"/>
        <v>1022.0606958415932</v>
      </c>
      <c r="P591" s="41">
        <f t="shared" si="373"/>
        <v>1037.6995341151746</v>
      </c>
      <c r="Q591" s="41">
        <f t="shared" si="373"/>
        <v>1067.5738450333504</v>
      </c>
      <c r="R591" s="223">
        <f t="shared" si="373"/>
        <v>1117.3996727138087</v>
      </c>
      <c r="S591" s="199"/>
      <c r="T591" s="235"/>
      <c r="U591" s="236"/>
      <c r="V591" s="199"/>
      <c r="W591" s="199"/>
      <c r="X591" s="199"/>
      <c r="Y591" s="199"/>
      <c r="Z591" s="199"/>
      <c r="AA591" s="199"/>
      <c r="AB591" s="199"/>
      <c r="AC591" s="199"/>
      <c r="AD591" s="199"/>
      <c r="AE591" s="199"/>
      <c r="AF591" s="199"/>
      <c r="AG591" s="199"/>
    </row>
    <row r="592" spans="1:33" customFormat="1" ht="15.75" thickBot="1">
      <c r="A592" s="225" t="s">
        <v>68</v>
      </c>
      <c r="B592" s="226"/>
      <c r="C592" s="226"/>
      <c r="D592" s="227"/>
      <c r="E592" s="227"/>
      <c r="F592" s="227"/>
      <c r="G592" s="227"/>
      <c r="H592" s="227"/>
      <c r="I592" s="227"/>
      <c r="J592" s="227"/>
      <c r="K592" s="227"/>
      <c r="L592" s="227"/>
      <c r="M592" s="228">
        <f>M532*$B$535</f>
        <v>14.524371020505644</v>
      </c>
      <c r="N592" s="229"/>
      <c r="O592" s="229"/>
      <c r="P592" s="229"/>
      <c r="Q592" s="229"/>
      <c r="R592" s="230"/>
      <c r="S592" s="199"/>
      <c r="T592" s="199"/>
      <c r="U592" s="199"/>
      <c r="V592" s="199"/>
      <c r="W592" s="199"/>
      <c r="X592" s="199"/>
      <c r="Y592" s="199"/>
      <c r="Z592" s="199"/>
      <c r="AA592" s="199"/>
      <c r="AB592" s="199"/>
      <c r="AC592" s="199"/>
      <c r="AD592" s="199"/>
      <c r="AE592" s="199"/>
      <c r="AF592" s="199"/>
      <c r="AG592" s="199"/>
    </row>
    <row r="593" spans="18:33" customFormat="1" ht="12.75">
      <c r="R593" s="237"/>
      <c r="S593" s="199"/>
      <c r="T593" s="199"/>
      <c r="U593" s="199"/>
      <c r="V593" s="199"/>
      <c r="W593" s="199"/>
      <c r="X593" s="199"/>
      <c r="Y593" s="199"/>
      <c r="Z593" s="199"/>
      <c r="AA593" s="199"/>
      <c r="AB593" s="199"/>
      <c r="AC593" s="199"/>
      <c r="AD593" s="199"/>
      <c r="AE593" s="199"/>
      <c r="AF593" s="199"/>
      <c r="AG593" s="199"/>
    </row>
    <row r="594" spans="18:33" customFormat="1" ht="12.75">
      <c r="S594" s="199"/>
      <c r="T594" s="199"/>
      <c r="U594" s="199"/>
      <c r="V594" s="199"/>
      <c r="W594" s="199"/>
      <c r="X594" s="199"/>
      <c r="Y594" s="199"/>
      <c r="Z594" s="199"/>
      <c r="AA594" s="199"/>
      <c r="AB594" s="199"/>
      <c r="AC594" s="199"/>
      <c r="AD594" s="199"/>
      <c r="AE594" s="199"/>
      <c r="AF594" s="199"/>
      <c r="AG594" s="199"/>
    </row>
    <row r="595" spans="18:33" customFormat="1" ht="12.75">
      <c r="S595" s="199"/>
      <c r="T595" s="199"/>
      <c r="U595" s="199"/>
      <c r="V595" s="199"/>
      <c r="W595" s="199"/>
      <c r="X595" s="199"/>
      <c r="Y595" s="199"/>
      <c r="Z595" s="199"/>
      <c r="AA595" s="199"/>
      <c r="AB595" s="199"/>
      <c r="AC595" s="199"/>
      <c r="AD595" s="199"/>
      <c r="AE595" s="199"/>
      <c r="AF595" s="199"/>
      <c r="AG595" s="199"/>
    </row>
    <row r="596" spans="18:33" customFormat="1" ht="12.75">
      <c r="S596" s="199"/>
      <c r="T596" s="199"/>
      <c r="U596" s="199"/>
      <c r="V596" s="199"/>
      <c r="W596" s="199"/>
      <c r="X596" s="199"/>
      <c r="Y596" s="199"/>
      <c r="Z596" s="199"/>
      <c r="AA596" s="199"/>
      <c r="AB596" s="199"/>
      <c r="AC596" s="199"/>
      <c r="AD596" s="199"/>
      <c r="AE596" s="199"/>
      <c r="AF596" s="199"/>
      <c r="AG596" s="199"/>
    </row>
    <row r="597" spans="18:33" customFormat="1" ht="12.75">
      <c r="S597" s="199"/>
      <c r="T597" s="199"/>
      <c r="U597" s="199"/>
      <c r="V597" s="199"/>
      <c r="W597" s="199"/>
      <c r="X597" s="199"/>
      <c r="Y597" s="199"/>
      <c r="Z597" s="199"/>
      <c r="AA597" s="199"/>
      <c r="AB597" s="199"/>
      <c r="AC597" s="199"/>
      <c r="AD597" s="199"/>
      <c r="AE597" s="199"/>
      <c r="AF597" s="199"/>
      <c r="AG597" s="199"/>
    </row>
    <row r="598" spans="18:33" customFormat="1" ht="12.75">
      <c r="S598" s="199"/>
      <c r="T598" s="199"/>
      <c r="U598" s="199"/>
      <c r="V598" s="199"/>
      <c r="W598" s="199"/>
      <c r="X598" s="199"/>
      <c r="Y598" s="199"/>
      <c r="Z598" s="199"/>
      <c r="AA598" s="199"/>
      <c r="AB598" s="199"/>
      <c r="AC598" s="199"/>
      <c r="AD598" s="199"/>
      <c r="AE598" s="199"/>
      <c r="AF598" s="199"/>
      <c r="AG598" s="199"/>
    </row>
    <row r="599" spans="18:33" customFormat="1" ht="12.75">
      <c r="S599" s="199"/>
      <c r="T599" s="199"/>
      <c r="U599" s="199"/>
      <c r="V599" s="199"/>
      <c r="W599" s="199"/>
      <c r="X599" s="199"/>
      <c r="Y599" s="199"/>
      <c r="Z599" s="199"/>
      <c r="AA599" s="199"/>
      <c r="AB599" s="199"/>
      <c r="AC599" s="199"/>
      <c r="AD599" s="199"/>
      <c r="AE599" s="199"/>
      <c r="AF599" s="199"/>
      <c r="AG599" s="199"/>
    </row>
    <row r="600" spans="18:33" customFormat="1" ht="12.75">
      <c r="S600" s="199"/>
      <c r="T600" s="199"/>
      <c r="U600" s="199"/>
      <c r="V600" s="199"/>
      <c r="W600" s="199"/>
      <c r="X600" s="199"/>
      <c r="Y600" s="199"/>
      <c r="Z600" s="199"/>
      <c r="AA600" s="199"/>
      <c r="AB600" s="199"/>
      <c r="AC600" s="199"/>
      <c r="AD600" s="199"/>
      <c r="AE600" s="199"/>
      <c r="AF600" s="199"/>
      <c r="AG600" s="199"/>
    </row>
    <row r="601" spans="18:33" customFormat="1" ht="12.75">
      <c r="S601" s="199"/>
      <c r="T601" s="199"/>
      <c r="U601" s="199"/>
      <c r="V601" s="199"/>
      <c r="W601" s="199"/>
      <c r="X601" s="199"/>
      <c r="Y601" s="199"/>
      <c r="Z601" s="199"/>
      <c r="AA601" s="199"/>
      <c r="AB601" s="199"/>
      <c r="AC601" s="199"/>
      <c r="AD601" s="199"/>
      <c r="AE601" s="199"/>
      <c r="AF601" s="199"/>
      <c r="AG601" s="199"/>
    </row>
    <row r="602" spans="18:33" customFormat="1" ht="12.75">
      <c r="S602" s="199"/>
      <c r="T602" s="199"/>
      <c r="U602" s="199"/>
      <c r="V602" s="199"/>
      <c r="W602" s="199"/>
      <c r="X602" s="199"/>
      <c r="Y602" s="199"/>
      <c r="Z602" s="199"/>
      <c r="AA602" s="199"/>
      <c r="AB602" s="199"/>
      <c r="AC602" s="199"/>
      <c r="AD602" s="199"/>
      <c r="AE602" s="199"/>
      <c r="AF602" s="199"/>
      <c r="AG602" s="199"/>
    </row>
    <row r="603" spans="18:33" customFormat="1" ht="12.75">
      <c r="S603" s="199"/>
      <c r="T603" s="199"/>
      <c r="U603" s="199"/>
      <c r="V603" s="199"/>
      <c r="W603" s="199"/>
      <c r="X603" s="199"/>
      <c r="Y603" s="199"/>
      <c r="Z603" s="199"/>
      <c r="AA603" s="199"/>
      <c r="AB603" s="199"/>
      <c r="AC603" s="199"/>
      <c r="AD603" s="199"/>
      <c r="AE603" s="199"/>
      <c r="AF603" s="199"/>
      <c r="AG603" s="199"/>
    </row>
    <row r="604" spans="18:33" customFormat="1" ht="12.75">
      <c r="S604" s="199"/>
      <c r="T604" s="199"/>
      <c r="U604" s="199"/>
      <c r="V604" s="199"/>
      <c r="W604" s="199"/>
      <c r="X604" s="199"/>
      <c r="Y604" s="199"/>
      <c r="Z604" s="199"/>
      <c r="AA604" s="199"/>
      <c r="AB604" s="199"/>
      <c r="AC604" s="199"/>
      <c r="AD604" s="199"/>
      <c r="AE604" s="199"/>
      <c r="AF604" s="199"/>
      <c r="AG604" s="199"/>
    </row>
    <row r="605" spans="18:33" customFormat="1" ht="12.75">
      <c r="S605" s="199"/>
      <c r="T605" s="199"/>
      <c r="U605" s="199"/>
      <c r="V605" s="199"/>
      <c r="W605" s="199"/>
      <c r="X605" s="199"/>
      <c r="Y605" s="199"/>
      <c r="Z605" s="199"/>
      <c r="AA605" s="199"/>
      <c r="AB605" s="199"/>
      <c r="AC605" s="199"/>
      <c r="AD605" s="199"/>
      <c r="AE605" s="199"/>
      <c r="AF605" s="199"/>
      <c r="AG605" s="199"/>
    </row>
    <row r="606" spans="18:33" customFormat="1" ht="12.75">
      <c r="S606" s="199"/>
      <c r="T606" s="199"/>
      <c r="U606" s="199"/>
      <c r="V606" s="199"/>
      <c r="W606" s="199"/>
      <c r="X606" s="199"/>
      <c r="Y606" s="199"/>
      <c r="Z606" s="199"/>
      <c r="AA606" s="199"/>
      <c r="AB606" s="199"/>
      <c r="AC606" s="199"/>
      <c r="AD606" s="199"/>
      <c r="AE606" s="199"/>
      <c r="AF606" s="199"/>
      <c r="AG606" s="199"/>
    </row>
    <row r="607" spans="18:33" customFormat="1" ht="12.75">
      <c r="S607" s="199"/>
      <c r="T607" s="199"/>
      <c r="U607" s="199"/>
      <c r="V607" s="199"/>
      <c r="W607" s="199"/>
      <c r="X607" s="199"/>
      <c r="Y607" s="199"/>
      <c r="Z607" s="199"/>
      <c r="AA607" s="199"/>
      <c r="AB607" s="199"/>
      <c r="AC607" s="199"/>
      <c r="AD607" s="199"/>
      <c r="AE607" s="199"/>
      <c r="AF607" s="199"/>
      <c r="AG607" s="199"/>
    </row>
    <row r="608" spans="18:33" customFormat="1" ht="12.75">
      <c r="S608" s="199"/>
      <c r="T608" s="199"/>
      <c r="U608" s="199"/>
      <c r="V608" s="199"/>
      <c r="W608" s="199"/>
      <c r="X608" s="199"/>
      <c r="Y608" s="199"/>
      <c r="Z608" s="199"/>
      <c r="AA608" s="199"/>
      <c r="AB608" s="199"/>
      <c r="AC608" s="199"/>
      <c r="AD608" s="199"/>
      <c r="AE608" s="199"/>
      <c r="AF608" s="199"/>
      <c r="AG608" s="199"/>
    </row>
    <row r="609" spans="19:33" customFormat="1" ht="12.75">
      <c r="S609" s="199"/>
      <c r="T609" s="199"/>
      <c r="U609" s="199"/>
      <c r="V609" s="199"/>
      <c r="W609" s="199"/>
      <c r="X609" s="199"/>
      <c r="Y609" s="199"/>
      <c r="Z609" s="199"/>
      <c r="AA609" s="199"/>
      <c r="AB609" s="199"/>
      <c r="AC609" s="199"/>
      <c r="AD609" s="199"/>
      <c r="AE609" s="199"/>
      <c r="AF609" s="199"/>
      <c r="AG609" s="199"/>
    </row>
    <row r="610" spans="19:33" customFormat="1" ht="12.75">
      <c r="S610" s="199"/>
      <c r="T610" s="199"/>
      <c r="U610" s="199"/>
      <c r="V610" s="199"/>
      <c r="W610" s="199"/>
      <c r="X610" s="199"/>
      <c r="Y610" s="199"/>
      <c r="Z610" s="199"/>
      <c r="AA610" s="199"/>
      <c r="AB610" s="199"/>
      <c r="AC610" s="199"/>
      <c r="AD610" s="199"/>
      <c r="AE610" s="199"/>
      <c r="AF610" s="199"/>
      <c r="AG610" s="199"/>
    </row>
    <row r="611" spans="19:33" customFormat="1" ht="12.75">
      <c r="S611" s="199"/>
      <c r="T611" s="199"/>
      <c r="U611" s="199"/>
      <c r="V611" s="199"/>
      <c r="W611" s="199"/>
      <c r="X611" s="199"/>
      <c r="Y611" s="199"/>
      <c r="Z611" s="199"/>
      <c r="AA611" s="199"/>
      <c r="AB611" s="199"/>
      <c r="AC611" s="199"/>
      <c r="AD611" s="199"/>
      <c r="AE611" s="199"/>
      <c r="AF611" s="199"/>
      <c r="AG611" s="199"/>
    </row>
    <row r="612" spans="19:33" customFormat="1" ht="12.75">
      <c r="S612" s="199"/>
      <c r="T612" s="199"/>
      <c r="U612" s="199"/>
      <c r="V612" s="199"/>
      <c r="W612" s="199"/>
      <c r="X612" s="199"/>
      <c r="Y612" s="199"/>
      <c r="Z612" s="199"/>
      <c r="AA612" s="199"/>
      <c r="AB612" s="199"/>
      <c r="AC612" s="199"/>
      <c r="AD612" s="199"/>
      <c r="AE612" s="199"/>
      <c r="AF612" s="199"/>
      <c r="AG612" s="199"/>
    </row>
    <row r="613" spans="19:33" customFormat="1" ht="12.75">
      <c r="S613" s="199"/>
      <c r="T613" s="199"/>
      <c r="U613" s="199"/>
      <c r="V613" s="199"/>
      <c r="W613" s="199"/>
      <c r="X613" s="199"/>
      <c r="Y613" s="199"/>
      <c r="Z613" s="199"/>
      <c r="AA613" s="199"/>
      <c r="AB613" s="199"/>
      <c r="AC613" s="199"/>
      <c r="AD613" s="199"/>
      <c r="AE613" s="199"/>
      <c r="AF613" s="199"/>
      <c r="AG613" s="199"/>
    </row>
    <row r="614" spans="19:33" customFormat="1" ht="12.75">
      <c r="S614" s="199"/>
      <c r="T614" s="199"/>
      <c r="U614" s="199"/>
      <c r="V614" s="199"/>
      <c r="W614" s="199"/>
      <c r="X614" s="199"/>
      <c r="Y614" s="199"/>
      <c r="Z614" s="199"/>
      <c r="AA614" s="199"/>
      <c r="AB614" s="199"/>
      <c r="AC614" s="199"/>
      <c r="AD614" s="199"/>
      <c r="AE614" s="199"/>
      <c r="AF614" s="199"/>
      <c r="AG614" s="199"/>
    </row>
    <row r="615" spans="19:33" customFormat="1" ht="12.75">
      <c r="S615" s="199"/>
      <c r="T615" s="199"/>
      <c r="U615" s="199"/>
      <c r="V615" s="199"/>
      <c r="W615" s="199"/>
      <c r="X615" s="199"/>
      <c r="Y615" s="199"/>
      <c r="Z615" s="199"/>
      <c r="AA615" s="199"/>
      <c r="AB615" s="199"/>
      <c r="AC615" s="199"/>
      <c r="AD615" s="199"/>
      <c r="AE615" s="199"/>
      <c r="AF615" s="199"/>
      <c r="AG615" s="199"/>
    </row>
    <row r="616" spans="19:33" customFormat="1" ht="12.75">
      <c r="S616" s="199"/>
      <c r="T616" s="199"/>
      <c r="U616" s="199"/>
      <c r="V616" s="199"/>
      <c r="W616" s="199"/>
      <c r="X616" s="199"/>
      <c r="Y616" s="199"/>
      <c r="Z616" s="199"/>
      <c r="AA616" s="199"/>
      <c r="AB616" s="199"/>
      <c r="AC616" s="199"/>
      <c r="AD616" s="199"/>
      <c r="AE616" s="199"/>
      <c r="AF616" s="199"/>
      <c r="AG616" s="199"/>
    </row>
    <row r="617" spans="19:33" customFormat="1" ht="12.75">
      <c r="S617" s="199"/>
      <c r="T617" s="199"/>
      <c r="U617" s="199"/>
      <c r="V617" s="199"/>
      <c r="W617" s="199"/>
      <c r="X617" s="199"/>
      <c r="Y617" s="199"/>
      <c r="Z617" s="199"/>
      <c r="AA617" s="199"/>
      <c r="AB617" s="199"/>
      <c r="AC617" s="199"/>
      <c r="AD617" s="199"/>
      <c r="AE617" s="199"/>
      <c r="AF617" s="199"/>
      <c r="AG617" s="199"/>
    </row>
    <row r="618" spans="19:33" customFormat="1" ht="12.75">
      <c r="S618" s="199"/>
      <c r="T618" s="199"/>
      <c r="U618" s="199"/>
      <c r="V618" s="199"/>
      <c r="W618" s="199"/>
      <c r="X618" s="199"/>
      <c r="Y618" s="199"/>
      <c r="Z618" s="199"/>
      <c r="AA618" s="199"/>
      <c r="AB618" s="199"/>
      <c r="AC618" s="199"/>
      <c r="AD618" s="199"/>
      <c r="AE618" s="199"/>
      <c r="AF618" s="199"/>
      <c r="AG618" s="199"/>
    </row>
    <row r="619" spans="19:33" customFormat="1" ht="12.75">
      <c r="S619" s="199"/>
      <c r="T619" s="199"/>
      <c r="U619" s="199"/>
      <c r="V619" s="199"/>
      <c r="W619" s="199"/>
      <c r="X619" s="199"/>
      <c r="Y619" s="199"/>
      <c r="Z619" s="199"/>
      <c r="AA619" s="199"/>
      <c r="AB619" s="199"/>
      <c r="AC619" s="199"/>
      <c r="AD619" s="199"/>
      <c r="AE619" s="199"/>
      <c r="AF619" s="199"/>
      <c r="AG619" s="199"/>
    </row>
    <row r="620" spans="19:33" customFormat="1" ht="12.75">
      <c r="S620" s="199"/>
      <c r="T620" s="199"/>
      <c r="U620" s="199"/>
      <c r="V620" s="199"/>
      <c r="W620" s="199"/>
      <c r="X620" s="199"/>
      <c r="Y620" s="199"/>
      <c r="Z620" s="199"/>
      <c r="AA620" s="199"/>
      <c r="AB620" s="199"/>
      <c r="AC620" s="199"/>
      <c r="AD620" s="199"/>
      <c r="AE620" s="199"/>
      <c r="AF620" s="199"/>
      <c r="AG620" s="199"/>
    </row>
    <row r="621" spans="19:33" customFormat="1" ht="12.75">
      <c r="S621" s="199"/>
      <c r="T621" s="199"/>
      <c r="U621" s="199"/>
      <c r="V621" s="199"/>
      <c r="W621" s="199"/>
      <c r="X621" s="199"/>
      <c r="Y621" s="199"/>
      <c r="Z621" s="199"/>
      <c r="AA621" s="199"/>
      <c r="AB621" s="199"/>
      <c r="AC621" s="199"/>
      <c r="AD621" s="199"/>
      <c r="AE621" s="199"/>
      <c r="AF621" s="199"/>
      <c r="AG621" s="199"/>
    </row>
    <row r="622" spans="19:33" customFormat="1" ht="12.75">
      <c r="S622" s="199"/>
      <c r="T622" s="199"/>
      <c r="U622" s="199"/>
      <c r="V622" s="199"/>
      <c r="W622" s="199"/>
      <c r="X622" s="199"/>
      <c r="Y622" s="199"/>
      <c r="Z622" s="199"/>
      <c r="AA622" s="199"/>
      <c r="AB622" s="199"/>
      <c r="AC622" s="199"/>
      <c r="AD622" s="199"/>
      <c r="AE622" s="199"/>
      <c r="AF622" s="199"/>
      <c r="AG622" s="199"/>
    </row>
    <row r="623" spans="19:33" customFormat="1" ht="12.75">
      <c r="S623" s="199"/>
      <c r="T623" s="199"/>
      <c r="U623" s="199"/>
      <c r="V623" s="199"/>
      <c r="W623" s="199"/>
      <c r="X623" s="199"/>
      <c r="Y623" s="199"/>
      <c r="Z623" s="199"/>
      <c r="AA623" s="199"/>
      <c r="AB623" s="199"/>
      <c r="AC623" s="199"/>
      <c r="AD623" s="199"/>
      <c r="AE623" s="199"/>
      <c r="AF623" s="199"/>
      <c r="AG623" s="199"/>
    </row>
    <row r="624" spans="19:33" customFormat="1" ht="12.75">
      <c r="S624" s="199"/>
      <c r="T624" s="199"/>
      <c r="U624" s="199"/>
      <c r="V624" s="199"/>
      <c r="W624" s="199"/>
      <c r="X624" s="199"/>
      <c r="Y624" s="199"/>
      <c r="Z624" s="199"/>
      <c r="AA624" s="199"/>
      <c r="AB624" s="199"/>
      <c r="AC624" s="199"/>
      <c r="AD624" s="199"/>
      <c r="AE624" s="199"/>
      <c r="AF624" s="199"/>
      <c r="AG624" s="199"/>
    </row>
    <row r="625" spans="19:33" customFormat="1" ht="12.75">
      <c r="S625" s="199"/>
      <c r="T625" s="199"/>
      <c r="U625" s="199"/>
      <c r="V625" s="199"/>
      <c r="W625" s="199"/>
      <c r="X625" s="199"/>
      <c r="Y625" s="199"/>
      <c r="Z625" s="199"/>
      <c r="AA625" s="199"/>
      <c r="AB625" s="199"/>
      <c r="AC625" s="199"/>
      <c r="AD625" s="199"/>
      <c r="AE625" s="199"/>
      <c r="AF625" s="199"/>
      <c r="AG625" s="199"/>
    </row>
    <row r="626" spans="19:33" customFormat="1" ht="12.75">
      <c r="S626" s="199"/>
      <c r="T626" s="199"/>
      <c r="U626" s="199"/>
      <c r="V626" s="199"/>
      <c r="W626" s="199"/>
      <c r="X626" s="199"/>
      <c r="Y626" s="199"/>
      <c r="Z626" s="199"/>
      <c r="AA626" s="199"/>
      <c r="AB626" s="199"/>
      <c r="AC626" s="199"/>
      <c r="AD626" s="199"/>
      <c r="AE626" s="199"/>
      <c r="AF626" s="199"/>
      <c r="AG626" s="199"/>
    </row>
    <row r="627" spans="19:33" customFormat="1" ht="12.75">
      <c r="S627" s="199"/>
      <c r="T627" s="199"/>
      <c r="U627" s="199"/>
      <c r="V627" s="199"/>
      <c r="W627" s="199"/>
      <c r="X627" s="199"/>
      <c r="Y627" s="199"/>
      <c r="Z627" s="199"/>
      <c r="AA627" s="199"/>
      <c r="AB627" s="199"/>
      <c r="AC627" s="199"/>
      <c r="AD627" s="199"/>
      <c r="AE627" s="199"/>
      <c r="AF627" s="199"/>
      <c r="AG627" s="199"/>
    </row>
    <row r="628" spans="19:33" customFormat="1" ht="12.75">
      <c r="S628" s="199"/>
      <c r="T628" s="199"/>
      <c r="U628" s="199"/>
      <c r="V628" s="199"/>
      <c r="W628" s="199"/>
      <c r="X628" s="199"/>
      <c r="Y628" s="199"/>
      <c r="Z628" s="199"/>
      <c r="AA628" s="199"/>
      <c r="AB628" s="199"/>
      <c r="AC628" s="199"/>
      <c r="AD628" s="199"/>
      <c r="AE628" s="199"/>
      <c r="AF628" s="199"/>
      <c r="AG628" s="199"/>
    </row>
    <row r="629" spans="19:33" customFormat="1" ht="12.75">
      <c r="S629" s="199"/>
      <c r="T629" s="199"/>
      <c r="U629" s="199"/>
      <c r="V629" s="199"/>
      <c r="W629" s="199"/>
      <c r="X629" s="199"/>
      <c r="Y629" s="199"/>
      <c r="Z629" s="199"/>
      <c r="AA629" s="199"/>
      <c r="AB629" s="199"/>
      <c r="AC629" s="199"/>
      <c r="AD629" s="199"/>
      <c r="AE629" s="199"/>
      <c r="AF629" s="199"/>
      <c r="AG629" s="199"/>
    </row>
    <row r="630" spans="19:33" customFormat="1" ht="12.75">
      <c r="S630" s="199"/>
      <c r="T630" s="199"/>
      <c r="U630" s="199"/>
      <c r="V630" s="199"/>
      <c r="W630" s="199"/>
      <c r="X630" s="199"/>
      <c r="Y630" s="199"/>
      <c r="Z630" s="199"/>
      <c r="AA630" s="199"/>
      <c r="AB630" s="199"/>
      <c r="AC630" s="199"/>
      <c r="AD630" s="199"/>
      <c r="AE630" s="199"/>
      <c r="AF630" s="199"/>
      <c r="AG630" s="199"/>
    </row>
    <row r="631" spans="19:33" customFormat="1" ht="12.75">
      <c r="S631" s="199"/>
      <c r="T631" s="199"/>
      <c r="U631" s="199"/>
      <c r="V631" s="199"/>
      <c r="W631" s="199"/>
      <c r="X631" s="199"/>
      <c r="Y631" s="199"/>
      <c r="Z631" s="199"/>
      <c r="AA631" s="199"/>
      <c r="AB631" s="199"/>
      <c r="AC631" s="199"/>
      <c r="AD631" s="199"/>
      <c r="AE631" s="199"/>
      <c r="AF631" s="199"/>
      <c r="AG631" s="199"/>
    </row>
    <row r="632" spans="19:33" customFormat="1" ht="12.75">
      <c r="S632" s="199"/>
      <c r="T632" s="199"/>
      <c r="U632" s="199"/>
      <c r="V632" s="199"/>
      <c r="W632" s="199"/>
      <c r="X632" s="199"/>
      <c r="Y632" s="199"/>
      <c r="Z632" s="199"/>
      <c r="AA632" s="199"/>
      <c r="AB632" s="199"/>
      <c r="AC632" s="199"/>
      <c r="AD632" s="199"/>
      <c r="AE632" s="199"/>
      <c r="AF632" s="199"/>
      <c r="AG632" s="199"/>
    </row>
    <row r="633" spans="19:33" customFormat="1" ht="12.75">
      <c r="S633" s="199"/>
      <c r="T633" s="199"/>
      <c r="U633" s="199"/>
      <c r="V633" s="199"/>
      <c r="W633" s="199"/>
      <c r="X633" s="199"/>
      <c r="Y633" s="199"/>
      <c r="Z633" s="199"/>
      <c r="AA633" s="199"/>
      <c r="AB633" s="199"/>
      <c r="AC633" s="199"/>
      <c r="AD633" s="199"/>
      <c r="AE633" s="199"/>
      <c r="AF633" s="199"/>
      <c r="AG633" s="199"/>
    </row>
    <row r="634" spans="19:33" customFormat="1" ht="12.75">
      <c r="S634" s="199"/>
      <c r="T634" s="199"/>
      <c r="U634" s="199"/>
      <c r="V634" s="199"/>
      <c r="W634" s="199"/>
      <c r="X634" s="199"/>
      <c r="Y634" s="199"/>
      <c r="Z634" s="199"/>
      <c r="AA634" s="199"/>
      <c r="AB634" s="199"/>
      <c r="AC634" s="199"/>
      <c r="AD634" s="199"/>
      <c r="AE634" s="199"/>
      <c r="AF634" s="199"/>
      <c r="AG634" s="199"/>
    </row>
    <row r="635" spans="19:33" customFormat="1" ht="12.75">
      <c r="S635" s="199"/>
      <c r="T635" s="199"/>
      <c r="U635" s="199"/>
      <c r="V635" s="199"/>
      <c r="W635" s="199"/>
      <c r="X635" s="199"/>
      <c r="Y635" s="199"/>
      <c r="Z635" s="199"/>
      <c r="AA635" s="199"/>
      <c r="AB635" s="199"/>
      <c r="AC635" s="199"/>
      <c r="AD635" s="199"/>
      <c r="AE635" s="199"/>
      <c r="AF635" s="199"/>
      <c r="AG635" s="199"/>
    </row>
    <row r="636" spans="19:33" customFormat="1" ht="12.75">
      <c r="S636" s="199"/>
      <c r="T636" s="199"/>
      <c r="U636" s="199"/>
      <c r="V636" s="199"/>
      <c r="W636" s="199"/>
      <c r="X636" s="199"/>
      <c r="Y636" s="199"/>
      <c r="Z636" s="199"/>
      <c r="AA636" s="199"/>
      <c r="AB636" s="199"/>
      <c r="AC636" s="199"/>
      <c r="AD636" s="199"/>
      <c r="AE636" s="199"/>
      <c r="AF636" s="199"/>
      <c r="AG636" s="199"/>
    </row>
    <row r="637" spans="19:33" customFormat="1" ht="12.75">
      <c r="S637" s="199"/>
      <c r="T637" s="199"/>
      <c r="U637" s="199"/>
      <c r="V637" s="199"/>
      <c r="W637" s="199"/>
      <c r="X637" s="199"/>
      <c r="Y637" s="199"/>
      <c r="Z637" s="199"/>
      <c r="AA637" s="199"/>
      <c r="AB637" s="199"/>
      <c r="AC637" s="199"/>
      <c r="AD637" s="199"/>
      <c r="AE637" s="199"/>
      <c r="AF637" s="199"/>
      <c r="AG637" s="199"/>
    </row>
    <row r="638" spans="19:33" customFormat="1" ht="12.75">
      <c r="S638" s="199"/>
      <c r="T638" s="199"/>
      <c r="U638" s="199"/>
      <c r="V638" s="199"/>
      <c r="W638" s="199"/>
      <c r="X638" s="199"/>
      <c r="Y638" s="199"/>
      <c r="Z638" s="199"/>
      <c r="AA638" s="199"/>
      <c r="AB638" s="199"/>
      <c r="AC638" s="199"/>
      <c r="AD638" s="199"/>
      <c r="AE638" s="199"/>
      <c r="AF638" s="199"/>
      <c r="AG638" s="199"/>
    </row>
    <row r="639" spans="19:33" customFormat="1" ht="12.75">
      <c r="S639" s="199"/>
      <c r="T639" s="199"/>
      <c r="U639" s="199"/>
      <c r="V639" s="199"/>
      <c r="W639" s="199"/>
      <c r="X639" s="199"/>
      <c r="Y639" s="199"/>
      <c r="Z639" s="199"/>
      <c r="AA639" s="199"/>
      <c r="AB639" s="199"/>
      <c r="AC639" s="199"/>
      <c r="AD639" s="199"/>
      <c r="AE639" s="199"/>
      <c r="AF639" s="199"/>
      <c r="AG639" s="199"/>
    </row>
    <row r="640" spans="19:33" customFormat="1" ht="12.75">
      <c r="S640" s="199"/>
      <c r="T640" s="199"/>
      <c r="U640" s="199"/>
      <c r="V640" s="199"/>
      <c r="W640" s="199"/>
      <c r="X640" s="199"/>
      <c r="Y640" s="199"/>
      <c r="Z640" s="199"/>
      <c r="AA640" s="199"/>
      <c r="AB640" s="199"/>
      <c r="AC640" s="199"/>
      <c r="AD640" s="199"/>
      <c r="AE640" s="199"/>
      <c r="AF640" s="199"/>
      <c r="AG640" s="199"/>
    </row>
    <row r="641" spans="19:33" customFormat="1" ht="12.75">
      <c r="S641" s="199"/>
      <c r="T641" s="199"/>
      <c r="U641" s="199"/>
      <c r="V641" s="199"/>
      <c r="W641" s="199"/>
      <c r="X641" s="199"/>
      <c r="Y641" s="199"/>
      <c r="Z641" s="199"/>
      <c r="AA641" s="199"/>
      <c r="AB641" s="199"/>
      <c r="AC641" s="199"/>
      <c r="AD641" s="199"/>
      <c r="AE641" s="199"/>
      <c r="AF641" s="199"/>
      <c r="AG641" s="199"/>
    </row>
    <row r="642" spans="19:33" customFormat="1" ht="12.75">
      <c r="S642" s="199"/>
      <c r="T642" s="199"/>
      <c r="U642" s="199"/>
      <c r="V642" s="199"/>
      <c r="W642" s="199"/>
      <c r="X642" s="199"/>
      <c r="Y642" s="199"/>
      <c r="Z642" s="199"/>
      <c r="AA642" s="199"/>
      <c r="AB642" s="199"/>
      <c r="AC642" s="199"/>
      <c r="AD642" s="199"/>
      <c r="AE642" s="199"/>
      <c r="AF642" s="199"/>
      <c r="AG642" s="199"/>
    </row>
    <row r="643" spans="19:33" customFormat="1" ht="12.75">
      <c r="S643" s="199"/>
      <c r="T643" s="199"/>
      <c r="U643" s="199"/>
      <c r="V643" s="199"/>
      <c r="W643" s="199"/>
      <c r="X643" s="199"/>
      <c r="Y643" s="199"/>
      <c r="Z643" s="199"/>
      <c r="AA643" s="199"/>
      <c r="AB643" s="199"/>
      <c r="AC643" s="199"/>
      <c r="AD643" s="199"/>
      <c r="AE643" s="199"/>
      <c r="AF643" s="199"/>
      <c r="AG643" s="199"/>
    </row>
    <row r="644" spans="19:33" customFormat="1" ht="12.75">
      <c r="S644" s="199"/>
      <c r="T644" s="199"/>
      <c r="U644" s="199"/>
      <c r="V644" s="199"/>
      <c r="W644" s="199"/>
      <c r="X644" s="199"/>
      <c r="Y644" s="199"/>
      <c r="Z644" s="199"/>
      <c r="AA644" s="199"/>
      <c r="AB644" s="199"/>
      <c r="AC644" s="199"/>
      <c r="AD644" s="199"/>
      <c r="AE644" s="199"/>
      <c r="AF644" s="199"/>
      <c r="AG644" s="199"/>
    </row>
    <row r="645" spans="19:33" customFormat="1" ht="12.75">
      <c r="S645" s="199"/>
      <c r="T645" s="199"/>
      <c r="U645" s="199"/>
      <c r="V645" s="199"/>
      <c r="W645" s="199"/>
      <c r="X645" s="199"/>
      <c r="Y645" s="199"/>
      <c r="Z645" s="199"/>
      <c r="AA645" s="199"/>
      <c r="AB645" s="199"/>
      <c r="AC645" s="199"/>
      <c r="AD645" s="199"/>
      <c r="AE645" s="199"/>
      <c r="AF645" s="199"/>
      <c r="AG645" s="199"/>
    </row>
    <row r="646" spans="19:33" customFormat="1" ht="12.75">
      <c r="S646" s="199"/>
      <c r="T646" s="199"/>
      <c r="U646" s="199"/>
      <c r="V646" s="199"/>
      <c r="W646" s="199"/>
      <c r="X646" s="199"/>
      <c r="Y646" s="199"/>
      <c r="Z646" s="199"/>
      <c r="AA646" s="199"/>
      <c r="AB646" s="199"/>
      <c r="AC646" s="199"/>
      <c r="AD646" s="199"/>
      <c r="AE646" s="199"/>
      <c r="AF646" s="199"/>
      <c r="AG646" s="199"/>
    </row>
    <row r="647" spans="19:33" customFormat="1" ht="12.75">
      <c r="S647" s="199"/>
      <c r="T647" s="199"/>
      <c r="U647" s="199"/>
      <c r="V647" s="199"/>
      <c r="W647" s="199"/>
      <c r="X647" s="199"/>
      <c r="Y647" s="199"/>
      <c r="Z647" s="199"/>
      <c r="AA647" s="199"/>
      <c r="AB647" s="199"/>
      <c r="AC647" s="199"/>
      <c r="AD647" s="199"/>
      <c r="AE647" s="199"/>
      <c r="AF647" s="199"/>
      <c r="AG647" s="199"/>
    </row>
    <row r="648" spans="19:33" customFormat="1" ht="12.75">
      <c r="S648" s="199"/>
      <c r="T648" s="199"/>
      <c r="U648" s="199"/>
      <c r="V648" s="199"/>
      <c r="W648" s="199"/>
      <c r="X648" s="199"/>
      <c r="Y648" s="199"/>
      <c r="Z648" s="199"/>
      <c r="AA648" s="199"/>
      <c r="AB648" s="199"/>
      <c r="AC648" s="199"/>
      <c r="AD648" s="199"/>
      <c r="AE648" s="199"/>
      <c r="AF648" s="199"/>
      <c r="AG648" s="199"/>
    </row>
    <row r="649" spans="19:33" customFormat="1" ht="12.75">
      <c r="S649" s="199"/>
      <c r="T649" s="199"/>
      <c r="U649" s="199"/>
      <c r="V649" s="199"/>
      <c r="W649" s="199"/>
      <c r="X649" s="199"/>
      <c r="Y649" s="199"/>
      <c r="Z649" s="199"/>
      <c r="AA649" s="199"/>
      <c r="AB649" s="199"/>
      <c r="AC649" s="199"/>
      <c r="AD649" s="199"/>
      <c r="AE649" s="199"/>
      <c r="AF649" s="199"/>
      <c r="AG649" s="199"/>
    </row>
    <row r="650" spans="19:33" customFormat="1" ht="12.75">
      <c r="S650" s="199"/>
      <c r="T650" s="199"/>
      <c r="U650" s="199"/>
      <c r="V650" s="199"/>
      <c r="W650" s="199"/>
      <c r="X650" s="199"/>
      <c r="Y650" s="199"/>
      <c r="Z650" s="199"/>
      <c r="AA650" s="199"/>
      <c r="AB650" s="199"/>
      <c r="AC650" s="199"/>
      <c r="AD650" s="199"/>
      <c r="AE650" s="199"/>
      <c r="AF650" s="199"/>
      <c r="AG650" s="199"/>
    </row>
    <row r="651" spans="19:33" customFormat="1" ht="12.75">
      <c r="S651" s="199"/>
      <c r="T651" s="199"/>
      <c r="U651" s="199"/>
      <c r="V651" s="199"/>
      <c r="W651" s="199"/>
      <c r="X651" s="199"/>
      <c r="Y651" s="199"/>
      <c r="Z651" s="199"/>
      <c r="AA651" s="199"/>
      <c r="AB651" s="199"/>
      <c r="AC651" s="199"/>
      <c r="AD651" s="199"/>
      <c r="AE651" s="199"/>
      <c r="AF651" s="199"/>
      <c r="AG651" s="199"/>
    </row>
    <row r="652" spans="19:33" customFormat="1" ht="12.75">
      <c r="S652" s="199"/>
      <c r="T652" s="199"/>
      <c r="U652" s="199"/>
      <c r="V652" s="199"/>
      <c r="W652" s="199"/>
      <c r="X652" s="199"/>
      <c r="Y652" s="199"/>
      <c r="Z652" s="199"/>
      <c r="AA652" s="199"/>
      <c r="AB652" s="199"/>
      <c r="AC652" s="199"/>
      <c r="AD652" s="199"/>
      <c r="AE652" s="199"/>
      <c r="AF652" s="199"/>
      <c r="AG652" s="199"/>
    </row>
    <row r="653" spans="19:33" customFormat="1" ht="12.75">
      <c r="S653" s="199"/>
      <c r="T653" s="199"/>
      <c r="U653" s="199"/>
      <c r="V653" s="199"/>
      <c r="W653" s="199"/>
      <c r="X653" s="199"/>
      <c r="Y653" s="199"/>
      <c r="Z653" s="199"/>
      <c r="AA653" s="199"/>
      <c r="AB653" s="199"/>
      <c r="AC653" s="199"/>
      <c r="AD653" s="199"/>
      <c r="AE653" s="199"/>
      <c r="AF653" s="199"/>
      <c r="AG653" s="199"/>
    </row>
    <row r="654" spans="19:33" customFormat="1" ht="12.75">
      <c r="S654" s="199"/>
      <c r="T654" s="199"/>
      <c r="U654" s="199"/>
      <c r="V654" s="199"/>
      <c r="W654" s="199"/>
      <c r="X654" s="199"/>
      <c r="Y654" s="199"/>
      <c r="Z654" s="199"/>
      <c r="AA654" s="199"/>
      <c r="AB654" s="199"/>
      <c r="AC654" s="199"/>
      <c r="AD654" s="199"/>
      <c r="AE654" s="199"/>
      <c r="AF654" s="199"/>
      <c r="AG654" s="199"/>
    </row>
    <row r="655" spans="19:33" customFormat="1" ht="12.75">
      <c r="S655" s="199"/>
      <c r="T655" s="199"/>
      <c r="U655" s="199"/>
      <c r="V655" s="199"/>
      <c r="W655" s="199"/>
      <c r="X655" s="199"/>
      <c r="Y655" s="199"/>
      <c r="Z655" s="199"/>
      <c r="AA655" s="199"/>
      <c r="AB655" s="199"/>
      <c r="AC655" s="199"/>
      <c r="AD655" s="199"/>
      <c r="AE655" s="199"/>
      <c r="AF655" s="199"/>
      <c r="AG655" s="199"/>
    </row>
    <row r="656" spans="19:33" customFormat="1" ht="12.75">
      <c r="S656" s="199"/>
      <c r="T656" s="199"/>
      <c r="U656" s="199"/>
      <c r="V656" s="199"/>
      <c r="W656" s="199"/>
      <c r="X656" s="199"/>
      <c r="Y656" s="199"/>
      <c r="Z656" s="199"/>
      <c r="AA656" s="199"/>
      <c r="AB656" s="199"/>
      <c r="AC656" s="199"/>
      <c r="AD656" s="199"/>
      <c r="AE656" s="199"/>
      <c r="AF656" s="199"/>
      <c r="AG656" s="199"/>
    </row>
    <row r="657" spans="19:33" customFormat="1" ht="12.75">
      <c r="S657" s="199"/>
      <c r="T657" s="199"/>
      <c r="U657" s="199"/>
      <c r="V657" s="199"/>
      <c r="W657" s="199"/>
      <c r="X657" s="199"/>
      <c r="Y657" s="199"/>
      <c r="Z657" s="199"/>
      <c r="AA657" s="199"/>
      <c r="AB657" s="199"/>
      <c r="AC657" s="199"/>
      <c r="AD657" s="199"/>
      <c r="AE657" s="199"/>
      <c r="AF657" s="199"/>
      <c r="AG657" s="199"/>
    </row>
    <row r="658" spans="19:33" customFormat="1" ht="12.75">
      <c r="S658" s="199"/>
      <c r="T658" s="199"/>
      <c r="U658" s="199"/>
      <c r="V658" s="199"/>
      <c r="W658" s="199"/>
      <c r="X658" s="199"/>
      <c r="Y658" s="199"/>
      <c r="Z658" s="199"/>
      <c r="AA658" s="199"/>
      <c r="AB658" s="199"/>
      <c r="AC658" s="199"/>
      <c r="AD658" s="199"/>
      <c r="AE658" s="199"/>
      <c r="AF658" s="199"/>
      <c r="AG658" s="199"/>
    </row>
    <row r="659" spans="19:33" customFormat="1" ht="12.75">
      <c r="S659" s="199"/>
      <c r="T659" s="199"/>
      <c r="U659" s="199"/>
      <c r="V659" s="199"/>
      <c r="W659" s="199"/>
      <c r="X659" s="199"/>
      <c r="Y659" s="199"/>
      <c r="Z659" s="199"/>
      <c r="AA659" s="199"/>
      <c r="AB659" s="199"/>
      <c r="AC659" s="199"/>
      <c r="AD659" s="199"/>
      <c r="AE659" s="199"/>
      <c r="AF659" s="199"/>
      <c r="AG659" s="199"/>
    </row>
    <row r="660" spans="19:33" customFormat="1" ht="12.75">
      <c r="S660" s="199"/>
      <c r="T660" s="199"/>
      <c r="U660" s="199"/>
      <c r="V660" s="199"/>
      <c r="W660" s="199"/>
      <c r="X660" s="199"/>
      <c r="Y660" s="199"/>
      <c r="Z660" s="199"/>
      <c r="AA660" s="199"/>
      <c r="AB660" s="199"/>
      <c r="AC660" s="199"/>
      <c r="AD660" s="199"/>
      <c r="AE660" s="199"/>
      <c r="AF660" s="199"/>
      <c r="AG660" s="199"/>
    </row>
    <row r="661" spans="19:33" customFormat="1" ht="12.75">
      <c r="S661" s="199"/>
      <c r="T661" s="199"/>
      <c r="U661" s="199"/>
      <c r="V661" s="199"/>
      <c r="W661" s="199"/>
      <c r="X661" s="199"/>
      <c r="Y661" s="199"/>
      <c r="Z661" s="199"/>
      <c r="AA661" s="199"/>
      <c r="AB661" s="199"/>
      <c r="AC661" s="199"/>
      <c r="AD661" s="199"/>
      <c r="AE661" s="199"/>
      <c r="AF661" s="199"/>
      <c r="AG661" s="199"/>
    </row>
    <row r="662" spans="19:33" customFormat="1" ht="12.75">
      <c r="S662" s="199"/>
      <c r="T662" s="199"/>
      <c r="U662" s="199"/>
      <c r="V662" s="199"/>
      <c r="W662" s="199"/>
      <c r="X662" s="199"/>
      <c r="Y662" s="199"/>
      <c r="Z662" s="199"/>
      <c r="AA662" s="199"/>
      <c r="AB662" s="199"/>
      <c r="AC662" s="199"/>
      <c r="AD662" s="199"/>
      <c r="AE662" s="199"/>
      <c r="AF662" s="199"/>
      <c r="AG662" s="199"/>
    </row>
    <row r="663" spans="19:33" customFormat="1" ht="12.75">
      <c r="S663" s="199"/>
      <c r="T663" s="199"/>
      <c r="U663" s="199"/>
      <c r="V663" s="199"/>
      <c r="W663" s="199"/>
      <c r="X663" s="199"/>
      <c r="Y663" s="199"/>
      <c r="Z663" s="199"/>
      <c r="AA663" s="199"/>
      <c r="AB663" s="199"/>
      <c r="AC663" s="199"/>
      <c r="AD663" s="199"/>
      <c r="AE663" s="199"/>
      <c r="AF663" s="199"/>
      <c r="AG663" s="199"/>
    </row>
    <row r="664" spans="19:33" customFormat="1" ht="12.75">
      <c r="S664" s="199"/>
      <c r="T664" s="199"/>
      <c r="U664" s="199"/>
      <c r="V664" s="199"/>
      <c r="W664" s="199"/>
      <c r="X664" s="199"/>
      <c r="Y664" s="199"/>
      <c r="Z664" s="199"/>
      <c r="AA664" s="199"/>
      <c r="AB664" s="199"/>
      <c r="AC664" s="199"/>
      <c r="AD664" s="199"/>
      <c r="AE664" s="199"/>
      <c r="AF664" s="199"/>
      <c r="AG664" s="199"/>
    </row>
    <row r="665" spans="19:33" customFormat="1" ht="12.75">
      <c r="S665" s="199"/>
      <c r="T665" s="199"/>
      <c r="U665" s="199"/>
      <c r="V665" s="199"/>
      <c r="W665" s="199"/>
      <c r="X665" s="199"/>
      <c r="Y665" s="199"/>
      <c r="Z665" s="199"/>
      <c r="AA665" s="199"/>
      <c r="AB665" s="199"/>
      <c r="AC665" s="199"/>
      <c r="AD665" s="199"/>
      <c r="AE665" s="199"/>
      <c r="AF665" s="199"/>
      <c r="AG665" s="199"/>
    </row>
    <row r="666" spans="19:33" customFormat="1" ht="12.75">
      <c r="S666" s="199"/>
      <c r="T666" s="199"/>
      <c r="U666" s="199"/>
      <c r="V666" s="199"/>
      <c r="W666" s="199"/>
      <c r="X666" s="199"/>
      <c r="Y666" s="199"/>
      <c r="Z666" s="199"/>
      <c r="AA666" s="199"/>
      <c r="AB666" s="199"/>
      <c r="AC666" s="199"/>
      <c r="AD666" s="199"/>
      <c r="AE666" s="199"/>
      <c r="AF666" s="199"/>
      <c r="AG666" s="199"/>
    </row>
    <row r="667" spans="19:33" customFormat="1" ht="12.75">
      <c r="S667" s="199"/>
      <c r="T667" s="199"/>
      <c r="U667" s="199"/>
      <c r="V667" s="199"/>
      <c r="W667" s="199"/>
      <c r="X667" s="199"/>
      <c r="Y667" s="199"/>
      <c r="Z667" s="199"/>
      <c r="AA667" s="199"/>
      <c r="AB667" s="199"/>
      <c r="AC667" s="199"/>
      <c r="AD667" s="199"/>
      <c r="AE667" s="199"/>
      <c r="AF667" s="199"/>
      <c r="AG667" s="199"/>
    </row>
    <row r="668" spans="19:33" customFormat="1" ht="12.75">
      <c r="S668" s="199"/>
      <c r="T668" s="199"/>
      <c r="U668" s="199"/>
      <c r="V668" s="199"/>
      <c r="W668" s="199"/>
      <c r="X668" s="199"/>
      <c r="Y668" s="199"/>
      <c r="Z668" s="199"/>
      <c r="AA668" s="199"/>
      <c r="AB668" s="199"/>
      <c r="AC668" s="199"/>
      <c r="AD668" s="199"/>
      <c r="AE668" s="199"/>
      <c r="AF668" s="199"/>
      <c r="AG668" s="199"/>
    </row>
    <row r="669" spans="19:33" customFormat="1" ht="12.75">
      <c r="S669" s="199"/>
      <c r="T669" s="199"/>
      <c r="U669" s="199"/>
      <c r="V669" s="199"/>
      <c r="W669" s="199"/>
      <c r="X669" s="199"/>
      <c r="Y669" s="199"/>
      <c r="Z669" s="199"/>
      <c r="AA669" s="199"/>
      <c r="AB669" s="199"/>
      <c r="AC669" s="199"/>
      <c r="AD669" s="199"/>
      <c r="AE669" s="199"/>
      <c r="AF669" s="199"/>
      <c r="AG669" s="199"/>
    </row>
    <row r="670" spans="19:33" customFormat="1" ht="12.75">
      <c r="S670" s="199"/>
      <c r="T670" s="199"/>
      <c r="U670" s="199"/>
      <c r="V670" s="199"/>
      <c r="W670" s="199"/>
      <c r="X670" s="199"/>
      <c r="Y670" s="199"/>
      <c r="Z670" s="199"/>
      <c r="AA670" s="199"/>
      <c r="AB670" s="199"/>
      <c r="AC670" s="199"/>
      <c r="AD670" s="199"/>
      <c r="AE670" s="199"/>
      <c r="AF670" s="199"/>
      <c r="AG670" s="199"/>
    </row>
    <row r="671" spans="19:33" customFormat="1" ht="12.75">
      <c r="S671" s="199"/>
      <c r="T671" s="199"/>
      <c r="U671" s="199"/>
      <c r="V671" s="199"/>
      <c r="W671" s="199"/>
      <c r="X671" s="199"/>
      <c r="Y671" s="199"/>
      <c r="Z671" s="199"/>
      <c r="AA671" s="199"/>
      <c r="AB671" s="199"/>
      <c r="AC671" s="199"/>
      <c r="AD671" s="199"/>
      <c r="AE671" s="199"/>
      <c r="AF671" s="199"/>
      <c r="AG671" s="199"/>
    </row>
    <row r="672" spans="19:33" customFormat="1" ht="12.75">
      <c r="S672" s="199"/>
      <c r="T672" s="199"/>
      <c r="U672" s="199"/>
      <c r="V672" s="199"/>
      <c r="W672" s="199"/>
      <c r="X672" s="199"/>
      <c r="Y672" s="199"/>
      <c r="Z672" s="199"/>
      <c r="AA672" s="199"/>
      <c r="AB672" s="199"/>
      <c r="AC672" s="199"/>
      <c r="AD672" s="199"/>
      <c r="AE672" s="199"/>
      <c r="AF672" s="199"/>
      <c r="AG672" s="199"/>
    </row>
    <row r="673" spans="19:33" customFormat="1" ht="12.75">
      <c r="S673" s="199"/>
      <c r="T673" s="199"/>
      <c r="U673" s="199"/>
      <c r="V673" s="199"/>
      <c r="W673" s="199"/>
      <c r="X673" s="199"/>
      <c r="Y673" s="199"/>
      <c r="Z673" s="199"/>
      <c r="AA673" s="199"/>
      <c r="AB673" s="199"/>
      <c r="AC673" s="199"/>
      <c r="AD673" s="199"/>
      <c r="AE673" s="199"/>
      <c r="AF673" s="199"/>
      <c r="AG673" s="199"/>
    </row>
    <row r="674" spans="19:33" customFormat="1" ht="12.75">
      <c r="S674" s="199"/>
      <c r="T674" s="199"/>
      <c r="U674" s="199"/>
      <c r="V674" s="199"/>
      <c r="W674" s="199"/>
      <c r="X674" s="199"/>
      <c r="Y674" s="199"/>
      <c r="Z674" s="199"/>
      <c r="AA674" s="199"/>
      <c r="AB674" s="199"/>
      <c r="AC674" s="199"/>
      <c r="AD674" s="199"/>
      <c r="AE674" s="199"/>
      <c r="AF674" s="199"/>
      <c r="AG674" s="199"/>
    </row>
    <row r="675" spans="19:33" customFormat="1" ht="12.75">
      <c r="S675" s="199"/>
      <c r="T675" s="199"/>
      <c r="U675" s="199"/>
      <c r="V675" s="199"/>
      <c r="W675" s="199"/>
      <c r="X675" s="199"/>
      <c r="Y675" s="199"/>
      <c r="Z675" s="199"/>
      <c r="AA675" s="199"/>
      <c r="AB675" s="199"/>
      <c r="AC675" s="199"/>
      <c r="AD675" s="199"/>
      <c r="AE675" s="199"/>
      <c r="AF675" s="199"/>
      <c r="AG675" s="199"/>
    </row>
    <row r="676" spans="19:33" customFormat="1" ht="12.75">
      <c r="S676" s="199"/>
      <c r="T676" s="199"/>
      <c r="U676" s="199"/>
      <c r="V676" s="199"/>
      <c r="W676" s="199"/>
      <c r="X676" s="199"/>
      <c r="Y676" s="199"/>
      <c r="Z676" s="199"/>
      <c r="AA676" s="199"/>
      <c r="AB676" s="199"/>
      <c r="AC676" s="199"/>
      <c r="AD676" s="199"/>
      <c r="AE676" s="199"/>
      <c r="AF676" s="199"/>
      <c r="AG676" s="199"/>
    </row>
    <row r="677" spans="19:33" customFormat="1" ht="12.75">
      <c r="S677" s="199"/>
      <c r="T677" s="199"/>
      <c r="U677" s="199"/>
      <c r="V677" s="199"/>
      <c r="W677" s="199"/>
      <c r="X677" s="199"/>
      <c r="Y677" s="199"/>
      <c r="Z677" s="199"/>
      <c r="AA677" s="199"/>
      <c r="AB677" s="199"/>
      <c r="AC677" s="199"/>
      <c r="AD677" s="199"/>
      <c r="AE677" s="199"/>
      <c r="AF677" s="199"/>
      <c r="AG677" s="199"/>
    </row>
    <row r="678" spans="19:33" customFormat="1" ht="12.75">
      <c r="S678" s="199"/>
      <c r="T678" s="199"/>
      <c r="U678" s="199"/>
      <c r="V678" s="199"/>
      <c r="W678" s="199"/>
      <c r="X678" s="199"/>
      <c r="Y678" s="199"/>
      <c r="Z678" s="199"/>
      <c r="AA678" s="199"/>
      <c r="AB678" s="199"/>
      <c r="AC678" s="199"/>
      <c r="AD678" s="199"/>
      <c r="AE678" s="199"/>
      <c r="AF678" s="199"/>
      <c r="AG678" s="199"/>
    </row>
    <row r="679" spans="19:33" customFormat="1" ht="12.75">
      <c r="S679" s="199"/>
      <c r="T679" s="199"/>
      <c r="U679" s="199"/>
      <c r="V679" s="199"/>
      <c r="W679" s="199"/>
      <c r="X679" s="199"/>
      <c r="Y679" s="199"/>
      <c r="Z679" s="199"/>
      <c r="AA679" s="199"/>
      <c r="AB679" s="199"/>
      <c r="AC679" s="199"/>
      <c r="AD679" s="199"/>
      <c r="AE679" s="199"/>
      <c r="AF679" s="199"/>
      <c r="AG679" s="199"/>
    </row>
    <row r="680" spans="19:33" customFormat="1" ht="12.75">
      <c r="S680" s="199"/>
      <c r="T680" s="199"/>
      <c r="U680" s="199"/>
      <c r="V680" s="199"/>
      <c r="W680" s="199"/>
      <c r="X680" s="199"/>
      <c r="Y680" s="199"/>
      <c r="Z680" s="199"/>
      <c r="AA680" s="199"/>
      <c r="AB680" s="199"/>
      <c r="AC680" s="199"/>
      <c r="AD680" s="199"/>
      <c r="AE680" s="199"/>
      <c r="AF680" s="199"/>
      <c r="AG680" s="199"/>
    </row>
    <row r="681" spans="19:33" customFormat="1" ht="12.75">
      <c r="S681" s="199"/>
      <c r="T681" s="199"/>
      <c r="U681" s="199"/>
      <c r="V681" s="199"/>
      <c r="W681" s="199"/>
      <c r="X681" s="199"/>
      <c r="Y681" s="199"/>
      <c r="Z681" s="199"/>
      <c r="AA681" s="199"/>
      <c r="AB681" s="199"/>
      <c r="AC681" s="199"/>
      <c r="AD681" s="199"/>
      <c r="AE681" s="199"/>
      <c r="AF681" s="199"/>
      <c r="AG681" s="199"/>
    </row>
    <row r="682" spans="19:33" customFormat="1" ht="12.75">
      <c r="S682" s="199"/>
      <c r="T682" s="199"/>
      <c r="U682" s="199"/>
      <c r="V682" s="199"/>
      <c r="W682" s="199"/>
      <c r="X682" s="199"/>
      <c r="Y682" s="199"/>
      <c r="Z682" s="199"/>
      <c r="AA682" s="199"/>
      <c r="AB682" s="199"/>
      <c r="AC682" s="199"/>
      <c r="AD682" s="199"/>
      <c r="AE682" s="199"/>
      <c r="AF682" s="199"/>
      <c r="AG682" s="199"/>
    </row>
    <row r="683" spans="19:33" customFormat="1" ht="12.75">
      <c r="S683" s="199"/>
      <c r="T683" s="199"/>
      <c r="U683" s="199"/>
      <c r="V683" s="199"/>
      <c r="W683" s="199"/>
      <c r="X683" s="199"/>
      <c r="Y683" s="199"/>
      <c r="Z683" s="199"/>
      <c r="AA683" s="199"/>
      <c r="AB683" s="199"/>
      <c r="AC683" s="199"/>
      <c r="AD683" s="199"/>
      <c r="AE683" s="199"/>
      <c r="AF683" s="199"/>
      <c r="AG683" s="199"/>
    </row>
    <row r="684" spans="19:33" customFormat="1" ht="12.75">
      <c r="S684" s="199"/>
      <c r="T684" s="199"/>
      <c r="U684" s="199"/>
      <c r="V684" s="199"/>
      <c r="W684" s="199"/>
      <c r="X684" s="199"/>
      <c r="Y684" s="199"/>
      <c r="Z684" s="199"/>
      <c r="AA684" s="199"/>
      <c r="AB684" s="199"/>
      <c r="AC684" s="199"/>
      <c r="AD684" s="199"/>
      <c r="AE684" s="199"/>
      <c r="AF684" s="199"/>
      <c r="AG684" s="199"/>
    </row>
    <row r="685" spans="19:33" customFormat="1" ht="12.75">
      <c r="S685" s="199"/>
      <c r="T685" s="199"/>
      <c r="U685" s="199"/>
      <c r="V685" s="199"/>
      <c r="W685" s="199"/>
      <c r="X685" s="199"/>
      <c r="Y685" s="199"/>
      <c r="Z685" s="199"/>
      <c r="AA685" s="199"/>
      <c r="AB685" s="199"/>
      <c r="AC685" s="199"/>
      <c r="AD685" s="199"/>
      <c r="AE685" s="199"/>
      <c r="AF685" s="199"/>
      <c r="AG685" s="199"/>
    </row>
    <row r="686" spans="19:33" customFormat="1" ht="12.75">
      <c r="S686" s="199"/>
      <c r="T686" s="199"/>
      <c r="U686" s="199"/>
      <c r="V686" s="199"/>
      <c r="W686" s="199"/>
      <c r="X686" s="199"/>
      <c r="Y686" s="199"/>
      <c r="Z686" s="199"/>
      <c r="AA686" s="199"/>
      <c r="AB686" s="199"/>
      <c r="AC686" s="199"/>
      <c r="AD686" s="199"/>
      <c r="AE686" s="199"/>
      <c r="AF686" s="199"/>
      <c r="AG686" s="199"/>
    </row>
    <row r="687" spans="19:33" customFormat="1" ht="12.75">
      <c r="S687" s="199"/>
      <c r="T687" s="199"/>
      <c r="U687" s="199"/>
      <c r="V687" s="199"/>
      <c r="W687" s="199"/>
      <c r="X687" s="199"/>
      <c r="Y687" s="199"/>
      <c r="Z687" s="199"/>
      <c r="AA687" s="199"/>
      <c r="AB687" s="199"/>
      <c r="AC687" s="199"/>
      <c r="AD687" s="199"/>
      <c r="AE687" s="199"/>
      <c r="AF687" s="199"/>
      <c r="AG687" s="199"/>
    </row>
    <row r="688" spans="19:33" customFormat="1" ht="12.75">
      <c r="S688" s="199"/>
      <c r="T688" s="199"/>
      <c r="U688" s="199"/>
      <c r="V688" s="199"/>
      <c r="W688" s="199"/>
      <c r="X688" s="199"/>
      <c r="Y688" s="199"/>
      <c r="Z688" s="199"/>
      <c r="AA688" s="199"/>
      <c r="AB688" s="199"/>
      <c r="AC688" s="199"/>
      <c r="AD688" s="199"/>
      <c r="AE688" s="199"/>
      <c r="AF688" s="199"/>
      <c r="AG688" s="199"/>
    </row>
    <row r="689" spans="19:33" customFormat="1" ht="12.75">
      <c r="S689" s="199"/>
      <c r="T689" s="199"/>
      <c r="U689" s="199"/>
      <c r="V689" s="199"/>
      <c r="W689" s="199"/>
      <c r="X689" s="199"/>
      <c r="Y689" s="199"/>
      <c r="Z689" s="199"/>
      <c r="AA689" s="199"/>
      <c r="AB689" s="199"/>
      <c r="AC689" s="199"/>
      <c r="AD689" s="199"/>
      <c r="AE689" s="199"/>
      <c r="AF689" s="199"/>
      <c r="AG689" s="199"/>
    </row>
    <row r="690" spans="19:33" customFormat="1" ht="12.75">
      <c r="S690" s="199"/>
      <c r="T690" s="199"/>
      <c r="U690" s="199"/>
      <c r="V690" s="199"/>
      <c r="W690" s="199"/>
      <c r="X690" s="199"/>
      <c r="Y690" s="199"/>
      <c r="Z690" s="199"/>
      <c r="AA690" s="199"/>
      <c r="AB690" s="199"/>
      <c r="AC690" s="199"/>
      <c r="AD690" s="199"/>
      <c r="AE690" s="199"/>
      <c r="AF690" s="199"/>
      <c r="AG690" s="199"/>
    </row>
    <row r="691" spans="19:33" customFormat="1" ht="12.75">
      <c r="S691" s="199"/>
      <c r="T691" s="199"/>
      <c r="U691" s="199"/>
      <c r="V691" s="199"/>
      <c r="W691" s="199"/>
      <c r="X691" s="199"/>
      <c r="Y691" s="199"/>
      <c r="Z691" s="199"/>
      <c r="AA691" s="199"/>
      <c r="AB691" s="199"/>
      <c r="AC691" s="199"/>
      <c r="AD691" s="199"/>
      <c r="AE691" s="199"/>
      <c r="AF691" s="199"/>
      <c r="AG691" s="199"/>
    </row>
    <row r="692" spans="19:33" customFormat="1" ht="12.75">
      <c r="S692" s="199"/>
      <c r="T692" s="199"/>
      <c r="U692" s="199"/>
      <c r="V692" s="199"/>
      <c r="W692" s="199"/>
      <c r="X692" s="199"/>
      <c r="Y692" s="199"/>
      <c r="Z692" s="199"/>
      <c r="AA692" s="199"/>
      <c r="AB692" s="199"/>
      <c r="AC692" s="199"/>
      <c r="AD692" s="199"/>
      <c r="AE692" s="199"/>
      <c r="AF692" s="199"/>
      <c r="AG692" s="199"/>
    </row>
    <row r="693" spans="19:33" customFormat="1" ht="12.75">
      <c r="S693" s="199"/>
      <c r="T693" s="199"/>
      <c r="U693" s="199"/>
      <c r="V693" s="199"/>
      <c r="W693" s="199"/>
      <c r="X693" s="199"/>
      <c r="Y693" s="199"/>
      <c r="Z693" s="199"/>
      <c r="AA693" s="199"/>
      <c r="AB693" s="199"/>
      <c r="AC693" s="199"/>
      <c r="AD693" s="199"/>
      <c r="AE693" s="199"/>
      <c r="AF693" s="199"/>
      <c r="AG693" s="199"/>
    </row>
    <row r="694" spans="19:33" customFormat="1" ht="12.75">
      <c r="S694" s="199"/>
      <c r="T694" s="199"/>
      <c r="U694" s="199"/>
      <c r="V694" s="199"/>
      <c r="W694" s="199"/>
      <c r="X694" s="199"/>
      <c r="Y694" s="199"/>
      <c r="Z694" s="199"/>
      <c r="AA694" s="199"/>
      <c r="AB694" s="199"/>
      <c r="AC694" s="199"/>
      <c r="AD694" s="199"/>
      <c r="AE694" s="199"/>
      <c r="AF694" s="199"/>
      <c r="AG694" s="199"/>
    </row>
    <row r="695" spans="19:33" customFormat="1" ht="12.75">
      <c r="S695" s="199"/>
      <c r="T695" s="199"/>
      <c r="U695" s="199"/>
      <c r="V695" s="199"/>
      <c r="W695" s="199"/>
      <c r="X695" s="199"/>
      <c r="Y695" s="199"/>
      <c r="Z695" s="199"/>
      <c r="AA695" s="199"/>
      <c r="AB695" s="199"/>
      <c r="AC695" s="199"/>
      <c r="AD695" s="199"/>
      <c r="AE695" s="199"/>
      <c r="AF695" s="199"/>
      <c r="AG695" s="199"/>
    </row>
    <row r="696" spans="19:33" customFormat="1" ht="12.75">
      <c r="S696" s="199"/>
      <c r="T696" s="199"/>
      <c r="U696" s="199"/>
      <c r="V696" s="199"/>
      <c r="W696" s="199"/>
      <c r="X696" s="199"/>
      <c r="Y696" s="199"/>
      <c r="Z696" s="199"/>
      <c r="AA696" s="199"/>
      <c r="AB696" s="199"/>
      <c r="AC696" s="199"/>
      <c r="AD696" s="199"/>
      <c r="AE696" s="199"/>
      <c r="AF696" s="199"/>
      <c r="AG696" s="199"/>
    </row>
    <row r="697" spans="19:33" customFormat="1" ht="12.75">
      <c r="S697" s="199"/>
      <c r="T697" s="199"/>
      <c r="U697" s="199"/>
      <c r="V697" s="199"/>
      <c r="W697" s="199"/>
      <c r="X697" s="199"/>
      <c r="Y697" s="199"/>
      <c r="Z697" s="199"/>
      <c r="AA697" s="199"/>
      <c r="AB697" s="199"/>
      <c r="AC697" s="199"/>
      <c r="AD697" s="199"/>
      <c r="AE697" s="199"/>
      <c r="AF697" s="199"/>
      <c r="AG697" s="199"/>
    </row>
    <row r="698" spans="19:33" customFormat="1" ht="12.75">
      <c r="S698" s="199"/>
      <c r="T698" s="199"/>
      <c r="U698" s="199"/>
      <c r="V698" s="199"/>
      <c r="W698" s="199"/>
      <c r="X698" s="199"/>
      <c r="Y698" s="199"/>
      <c r="Z698" s="199"/>
      <c r="AA698" s="199"/>
      <c r="AB698" s="199"/>
      <c r="AC698" s="199"/>
      <c r="AD698" s="199"/>
      <c r="AE698" s="199"/>
      <c r="AF698" s="199"/>
      <c r="AG698" s="199"/>
    </row>
    <row r="699" spans="19:33" customFormat="1" ht="12.75">
      <c r="S699" s="199"/>
      <c r="T699" s="199"/>
      <c r="U699" s="199"/>
      <c r="V699" s="199"/>
      <c r="W699" s="199"/>
      <c r="X699" s="199"/>
      <c r="Y699" s="199"/>
      <c r="Z699" s="199"/>
      <c r="AA699" s="199"/>
      <c r="AB699" s="199"/>
      <c r="AC699" s="199"/>
      <c r="AD699" s="199"/>
      <c r="AE699" s="199"/>
      <c r="AF699" s="199"/>
      <c r="AG699" s="199"/>
    </row>
    <row r="700" spans="19:33" customFormat="1" ht="12.75">
      <c r="S700" s="199"/>
      <c r="T700" s="199"/>
      <c r="U700" s="199"/>
      <c r="V700" s="199"/>
      <c r="W700" s="199"/>
      <c r="X700" s="199"/>
      <c r="Y700" s="199"/>
      <c r="Z700" s="199"/>
      <c r="AA700" s="199"/>
      <c r="AB700" s="199"/>
      <c r="AC700" s="199"/>
      <c r="AD700" s="199"/>
      <c r="AE700" s="199"/>
      <c r="AF700" s="199"/>
      <c r="AG700" s="199"/>
    </row>
    <row r="701" spans="19:33" customFormat="1" ht="12.75">
      <c r="S701" s="199"/>
      <c r="T701" s="199"/>
      <c r="U701" s="199"/>
      <c r="V701" s="199"/>
      <c r="W701" s="199"/>
      <c r="X701" s="199"/>
      <c r="Y701" s="199"/>
      <c r="Z701" s="199"/>
      <c r="AA701" s="199"/>
      <c r="AB701" s="199"/>
      <c r="AC701" s="199"/>
      <c r="AD701" s="199"/>
      <c r="AE701" s="199"/>
      <c r="AF701" s="199"/>
      <c r="AG701" s="199"/>
    </row>
    <row r="702" spans="19:33" customFormat="1" ht="12.75">
      <c r="S702" s="199"/>
      <c r="T702" s="199"/>
      <c r="U702" s="199"/>
      <c r="V702" s="199"/>
      <c r="W702" s="199"/>
      <c r="X702" s="199"/>
      <c r="Y702" s="199"/>
      <c r="Z702" s="199"/>
      <c r="AA702" s="199"/>
      <c r="AB702" s="199"/>
      <c r="AC702" s="199"/>
      <c r="AD702" s="199"/>
      <c r="AE702" s="199"/>
      <c r="AF702" s="199"/>
      <c r="AG702" s="199"/>
    </row>
    <row r="703" spans="19:33" customFormat="1" ht="12.75">
      <c r="S703" s="199"/>
      <c r="T703" s="199"/>
      <c r="U703" s="199"/>
      <c r="V703" s="199"/>
      <c r="W703" s="199"/>
      <c r="X703" s="199"/>
      <c r="Y703" s="199"/>
      <c r="Z703" s="199"/>
      <c r="AA703" s="199"/>
      <c r="AB703" s="199"/>
      <c r="AC703" s="199"/>
      <c r="AD703" s="199"/>
      <c r="AE703" s="199"/>
      <c r="AF703" s="199"/>
      <c r="AG703" s="199"/>
    </row>
    <row r="704" spans="19:33" customFormat="1" ht="12.75">
      <c r="S704" s="199"/>
      <c r="T704" s="199"/>
      <c r="U704" s="199"/>
      <c r="V704" s="199"/>
      <c r="W704" s="199"/>
      <c r="X704" s="199"/>
      <c r="Y704" s="199"/>
      <c r="Z704" s="199"/>
      <c r="AA704" s="199"/>
      <c r="AB704" s="199"/>
      <c r="AC704" s="199"/>
      <c r="AD704" s="199"/>
      <c r="AE704" s="199"/>
      <c r="AF704" s="199"/>
      <c r="AG704" s="199"/>
    </row>
    <row r="705" spans="19:33" customFormat="1" ht="12.75">
      <c r="S705" s="199"/>
      <c r="T705" s="199"/>
      <c r="U705" s="199"/>
      <c r="V705" s="199"/>
      <c r="W705" s="199"/>
      <c r="X705" s="199"/>
      <c r="Y705" s="199"/>
      <c r="Z705" s="199"/>
      <c r="AA705" s="199"/>
      <c r="AB705" s="199"/>
      <c r="AC705" s="199"/>
      <c r="AD705" s="199"/>
      <c r="AE705" s="199"/>
      <c r="AF705" s="199"/>
      <c r="AG705" s="199"/>
    </row>
    <row r="706" spans="19:33" customFormat="1" ht="12.75">
      <c r="S706" s="199"/>
      <c r="T706" s="199"/>
      <c r="U706" s="199"/>
      <c r="V706" s="199"/>
      <c r="W706" s="199"/>
      <c r="X706" s="199"/>
      <c r="Y706" s="199"/>
      <c r="Z706" s="199"/>
      <c r="AA706" s="199"/>
      <c r="AB706" s="199"/>
      <c r="AC706" s="199"/>
      <c r="AD706" s="199"/>
      <c r="AE706" s="199"/>
      <c r="AF706" s="199"/>
      <c r="AG706" s="199"/>
    </row>
    <row r="707" spans="19:33" customFormat="1" ht="12.75">
      <c r="S707" s="199"/>
      <c r="T707" s="199"/>
      <c r="U707" s="199"/>
      <c r="V707" s="199"/>
      <c r="W707" s="199"/>
      <c r="X707" s="199"/>
      <c r="Y707" s="199"/>
      <c r="Z707" s="199"/>
      <c r="AA707" s="199"/>
      <c r="AB707" s="199"/>
      <c r="AC707" s="199"/>
      <c r="AD707" s="199"/>
      <c r="AE707" s="199"/>
      <c r="AF707" s="199"/>
      <c r="AG707" s="199"/>
    </row>
    <row r="708" spans="19:33" customFormat="1" ht="12.75">
      <c r="S708" s="199"/>
      <c r="T708" s="199"/>
      <c r="U708" s="199"/>
      <c r="V708" s="199"/>
      <c r="W708" s="199"/>
      <c r="X708" s="199"/>
      <c r="Y708" s="199"/>
      <c r="Z708" s="199"/>
      <c r="AA708" s="199"/>
      <c r="AB708" s="199"/>
      <c r="AC708" s="199"/>
      <c r="AD708" s="199"/>
      <c r="AE708" s="199"/>
      <c r="AF708" s="199"/>
      <c r="AG708" s="199"/>
    </row>
    <row r="709" spans="19:33" customFormat="1" ht="12.75">
      <c r="S709" s="199"/>
      <c r="T709" s="199"/>
      <c r="U709" s="199"/>
      <c r="V709" s="199"/>
      <c r="W709" s="199"/>
      <c r="X709" s="199"/>
      <c r="Y709" s="199"/>
      <c r="Z709" s="199"/>
      <c r="AA709" s="199"/>
      <c r="AB709" s="199"/>
      <c r="AC709" s="199"/>
      <c r="AD709" s="199"/>
      <c r="AE709" s="199"/>
      <c r="AF709" s="199"/>
      <c r="AG709" s="199"/>
    </row>
    <row r="710" spans="19:33" customFormat="1" ht="12.75">
      <c r="S710" s="199"/>
      <c r="T710" s="199"/>
      <c r="U710" s="199"/>
      <c r="V710" s="199"/>
      <c r="W710" s="199"/>
      <c r="X710" s="199"/>
      <c r="Y710" s="199"/>
      <c r="Z710" s="199"/>
      <c r="AA710" s="199"/>
      <c r="AB710" s="199"/>
      <c r="AC710" s="199"/>
      <c r="AD710" s="199"/>
      <c r="AE710" s="199"/>
      <c r="AF710" s="199"/>
      <c r="AG710" s="199"/>
    </row>
    <row r="711" spans="19:33" customFormat="1" ht="12.75">
      <c r="S711" s="199"/>
      <c r="T711" s="199"/>
      <c r="U711" s="199"/>
      <c r="V711" s="199"/>
      <c r="W711" s="199"/>
      <c r="X711" s="199"/>
      <c r="Y711" s="199"/>
      <c r="Z711" s="199"/>
      <c r="AA711" s="199"/>
      <c r="AB711" s="199"/>
      <c r="AC711" s="199"/>
      <c r="AD711" s="199"/>
      <c r="AE711" s="199"/>
      <c r="AF711" s="199"/>
      <c r="AG711" s="199"/>
    </row>
    <row r="712" spans="19:33" customFormat="1" ht="12.75">
      <c r="S712" s="199"/>
      <c r="T712" s="199"/>
      <c r="U712" s="199"/>
      <c r="V712" s="199"/>
      <c r="W712" s="199"/>
      <c r="X712" s="199"/>
      <c r="Y712" s="199"/>
      <c r="Z712" s="199"/>
      <c r="AA712" s="199"/>
      <c r="AB712" s="199"/>
      <c r="AC712" s="199"/>
      <c r="AD712" s="199"/>
      <c r="AE712" s="199"/>
      <c r="AF712" s="199"/>
      <c r="AG712" s="199"/>
    </row>
    <row r="713" spans="19:33" customFormat="1" ht="12.75">
      <c r="S713" s="199"/>
      <c r="T713" s="199"/>
      <c r="U713" s="199"/>
      <c r="V713" s="199"/>
      <c r="W713" s="199"/>
      <c r="X713" s="199"/>
      <c r="Y713" s="199"/>
      <c r="Z713" s="199"/>
      <c r="AA713" s="199"/>
      <c r="AB713" s="199"/>
      <c r="AC713" s="199"/>
      <c r="AD713" s="199"/>
      <c r="AE713" s="199"/>
      <c r="AF713" s="199"/>
      <c r="AG713" s="199"/>
    </row>
    <row r="714" spans="19:33" customFormat="1" ht="12.75">
      <c r="S714" s="199"/>
      <c r="T714" s="199"/>
      <c r="U714" s="199"/>
      <c r="V714" s="199"/>
      <c r="W714" s="199"/>
      <c r="X714" s="199"/>
      <c r="Y714" s="199"/>
      <c r="Z714" s="199"/>
      <c r="AA714" s="199"/>
      <c r="AB714" s="199"/>
      <c r="AC714" s="199"/>
      <c r="AD714" s="199"/>
      <c r="AE714" s="199"/>
      <c r="AF714" s="199"/>
      <c r="AG714" s="199"/>
    </row>
    <row r="715" spans="19:33" customFormat="1" ht="12.75">
      <c r="S715" s="199"/>
      <c r="T715" s="199"/>
      <c r="U715" s="199"/>
      <c r="V715" s="199"/>
      <c r="W715" s="199"/>
      <c r="X715" s="199"/>
      <c r="Y715" s="199"/>
      <c r="Z715" s="199"/>
      <c r="AA715" s="199"/>
      <c r="AB715" s="199"/>
      <c r="AC715" s="199"/>
      <c r="AD715" s="199"/>
      <c r="AE715" s="199"/>
      <c r="AF715" s="199"/>
      <c r="AG715" s="199"/>
    </row>
    <row r="716" spans="19:33" customFormat="1" ht="12.75">
      <c r="S716" s="199"/>
      <c r="T716" s="199"/>
      <c r="U716" s="199"/>
      <c r="V716" s="199"/>
      <c r="W716" s="199"/>
      <c r="X716" s="199"/>
      <c r="Y716" s="199"/>
      <c r="Z716" s="199"/>
      <c r="AA716" s="199"/>
      <c r="AB716" s="199"/>
      <c r="AC716" s="199"/>
      <c r="AD716" s="199"/>
      <c r="AE716" s="199"/>
      <c r="AF716" s="199"/>
      <c r="AG716" s="199"/>
    </row>
    <row r="717" spans="19:33" customFormat="1" ht="12.75">
      <c r="S717" s="199"/>
      <c r="T717" s="199"/>
      <c r="U717" s="199"/>
      <c r="V717" s="199"/>
      <c r="W717" s="199"/>
      <c r="X717" s="199"/>
      <c r="Y717" s="199"/>
      <c r="Z717" s="199"/>
      <c r="AA717" s="199"/>
      <c r="AB717" s="199"/>
      <c r="AC717" s="199"/>
      <c r="AD717" s="199"/>
      <c r="AE717" s="199"/>
      <c r="AF717" s="199"/>
      <c r="AG717" s="199"/>
    </row>
    <row r="718" spans="19:33" customFormat="1" ht="12.75">
      <c r="S718" s="199"/>
      <c r="T718" s="199"/>
      <c r="U718" s="199"/>
      <c r="V718" s="199"/>
      <c r="W718" s="199"/>
      <c r="X718" s="199"/>
      <c r="Y718" s="199"/>
      <c r="Z718" s="199"/>
      <c r="AA718" s="199"/>
      <c r="AB718" s="199"/>
      <c r="AC718" s="199"/>
      <c r="AD718" s="199"/>
      <c r="AE718" s="199"/>
      <c r="AF718" s="199"/>
      <c r="AG718" s="199"/>
    </row>
    <row r="719" spans="19:33" customFormat="1" ht="12.75">
      <c r="S719" s="199"/>
      <c r="T719" s="199"/>
      <c r="U719" s="199"/>
      <c r="V719" s="199"/>
      <c r="W719" s="199"/>
      <c r="X719" s="199"/>
      <c r="Y719" s="199"/>
      <c r="Z719" s="199"/>
      <c r="AA719" s="199"/>
      <c r="AB719" s="199"/>
      <c r="AC719" s="199"/>
      <c r="AD719" s="199"/>
      <c r="AE719" s="199"/>
      <c r="AF719" s="199"/>
      <c r="AG719" s="199"/>
    </row>
    <row r="720" spans="19:33" customFormat="1" ht="12.75">
      <c r="S720" s="199"/>
      <c r="T720" s="199"/>
      <c r="U720" s="199"/>
      <c r="V720" s="199"/>
      <c r="W720" s="199"/>
      <c r="X720" s="199"/>
      <c r="Y720" s="199"/>
      <c r="Z720" s="199"/>
      <c r="AA720" s="199"/>
      <c r="AB720" s="199"/>
      <c r="AC720" s="199"/>
      <c r="AD720" s="199"/>
      <c r="AE720" s="199"/>
      <c r="AF720" s="199"/>
      <c r="AG720" s="199"/>
    </row>
    <row r="721" spans="19:33" customFormat="1" ht="12.75">
      <c r="S721" s="199"/>
      <c r="T721" s="199"/>
      <c r="U721" s="199"/>
      <c r="V721" s="199"/>
      <c r="W721" s="199"/>
      <c r="X721" s="199"/>
      <c r="Y721" s="199"/>
      <c r="Z721" s="199"/>
      <c r="AA721" s="199"/>
      <c r="AB721" s="199"/>
      <c r="AC721" s="199"/>
      <c r="AD721" s="199"/>
      <c r="AE721" s="199"/>
      <c r="AF721" s="199"/>
      <c r="AG721" s="199"/>
    </row>
    <row r="722" spans="19:33" customFormat="1" ht="12.75">
      <c r="S722" s="199"/>
      <c r="T722" s="199"/>
      <c r="U722" s="199"/>
      <c r="V722" s="199"/>
      <c r="W722" s="199"/>
      <c r="X722" s="199"/>
      <c r="Y722" s="199"/>
      <c r="Z722" s="199"/>
      <c r="AA722" s="199"/>
      <c r="AB722" s="199"/>
      <c r="AC722" s="199"/>
      <c r="AD722" s="199"/>
      <c r="AE722" s="199"/>
      <c r="AF722" s="199"/>
      <c r="AG722" s="199"/>
    </row>
    <row r="723" spans="19:33" customFormat="1" ht="12.75">
      <c r="S723" s="199"/>
      <c r="T723" s="199"/>
      <c r="U723" s="199"/>
      <c r="V723" s="199"/>
      <c r="W723" s="199"/>
      <c r="X723" s="199"/>
      <c r="Y723" s="199"/>
      <c r="Z723" s="199"/>
      <c r="AA723" s="199"/>
      <c r="AB723" s="199"/>
      <c r="AC723" s="199"/>
      <c r="AD723" s="199"/>
      <c r="AE723" s="199"/>
      <c r="AF723" s="199"/>
      <c r="AG723" s="199"/>
    </row>
    <row r="724" spans="19:33" customFormat="1" ht="12.75">
      <c r="S724" s="199"/>
      <c r="T724" s="199"/>
      <c r="U724" s="199"/>
      <c r="V724" s="199"/>
      <c r="W724" s="199"/>
      <c r="X724" s="199"/>
      <c r="Y724" s="199"/>
      <c r="Z724" s="199"/>
      <c r="AA724" s="199"/>
      <c r="AB724" s="199"/>
      <c r="AC724" s="199"/>
      <c r="AD724" s="199"/>
      <c r="AE724" s="199"/>
      <c r="AF724" s="199"/>
      <c r="AG724" s="199"/>
    </row>
    <row r="725" spans="19:33" customFormat="1" ht="12.75">
      <c r="S725" s="199"/>
      <c r="T725" s="199"/>
      <c r="U725" s="199"/>
      <c r="V725" s="199"/>
      <c r="W725" s="199"/>
      <c r="X725" s="199"/>
      <c r="Y725" s="199"/>
      <c r="Z725" s="199"/>
      <c r="AA725" s="199"/>
      <c r="AB725" s="199"/>
      <c r="AC725" s="199"/>
      <c r="AD725" s="199"/>
      <c r="AE725" s="199"/>
      <c r="AF725" s="199"/>
      <c r="AG725" s="199"/>
    </row>
    <row r="726" spans="19:33" customFormat="1" ht="12.75">
      <c r="S726" s="199"/>
      <c r="T726" s="199"/>
      <c r="U726" s="199"/>
      <c r="V726" s="199"/>
      <c r="W726" s="199"/>
      <c r="X726" s="199"/>
      <c r="Y726" s="199"/>
      <c r="Z726" s="199"/>
      <c r="AA726" s="199"/>
      <c r="AB726" s="199"/>
      <c r="AC726" s="199"/>
      <c r="AD726" s="199"/>
      <c r="AE726" s="199"/>
      <c r="AF726" s="199"/>
      <c r="AG726" s="199"/>
    </row>
    <row r="727" spans="19:33" customFormat="1" ht="12.75">
      <c r="S727" s="199"/>
      <c r="T727" s="199"/>
      <c r="U727" s="199"/>
      <c r="V727" s="199"/>
      <c r="W727" s="199"/>
      <c r="X727" s="199"/>
      <c r="Y727" s="199"/>
      <c r="Z727" s="199"/>
      <c r="AA727" s="199"/>
      <c r="AB727" s="199"/>
      <c r="AC727" s="199"/>
      <c r="AD727" s="199"/>
      <c r="AE727" s="199"/>
      <c r="AF727" s="199"/>
      <c r="AG727" s="199"/>
    </row>
    <row r="728" spans="19:33" customFormat="1" ht="12.75">
      <c r="S728" s="199"/>
      <c r="T728" s="199"/>
      <c r="U728" s="199"/>
      <c r="V728" s="199"/>
      <c r="W728" s="199"/>
      <c r="X728" s="199"/>
      <c r="Y728" s="199"/>
      <c r="Z728" s="199"/>
      <c r="AA728" s="199"/>
      <c r="AB728" s="199"/>
      <c r="AC728" s="199"/>
      <c r="AD728" s="199"/>
      <c r="AE728" s="199"/>
      <c r="AF728" s="199"/>
      <c r="AG728" s="199"/>
    </row>
    <row r="729" spans="19:33" customFormat="1" ht="12.75">
      <c r="S729" s="199"/>
      <c r="T729" s="199"/>
      <c r="U729" s="199"/>
      <c r="V729" s="199"/>
      <c r="W729" s="199"/>
      <c r="X729" s="199"/>
      <c r="Y729" s="199"/>
      <c r="Z729" s="199"/>
      <c r="AA729" s="199"/>
      <c r="AB729" s="199"/>
      <c r="AC729" s="199"/>
      <c r="AD729" s="199"/>
      <c r="AE729" s="199"/>
      <c r="AF729" s="199"/>
      <c r="AG729" s="199"/>
    </row>
    <row r="730" spans="19:33" customFormat="1" ht="12.75">
      <c r="S730" s="199"/>
      <c r="T730" s="199"/>
      <c r="U730" s="199"/>
      <c r="V730" s="199"/>
      <c r="W730" s="199"/>
      <c r="X730" s="199"/>
      <c r="Y730" s="199"/>
      <c r="Z730" s="199"/>
      <c r="AA730" s="199"/>
      <c r="AB730" s="199"/>
      <c r="AC730" s="199"/>
      <c r="AD730" s="199"/>
      <c r="AE730" s="199"/>
      <c r="AF730" s="199"/>
      <c r="AG730" s="199"/>
    </row>
    <row r="731" spans="19:33" customFormat="1" ht="12.75">
      <c r="S731" s="199"/>
      <c r="T731" s="199"/>
      <c r="U731" s="199"/>
      <c r="V731" s="199"/>
      <c r="W731" s="199"/>
      <c r="X731" s="199"/>
      <c r="Y731" s="199"/>
      <c r="Z731" s="199"/>
      <c r="AA731" s="199"/>
      <c r="AB731" s="199"/>
      <c r="AC731" s="199"/>
      <c r="AD731" s="199"/>
      <c r="AE731" s="199"/>
      <c r="AF731" s="199"/>
      <c r="AG731" s="199"/>
    </row>
    <row r="732" spans="19:33" customFormat="1" ht="12.75">
      <c r="S732" s="199"/>
      <c r="T732" s="199"/>
      <c r="U732" s="199"/>
      <c r="V732" s="199"/>
      <c r="W732" s="199"/>
      <c r="X732" s="199"/>
      <c r="Y732" s="199"/>
      <c r="Z732" s="199"/>
      <c r="AA732" s="199"/>
      <c r="AB732" s="199"/>
      <c r="AC732" s="199"/>
      <c r="AD732" s="199"/>
      <c r="AE732" s="199"/>
      <c r="AF732" s="199"/>
      <c r="AG732" s="199"/>
    </row>
    <row r="733" spans="19:33" customFormat="1" ht="12.75">
      <c r="S733" s="199"/>
      <c r="T733" s="199"/>
      <c r="U733" s="199"/>
      <c r="V733" s="199"/>
      <c r="W733" s="199"/>
      <c r="X733" s="199"/>
      <c r="Y733" s="199"/>
      <c r="Z733" s="199"/>
      <c r="AA733" s="199"/>
      <c r="AB733" s="199"/>
      <c r="AC733" s="199"/>
      <c r="AD733" s="199"/>
      <c r="AE733" s="199"/>
      <c r="AF733" s="199"/>
      <c r="AG733" s="199"/>
    </row>
    <row r="734" spans="19:33" customFormat="1" ht="12.75">
      <c r="S734" s="199"/>
      <c r="T734" s="199"/>
      <c r="U734" s="199"/>
      <c r="V734" s="199"/>
      <c r="W734" s="199"/>
      <c r="X734" s="199"/>
      <c r="Y734" s="199"/>
      <c r="Z734" s="199"/>
      <c r="AA734" s="199"/>
      <c r="AB734" s="199"/>
      <c r="AC734" s="199"/>
      <c r="AD734" s="199"/>
      <c r="AE734" s="199"/>
      <c r="AF734" s="199"/>
      <c r="AG734" s="199"/>
    </row>
    <row r="735" spans="19:33" customFormat="1" ht="12.75">
      <c r="S735" s="199"/>
      <c r="T735" s="199"/>
      <c r="U735" s="199"/>
      <c r="V735" s="199"/>
      <c r="W735" s="199"/>
      <c r="X735" s="199"/>
      <c r="Y735" s="199"/>
      <c r="Z735" s="199"/>
      <c r="AA735" s="199"/>
      <c r="AB735" s="199"/>
      <c r="AC735" s="199"/>
      <c r="AD735" s="199"/>
      <c r="AE735" s="199"/>
      <c r="AF735" s="199"/>
      <c r="AG735" s="199"/>
    </row>
    <row r="736" spans="19:33" customFormat="1" ht="12.75">
      <c r="S736" s="199"/>
      <c r="T736" s="199"/>
      <c r="U736" s="199"/>
      <c r="V736" s="199"/>
      <c r="W736" s="199"/>
      <c r="X736" s="199"/>
      <c r="Y736" s="199"/>
      <c r="Z736" s="199"/>
      <c r="AA736" s="199"/>
      <c r="AB736" s="199"/>
      <c r="AC736" s="199"/>
      <c r="AD736" s="199"/>
      <c r="AE736" s="199"/>
      <c r="AF736" s="199"/>
      <c r="AG736" s="199"/>
    </row>
    <row r="737" spans="19:33" customFormat="1" ht="12.75">
      <c r="S737" s="199"/>
      <c r="T737" s="199"/>
      <c r="U737" s="199"/>
      <c r="V737" s="199"/>
      <c r="W737" s="199"/>
      <c r="X737" s="199"/>
      <c r="Y737" s="199"/>
      <c r="Z737" s="199"/>
      <c r="AA737" s="199"/>
      <c r="AB737" s="199"/>
      <c r="AC737" s="199"/>
      <c r="AD737" s="199"/>
      <c r="AE737" s="199"/>
      <c r="AF737" s="199"/>
      <c r="AG737" s="199"/>
    </row>
    <row r="738" spans="19:33" customFormat="1" ht="12.75">
      <c r="S738" s="199"/>
      <c r="T738" s="199"/>
      <c r="U738" s="199"/>
      <c r="V738" s="199"/>
      <c r="W738" s="199"/>
      <c r="X738" s="199"/>
      <c r="Y738" s="199"/>
      <c r="Z738" s="199"/>
      <c r="AA738" s="199"/>
      <c r="AB738" s="199"/>
      <c r="AC738" s="199"/>
      <c r="AD738" s="199"/>
      <c r="AE738" s="199"/>
      <c r="AF738" s="199"/>
      <c r="AG738" s="199"/>
    </row>
    <row r="739" spans="19:33" customFormat="1" ht="12.75">
      <c r="S739" s="199"/>
      <c r="T739" s="199"/>
      <c r="U739" s="199"/>
      <c r="V739" s="199"/>
      <c r="W739" s="199"/>
      <c r="X739" s="199"/>
      <c r="Y739" s="199"/>
      <c r="Z739" s="199"/>
      <c r="AA739" s="199"/>
      <c r="AB739" s="199"/>
      <c r="AC739" s="199"/>
      <c r="AD739" s="199"/>
      <c r="AE739" s="199"/>
      <c r="AF739" s="199"/>
      <c r="AG739" s="199"/>
    </row>
    <row r="740" spans="19:33" customFormat="1" ht="12.75">
      <c r="S740" s="199"/>
      <c r="T740" s="199"/>
      <c r="U740" s="199"/>
      <c r="V740" s="199"/>
      <c r="W740" s="199"/>
      <c r="X740" s="199"/>
      <c r="Y740" s="199"/>
      <c r="Z740" s="199"/>
      <c r="AA740" s="199"/>
      <c r="AB740" s="199"/>
      <c r="AC740" s="199"/>
      <c r="AD740" s="199"/>
      <c r="AE740" s="199"/>
      <c r="AF740" s="199"/>
      <c r="AG740" s="199"/>
    </row>
    <row r="741" spans="19:33" customFormat="1" ht="12.75">
      <c r="S741" s="199"/>
      <c r="T741" s="199"/>
      <c r="U741" s="199"/>
      <c r="V741" s="199"/>
      <c r="W741" s="199"/>
      <c r="X741" s="199"/>
      <c r="Y741" s="199"/>
      <c r="Z741" s="199"/>
      <c r="AA741" s="199"/>
      <c r="AB741" s="199"/>
      <c r="AC741" s="199"/>
      <c r="AD741" s="199"/>
      <c r="AE741" s="199"/>
      <c r="AF741" s="199"/>
      <c r="AG741" s="199"/>
    </row>
    <row r="742" spans="19:33" customFormat="1" ht="12.75">
      <c r="S742" s="199"/>
      <c r="T742" s="199"/>
      <c r="U742" s="199"/>
      <c r="V742" s="199"/>
      <c r="W742" s="199"/>
      <c r="X742" s="199"/>
      <c r="Y742" s="199"/>
      <c r="Z742" s="199"/>
      <c r="AA742" s="199"/>
      <c r="AB742" s="199"/>
      <c r="AC742" s="199"/>
      <c r="AD742" s="199"/>
      <c r="AE742" s="199"/>
      <c r="AF742" s="199"/>
      <c r="AG742" s="199"/>
    </row>
    <row r="743" spans="19:33" customFormat="1" ht="12.75">
      <c r="S743" s="199"/>
      <c r="T743" s="199"/>
      <c r="U743" s="199"/>
      <c r="V743" s="199"/>
      <c r="W743" s="199"/>
      <c r="X743" s="199"/>
      <c r="Y743" s="199"/>
      <c r="Z743" s="199"/>
      <c r="AA743" s="199"/>
      <c r="AB743" s="199"/>
      <c r="AC743" s="199"/>
      <c r="AD743" s="199"/>
      <c r="AE743" s="199"/>
      <c r="AF743" s="199"/>
      <c r="AG743" s="199"/>
    </row>
    <row r="744" spans="19:33" customFormat="1" ht="12.75">
      <c r="S744" s="199"/>
      <c r="T744" s="199"/>
      <c r="U744" s="199"/>
      <c r="V744" s="199"/>
      <c r="W744" s="199"/>
      <c r="X744" s="199"/>
      <c r="Y744" s="199"/>
      <c r="Z744" s="199"/>
      <c r="AA744" s="199"/>
      <c r="AB744" s="199"/>
      <c r="AC744" s="199"/>
      <c r="AD744" s="199"/>
      <c r="AE744" s="199"/>
      <c r="AF744" s="199"/>
      <c r="AG744" s="199"/>
    </row>
    <row r="745" spans="19:33" customFormat="1" ht="12.75">
      <c r="S745" s="199"/>
      <c r="T745" s="199"/>
      <c r="U745" s="199"/>
      <c r="V745" s="199"/>
      <c r="W745" s="199"/>
      <c r="X745" s="199"/>
      <c r="Y745" s="199"/>
      <c r="Z745" s="199"/>
      <c r="AA745" s="199"/>
      <c r="AB745" s="199"/>
      <c r="AC745" s="199"/>
      <c r="AD745" s="199"/>
      <c r="AE745" s="199"/>
      <c r="AF745" s="199"/>
      <c r="AG745" s="199"/>
    </row>
    <row r="746" spans="19:33" customFormat="1" ht="12.75">
      <c r="S746" s="199"/>
      <c r="T746" s="199"/>
      <c r="U746" s="199"/>
      <c r="V746" s="199"/>
      <c r="W746" s="199"/>
      <c r="X746" s="199"/>
      <c r="Y746" s="199"/>
      <c r="Z746" s="199"/>
      <c r="AA746" s="199"/>
      <c r="AB746" s="199"/>
      <c r="AC746" s="199"/>
      <c r="AD746" s="199"/>
      <c r="AE746" s="199"/>
      <c r="AF746" s="199"/>
      <c r="AG746" s="199"/>
    </row>
    <row r="747" spans="19:33" customFormat="1" ht="12.75">
      <c r="S747" s="199"/>
      <c r="T747" s="199"/>
      <c r="U747" s="199"/>
      <c r="V747" s="199"/>
      <c r="W747" s="199"/>
      <c r="X747" s="199"/>
      <c r="Y747" s="199"/>
      <c r="Z747" s="199"/>
      <c r="AA747" s="199"/>
      <c r="AB747" s="199"/>
      <c r="AC747" s="199"/>
      <c r="AD747" s="199"/>
      <c r="AE747" s="199"/>
      <c r="AF747" s="199"/>
      <c r="AG747" s="199"/>
    </row>
    <row r="748" spans="19:33" customFormat="1" ht="12.75">
      <c r="S748" s="199"/>
      <c r="T748" s="199"/>
      <c r="U748" s="199"/>
      <c r="V748" s="199"/>
      <c r="W748" s="199"/>
      <c r="X748" s="199"/>
      <c r="Y748" s="199"/>
      <c r="Z748" s="199"/>
      <c r="AA748" s="199"/>
      <c r="AB748" s="199"/>
      <c r="AC748" s="199"/>
      <c r="AD748" s="199"/>
      <c r="AE748" s="199"/>
      <c r="AF748" s="199"/>
      <c r="AG748" s="199"/>
    </row>
    <row r="749" spans="19:33" customFormat="1" ht="12.75">
      <c r="S749" s="199"/>
      <c r="T749" s="199"/>
      <c r="U749" s="199"/>
      <c r="V749" s="199"/>
      <c r="W749" s="199"/>
      <c r="X749" s="199"/>
      <c r="Y749" s="199"/>
      <c r="Z749" s="199"/>
      <c r="AA749" s="199"/>
      <c r="AB749" s="199"/>
      <c r="AC749" s="199"/>
      <c r="AD749" s="199"/>
      <c r="AE749" s="199"/>
      <c r="AF749" s="199"/>
      <c r="AG749" s="199"/>
    </row>
    <row r="750" spans="19:33" customFormat="1" ht="12.75">
      <c r="S750" s="199"/>
      <c r="T750" s="199"/>
      <c r="U750" s="199"/>
      <c r="V750" s="199"/>
      <c r="W750" s="199"/>
      <c r="X750" s="199"/>
      <c r="Y750" s="199"/>
      <c r="Z750" s="199"/>
      <c r="AA750" s="199"/>
      <c r="AB750" s="199"/>
      <c r="AC750" s="199"/>
      <c r="AD750" s="199"/>
      <c r="AE750" s="199"/>
      <c r="AF750" s="199"/>
      <c r="AG750" s="199"/>
    </row>
    <row r="751" spans="19:33" customFormat="1" ht="12.75">
      <c r="S751" s="199"/>
      <c r="T751" s="199"/>
      <c r="U751" s="199"/>
      <c r="V751" s="199"/>
      <c r="W751" s="199"/>
      <c r="X751" s="199"/>
      <c r="Y751" s="199"/>
      <c r="Z751" s="199"/>
      <c r="AA751" s="199"/>
      <c r="AB751" s="199"/>
      <c r="AC751" s="199"/>
      <c r="AD751" s="199"/>
      <c r="AE751" s="199"/>
      <c r="AF751" s="199"/>
      <c r="AG751" s="199"/>
    </row>
    <row r="752" spans="19:33" customFormat="1" ht="12.75">
      <c r="S752" s="199"/>
      <c r="T752" s="199"/>
      <c r="U752" s="199"/>
      <c r="V752" s="199"/>
      <c r="W752" s="199"/>
      <c r="X752" s="199"/>
      <c r="Y752" s="199"/>
      <c r="Z752" s="199"/>
      <c r="AA752" s="199"/>
      <c r="AB752" s="199"/>
      <c r="AC752" s="199"/>
      <c r="AD752" s="199"/>
      <c r="AE752" s="199"/>
      <c r="AF752" s="199"/>
      <c r="AG752" s="199"/>
    </row>
    <row r="753" spans="19:33" customFormat="1" ht="12.75">
      <c r="S753" s="199"/>
      <c r="T753" s="199"/>
      <c r="U753" s="199"/>
      <c r="V753" s="199"/>
      <c r="W753" s="199"/>
      <c r="X753" s="199"/>
      <c r="Y753" s="199"/>
      <c r="Z753" s="199"/>
      <c r="AA753" s="199"/>
      <c r="AB753" s="199"/>
      <c r="AC753" s="199"/>
      <c r="AD753" s="199"/>
      <c r="AE753" s="199"/>
      <c r="AF753" s="199"/>
      <c r="AG753" s="199"/>
    </row>
    <row r="754" spans="19:33" customFormat="1" ht="12.75">
      <c r="S754" s="199"/>
      <c r="T754" s="199"/>
      <c r="U754" s="199"/>
      <c r="V754" s="199"/>
      <c r="W754" s="199"/>
      <c r="X754" s="199"/>
      <c r="Y754" s="199"/>
      <c r="Z754" s="199"/>
      <c r="AA754" s="199"/>
      <c r="AB754" s="199"/>
      <c r="AC754" s="199"/>
      <c r="AD754" s="199"/>
      <c r="AE754" s="199"/>
      <c r="AF754" s="199"/>
      <c r="AG754" s="199"/>
    </row>
    <row r="755" spans="19:33" customFormat="1" ht="12.75">
      <c r="S755" s="199"/>
      <c r="T755" s="199"/>
      <c r="U755" s="199"/>
      <c r="V755" s="199"/>
      <c r="W755" s="199"/>
      <c r="X755" s="199"/>
      <c r="Y755" s="199"/>
      <c r="Z755" s="199"/>
      <c r="AA755" s="199"/>
      <c r="AB755" s="199"/>
      <c r="AC755" s="199"/>
      <c r="AD755" s="199"/>
      <c r="AE755" s="199"/>
      <c r="AF755" s="199"/>
      <c r="AG755" s="199"/>
    </row>
    <row r="756" spans="19:33" customFormat="1" ht="12.75">
      <c r="S756" s="199"/>
      <c r="T756" s="199"/>
      <c r="U756" s="199"/>
      <c r="V756" s="199"/>
      <c r="W756" s="199"/>
      <c r="X756" s="199"/>
      <c r="Y756" s="199"/>
      <c r="Z756" s="199"/>
      <c r="AA756" s="199"/>
      <c r="AB756" s="199"/>
      <c r="AC756" s="199"/>
      <c r="AD756" s="199"/>
      <c r="AE756" s="199"/>
      <c r="AF756" s="199"/>
      <c r="AG756" s="199"/>
    </row>
    <row r="757" spans="19:33" customFormat="1" ht="12.75">
      <c r="S757" s="199"/>
      <c r="T757" s="199"/>
      <c r="U757" s="199"/>
      <c r="V757" s="199"/>
      <c r="W757" s="199"/>
      <c r="X757" s="199"/>
      <c r="Y757" s="199"/>
      <c r="Z757" s="199"/>
      <c r="AA757" s="199"/>
      <c r="AB757" s="199"/>
      <c r="AC757" s="199"/>
      <c r="AD757" s="199"/>
      <c r="AE757" s="199"/>
      <c r="AF757" s="199"/>
      <c r="AG757" s="199"/>
    </row>
    <row r="758" spans="19:33" customFormat="1" ht="12.75">
      <c r="S758" s="199"/>
      <c r="T758" s="199"/>
      <c r="U758" s="199"/>
      <c r="V758" s="199"/>
      <c r="W758" s="199"/>
      <c r="X758" s="199"/>
      <c r="Y758" s="199"/>
      <c r="Z758" s="199"/>
      <c r="AA758" s="199"/>
      <c r="AB758" s="199"/>
      <c r="AC758" s="199"/>
      <c r="AD758" s="199"/>
      <c r="AE758" s="199"/>
      <c r="AF758" s="199"/>
      <c r="AG758" s="199"/>
    </row>
    <row r="759" spans="19:33" customFormat="1" ht="12.75">
      <c r="S759" s="199"/>
      <c r="T759" s="199"/>
      <c r="U759" s="199"/>
      <c r="V759" s="199"/>
      <c r="W759" s="199"/>
      <c r="X759" s="199"/>
      <c r="Y759" s="199"/>
      <c r="Z759" s="199"/>
      <c r="AA759" s="199"/>
      <c r="AB759" s="199"/>
      <c r="AC759" s="199"/>
      <c r="AD759" s="199"/>
      <c r="AE759" s="199"/>
      <c r="AF759" s="199"/>
      <c r="AG759" s="199"/>
    </row>
    <row r="760" spans="19:33" customFormat="1" ht="12.75">
      <c r="S760" s="199"/>
      <c r="T760" s="199"/>
      <c r="U760" s="199"/>
      <c r="V760" s="199"/>
      <c r="W760" s="199"/>
      <c r="X760" s="199"/>
      <c r="Y760" s="199"/>
      <c r="Z760" s="199"/>
      <c r="AA760" s="199"/>
      <c r="AB760" s="199"/>
      <c r="AC760" s="199"/>
      <c r="AD760" s="199"/>
      <c r="AE760" s="199"/>
      <c r="AF760" s="199"/>
      <c r="AG760" s="199"/>
    </row>
    <row r="761" spans="19:33" customFormat="1" ht="12.75">
      <c r="S761" s="199"/>
      <c r="T761" s="199"/>
      <c r="U761" s="199"/>
      <c r="V761" s="199"/>
      <c r="W761" s="199"/>
      <c r="X761" s="199"/>
      <c r="Y761" s="199"/>
      <c r="Z761" s="199"/>
      <c r="AA761" s="199"/>
      <c r="AB761" s="199"/>
      <c r="AC761" s="199"/>
      <c r="AD761" s="199"/>
      <c r="AE761" s="199"/>
      <c r="AF761" s="199"/>
      <c r="AG761" s="199"/>
    </row>
    <row r="762" spans="19:33" customFormat="1" ht="12.75">
      <c r="S762" s="199"/>
      <c r="T762" s="199"/>
      <c r="U762" s="199"/>
      <c r="V762" s="199"/>
      <c r="W762" s="199"/>
      <c r="X762" s="199"/>
      <c r="Y762" s="199"/>
      <c r="Z762" s="199"/>
      <c r="AA762" s="199"/>
      <c r="AB762" s="199"/>
      <c r="AC762" s="199"/>
      <c r="AD762" s="199"/>
      <c r="AE762" s="199"/>
      <c r="AF762" s="199"/>
      <c r="AG762" s="199"/>
    </row>
    <row r="763" spans="19:33" customFormat="1" ht="12.75">
      <c r="S763" s="199"/>
      <c r="T763" s="199"/>
      <c r="U763" s="199"/>
      <c r="V763" s="199"/>
      <c r="W763" s="199"/>
      <c r="X763" s="199"/>
      <c r="Y763" s="199"/>
      <c r="Z763" s="199"/>
      <c r="AA763" s="199"/>
      <c r="AB763" s="199"/>
      <c r="AC763" s="199"/>
      <c r="AD763" s="199"/>
      <c r="AE763" s="199"/>
      <c r="AF763" s="199"/>
      <c r="AG763" s="199"/>
    </row>
    <row r="764" spans="19:33" customFormat="1" ht="12.75">
      <c r="S764" s="199"/>
      <c r="T764" s="199"/>
      <c r="U764" s="199"/>
      <c r="V764" s="199"/>
      <c r="W764" s="199"/>
      <c r="X764" s="199"/>
      <c r="Y764" s="199"/>
      <c r="Z764" s="199"/>
      <c r="AA764" s="199"/>
      <c r="AB764" s="199"/>
      <c r="AC764" s="199"/>
      <c r="AD764" s="199"/>
      <c r="AE764" s="199"/>
      <c r="AF764" s="199"/>
      <c r="AG764" s="199"/>
    </row>
    <row r="765" spans="19:33" customFormat="1" ht="12.75">
      <c r="S765" s="199"/>
      <c r="T765" s="199"/>
      <c r="U765" s="199"/>
      <c r="V765" s="199"/>
      <c r="W765" s="199"/>
      <c r="X765" s="199"/>
      <c r="Y765" s="199"/>
      <c r="Z765" s="199"/>
      <c r="AA765" s="199"/>
      <c r="AB765" s="199"/>
      <c r="AC765" s="199"/>
      <c r="AD765" s="199"/>
      <c r="AE765" s="199"/>
      <c r="AF765" s="199"/>
      <c r="AG765" s="199"/>
    </row>
    <row r="766" spans="19:33" customFormat="1" ht="12.75">
      <c r="S766" s="199"/>
      <c r="T766" s="199"/>
      <c r="U766" s="199"/>
      <c r="V766" s="199"/>
      <c r="W766" s="199"/>
      <c r="X766" s="199"/>
      <c r="Y766" s="199"/>
      <c r="Z766" s="199"/>
      <c r="AA766" s="199"/>
      <c r="AB766" s="199"/>
      <c r="AC766" s="199"/>
      <c r="AD766" s="199"/>
      <c r="AE766" s="199"/>
      <c r="AF766" s="199"/>
      <c r="AG766" s="199"/>
    </row>
    <row r="767" spans="19:33" customFormat="1" ht="12.75">
      <c r="S767" s="199"/>
      <c r="T767" s="199"/>
      <c r="U767" s="199"/>
      <c r="V767" s="199"/>
      <c r="W767" s="199"/>
      <c r="X767" s="199"/>
      <c r="Y767" s="199"/>
      <c r="Z767" s="199"/>
      <c r="AA767" s="199"/>
      <c r="AB767" s="199"/>
      <c r="AC767" s="199"/>
      <c r="AD767" s="199"/>
      <c r="AE767" s="199"/>
      <c r="AF767" s="199"/>
      <c r="AG767" s="199"/>
    </row>
    <row r="768" spans="19:33" customFormat="1" ht="12.75">
      <c r="S768" s="199"/>
      <c r="T768" s="199"/>
      <c r="U768" s="199"/>
      <c r="V768" s="199"/>
      <c r="W768" s="199"/>
      <c r="X768" s="199"/>
      <c r="Y768" s="199"/>
      <c r="Z768" s="199"/>
      <c r="AA768" s="199"/>
      <c r="AB768" s="199"/>
      <c r="AC768" s="199"/>
      <c r="AD768" s="199"/>
      <c r="AE768" s="199"/>
      <c r="AF768" s="199"/>
      <c r="AG768" s="199"/>
    </row>
    <row r="769" spans="19:33" customFormat="1" ht="12.75">
      <c r="S769" s="199"/>
      <c r="T769" s="199"/>
      <c r="U769" s="199"/>
      <c r="V769" s="199"/>
      <c r="W769" s="199"/>
      <c r="X769" s="199"/>
      <c r="Y769" s="199"/>
      <c r="Z769" s="199"/>
      <c r="AA769" s="199"/>
      <c r="AB769" s="199"/>
      <c r="AC769" s="199"/>
      <c r="AD769" s="199"/>
      <c r="AE769" s="199"/>
      <c r="AF769" s="199"/>
      <c r="AG769" s="199"/>
    </row>
    <row r="770" spans="19:33" customFormat="1" ht="12.75">
      <c r="S770" s="199"/>
      <c r="T770" s="199"/>
      <c r="U770" s="199"/>
      <c r="V770" s="199"/>
      <c r="W770" s="199"/>
      <c r="X770" s="199"/>
      <c r="Y770" s="199"/>
      <c r="Z770" s="199"/>
      <c r="AA770" s="199"/>
      <c r="AB770" s="199"/>
      <c r="AC770" s="199"/>
      <c r="AD770" s="199"/>
      <c r="AE770" s="199"/>
      <c r="AF770" s="199"/>
      <c r="AG770" s="199"/>
    </row>
    <row r="771" spans="19:33" customFormat="1" ht="12.75">
      <c r="S771" s="199"/>
      <c r="T771" s="199"/>
      <c r="U771" s="199"/>
      <c r="V771" s="199"/>
      <c r="W771" s="199"/>
      <c r="X771" s="199"/>
      <c r="Y771" s="199"/>
      <c r="Z771" s="199"/>
      <c r="AA771" s="199"/>
      <c r="AB771" s="199"/>
      <c r="AC771" s="199"/>
      <c r="AD771" s="199"/>
      <c r="AE771" s="199"/>
      <c r="AF771" s="199"/>
      <c r="AG771" s="199"/>
    </row>
    <row r="772" spans="19:33" customFormat="1" ht="12.75">
      <c r="S772" s="199"/>
      <c r="T772" s="199"/>
      <c r="U772" s="199"/>
      <c r="V772" s="199"/>
      <c r="W772" s="199"/>
      <c r="X772" s="199"/>
      <c r="Y772" s="199"/>
      <c r="Z772" s="199"/>
      <c r="AA772" s="199"/>
      <c r="AB772" s="199"/>
      <c r="AC772" s="199"/>
      <c r="AD772" s="199"/>
      <c r="AE772" s="199"/>
      <c r="AF772" s="199"/>
      <c r="AG772" s="199"/>
    </row>
    <row r="773" spans="19:33" customFormat="1" ht="12.75">
      <c r="S773" s="199"/>
      <c r="T773" s="199"/>
      <c r="U773" s="199"/>
      <c r="V773" s="199"/>
      <c r="W773" s="199"/>
      <c r="X773" s="199"/>
      <c r="Y773" s="199"/>
      <c r="Z773" s="199"/>
      <c r="AA773" s="199"/>
      <c r="AB773" s="199"/>
      <c r="AC773" s="199"/>
      <c r="AD773" s="199"/>
      <c r="AE773" s="199"/>
      <c r="AF773" s="199"/>
      <c r="AG773" s="199"/>
    </row>
    <row r="774" spans="19:33" customFormat="1" ht="12.75">
      <c r="S774" s="199"/>
      <c r="T774" s="199"/>
      <c r="U774" s="199"/>
      <c r="V774" s="199"/>
      <c r="W774" s="199"/>
      <c r="X774" s="199"/>
      <c r="Y774" s="199"/>
      <c r="Z774" s="199"/>
      <c r="AA774" s="199"/>
      <c r="AB774" s="199"/>
      <c r="AC774" s="199"/>
      <c r="AD774" s="199"/>
      <c r="AE774" s="199"/>
      <c r="AF774" s="199"/>
      <c r="AG774" s="199"/>
    </row>
    <row r="775" spans="19:33" customFormat="1" ht="12.75">
      <c r="S775" s="199"/>
      <c r="T775" s="199"/>
      <c r="U775" s="199"/>
      <c r="V775" s="199"/>
      <c r="W775" s="199"/>
      <c r="X775" s="199"/>
      <c r="Y775" s="199"/>
      <c r="Z775" s="199"/>
      <c r="AA775" s="199"/>
      <c r="AB775" s="199"/>
      <c r="AC775" s="199"/>
      <c r="AD775" s="199"/>
      <c r="AE775" s="199"/>
      <c r="AF775" s="199"/>
      <c r="AG775" s="199"/>
    </row>
    <row r="776" spans="19:33" customFormat="1" ht="12.75">
      <c r="S776" s="199"/>
      <c r="T776" s="199"/>
      <c r="U776" s="199"/>
      <c r="V776" s="199"/>
      <c r="W776" s="199"/>
      <c r="X776" s="199"/>
      <c r="Y776" s="199"/>
      <c r="Z776" s="199"/>
      <c r="AA776" s="199"/>
      <c r="AB776" s="199"/>
      <c r="AC776" s="199"/>
      <c r="AD776" s="199"/>
      <c r="AE776" s="199"/>
      <c r="AF776" s="199"/>
      <c r="AG776" s="199"/>
    </row>
    <row r="777" spans="19:33" customFormat="1" ht="12.75">
      <c r="S777" s="199"/>
      <c r="T777" s="199"/>
      <c r="U777" s="199"/>
      <c r="V777" s="199"/>
      <c r="W777" s="199"/>
      <c r="X777" s="199"/>
      <c r="Y777" s="199"/>
      <c r="Z777" s="199"/>
      <c r="AA777" s="199"/>
      <c r="AB777" s="199"/>
      <c r="AC777" s="199"/>
      <c r="AD777" s="199"/>
      <c r="AE777" s="199"/>
      <c r="AF777" s="199"/>
      <c r="AG777" s="199"/>
    </row>
    <row r="778" spans="19:33" customFormat="1" ht="12.75">
      <c r="S778" s="199"/>
      <c r="T778" s="199"/>
      <c r="U778" s="199"/>
      <c r="V778" s="199"/>
      <c r="W778" s="199"/>
      <c r="X778" s="199"/>
      <c r="Y778" s="199"/>
      <c r="Z778" s="199"/>
      <c r="AA778" s="199"/>
      <c r="AB778" s="199"/>
      <c r="AC778" s="199"/>
      <c r="AD778" s="199"/>
      <c r="AE778" s="199"/>
      <c r="AF778" s="199"/>
      <c r="AG778" s="199"/>
    </row>
    <row r="779" spans="19:33" customFormat="1" ht="12.75">
      <c r="S779" s="199"/>
      <c r="T779" s="199"/>
      <c r="U779" s="199"/>
      <c r="V779" s="199"/>
      <c r="W779" s="199"/>
      <c r="X779" s="199"/>
      <c r="Y779" s="199"/>
      <c r="Z779" s="199"/>
      <c r="AA779" s="199"/>
      <c r="AB779" s="199"/>
      <c r="AC779" s="199"/>
      <c r="AD779" s="199"/>
      <c r="AE779" s="199"/>
      <c r="AF779" s="199"/>
      <c r="AG779" s="199"/>
    </row>
    <row r="780" spans="19:33" customFormat="1" ht="12.75">
      <c r="S780" s="199"/>
      <c r="T780" s="199"/>
      <c r="U780" s="199"/>
      <c r="V780" s="199"/>
      <c r="W780" s="199"/>
      <c r="X780" s="199"/>
      <c r="Y780" s="199"/>
      <c r="Z780" s="199"/>
      <c r="AA780" s="199"/>
      <c r="AB780" s="199"/>
      <c r="AC780" s="199"/>
      <c r="AD780" s="199"/>
      <c r="AE780" s="199"/>
      <c r="AF780" s="199"/>
      <c r="AG780" s="199"/>
    </row>
    <row r="781" spans="19:33" customFormat="1" ht="12.75">
      <c r="S781" s="199"/>
      <c r="T781" s="199"/>
      <c r="U781" s="199"/>
      <c r="V781" s="199"/>
      <c r="W781" s="199"/>
      <c r="X781" s="199"/>
      <c r="Y781" s="199"/>
      <c r="Z781" s="199"/>
      <c r="AA781" s="199"/>
      <c r="AB781" s="199"/>
      <c r="AC781" s="199"/>
      <c r="AD781" s="199"/>
      <c r="AE781" s="199"/>
      <c r="AF781" s="199"/>
      <c r="AG781" s="199"/>
    </row>
    <row r="782" spans="19:33" customFormat="1" ht="12.75">
      <c r="S782" s="199"/>
      <c r="T782" s="199"/>
      <c r="U782" s="199"/>
      <c r="V782" s="199"/>
      <c r="W782" s="199"/>
      <c r="X782" s="199"/>
      <c r="Y782" s="199"/>
      <c r="Z782" s="199"/>
      <c r="AA782" s="199"/>
      <c r="AB782" s="199"/>
      <c r="AC782" s="199"/>
      <c r="AD782" s="199"/>
      <c r="AE782" s="199"/>
      <c r="AF782" s="199"/>
      <c r="AG782" s="199"/>
    </row>
    <row r="783" spans="19:33" customFormat="1" ht="12.75">
      <c r="S783" s="199"/>
      <c r="T783" s="199"/>
      <c r="U783" s="199"/>
      <c r="V783" s="199"/>
      <c r="W783" s="199"/>
      <c r="X783" s="199"/>
      <c r="Y783" s="199"/>
      <c r="Z783" s="199"/>
      <c r="AA783" s="199"/>
      <c r="AB783" s="199"/>
      <c r="AC783" s="199"/>
      <c r="AD783" s="199"/>
      <c r="AE783" s="199"/>
      <c r="AF783" s="199"/>
      <c r="AG783" s="199"/>
    </row>
    <row r="784" spans="19:33" customFormat="1" ht="12.75">
      <c r="S784" s="199"/>
      <c r="T784" s="199"/>
      <c r="U784" s="199"/>
      <c r="V784" s="199"/>
      <c r="W784" s="199"/>
      <c r="X784" s="199"/>
      <c r="Y784" s="199"/>
      <c r="Z784" s="199"/>
      <c r="AA784" s="199"/>
      <c r="AB784" s="199"/>
      <c r="AC784" s="199"/>
      <c r="AD784" s="199"/>
      <c r="AE784" s="199"/>
      <c r="AF784" s="199"/>
      <c r="AG784" s="199"/>
    </row>
    <row r="785" spans="19:33" customFormat="1" ht="12.75">
      <c r="S785" s="199"/>
      <c r="T785" s="199"/>
      <c r="U785" s="199"/>
      <c r="V785" s="199"/>
      <c r="W785" s="199"/>
      <c r="X785" s="199"/>
      <c r="Y785" s="199"/>
      <c r="Z785" s="199"/>
      <c r="AA785" s="199"/>
      <c r="AB785" s="199"/>
      <c r="AC785" s="199"/>
      <c r="AD785" s="199"/>
      <c r="AE785" s="199"/>
      <c r="AF785" s="199"/>
      <c r="AG785" s="199"/>
    </row>
    <row r="786" spans="19:33" customFormat="1" ht="12.75">
      <c r="S786" s="199"/>
      <c r="T786" s="199"/>
      <c r="U786" s="199"/>
      <c r="V786" s="199"/>
      <c r="W786" s="199"/>
      <c r="X786" s="199"/>
      <c r="Y786" s="199"/>
      <c r="Z786" s="199"/>
      <c r="AA786" s="199"/>
      <c r="AB786" s="199"/>
      <c r="AC786" s="199"/>
      <c r="AD786" s="199"/>
      <c r="AE786" s="199"/>
      <c r="AF786" s="199"/>
      <c r="AG786" s="199"/>
    </row>
    <row r="787" spans="19:33" customFormat="1" ht="12.75">
      <c r="S787" s="199"/>
      <c r="T787" s="199"/>
      <c r="U787" s="199"/>
      <c r="V787" s="199"/>
      <c r="W787" s="199"/>
      <c r="X787" s="199"/>
      <c r="Y787" s="199"/>
      <c r="Z787" s="199"/>
      <c r="AA787" s="199"/>
      <c r="AB787" s="199"/>
      <c r="AC787" s="199"/>
      <c r="AD787" s="199"/>
      <c r="AE787" s="199"/>
      <c r="AF787" s="199"/>
      <c r="AG787" s="199"/>
    </row>
    <row r="788" spans="19:33" customFormat="1" ht="12.75">
      <c r="S788" s="199"/>
      <c r="T788" s="199"/>
      <c r="U788" s="199"/>
      <c r="V788" s="199"/>
      <c r="W788" s="199"/>
      <c r="X788" s="199"/>
      <c r="Y788" s="199"/>
      <c r="Z788" s="199"/>
      <c r="AA788" s="199"/>
      <c r="AB788" s="199"/>
      <c r="AC788" s="199"/>
      <c r="AD788" s="199"/>
      <c r="AE788" s="199"/>
      <c r="AF788" s="199"/>
      <c r="AG788" s="199"/>
    </row>
    <row r="789" spans="19:33" customFormat="1" ht="12.75">
      <c r="S789" s="199"/>
      <c r="T789" s="199"/>
      <c r="U789" s="199"/>
      <c r="V789" s="199"/>
      <c r="W789" s="199"/>
      <c r="X789" s="199"/>
      <c r="Y789" s="199"/>
      <c r="Z789" s="199"/>
      <c r="AA789" s="199"/>
      <c r="AB789" s="199"/>
      <c r="AC789" s="199"/>
      <c r="AD789" s="199"/>
      <c r="AE789" s="199"/>
      <c r="AF789" s="199"/>
      <c r="AG789" s="199"/>
    </row>
    <row r="790" spans="19:33" customFormat="1" ht="12.75">
      <c r="S790" s="199"/>
      <c r="T790" s="199"/>
      <c r="U790" s="199"/>
      <c r="V790" s="199"/>
      <c r="W790" s="199"/>
      <c r="X790" s="199"/>
      <c r="Y790" s="199"/>
      <c r="Z790" s="199"/>
      <c r="AA790" s="199"/>
      <c r="AB790" s="199"/>
      <c r="AC790" s="199"/>
      <c r="AD790" s="199"/>
      <c r="AE790" s="199"/>
      <c r="AF790" s="199"/>
      <c r="AG790" s="199"/>
    </row>
    <row r="791" spans="19:33" customFormat="1" ht="12.75">
      <c r="S791" s="199"/>
      <c r="T791" s="199"/>
      <c r="U791" s="199"/>
      <c r="V791" s="199"/>
      <c r="W791" s="199"/>
      <c r="X791" s="199"/>
      <c r="Y791" s="199"/>
      <c r="Z791" s="199"/>
      <c r="AA791" s="199"/>
      <c r="AB791" s="199"/>
      <c r="AC791" s="199"/>
      <c r="AD791" s="199"/>
      <c r="AE791" s="199"/>
      <c r="AF791" s="199"/>
      <c r="AG791" s="199"/>
    </row>
    <row r="792" spans="19:33" customFormat="1" ht="12.75">
      <c r="S792" s="199"/>
      <c r="T792" s="199"/>
      <c r="U792" s="199"/>
      <c r="V792" s="199"/>
      <c r="W792" s="199"/>
      <c r="X792" s="199"/>
      <c r="Y792" s="199"/>
      <c r="Z792" s="199"/>
      <c r="AA792" s="199"/>
      <c r="AB792" s="199"/>
      <c r="AC792" s="199"/>
      <c r="AD792" s="199"/>
      <c r="AE792" s="199"/>
      <c r="AF792" s="199"/>
      <c r="AG792" s="199"/>
    </row>
    <row r="793" spans="19:33" customFormat="1" ht="12.75">
      <c r="S793" s="199"/>
      <c r="T793" s="199"/>
      <c r="U793" s="199"/>
      <c r="V793" s="199"/>
      <c r="W793" s="199"/>
      <c r="X793" s="199"/>
      <c r="Y793" s="199"/>
      <c r="Z793" s="199"/>
      <c r="AA793" s="199"/>
      <c r="AB793" s="199"/>
      <c r="AC793" s="199"/>
      <c r="AD793" s="199"/>
      <c r="AE793" s="199"/>
      <c r="AF793" s="199"/>
      <c r="AG793" s="199"/>
    </row>
    <row r="794" spans="19:33" customFormat="1" ht="12.75">
      <c r="S794" s="199"/>
      <c r="T794" s="199"/>
      <c r="U794" s="199"/>
      <c r="V794" s="199"/>
      <c r="W794" s="199"/>
      <c r="X794" s="199"/>
      <c r="Y794" s="199"/>
      <c r="Z794" s="199"/>
      <c r="AA794" s="199"/>
      <c r="AB794" s="199"/>
      <c r="AC794" s="199"/>
      <c r="AD794" s="199"/>
      <c r="AE794" s="199"/>
      <c r="AF794" s="199"/>
      <c r="AG794" s="199"/>
    </row>
    <row r="795" spans="19:33" customFormat="1" ht="12.75">
      <c r="S795" s="199"/>
      <c r="T795" s="199"/>
      <c r="U795" s="199"/>
      <c r="V795" s="199"/>
      <c r="W795" s="199"/>
      <c r="X795" s="199"/>
      <c r="Y795" s="199"/>
      <c r="Z795" s="199"/>
      <c r="AA795" s="199"/>
      <c r="AB795" s="199"/>
      <c r="AC795" s="199"/>
      <c r="AD795" s="199"/>
      <c r="AE795" s="199"/>
      <c r="AF795" s="199"/>
      <c r="AG795" s="199"/>
    </row>
    <row r="796" spans="19:33" customFormat="1" ht="12.75">
      <c r="S796" s="199"/>
      <c r="T796" s="199"/>
      <c r="U796" s="199"/>
      <c r="V796" s="199"/>
      <c r="W796" s="199"/>
      <c r="X796" s="199"/>
      <c r="Y796" s="199"/>
      <c r="Z796" s="199"/>
      <c r="AA796" s="199"/>
      <c r="AB796" s="199"/>
      <c r="AC796" s="199"/>
      <c r="AD796" s="199"/>
      <c r="AE796" s="199"/>
      <c r="AF796" s="199"/>
      <c r="AG796" s="199"/>
    </row>
    <row r="797" spans="19:33" customFormat="1" ht="12.75">
      <c r="S797" s="199"/>
      <c r="T797" s="199"/>
      <c r="U797" s="199"/>
      <c r="V797" s="199"/>
      <c r="W797" s="199"/>
      <c r="X797" s="199"/>
      <c r="Y797" s="199"/>
      <c r="Z797" s="199"/>
      <c r="AA797" s="199"/>
      <c r="AB797" s="199"/>
      <c r="AC797" s="199"/>
      <c r="AD797" s="199"/>
      <c r="AE797" s="199"/>
      <c r="AF797" s="199"/>
      <c r="AG797" s="199"/>
    </row>
    <row r="798" spans="19:33" customFormat="1" ht="12.75">
      <c r="S798" s="199"/>
      <c r="T798" s="199"/>
      <c r="U798" s="199"/>
      <c r="V798" s="199"/>
      <c r="W798" s="199"/>
      <c r="X798" s="199"/>
      <c r="Y798" s="199"/>
      <c r="Z798" s="199"/>
      <c r="AA798" s="199"/>
      <c r="AB798" s="199"/>
      <c r="AC798" s="199"/>
      <c r="AD798" s="199"/>
      <c r="AE798" s="199"/>
      <c r="AF798" s="199"/>
      <c r="AG798" s="199"/>
    </row>
    <row r="799" spans="19:33" customFormat="1" ht="12.75">
      <c r="S799" s="199"/>
      <c r="T799" s="199"/>
      <c r="U799" s="199"/>
      <c r="V799" s="199"/>
      <c r="W799" s="199"/>
      <c r="X799" s="199"/>
      <c r="Y799" s="199"/>
      <c r="Z799" s="199"/>
      <c r="AA799" s="199"/>
      <c r="AB799" s="199"/>
      <c r="AC799" s="199"/>
      <c r="AD799" s="199"/>
      <c r="AE799" s="199"/>
      <c r="AF799" s="199"/>
      <c r="AG799" s="199"/>
    </row>
    <row r="800" spans="19:33" customFormat="1" ht="12.75">
      <c r="S800" s="199"/>
      <c r="T800" s="199"/>
      <c r="U800" s="199"/>
      <c r="V800" s="199"/>
      <c r="W800" s="199"/>
      <c r="X800" s="199"/>
      <c r="Y800" s="199"/>
      <c r="Z800" s="199"/>
      <c r="AA800" s="199"/>
      <c r="AB800" s="199"/>
      <c r="AC800" s="199"/>
      <c r="AD800" s="199"/>
      <c r="AE800" s="199"/>
      <c r="AF800" s="199"/>
      <c r="AG800" s="199"/>
    </row>
    <row r="801" spans="19:33" customFormat="1" ht="12.75">
      <c r="S801" s="199"/>
      <c r="T801" s="199"/>
      <c r="U801" s="199"/>
      <c r="V801" s="199"/>
      <c r="W801" s="199"/>
      <c r="X801" s="199"/>
      <c r="Y801" s="199"/>
      <c r="Z801" s="199"/>
      <c r="AA801" s="199"/>
      <c r="AB801" s="199"/>
      <c r="AC801" s="199"/>
      <c r="AD801" s="199"/>
      <c r="AE801" s="199"/>
      <c r="AF801" s="199"/>
      <c r="AG801" s="199"/>
    </row>
    <row r="802" spans="19:33" customFormat="1" ht="12.75">
      <c r="S802" s="199"/>
      <c r="T802" s="199"/>
      <c r="U802" s="199"/>
      <c r="V802" s="199"/>
      <c r="W802" s="199"/>
      <c r="X802" s="199"/>
      <c r="Y802" s="199"/>
      <c r="Z802" s="199"/>
      <c r="AA802" s="199"/>
      <c r="AB802" s="199"/>
      <c r="AC802" s="199"/>
      <c r="AD802" s="199"/>
      <c r="AE802" s="199"/>
      <c r="AF802" s="199"/>
      <c r="AG802" s="199"/>
    </row>
    <row r="803" spans="19:33" customFormat="1" ht="12.75">
      <c r="S803" s="199"/>
      <c r="T803" s="199"/>
      <c r="U803" s="199"/>
      <c r="V803" s="199"/>
      <c r="W803" s="199"/>
      <c r="X803" s="199"/>
      <c r="Y803" s="199"/>
      <c r="Z803" s="199"/>
      <c r="AA803" s="199"/>
      <c r="AB803" s="199"/>
      <c r="AC803" s="199"/>
      <c r="AD803" s="199"/>
      <c r="AE803" s="199"/>
      <c r="AF803" s="199"/>
      <c r="AG803" s="199"/>
    </row>
    <row r="804" spans="19:33" customFormat="1" ht="12.75">
      <c r="S804" s="199"/>
      <c r="T804" s="199"/>
      <c r="U804" s="199"/>
      <c r="V804" s="199"/>
      <c r="W804" s="199"/>
      <c r="X804" s="199"/>
      <c r="Y804" s="199"/>
      <c r="Z804" s="199"/>
      <c r="AA804" s="199"/>
      <c r="AB804" s="199"/>
      <c r="AC804" s="199"/>
      <c r="AD804" s="199"/>
      <c r="AE804" s="199"/>
      <c r="AF804" s="199"/>
      <c r="AG804" s="199"/>
    </row>
    <row r="805" spans="19:33" customFormat="1" ht="12.75">
      <c r="S805" s="199"/>
      <c r="T805" s="199"/>
      <c r="U805" s="199"/>
      <c r="V805" s="199"/>
      <c r="W805" s="199"/>
      <c r="X805" s="199"/>
      <c r="Y805" s="199"/>
      <c r="Z805" s="199"/>
      <c r="AA805" s="199"/>
      <c r="AB805" s="199"/>
      <c r="AC805" s="199"/>
      <c r="AD805" s="199"/>
      <c r="AE805" s="199"/>
      <c r="AF805" s="199"/>
      <c r="AG805" s="199"/>
    </row>
    <row r="806" spans="19:33" customFormat="1" ht="12.75">
      <c r="S806" s="199"/>
      <c r="T806" s="199"/>
      <c r="U806" s="199"/>
      <c r="V806" s="199"/>
      <c r="W806" s="199"/>
      <c r="X806" s="199"/>
      <c r="Y806" s="199"/>
      <c r="Z806" s="199"/>
      <c r="AA806" s="199"/>
      <c r="AB806" s="199"/>
      <c r="AC806" s="199"/>
      <c r="AD806" s="199"/>
      <c r="AE806" s="199"/>
      <c r="AF806" s="199"/>
      <c r="AG806" s="199"/>
    </row>
    <row r="807" spans="19:33" customFormat="1" ht="12.75">
      <c r="S807" s="199"/>
      <c r="T807" s="199"/>
      <c r="U807" s="199"/>
      <c r="V807" s="199"/>
      <c r="W807" s="199"/>
      <c r="X807" s="199"/>
      <c r="Y807" s="199"/>
      <c r="Z807" s="199"/>
      <c r="AA807" s="199"/>
      <c r="AB807" s="199"/>
      <c r="AC807" s="199"/>
      <c r="AD807" s="199"/>
      <c r="AE807" s="199"/>
      <c r="AF807" s="199"/>
      <c r="AG807" s="199"/>
    </row>
    <row r="808" spans="19:33" customFormat="1" ht="12.75">
      <c r="S808" s="199"/>
      <c r="T808" s="199"/>
      <c r="U808" s="199"/>
      <c r="V808" s="199"/>
      <c r="W808" s="199"/>
      <c r="X808" s="199"/>
      <c r="Y808" s="199"/>
      <c r="Z808" s="199"/>
      <c r="AA808" s="199"/>
      <c r="AB808" s="199"/>
      <c r="AC808" s="199"/>
      <c r="AD808" s="199"/>
      <c r="AE808" s="199"/>
      <c r="AF808" s="199"/>
      <c r="AG808" s="199"/>
    </row>
    <row r="809" spans="19:33" customFormat="1" ht="12.75">
      <c r="S809" s="199"/>
      <c r="T809" s="199"/>
      <c r="U809" s="199"/>
      <c r="V809" s="199"/>
      <c r="W809" s="199"/>
      <c r="X809" s="199"/>
      <c r="Y809" s="199"/>
      <c r="Z809" s="199"/>
      <c r="AA809" s="199"/>
      <c r="AB809" s="199"/>
      <c r="AC809" s="199"/>
      <c r="AD809" s="199"/>
      <c r="AE809" s="199"/>
      <c r="AF809" s="199"/>
      <c r="AG809" s="199"/>
    </row>
    <row r="810" spans="19:33" customFormat="1" ht="12.75">
      <c r="S810" s="199"/>
      <c r="T810" s="199"/>
      <c r="U810" s="199"/>
      <c r="V810" s="199"/>
      <c r="W810" s="199"/>
      <c r="X810" s="199"/>
      <c r="Y810" s="199"/>
      <c r="Z810" s="199"/>
      <c r="AA810" s="199"/>
      <c r="AB810" s="199"/>
      <c r="AC810" s="199"/>
      <c r="AD810" s="199"/>
      <c r="AE810" s="199"/>
      <c r="AF810" s="199"/>
      <c r="AG810" s="199"/>
    </row>
    <row r="811" spans="19:33" customFormat="1" ht="12.75">
      <c r="S811" s="199"/>
      <c r="T811" s="199"/>
      <c r="U811" s="199"/>
      <c r="V811" s="199"/>
      <c r="W811" s="199"/>
      <c r="X811" s="199"/>
      <c r="Y811" s="199"/>
      <c r="Z811" s="199"/>
      <c r="AA811" s="199"/>
      <c r="AB811" s="199"/>
      <c r="AC811" s="199"/>
      <c r="AD811" s="199"/>
      <c r="AE811" s="199"/>
      <c r="AF811" s="199"/>
      <c r="AG811" s="199"/>
    </row>
    <row r="812" spans="19:33" customFormat="1" ht="12.75">
      <c r="S812" s="199"/>
      <c r="T812" s="199"/>
      <c r="U812" s="199"/>
      <c r="V812" s="199"/>
      <c r="W812" s="199"/>
      <c r="X812" s="199"/>
      <c r="Y812" s="199"/>
      <c r="Z812" s="199"/>
      <c r="AA812" s="199"/>
      <c r="AB812" s="199"/>
      <c r="AC812" s="199"/>
      <c r="AD812" s="199"/>
      <c r="AE812" s="199"/>
      <c r="AF812" s="199"/>
      <c r="AG812" s="199"/>
    </row>
    <row r="813" spans="19:33" customFormat="1" ht="12.75">
      <c r="S813" s="199"/>
      <c r="T813" s="199"/>
      <c r="U813" s="199"/>
      <c r="V813" s="199"/>
      <c r="W813" s="199"/>
      <c r="X813" s="199"/>
      <c r="Y813" s="199"/>
      <c r="Z813" s="199"/>
      <c r="AA813" s="199"/>
      <c r="AB813" s="199"/>
      <c r="AC813" s="199"/>
      <c r="AD813" s="199"/>
      <c r="AE813" s="199"/>
      <c r="AF813" s="199"/>
      <c r="AG813" s="199"/>
    </row>
    <row r="814" spans="19:33" customFormat="1" ht="12.75">
      <c r="S814" s="199"/>
      <c r="T814" s="199"/>
      <c r="U814" s="199"/>
      <c r="V814" s="199"/>
      <c r="W814" s="199"/>
      <c r="X814" s="199"/>
      <c r="Y814" s="199"/>
      <c r="Z814" s="199"/>
      <c r="AA814" s="199"/>
      <c r="AB814" s="199"/>
      <c r="AC814" s="199"/>
      <c r="AD814" s="199"/>
      <c r="AE814" s="199"/>
      <c r="AF814" s="199"/>
      <c r="AG814" s="199"/>
    </row>
    <row r="815" spans="19:33" customFormat="1" ht="12.75">
      <c r="S815" s="199"/>
      <c r="T815" s="199"/>
      <c r="U815" s="199"/>
      <c r="V815" s="199"/>
      <c r="W815" s="199"/>
      <c r="X815" s="199"/>
      <c r="Y815" s="199"/>
      <c r="Z815" s="199"/>
      <c r="AA815" s="199"/>
      <c r="AB815" s="199"/>
      <c r="AC815" s="199"/>
      <c r="AD815" s="199"/>
      <c r="AE815" s="199"/>
      <c r="AF815" s="199"/>
      <c r="AG815" s="199"/>
    </row>
    <row r="816" spans="19:33" customFormat="1" ht="12.75">
      <c r="S816" s="199"/>
      <c r="T816" s="199"/>
      <c r="U816" s="199"/>
      <c r="V816" s="199"/>
      <c r="W816" s="199"/>
      <c r="X816" s="199"/>
      <c r="Y816" s="199"/>
      <c r="Z816" s="199"/>
      <c r="AA816" s="199"/>
      <c r="AB816" s="199"/>
      <c r="AC816" s="199"/>
      <c r="AD816" s="199"/>
      <c r="AE816" s="199"/>
      <c r="AF816" s="199"/>
      <c r="AG816" s="199"/>
    </row>
    <row r="817" spans="19:33" customFormat="1" ht="12.75">
      <c r="S817" s="199"/>
      <c r="T817" s="199"/>
      <c r="U817" s="199"/>
      <c r="V817" s="199"/>
      <c r="W817" s="199"/>
      <c r="X817" s="199"/>
      <c r="Y817" s="199"/>
      <c r="Z817" s="199"/>
      <c r="AA817" s="199"/>
      <c r="AB817" s="199"/>
      <c r="AC817" s="199"/>
      <c r="AD817" s="199"/>
      <c r="AE817" s="199"/>
      <c r="AF817" s="199"/>
      <c r="AG817" s="199"/>
    </row>
    <row r="818" spans="19:33" customFormat="1" ht="12.75">
      <c r="S818" s="199"/>
      <c r="T818" s="199"/>
      <c r="U818" s="199"/>
      <c r="V818" s="199"/>
      <c r="W818" s="199"/>
      <c r="X818" s="199"/>
      <c r="Y818" s="199"/>
      <c r="Z818" s="199"/>
      <c r="AA818" s="199"/>
      <c r="AB818" s="199"/>
      <c r="AC818" s="199"/>
      <c r="AD818" s="199"/>
      <c r="AE818" s="199"/>
      <c r="AF818" s="199"/>
      <c r="AG818" s="199"/>
    </row>
    <row r="819" spans="19:33" customFormat="1" ht="12.75">
      <c r="S819" s="199"/>
      <c r="T819" s="199"/>
      <c r="U819" s="199"/>
      <c r="V819" s="199"/>
      <c r="W819" s="199"/>
      <c r="X819" s="199"/>
      <c r="Y819" s="199"/>
      <c r="Z819" s="199"/>
      <c r="AA819" s="199"/>
      <c r="AB819" s="199"/>
      <c r="AC819" s="199"/>
      <c r="AD819" s="199"/>
      <c r="AE819" s="199"/>
      <c r="AF819" s="199"/>
      <c r="AG819" s="199"/>
    </row>
    <row r="820" spans="19:33" customFormat="1" ht="12.75">
      <c r="S820" s="199"/>
      <c r="T820" s="199"/>
      <c r="U820" s="199"/>
      <c r="V820" s="199"/>
      <c r="W820" s="199"/>
      <c r="X820" s="199"/>
      <c r="Y820" s="199"/>
      <c r="Z820" s="199"/>
      <c r="AA820" s="199"/>
      <c r="AB820" s="199"/>
      <c r="AC820" s="199"/>
      <c r="AD820" s="199"/>
      <c r="AE820" s="199"/>
      <c r="AF820" s="199"/>
      <c r="AG820" s="199"/>
    </row>
    <row r="821" spans="19:33" customFormat="1" ht="12.75">
      <c r="S821" s="199"/>
      <c r="T821" s="199"/>
      <c r="U821" s="199"/>
      <c r="V821" s="199"/>
      <c r="W821" s="199"/>
      <c r="X821" s="199"/>
      <c r="Y821" s="199"/>
      <c r="Z821" s="199"/>
      <c r="AA821" s="199"/>
      <c r="AB821" s="199"/>
      <c r="AC821" s="199"/>
      <c r="AD821" s="199"/>
      <c r="AE821" s="199"/>
      <c r="AF821" s="199"/>
      <c r="AG821" s="199"/>
    </row>
    <row r="822" spans="19:33" customFormat="1" ht="12.75">
      <c r="S822" s="199"/>
      <c r="T822" s="199"/>
      <c r="U822" s="199"/>
      <c r="V822" s="199"/>
      <c r="W822" s="199"/>
      <c r="X822" s="199"/>
      <c r="Y822" s="199"/>
      <c r="Z822" s="199"/>
      <c r="AA822" s="199"/>
      <c r="AB822" s="199"/>
      <c r="AC822" s="199"/>
      <c r="AD822" s="199"/>
      <c r="AE822" s="199"/>
      <c r="AF822" s="199"/>
      <c r="AG822" s="199"/>
    </row>
    <row r="823" spans="19:33" customFormat="1" ht="12.75">
      <c r="S823" s="199"/>
      <c r="T823" s="199"/>
      <c r="U823" s="199"/>
      <c r="V823" s="199"/>
      <c r="W823" s="199"/>
      <c r="X823" s="199"/>
      <c r="Y823" s="199"/>
      <c r="Z823" s="199"/>
      <c r="AA823" s="199"/>
      <c r="AB823" s="199"/>
      <c r="AC823" s="199"/>
      <c r="AD823" s="199"/>
      <c r="AE823" s="199"/>
      <c r="AF823" s="199"/>
      <c r="AG823" s="199"/>
    </row>
    <row r="824" spans="19:33" customFormat="1" ht="12.75">
      <c r="S824" s="199"/>
      <c r="T824" s="199"/>
      <c r="U824" s="199"/>
      <c r="V824" s="199"/>
      <c r="W824" s="199"/>
      <c r="X824" s="199"/>
      <c r="Y824" s="199"/>
      <c r="Z824" s="199"/>
      <c r="AA824" s="199"/>
      <c r="AB824" s="199"/>
      <c r="AC824" s="199"/>
      <c r="AD824" s="199"/>
      <c r="AE824" s="199"/>
      <c r="AF824" s="199"/>
      <c r="AG824" s="199"/>
    </row>
    <row r="825" spans="19:33" customFormat="1" ht="12.75">
      <c r="S825" s="199"/>
      <c r="T825" s="199"/>
      <c r="U825" s="199"/>
      <c r="V825" s="199"/>
      <c r="W825" s="199"/>
      <c r="X825" s="199"/>
      <c r="Y825" s="199"/>
      <c r="Z825" s="199"/>
      <c r="AA825" s="199"/>
      <c r="AB825" s="199"/>
      <c r="AC825" s="199"/>
      <c r="AD825" s="199"/>
      <c r="AE825" s="199"/>
      <c r="AF825" s="199"/>
      <c r="AG825" s="199"/>
    </row>
    <row r="826" spans="19:33" customFormat="1" ht="12.75">
      <c r="S826" s="199"/>
      <c r="T826" s="199"/>
      <c r="U826" s="199"/>
      <c r="V826" s="199"/>
      <c r="W826" s="199"/>
      <c r="X826" s="199"/>
      <c r="Y826" s="199"/>
      <c r="Z826" s="199"/>
      <c r="AA826" s="199"/>
      <c r="AB826" s="199"/>
      <c r="AC826" s="199"/>
      <c r="AD826" s="199"/>
      <c r="AE826" s="199"/>
      <c r="AF826" s="199"/>
      <c r="AG826" s="199"/>
    </row>
    <row r="827" spans="19:33" customFormat="1" ht="12.75">
      <c r="S827" s="199"/>
      <c r="T827" s="199"/>
      <c r="U827" s="199"/>
      <c r="V827" s="199"/>
      <c r="W827" s="199"/>
      <c r="X827" s="199"/>
      <c r="Y827" s="199"/>
      <c r="Z827" s="199"/>
      <c r="AA827" s="199"/>
      <c r="AB827" s="199"/>
      <c r="AC827" s="199"/>
      <c r="AD827" s="199"/>
      <c r="AE827" s="199"/>
      <c r="AF827" s="199"/>
      <c r="AG827" s="199"/>
    </row>
    <row r="828" spans="19:33" customFormat="1" ht="12.75">
      <c r="S828" s="199"/>
      <c r="T828" s="199"/>
      <c r="U828" s="199"/>
      <c r="V828" s="199"/>
      <c r="W828" s="199"/>
      <c r="X828" s="199"/>
      <c r="Y828" s="199"/>
      <c r="Z828" s="199"/>
      <c r="AA828" s="199"/>
      <c r="AB828" s="199"/>
      <c r="AC828" s="199"/>
      <c r="AD828" s="199"/>
      <c r="AE828" s="199"/>
      <c r="AF828" s="199"/>
      <c r="AG828" s="199"/>
    </row>
    <row r="829" spans="19:33" customFormat="1" ht="12.75">
      <c r="S829" s="199"/>
      <c r="T829" s="199"/>
      <c r="U829" s="199"/>
      <c r="V829" s="199"/>
      <c r="W829" s="199"/>
      <c r="X829" s="199"/>
      <c r="Y829" s="199"/>
      <c r="Z829" s="199"/>
      <c r="AA829" s="199"/>
      <c r="AB829" s="199"/>
      <c r="AC829" s="199"/>
      <c r="AD829" s="199"/>
      <c r="AE829" s="199"/>
      <c r="AF829" s="199"/>
      <c r="AG829" s="199"/>
    </row>
    <row r="830" spans="19:33" customFormat="1" ht="12.75">
      <c r="S830" s="199"/>
      <c r="T830" s="199"/>
      <c r="U830" s="199"/>
      <c r="V830" s="199"/>
      <c r="W830" s="199"/>
      <c r="X830" s="199"/>
      <c r="Y830" s="199"/>
      <c r="Z830" s="199"/>
      <c r="AA830" s="199"/>
      <c r="AB830" s="199"/>
      <c r="AC830" s="199"/>
      <c r="AD830" s="199"/>
      <c r="AE830" s="199"/>
      <c r="AF830" s="199"/>
      <c r="AG830" s="199"/>
    </row>
    <row r="831" spans="19:33" customFormat="1" ht="12.75">
      <c r="S831" s="199"/>
      <c r="T831" s="199"/>
      <c r="U831" s="199"/>
      <c r="V831" s="199"/>
      <c r="W831" s="199"/>
      <c r="X831" s="199"/>
      <c r="Y831" s="199"/>
      <c r="Z831" s="199"/>
      <c r="AA831" s="199"/>
      <c r="AB831" s="199"/>
      <c r="AC831" s="199"/>
      <c r="AD831" s="199"/>
      <c r="AE831" s="199"/>
      <c r="AF831" s="199"/>
      <c r="AG831" s="199"/>
    </row>
    <row r="832" spans="19:33" customFormat="1" ht="12.75">
      <c r="S832" s="199"/>
      <c r="T832" s="199"/>
      <c r="U832" s="199"/>
      <c r="V832" s="199"/>
      <c r="W832" s="199"/>
      <c r="X832" s="199"/>
      <c r="Y832" s="199"/>
      <c r="Z832" s="199"/>
      <c r="AA832" s="199"/>
      <c r="AB832" s="199"/>
      <c r="AC832" s="199"/>
      <c r="AD832" s="199"/>
      <c r="AE832" s="199"/>
      <c r="AF832" s="199"/>
      <c r="AG832" s="199"/>
    </row>
    <row r="833" spans="19:33" customFormat="1" ht="12.75">
      <c r="S833" s="199"/>
      <c r="T833" s="199"/>
      <c r="U833" s="199"/>
      <c r="V833" s="199"/>
      <c r="W833" s="199"/>
      <c r="X833" s="199"/>
      <c r="Y833" s="199"/>
      <c r="Z833" s="199"/>
      <c r="AA833" s="199"/>
      <c r="AB833" s="199"/>
      <c r="AC833" s="199"/>
      <c r="AD833" s="199"/>
      <c r="AE833" s="199"/>
      <c r="AF833" s="199"/>
      <c r="AG833" s="199"/>
    </row>
    <row r="834" spans="19:33" customFormat="1" ht="12.75">
      <c r="S834" s="199"/>
      <c r="T834" s="199"/>
      <c r="U834" s="199"/>
      <c r="V834" s="199"/>
      <c r="W834" s="199"/>
      <c r="X834" s="199"/>
      <c r="Y834" s="199"/>
      <c r="Z834" s="199"/>
      <c r="AA834" s="199"/>
      <c r="AB834" s="199"/>
      <c r="AC834" s="199"/>
      <c r="AD834" s="199"/>
      <c r="AE834" s="199"/>
      <c r="AF834" s="199"/>
      <c r="AG834" s="199"/>
    </row>
    <row r="835" spans="19:33" customFormat="1" ht="12.75">
      <c r="S835" s="199"/>
      <c r="T835" s="199"/>
      <c r="U835" s="199"/>
      <c r="V835" s="199"/>
      <c r="W835" s="199"/>
      <c r="X835" s="199"/>
      <c r="Y835" s="199"/>
      <c r="Z835" s="199"/>
      <c r="AA835" s="199"/>
      <c r="AB835" s="199"/>
      <c r="AC835" s="199"/>
      <c r="AD835" s="199"/>
      <c r="AE835" s="199"/>
      <c r="AF835" s="199"/>
      <c r="AG835" s="199"/>
    </row>
    <row r="836" spans="19:33" customFormat="1" ht="12.75">
      <c r="S836" s="199"/>
      <c r="T836" s="199"/>
      <c r="U836" s="199"/>
      <c r="V836" s="199"/>
      <c r="W836" s="199"/>
      <c r="X836" s="199"/>
      <c r="Y836" s="199"/>
      <c r="Z836" s="199"/>
      <c r="AA836" s="199"/>
      <c r="AB836" s="199"/>
      <c r="AC836" s="199"/>
      <c r="AD836" s="199"/>
      <c r="AE836" s="199"/>
      <c r="AF836" s="199"/>
      <c r="AG836" s="199"/>
    </row>
    <row r="837" spans="19:33" customFormat="1" ht="12.75">
      <c r="S837" s="199"/>
      <c r="T837" s="199"/>
      <c r="U837" s="199"/>
      <c r="V837" s="199"/>
      <c r="W837" s="199"/>
      <c r="X837" s="199"/>
      <c r="Y837" s="199"/>
      <c r="Z837" s="199"/>
      <c r="AA837" s="199"/>
      <c r="AB837" s="199"/>
      <c r="AC837" s="199"/>
      <c r="AD837" s="199"/>
      <c r="AE837" s="199"/>
      <c r="AF837" s="199"/>
      <c r="AG837" s="199"/>
    </row>
    <row r="838" spans="19:33" customFormat="1" ht="12.75">
      <c r="S838" s="199"/>
      <c r="T838" s="199"/>
      <c r="U838" s="199"/>
      <c r="V838" s="199"/>
      <c r="W838" s="199"/>
      <c r="X838" s="199"/>
      <c r="Y838" s="199"/>
      <c r="Z838" s="199"/>
      <c r="AA838" s="199"/>
      <c r="AB838" s="199"/>
      <c r="AC838" s="199"/>
      <c r="AD838" s="199"/>
      <c r="AE838" s="199"/>
      <c r="AF838" s="199"/>
      <c r="AG838" s="199"/>
    </row>
    <row r="839" spans="19:33" customFormat="1" ht="12.75">
      <c r="S839" s="199"/>
      <c r="T839" s="199"/>
      <c r="U839" s="199"/>
      <c r="V839" s="199"/>
      <c r="W839" s="199"/>
      <c r="X839" s="199"/>
      <c r="Y839" s="199"/>
      <c r="Z839" s="199"/>
      <c r="AA839" s="199"/>
      <c r="AB839" s="199"/>
      <c r="AC839" s="199"/>
      <c r="AD839" s="199"/>
      <c r="AE839" s="199"/>
      <c r="AF839" s="199"/>
      <c r="AG839" s="199"/>
    </row>
    <row r="840" spans="19:33" customFormat="1" ht="12.75">
      <c r="S840" s="199"/>
      <c r="T840" s="199"/>
      <c r="U840" s="199"/>
      <c r="V840" s="199"/>
      <c r="W840" s="199"/>
      <c r="X840" s="199"/>
      <c r="Y840" s="199"/>
      <c r="Z840" s="199"/>
      <c r="AA840" s="199"/>
      <c r="AB840" s="199"/>
      <c r="AC840" s="199"/>
      <c r="AD840" s="199"/>
      <c r="AE840" s="199"/>
      <c r="AF840" s="199"/>
      <c r="AG840" s="199"/>
    </row>
    <row r="841" spans="19:33" customFormat="1" ht="12.75">
      <c r="S841" s="199"/>
      <c r="T841" s="199"/>
      <c r="U841" s="199"/>
      <c r="V841" s="199"/>
      <c r="W841" s="199"/>
      <c r="X841" s="199"/>
      <c r="Y841" s="199"/>
      <c r="Z841" s="199"/>
      <c r="AA841" s="199"/>
      <c r="AB841" s="199"/>
      <c r="AC841" s="199"/>
      <c r="AD841" s="199"/>
      <c r="AE841" s="199"/>
      <c r="AF841" s="199"/>
      <c r="AG841" s="199"/>
    </row>
    <row r="842" spans="19:33" customFormat="1" ht="12.75">
      <c r="S842" s="199"/>
      <c r="T842" s="199"/>
      <c r="U842" s="199"/>
      <c r="V842" s="199"/>
      <c r="W842" s="199"/>
      <c r="X842" s="199"/>
      <c r="Y842" s="199"/>
      <c r="Z842" s="199"/>
      <c r="AA842" s="199"/>
      <c r="AB842" s="199"/>
      <c r="AC842" s="199"/>
      <c r="AD842" s="199"/>
      <c r="AE842" s="199"/>
      <c r="AF842" s="199"/>
      <c r="AG842" s="199"/>
    </row>
    <row r="843" spans="19:33" customFormat="1" ht="12.75">
      <c r="S843" s="199"/>
      <c r="T843" s="199"/>
      <c r="U843" s="199"/>
      <c r="V843" s="199"/>
      <c r="W843" s="199"/>
      <c r="X843" s="199"/>
      <c r="Y843" s="199"/>
      <c r="Z843" s="199"/>
      <c r="AA843" s="199"/>
      <c r="AB843" s="199"/>
      <c r="AC843" s="199"/>
      <c r="AD843" s="199"/>
      <c r="AE843" s="199"/>
      <c r="AF843" s="199"/>
      <c r="AG843" s="199"/>
    </row>
    <row r="844" spans="19:33" customFormat="1" ht="12.75">
      <c r="S844" s="199"/>
      <c r="T844" s="199"/>
      <c r="U844" s="199"/>
      <c r="V844" s="199"/>
      <c r="W844" s="199"/>
      <c r="X844" s="199"/>
      <c r="Y844" s="199"/>
      <c r="Z844" s="199"/>
      <c r="AA844" s="199"/>
      <c r="AB844" s="199"/>
      <c r="AC844" s="199"/>
      <c r="AD844" s="199"/>
      <c r="AE844" s="199"/>
      <c r="AF844" s="199"/>
      <c r="AG844" s="199"/>
    </row>
    <row r="845" spans="19:33" customFormat="1" ht="12.75">
      <c r="S845" s="199"/>
      <c r="T845" s="199"/>
      <c r="U845" s="199"/>
      <c r="V845" s="199"/>
      <c r="W845" s="199"/>
      <c r="X845" s="199"/>
      <c r="Y845" s="199"/>
      <c r="Z845" s="199"/>
      <c r="AA845" s="199"/>
      <c r="AB845" s="199"/>
      <c r="AC845" s="199"/>
      <c r="AD845" s="199"/>
      <c r="AE845" s="199"/>
      <c r="AF845" s="199"/>
      <c r="AG845" s="199"/>
    </row>
    <row r="846" spans="19:33" customFormat="1" ht="12.75">
      <c r="S846" s="199"/>
      <c r="T846" s="199"/>
      <c r="U846" s="199"/>
      <c r="V846" s="199"/>
      <c r="W846" s="199"/>
      <c r="X846" s="199"/>
      <c r="Y846" s="199"/>
      <c r="Z846" s="199"/>
      <c r="AA846" s="199"/>
      <c r="AB846" s="199"/>
      <c r="AC846" s="199"/>
      <c r="AD846" s="199"/>
      <c r="AE846" s="199"/>
      <c r="AF846" s="199"/>
      <c r="AG846" s="199"/>
    </row>
    <row r="847" spans="19:33" customFormat="1" ht="12.75">
      <c r="S847" s="199"/>
      <c r="T847" s="199"/>
      <c r="U847" s="199"/>
      <c r="V847" s="199"/>
      <c r="W847" s="199"/>
      <c r="X847" s="199"/>
      <c r="Y847" s="199"/>
      <c r="Z847" s="199"/>
      <c r="AA847" s="199"/>
      <c r="AB847" s="199"/>
      <c r="AC847" s="199"/>
      <c r="AD847" s="199"/>
      <c r="AE847" s="199"/>
      <c r="AF847" s="199"/>
      <c r="AG847" s="199"/>
    </row>
    <row r="848" spans="19:33" customFormat="1" ht="12.75">
      <c r="S848" s="199"/>
      <c r="T848" s="199"/>
      <c r="U848" s="199"/>
      <c r="V848" s="199"/>
      <c r="W848" s="199"/>
      <c r="X848" s="199"/>
      <c r="Y848" s="199"/>
      <c r="Z848" s="199"/>
      <c r="AA848" s="199"/>
      <c r="AB848" s="199"/>
      <c r="AC848" s="199"/>
      <c r="AD848" s="199"/>
      <c r="AE848" s="199"/>
      <c r="AF848" s="199"/>
      <c r="AG848" s="199"/>
    </row>
    <row r="849" spans="19:33" customFormat="1" ht="12.75">
      <c r="S849" s="199"/>
      <c r="T849" s="199"/>
      <c r="U849" s="199"/>
      <c r="V849" s="199"/>
      <c r="W849" s="199"/>
      <c r="X849" s="199"/>
      <c r="Y849" s="199"/>
      <c r="Z849" s="199"/>
      <c r="AA849" s="199"/>
      <c r="AB849" s="199"/>
      <c r="AC849" s="199"/>
      <c r="AD849" s="199"/>
      <c r="AE849" s="199"/>
      <c r="AF849" s="199"/>
      <c r="AG849" s="199"/>
    </row>
    <row r="850" spans="19:33" customFormat="1" ht="12.75">
      <c r="S850" s="199"/>
      <c r="T850" s="199"/>
      <c r="U850" s="199"/>
      <c r="V850" s="199"/>
      <c r="W850" s="199"/>
      <c r="X850" s="199"/>
      <c r="Y850" s="199"/>
      <c r="Z850" s="199"/>
      <c r="AA850" s="199"/>
      <c r="AB850" s="199"/>
      <c r="AC850" s="199"/>
      <c r="AD850" s="199"/>
      <c r="AE850" s="199"/>
      <c r="AF850" s="199"/>
      <c r="AG850" s="199"/>
    </row>
    <row r="851" spans="19:33" customFormat="1" ht="12.75">
      <c r="S851" s="199"/>
      <c r="T851" s="199"/>
      <c r="U851" s="199"/>
      <c r="V851" s="199"/>
      <c r="W851" s="199"/>
      <c r="X851" s="199"/>
      <c r="Y851" s="199"/>
      <c r="Z851" s="199"/>
      <c r="AA851" s="199"/>
      <c r="AB851" s="199"/>
      <c r="AC851" s="199"/>
      <c r="AD851" s="199"/>
      <c r="AE851" s="199"/>
      <c r="AF851" s="199"/>
      <c r="AG851" s="199"/>
    </row>
    <row r="852" spans="19:33" customFormat="1" ht="12.75">
      <c r="S852" s="199"/>
      <c r="T852" s="199"/>
      <c r="U852" s="199"/>
      <c r="V852" s="199"/>
      <c r="W852" s="199"/>
      <c r="X852" s="199"/>
      <c r="Y852" s="199"/>
      <c r="Z852" s="199"/>
      <c r="AA852" s="199"/>
      <c r="AB852" s="199"/>
      <c r="AC852" s="199"/>
      <c r="AD852" s="199"/>
      <c r="AE852" s="199"/>
      <c r="AF852" s="199"/>
      <c r="AG852" s="199"/>
    </row>
    <row r="853" spans="19:33" customFormat="1" ht="12.75">
      <c r="S853" s="199"/>
      <c r="T853" s="199"/>
      <c r="U853" s="199"/>
      <c r="V853" s="199"/>
      <c r="W853" s="199"/>
      <c r="X853" s="199"/>
      <c r="Y853" s="199"/>
      <c r="Z853" s="199"/>
      <c r="AA853" s="199"/>
      <c r="AB853" s="199"/>
      <c r="AC853" s="199"/>
      <c r="AD853" s="199"/>
      <c r="AE853" s="199"/>
      <c r="AF853" s="199"/>
      <c r="AG853" s="199"/>
    </row>
    <row r="854" spans="19:33" customFormat="1" ht="12.75">
      <c r="S854" s="199"/>
      <c r="T854" s="199"/>
      <c r="U854" s="199"/>
      <c r="V854" s="199"/>
      <c r="W854" s="199"/>
      <c r="X854" s="199"/>
      <c r="Y854" s="199"/>
      <c r="Z854" s="199"/>
      <c r="AA854" s="199"/>
      <c r="AB854" s="199"/>
      <c r="AC854" s="199"/>
      <c r="AD854" s="199"/>
      <c r="AE854" s="199"/>
      <c r="AF854" s="199"/>
      <c r="AG854" s="199"/>
    </row>
    <row r="855" spans="19:33" customFormat="1" ht="12.75">
      <c r="S855" s="199"/>
      <c r="T855" s="199"/>
      <c r="U855" s="199"/>
      <c r="V855" s="199"/>
      <c r="W855" s="199"/>
      <c r="X855" s="199"/>
      <c r="Y855" s="199"/>
      <c r="Z855" s="199"/>
      <c r="AA855" s="199"/>
      <c r="AB855" s="199"/>
      <c r="AC855" s="199"/>
      <c r="AD855" s="199"/>
      <c r="AE855" s="199"/>
      <c r="AF855" s="199"/>
      <c r="AG855" s="199"/>
    </row>
    <row r="856" spans="19:33" customFormat="1" ht="12.75">
      <c r="S856" s="199"/>
      <c r="T856" s="199"/>
      <c r="U856" s="199"/>
      <c r="V856" s="199"/>
      <c r="W856" s="199"/>
      <c r="X856" s="199"/>
      <c r="Y856" s="199"/>
      <c r="Z856" s="199"/>
      <c r="AA856" s="199"/>
      <c r="AB856" s="199"/>
      <c r="AC856" s="199"/>
      <c r="AD856" s="199"/>
      <c r="AE856" s="199"/>
      <c r="AF856" s="199"/>
      <c r="AG856" s="199"/>
    </row>
    <row r="857" spans="19:33" customFormat="1" ht="12.75">
      <c r="S857" s="199"/>
      <c r="T857" s="199"/>
      <c r="U857" s="199"/>
      <c r="V857" s="199"/>
      <c r="W857" s="199"/>
      <c r="X857" s="199"/>
      <c r="Y857" s="199"/>
      <c r="Z857" s="199"/>
      <c r="AA857" s="199"/>
      <c r="AB857" s="199"/>
      <c r="AC857" s="199"/>
      <c r="AD857" s="199"/>
      <c r="AE857" s="199"/>
      <c r="AF857" s="199"/>
      <c r="AG857" s="199"/>
    </row>
    <row r="858" spans="19:33" customFormat="1" ht="12.75">
      <c r="S858" s="199"/>
      <c r="T858" s="199"/>
      <c r="U858" s="199"/>
      <c r="V858" s="199"/>
      <c r="W858" s="199"/>
      <c r="X858" s="199"/>
      <c r="Y858" s="199"/>
      <c r="Z858" s="199"/>
      <c r="AA858" s="199"/>
      <c r="AB858" s="199"/>
      <c r="AC858" s="199"/>
      <c r="AD858" s="199"/>
      <c r="AE858" s="199"/>
      <c r="AF858" s="199"/>
      <c r="AG858" s="199"/>
    </row>
    <row r="859" spans="19:33" customFormat="1" ht="12.75">
      <c r="S859" s="199"/>
      <c r="T859" s="199"/>
      <c r="U859" s="199"/>
      <c r="V859" s="199"/>
      <c r="W859" s="199"/>
      <c r="X859" s="199"/>
      <c r="Y859" s="199"/>
      <c r="Z859" s="199"/>
      <c r="AA859" s="199"/>
      <c r="AB859" s="199"/>
      <c r="AC859" s="199"/>
      <c r="AD859" s="199"/>
      <c r="AE859" s="199"/>
      <c r="AF859" s="199"/>
      <c r="AG859" s="199"/>
    </row>
    <row r="860" spans="19:33" customFormat="1" ht="12.75">
      <c r="S860" s="199"/>
      <c r="T860" s="199"/>
      <c r="U860" s="199"/>
      <c r="V860" s="199"/>
      <c r="W860" s="199"/>
      <c r="X860" s="199"/>
      <c r="Y860" s="199"/>
      <c r="Z860" s="199"/>
      <c r="AA860" s="199"/>
      <c r="AB860" s="199"/>
      <c r="AC860" s="199"/>
      <c r="AD860" s="199"/>
      <c r="AE860" s="199"/>
      <c r="AF860" s="199"/>
      <c r="AG860" s="199"/>
    </row>
    <row r="861" spans="19:33" customFormat="1" ht="12.75">
      <c r="S861" s="199"/>
      <c r="T861" s="199"/>
      <c r="U861" s="199"/>
      <c r="V861" s="199"/>
      <c r="W861" s="199"/>
      <c r="X861" s="199"/>
      <c r="Y861" s="199"/>
      <c r="Z861" s="199"/>
      <c r="AA861" s="199"/>
      <c r="AB861" s="199"/>
      <c r="AC861" s="199"/>
      <c r="AD861" s="199"/>
      <c r="AE861" s="199"/>
      <c r="AF861" s="199"/>
      <c r="AG861" s="199"/>
    </row>
    <row r="862" spans="19:33" customFormat="1" ht="12.75">
      <c r="S862" s="199"/>
      <c r="T862" s="199"/>
      <c r="U862" s="199"/>
      <c r="V862" s="199"/>
      <c r="W862" s="199"/>
      <c r="X862" s="199"/>
      <c r="Y862" s="199"/>
      <c r="Z862" s="199"/>
      <c r="AA862" s="199"/>
      <c r="AB862" s="199"/>
      <c r="AC862" s="199"/>
      <c r="AD862" s="199"/>
      <c r="AE862" s="199"/>
      <c r="AF862" s="199"/>
      <c r="AG862" s="199"/>
    </row>
    <row r="863" spans="19:33" customFormat="1" ht="12.75">
      <c r="S863" s="199"/>
      <c r="T863" s="199"/>
      <c r="U863" s="199"/>
      <c r="V863" s="199"/>
      <c r="W863" s="199"/>
      <c r="X863" s="199"/>
      <c r="Y863" s="199"/>
      <c r="Z863" s="199"/>
      <c r="AA863" s="199"/>
      <c r="AB863" s="199"/>
      <c r="AC863" s="199"/>
      <c r="AD863" s="199"/>
      <c r="AE863" s="199"/>
      <c r="AF863" s="199"/>
      <c r="AG863" s="199"/>
    </row>
    <row r="864" spans="19:33" customFormat="1" ht="12.75">
      <c r="S864" s="199"/>
      <c r="T864" s="199"/>
      <c r="U864" s="199"/>
      <c r="V864" s="199"/>
      <c r="W864" s="199"/>
      <c r="X864" s="199"/>
      <c r="Y864" s="199"/>
      <c r="Z864" s="199"/>
      <c r="AA864" s="199"/>
      <c r="AB864" s="199"/>
      <c r="AC864" s="199"/>
      <c r="AD864" s="199"/>
      <c r="AE864" s="199"/>
      <c r="AF864" s="199"/>
      <c r="AG864" s="199"/>
    </row>
    <row r="865" spans="19:33" customFormat="1" ht="12.75">
      <c r="S865" s="199"/>
      <c r="T865" s="199"/>
      <c r="U865" s="199"/>
      <c r="V865" s="199"/>
      <c r="W865" s="199"/>
      <c r="X865" s="199"/>
      <c r="Y865" s="199"/>
      <c r="Z865" s="199"/>
      <c r="AA865" s="199"/>
      <c r="AB865" s="199"/>
      <c r="AC865" s="199"/>
      <c r="AD865" s="199"/>
      <c r="AE865" s="199"/>
      <c r="AF865" s="199"/>
      <c r="AG865" s="199"/>
    </row>
    <row r="866" spans="19:33" customFormat="1" ht="12.75">
      <c r="S866" s="199"/>
      <c r="T866" s="199"/>
      <c r="U866" s="199"/>
      <c r="V866" s="199"/>
      <c r="W866" s="199"/>
      <c r="X866" s="199"/>
      <c r="Y866" s="199"/>
      <c r="Z866" s="199"/>
      <c r="AA866" s="199"/>
      <c r="AB866" s="199"/>
      <c r="AC866" s="199"/>
      <c r="AD866" s="199"/>
      <c r="AE866" s="199"/>
      <c r="AF866" s="199"/>
      <c r="AG866" s="199"/>
    </row>
    <row r="867" spans="19:33" customFormat="1" ht="12.75">
      <c r="S867" s="199"/>
      <c r="T867" s="199"/>
      <c r="U867" s="199"/>
      <c r="V867" s="199"/>
      <c r="W867" s="199"/>
      <c r="X867" s="199"/>
      <c r="Y867" s="199"/>
      <c r="Z867" s="199"/>
      <c r="AA867" s="199"/>
      <c r="AB867" s="199"/>
      <c r="AC867" s="199"/>
      <c r="AD867" s="199"/>
      <c r="AE867" s="199"/>
      <c r="AF867" s="199"/>
      <c r="AG867" s="199"/>
    </row>
    <row r="868" spans="19:33" customFormat="1" ht="12.75">
      <c r="S868" s="199"/>
      <c r="T868" s="199"/>
      <c r="U868" s="199"/>
      <c r="V868" s="199"/>
      <c r="W868" s="199"/>
      <c r="X868" s="199"/>
      <c r="Y868" s="199"/>
      <c r="Z868" s="199"/>
      <c r="AA868" s="199"/>
      <c r="AB868" s="199"/>
      <c r="AC868" s="199"/>
      <c r="AD868" s="199"/>
      <c r="AE868" s="199"/>
      <c r="AF868" s="199"/>
      <c r="AG868" s="199"/>
    </row>
    <row r="869" spans="19:33" customFormat="1" ht="12.75">
      <c r="S869" s="199"/>
      <c r="T869" s="199"/>
      <c r="U869" s="199"/>
      <c r="V869" s="199"/>
      <c r="W869" s="199"/>
      <c r="X869" s="199"/>
      <c r="Y869" s="199"/>
      <c r="Z869" s="199"/>
      <c r="AA869" s="199"/>
      <c r="AB869" s="199"/>
      <c r="AC869" s="199"/>
      <c r="AD869" s="199"/>
      <c r="AE869" s="199"/>
      <c r="AF869" s="199"/>
      <c r="AG869" s="199"/>
    </row>
    <row r="870" spans="19:33" customFormat="1" ht="12.75">
      <c r="S870" s="199"/>
      <c r="T870" s="199"/>
      <c r="U870" s="199"/>
      <c r="V870" s="199"/>
      <c r="W870" s="199"/>
      <c r="X870" s="199"/>
      <c r="Y870" s="199"/>
      <c r="Z870" s="199"/>
      <c r="AA870" s="199"/>
      <c r="AB870" s="199"/>
      <c r="AC870" s="199"/>
      <c r="AD870" s="199"/>
      <c r="AE870" s="199"/>
      <c r="AF870" s="199"/>
      <c r="AG870" s="199"/>
    </row>
    <row r="871" spans="19:33" customFormat="1" ht="12.75">
      <c r="S871" s="199"/>
      <c r="T871" s="199"/>
      <c r="U871" s="199"/>
      <c r="V871" s="199"/>
      <c r="W871" s="199"/>
      <c r="X871" s="199"/>
      <c r="Y871" s="199"/>
      <c r="Z871" s="199"/>
      <c r="AA871" s="199"/>
      <c r="AB871" s="199"/>
      <c r="AC871" s="199"/>
      <c r="AD871" s="199"/>
      <c r="AE871" s="199"/>
      <c r="AF871" s="199"/>
      <c r="AG871" s="199"/>
    </row>
    <row r="872" spans="19:33" customFormat="1" ht="12.75">
      <c r="S872" s="199"/>
      <c r="T872" s="199"/>
      <c r="U872" s="199"/>
      <c r="V872" s="199"/>
      <c r="W872" s="199"/>
      <c r="X872" s="199"/>
      <c r="Y872" s="199"/>
      <c r="Z872" s="199"/>
      <c r="AA872" s="199"/>
      <c r="AB872" s="199"/>
      <c r="AC872" s="199"/>
      <c r="AD872" s="199"/>
      <c r="AE872" s="199"/>
      <c r="AF872" s="199"/>
      <c r="AG872" s="199"/>
    </row>
    <row r="873" spans="19:33" customFormat="1" ht="12.75">
      <c r="S873" s="199"/>
      <c r="T873" s="199"/>
      <c r="U873" s="199"/>
      <c r="V873" s="199"/>
      <c r="W873" s="199"/>
      <c r="X873" s="199"/>
      <c r="Y873" s="199"/>
      <c r="Z873" s="199"/>
      <c r="AA873" s="199"/>
      <c r="AB873" s="199"/>
      <c r="AC873" s="199"/>
      <c r="AD873" s="199"/>
      <c r="AE873" s="199"/>
      <c r="AF873" s="199"/>
      <c r="AG873" s="199"/>
    </row>
    <row r="874" spans="19:33" customFormat="1" ht="12.75">
      <c r="S874" s="199"/>
      <c r="T874" s="199"/>
      <c r="U874" s="199"/>
      <c r="V874" s="199"/>
      <c r="W874" s="199"/>
      <c r="X874" s="199"/>
      <c r="Y874" s="199"/>
      <c r="Z874" s="199"/>
      <c r="AA874" s="199"/>
      <c r="AB874" s="199"/>
      <c r="AC874" s="199"/>
      <c r="AD874" s="199"/>
      <c r="AE874" s="199"/>
      <c r="AF874" s="199"/>
      <c r="AG874" s="199"/>
    </row>
    <row r="875" spans="19:33" customFormat="1" ht="12.75">
      <c r="S875" s="199"/>
      <c r="T875" s="199"/>
      <c r="U875" s="199"/>
      <c r="V875" s="199"/>
      <c r="W875" s="199"/>
      <c r="X875" s="199"/>
      <c r="Y875" s="199"/>
      <c r="Z875" s="199"/>
      <c r="AA875" s="199"/>
      <c r="AB875" s="199"/>
      <c r="AC875" s="199"/>
      <c r="AD875" s="199"/>
      <c r="AE875" s="199"/>
      <c r="AF875" s="199"/>
      <c r="AG875" s="199"/>
    </row>
    <row r="876" spans="19:33" customFormat="1" ht="12.75">
      <c r="S876" s="199"/>
      <c r="T876" s="199"/>
      <c r="U876" s="199"/>
      <c r="V876" s="199"/>
      <c r="W876" s="199"/>
      <c r="X876" s="199"/>
      <c r="Y876" s="199"/>
      <c r="Z876" s="199"/>
      <c r="AA876" s="199"/>
      <c r="AB876" s="199"/>
      <c r="AC876" s="199"/>
      <c r="AD876" s="199"/>
      <c r="AE876" s="199"/>
      <c r="AF876" s="199"/>
      <c r="AG876" s="199"/>
    </row>
    <row r="877" spans="19:33" customFormat="1" ht="12.75">
      <c r="S877" s="199"/>
      <c r="T877" s="199"/>
      <c r="U877" s="199"/>
      <c r="V877" s="199"/>
      <c r="W877" s="199"/>
      <c r="X877" s="199"/>
      <c r="Y877" s="199"/>
      <c r="Z877" s="199"/>
      <c r="AA877" s="199"/>
      <c r="AB877" s="199"/>
      <c r="AC877" s="199"/>
      <c r="AD877" s="199"/>
      <c r="AE877" s="199"/>
      <c r="AF877" s="199"/>
      <c r="AG877" s="199"/>
    </row>
    <row r="878" spans="19:33" customFormat="1" ht="12.75">
      <c r="S878" s="199"/>
      <c r="T878" s="199"/>
      <c r="U878" s="199"/>
      <c r="V878" s="199"/>
      <c r="W878" s="199"/>
      <c r="X878" s="199"/>
      <c r="Y878" s="199"/>
      <c r="Z878" s="199"/>
      <c r="AA878" s="199"/>
      <c r="AB878" s="199"/>
      <c r="AC878" s="199"/>
      <c r="AD878" s="199"/>
      <c r="AE878" s="199"/>
      <c r="AF878" s="199"/>
      <c r="AG878" s="199"/>
    </row>
    <row r="879" spans="19:33" customFormat="1" ht="12.75">
      <c r="S879" s="199"/>
      <c r="T879" s="199"/>
      <c r="U879" s="199"/>
      <c r="V879" s="199"/>
      <c r="W879" s="199"/>
      <c r="X879" s="199"/>
      <c r="Y879" s="199"/>
      <c r="Z879" s="199"/>
      <c r="AA879" s="199"/>
      <c r="AB879" s="199"/>
      <c r="AC879" s="199"/>
      <c r="AD879" s="199"/>
      <c r="AE879" s="199"/>
      <c r="AF879" s="199"/>
      <c r="AG879" s="199"/>
    </row>
    <row r="880" spans="19:33" customFormat="1" ht="12.75">
      <c r="S880" s="199"/>
      <c r="T880" s="199"/>
      <c r="U880" s="199"/>
      <c r="V880" s="199"/>
      <c r="W880" s="199"/>
      <c r="X880" s="199"/>
      <c r="Y880" s="199"/>
      <c r="Z880" s="199"/>
      <c r="AA880" s="199"/>
      <c r="AB880" s="199"/>
      <c r="AC880" s="199"/>
      <c r="AD880" s="199"/>
      <c r="AE880" s="199"/>
      <c r="AF880" s="199"/>
      <c r="AG880" s="199"/>
    </row>
    <row r="881" spans="19:33" customFormat="1" ht="12.75">
      <c r="S881" s="199"/>
      <c r="T881" s="199"/>
      <c r="U881" s="199"/>
      <c r="V881" s="199"/>
      <c r="W881" s="199"/>
      <c r="X881" s="199"/>
      <c r="Y881" s="199"/>
      <c r="Z881" s="199"/>
      <c r="AA881" s="199"/>
      <c r="AB881" s="199"/>
      <c r="AC881" s="199"/>
      <c r="AD881" s="199"/>
      <c r="AE881" s="199"/>
      <c r="AF881" s="199"/>
      <c r="AG881" s="199"/>
    </row>
    <row r="882" spans="19:33" customFormat="1" ht="12.75">
      <c r="S882" s="199"/>
      <c r="T882" s="199"/>
      <c r="U882" s="199"/>
      <c r="V882" s="199"/>
      <c r="W882" s="199"/>
      <c r="X882" s="199"/>
      <c r="Y882" s="199"/>
      <c r="Z882" s="199"/>
      <c r="AA882" s="199"/>
      <c r="AB882" s="199"/>
      <c r="AC882" s="199"/>
      <c r="AD882" s="199"/>
      <c r="AE882" s="199"/>
      <c r="AF882" s="199"/>
      <c r="AG882" s="199"/>
    </row>
    <row r="883" spans="19:33" customFormat="1" ht="12.75">
      <c r="S883" s="199"/>
      <c r="T883" s="199"/>
      <c r="U883" s="199"/>
      <c r="V883" s="199"/>
      <c r="W883" s="199"/>
      <c r="X883" s="199"/>
      <c r="Y883" s="199"/>
      <c r="Z883" s="199"/>
      <c r="AA883" s="199"/>
      <c r="AB883" s="199"/>
      <c r="AC883" s="199"/>
      <c r="AD883" s="199"/>
      <c r="AE883" s="199"/>
      <c r="AF883" s="199"/>
      <c r="AG883" s="199"/>
    </row>
    <row r="884" spans="19:33" customFormat="1" ht="12.75">
      <c r="S884" s="199"/>
      <c r="T884" s="199"/>
      <c r="U884" s="199"/>
      <c r="V884" s="199"/>
      <c r="W884" s="199"/>
      <c r="X884" s="199"/>
      <c r="Y884" s="199"/>
      <c r="Z884" s="199"/>
      <c r="AA884" s="199"/>
      <c r="AB884" s="199"/>
      <c r="AC884" s="199"/>
      <c r="AD884" s="199"/>
      <c r="AE884" s="199"/>
      <c r="AF884" s="199"/>
      <c r="AG884" s="199"/>
    </row>
    <row r="885" spans="19:33" customFormat="1" ht="12.75">
      <c r="S885" s="199"/>
      <c r="T885" s="199"/>
      <c r="U885" s="199"/>
      <c r="V885" s="199"/>
      <c r="W885" s="199"/>
      <c r="X885" s="199"/>
      <c r="Y885" s="199"/>
      <c r="Z885" s="199"/>
      <c r="AA885" s="199"/>
      <c r="AB885" s="199"/>
      <c r="AC885" s="199"/>
      <c r="AD885" s="199"/>
      <c r="AE885" s="199"/>
      <c r="AF885" s="199"/>
      <c r="AG885" s="199"/>
    </row>
    <row r="886" spans="19:33" customFormat="1" ht="12.75">
      <c r="S886" s="199"/>
      <c r="T886" s="199"/>
      <c r="U886" s="199"/>
      <c r="V886" s="199"/>
      <c r="W886" s="199"/>
      <c r="X886" s="199"/>
      <c r="Y886" s="199"/>
      <c r="Z886" s="199"/>
      <c r="AA886" s="199"/>
      <c r="AB886" s="199"/>
      <c r="AC886" s="199"/>
      <c r="AD886" s="199"/>
      <c r="AE886" s="199"/>
      <c r="AF886" s="199"/>
      <c r="AG886" s="199"/>
    </row>
    <row r="887" spans="19:33" customFormat="1" ht="12.75">
      <c r="S887" s="199"/>
      <c r="T887" s="199"/>
      <c r="U887" s="199"/>
      <c r="V887" s="199"/>
      <c r="W887" s="199"/>
      <c r="X887" s="199"/>
      <c r="Y887" s="199"/>
      <c r="Z887" s="199"/>
      <c r="AA887" s="199"/>
      <c r="AB887" s="199"/>
      <c r="AC887" s="199"/>
      <c r="AD887" s="199"/>
      <c r="AE887" s="199"/>
      <c r="AF887" s="199"/>
      <c r="AG887" s="199"/>
    </row>
    <row r="888" spans="19:33" customFormat="1" ht="12.75">
      <c r="S888" s="199"/>
      <c r="T888" s="199"/>
      <c r="U888" s="199"/>
      <c r="V888" s="199"/>
      <c r="W888" s="199"/>
      <c r="X888" s="199"/>
      <c r="Y888" s="199"/>
      <c r="Z888" s="199"/>
      <c r="AA888" s="199"/>
      <c r="AB888" s="199"/>
      <c r="AC888" s="199"/>
      <c r="AD888" s="199"/>
      <c r="AE888" s="199"/>
      <c r="AF888" s="199"/>
      <c r="AG888" s="199"/>
    </row>
    <row r="889" spans="19:33" customFormat="1" ht="12.75">
      <c r="S889" s="199"/>
      <c r="T889" s="199"/>
      <c r="U889" s="199"/>
      <c r="V889" s="199"/>
      <c r="W889" s="199"/>
      <c r="X889" s="199"/>
      <c r="Y889" s="199"/>
      <c r="Z889" s="199"/>
      <c r="AA889" s="199"/>
      <c r="AB889" s="199"/>
      <c r="AC889" s="199"/>
      <c r="AD889" s="199"/>
      <c r="AE889" s="199"/>
      <c r="AF889" s="199"/>
      <c r="AG889" s="199"/>
    </row>
    <row r="890" spans="19:33" customFormat="1" ht="12.75">
      <c r="S890" s="199"/>
      <c r="T890" s="199"/>
      <c r="U890" s="199"/>
      <c r="V890" s="199"/>
      <c r="W890" s="199"/>
      <c r="X890" s="199"/>
      <c r="Y890" s="199"/>
      <c r="Z890" s="199"/>
      <c r="AA890" s="199"/>
      <c r="AB890" s="199"/>
      <c r="AC890" s="199"/>
      <c r="AD890" s="199"/>
      <c r="AE890" s="199"/>
      <c r="AF890" s="199"/>
      <c r="AG890" s="199"/>
    </row>
    <row r="891" spans="19:33" customFormat="1" ht="12.75">
      <c r="S891" s="199"/>
      <c r="T891" s="199"/>
      <c r="U891" s="199"/>
      <c r="V891" s="199"/>
      <c r="W891" s="199"/>
      <c r="X891" s="199"/>
      <c r="Y891" s="199"/>
      <c r="Z891" s="199"/>
      <c r="AA891" s="199"/>
      <c r="AB891" s="199"/>
      <c r="AC891" s="199"/>
      <c r="AD891" s="199"/>
      <c r="AE891" s="199"/>
      <c r="AF891" s="199"/>
      <c r="AG891" s="199"/>
    </row>
    <row r="892" spans="19:33" customFormat="1" ht="12.75">
      <c r="S892" s="199"/>
      <c r="T892" s="199"/>
      <c r="U892" s="199"/>
      <c r="V892" s="199"/>
      <c r="W892" s="199"/>
      <c r="X892" s="199"/>
      <c r="Y892" s="199"/>
      <c r="Z892" s="199"/>
      <c r="AA892" s="199"/>
      <c r="AB892" s="199"/>
      <c r="AC892" s="199"/>
      <c r="AD892" s="199"/>
      <c r="AE892" s="199"/>
      <c r="AF892" s="199"/>
      <c r="AG892" s="199"/>
    </row>
    <row r="893" spans="19:33" customFormat="1" ht="12.75">
      <c r="S893" s="199"/>
      <c r="T893" s="199"/>
      <c r="U893" s="199"/>
      <c r="V893" s="199"/>
      <c r="W893" s="199"/>
      <c r="X893" s="199"/>
      <c r="Y893" s="199"/>
      <c r="Z893" s="199"/>
      <c r="AA893" s="199"/>
      <c r="AB893" s="199"/>
      <c r="AC893" s="199"/>
      <c r="AD893" s="199"/>
      <c r="AE893" s="199"/>
      <c r="AF893" s="199"/>
      <c r="AG893" s="199"/>
    </row>
    <row r="894" spans="19:33" customFormat="1" ht="12.75">
      <c r="S894" s="199"/>
      <c r="T894" s="199"/>
      <c r="U894" s="199"/>
      <c r="V894" s="199"/>
      <c r="W894" s="199"/>
      <c r="X894" s="199"/>
      <c r="Y894" s="199"/>
      <c r="Z894" s="199"/>
      <c r="AA894" s="199"/>
      <c r="AB894" s="199"/>
      <c r="AC894" s="199"/>
      <c r="AD894" s="199"/>
      <c r="AE894" s="199"/>
      <c r="AF894" s="199"/>
      <c r="AG894" s="199"/>
    </row>
    <row r="895" spans="19:33" customFormat="1" ht="12.75">
      <c r="S895" s="199"/>
      <c r="T895" s="199"/>
      <c r="U895" s="199"/>
      <c r="V895" s="199"/>
      <c r="W895" s="199"/>
      <c r="X895" s="199"/>
      <c r="Y895" s="199"/>
      <c r="Z895" s="199"/>
      <c r="AA895" s="199"/>
      <c r="AB895" s="199"/>
      <c r="AC895" s="199"/>
      <c r="AD895" s="199"/>
      <c r="AE895" s="199"/>
      <c r="AF895" s="199"/>
      <c r="AG895" s="199"/>
    </row>
    <row r="896" spans="19:33" customFormat="1" ht="12.75">
      <c r="S896" s="199"/>
      <c r="T896" s="199"/>
      <c r="U896" s="199"/>
      <c r="V896" s="199"/>
      <c r="W896" s="199"/>
      <c r="X896" s="199"/>
      <c r="Y896" s="199"/>
      <c r="Z896" s="199"/>
      <c r="AA896" s="199"/>
      <c r="AB896" s="199"/>
      <c r="AC896" s="199"/>
      <c r="AD896" s="199"/>
      <c r="AE896" s="199"/>
      <c r="AF896" s="199"/>
      <c r="AG896" s="199"/>
    </row>
    <row r="897" spans="19:33" customFormat="1" ht="12.75">
      <c r="S897" s="199"/>
      <c r="T897" s="199"/>
      <c r="U897" s="199"/>
      <c r="V897" s="199"/>
      <c r="W897" s="199"/>
      <c r="X897" s="199"/>
      <c r="Y897" s="199"/>
      <c r="Z897" s="199"/>
      <c r="AA897" s="199"/>
      <c r="AB897" s="199"/>
      <c r="AC897" s="199"/>
      <c r="AD897" s="199"/>
      <c r="AE897" s="199"/>
      <c r="AF897" s="199"/>
      <c r="AG897" s="199"/>
    </row>
    <row r="898" spans="19:33" customFormat="1" ht="12.75">
      <c r="S898" s="199"/>
      <c r="T898" s="199"/>
      <c r="U898" s="199"/>
      <c r="V898" s="199"/>
      <c r="W898" s="199"/>
      <c r="X898" s="199"/>
      <c r="Y898" s="199"/>
      <c r="Z898" s="199"/>
      <c r="AA898" s="199"/>
      <c r="AB898" s="199"/>
      <c r="AC898" s="199"/>
      <c r="AD898" s="199"/>
      <c r="AE898" s="199"/>
      <c r="AF898" s="199"/>
      <c r="AG898" s="199"/>
    </row>
    <row r="899" spans="19:33" customFormat="1" ht="12.75">
      <c r="S899" s="199"/>
      <c r="T899" s="199"/>
      <c r="U899" s="199"/>
      <c r="V899" s="199"/>
      <c r="W899" s="199"/>
      <c r="X899" s="199"/>
      <c r="Y899" s="199"/>
      <c r="Z899" s="199"/>
      <c r="AA899" s="199"/>
      <c r="AB899" s="199"/>
      <c r="AC899" s="199"/>
      <c r="AD899" s="199"/>
      <c r="AE899" s="199"/>
      <c r="AF899" s="199"/>
      <c r="AG899" s="199"/>
    </row>
    <row r="900" spans="19:33" customFormat="1" ht="12.75">
      <c r="S900" s="199"/>
      <c r="T900" s="199"/>
      <c r="U900" s="199"/>
      <c r="V900" s="199"/>
      <c r="W900" s="199"/>
      <c r="X900" s="199"/>
      <c r="Y900" s="199"/>
      <c r="Z900" s="199"/>
      <c r="AA900" s="199"/>
      <c r="AB900" s="199"/>
      <c r="AC900" s="199"/>
      <c r="AD900" s="199"/>
      <c r="AE900" s="199"/>
      <c r="AF900" s="199"/>
      <c r="AG900" s="199"/>
    </row>
    <row r="901" spans="19:33" customFormat="1" ht="12.75">
      <c r="S901" s="199"/>
      <c r="T901" s="199"/>
      <c r="U901" s="199"/>
      <c r="V901" s="199"/>
      <c r="W901" s="199"/>
      <c r="X901" s="199"/>
      <c r="Y901" s="199"/>
      <c r="Z901" s="199"/>
      <c r="AA901" s="199"/>
      <c r="AB901" s="199"/>
      <c r="AC901" s="199"/>
      <c r="AD901" s="199"/>
      <c r="AE901" s="199"/>
      <c r="AF901" s="199"/>
      <c r="AG901" s="199"/>
    </row>
    <row r="902" spans="19:33" customFormat="1" ht="12.75">
      <c r="S902" s="199"/>
      <c r="T902" s="199"/>
      <c r="U902" s="199"/>
      <c r="V902" s="199"/>
      <c r="W902" s="199"/>
      <c r="X902" s="199"/>
      <c r="Y902" s="199"/>
      <c r="Z902" s="199"/>
      <c r="AA902" s="199"/>
      <c r="AB902" s="199"/>
      <c r="AC902" s="199"/>
      <c r="AD902" s="199"/>
      <c r="AE902" s="199"/>
      <c r="AF902" s="199"/>
      <c r="AG902" s="199"/>
    </row>
    <row r="903" spans="19:33" customFormat="1" ht="12.75">
      <c r="S903" s="199"/>
      <c r="T903" s="199"/>
      <c r="U903" s="199"/>
      <c r="V903" s="199"/>
      <c r="W903" s="199"/>
      <c r="X903" s="199"/>
      <c r="Y903" s="199"/>
      <c r="Z903" s="199"/>
      <c r="AA903" s="199"/>
      <c r="AB903" s="199"/>
      <c r="AC903" s="199"/>
      <c r="AD903" s="199"/>
      <c r="AE903" s="199"/>
      <c r="AF903" s="199"/>
      <c r="AG903" s="199"/>
    </row>
    <row r="904" spans="19:33" customFormat="1" ht="12.75">
      <c r="S904" s="199"/>
      <c r="T904" s="199"/>
      <c r="U904" s="199"/>
      <c r="V904" s="199"/>
      <c r="W904" s="199"/>
      <c r="X904" s="199"/>
      <c r="Y904" s="199"/>
      <c r="Z904" s="199"/>
      <c r="AA904" s="199"/>
      <c r="AB904" s="199"/>
      <c r="AC904" s="199"/>
      <c r="AD904" s="199"/>
      <c r="AE904" s="199"/>
      <c r="AF904" s="199"/>
      <c r="AG904" s="199"/>
    </row>
    <row r="905" spans="19:33" customFormat="1" ht="12.75">
      <c r="S905" s="199"/>
      <c r="T905" s="199"/>
      <c r="U905" s="199"/>
      <c r="V905" s="199"/>
      <c r="W905" s="199"/>
      <c r="X905" s="199"/>
      <c r="Y905" s="199"/>
      <c r="Z905" s="199"/>
      <c r="AA905" s="199"/>
      <c r="AB905" s="199"/>
      <c r="AC905" s="199"/>
      <c r="AD905" s="199"/>
      <c r="AE905" s="199"/>
      <c r="AF905" s="199"/>
      <c r="AG905" s="199"/>
    </row>
    <row r="906" spans="19:33" customFormat="1" ht="12.75">
      <c r="S906" s="199"/>
      <c r="T906" s="199"/>
      <c r="U906" s="199"/>
      <c r="V906" s="199"/>
      <c r="W906" s="199"/>
      <c r="X906" s="199"/>
      <c r="Y906" s="199"/>
      <c r="Z906" s="199"/>
      <c r="AA906" s="199"/>
      <c r="AB906" s="199"/>
      <c r="AC906" s="199"/>
      <c r="AD906" s="199"/>
      <c r="AE906" s="199"/>
      <c r="AF906" s="199"/>
      <c r="AG906" s="199"/>
    </row>
    <row r="907" spans="19:33" customFormat="1" ht="12.75">
      <c r="S907" s="199"/>
      <c r="T907" s="199"/>
      <c r="U907" s="199"/>
      <c r="V907" s="199"/>
      <c r="W907" s="199"/>
      <c r="X907" s="199"/>
      <c r="Y907" s="199"/>
      <c r="Z907" s="199"/>
      <c r="AA907" s="199"/>
      <c r="AB907" s="199"/>
      <c r="AC907" s="199"/>
      <c r="AD907" s="199"/>
      <c r="AE907" s="199"/>
      <c r="AF907" s="199"/>
      <c r="AG907" s="199"/>
    </row>
    <row r="908" spans="19:33" customFormat="1" ht="12.75">
      <c r="S908" s="199"/>
      <c r="T908" s="199"/>
      <c r="U908" s="199"/>
      <c r="V908" s="199"/>
      <c r="W908" s="199"/>
      <c r="X908" s="199"/>
      <c r="Y908" s="199"/>
      <c r="Z908" s="199"/>
      <c r="AA908" s="199"/>
      <c r="AB908" s="199"/>
      <c r="AC908" s="199"/>
      <c r="AD908" s="199"/>
      <c r="AE908" s="199"/>
      <c r="AF908" s="199"/>
      <c r="AG908" s="199"/>
    </row>
    <row r="909" spans="19:33" customFormat="1" ht="12.75">
      <c r="S909" s="199"/>
      <c r="T909" s="199"/>
      <c r="U909" s="199"/>
      <c r="V909" s="199"/>
      <c r="W909" s="199"/>
      <c r="X909" s="199"/>
      <c r="Y909" s="199"/>
      <c r="Z909" s="199"/>
      <c r="AA909" s="199"/>
      <c r="AB909" s="199"/>
      <c r="AC909" s="199"/>
      <c r="AD909" s="199"/>
      <c r="AE909" s="199"/>
      <c r="AF909" s="199"/>
      <c r="AG909" s="199"/>
    </row>
    <row r="910" spans="19:33" customFormat="1" ht="12.75">
      <c r="S910" s="199"/>
      <c r="T910" s="199"/>
      <c r="U910" s="199"/>
      <c r="V910" s="199"/>
      <c r="W910" s="199"/>
      <c r="X910" s="199"/>
      <c r="Y910" s="199"/>
      <c r="Z910" s="199"/>
      <c r="AA910" s="199"/>
      <c r="AB910" s="199"/>
      <c r="AC910" s="199"/>
      <c r="AD910" s="199"/>
      <c r="AE910" s="199"/>
      <c r="AF910" s="199"/>
      <c r="AG910" s="199"/>
    </row>
    <row r="911" spans="19:33" customFormat="1" ht="12.75">
      <c r="S911" s="199"/>
      <c r="T911" s="199"/>
      <c r="U911" s="199"/>
      <c r="V911" s="199"/>
      <c r="W911" s="199"/>
      <c r="X911" s="199"/>
      <c r="Y911" s="199"/>
      <c r="Z911" s="199"/>
      <c r="AA911" s="199"/>
      <c r="AB911" s="199"/>
      <c r="AC911" s="199"/>
      <c r="AD911" s="199"/>
      <c r="AE911" s="199"/>
      <c r="AF911" s="199"/>
      <c r="AG911" s="199"/>
    </row>
    <row r="912" spans="19:33" customFormat="1" ht="12.75">
      <c r="S912" s="199"/>
      <c r="T912" s="199"/>
      <c r="U912" s="199"/>
      <c r="V912" s="199"/>
      <c r="W912" s="199"/>
      <c r="X912" s="199"/>
      <c r="Y912" s="199"/>
      <c r="Z912" s="199"/>
      <c r="AA912" s="199"/>
      <c r="AB912" s="199"/>
      <c r="AC912" s="199"/>
      <c r="AD912" s="199"/>
      <c r="AE912" s="199"/>
      <c r="AF912" s="199"/>
      <c r="AG912" s="199"/>
    </row>
    <row r="913" spans="19:33" customFormat="1" ht="12.75">
      <c r="S913" s="199"/>
      <c r="T913" s="199"/>
      <c r="U913" s="199"/>
      <c r="V913" s="199"/>
      <c r="W913" s="199"/>
      <c r="X913" s="199"/>
      <c r="Y913" s="199"/>
      <c r="Z913" s="199"/>
      <c r="AA913" s="199"/>
      <c r="AB913" s="199"/>
      <c r="AC913" s="199"/>
      <c r="AD913" s="199"/>
      <c r="AE913" s="199"/>
      <c r="AF913" s="199"/>
      <c r="AG913" s="199"/>
    </row>
    <row r="914" spans="19:33" customFormat="1" ht="12.75">
      <c r="S914" s="199"/>
      <c r="T914" s="199"/>
      <c r="U914" s="199"/>
      <c r="V914" s="199"/>
      <c r="W914" s="199"/>
      <c r="X914" s="199"/>
      <c r="Y914" s="199"/>
      <c r="Z914" s="199"/>
      <c r="AA914" s="199"/>
      <c r="AB914" s="199"/>
      <c r="AC914" s="199"/>
      <c r="AD914" s="199"/>
      <c r="AE914" s="199"/>
      <c r="AF914" s="199"/>
      <c r="AG914" s="199"/>
    </row>
    <row r="915" spans="19:33" customFormat="1" ht="12.75">
      <c r="S915" s="199"/>
      <c r="T915" s="199"/>
      <c r="U915" s="199"/>
      <c r="V915" s="199"/>
      <c r="W915" s="199"/>
      <c r="X915" s="199"/>
      <c r="Y915" s="199"/>
      <c r="Z915" s="199"/>
      <c r="AA915" s="199"/>
      <c r="AB915" s="199"/>
      <c r="AC915" s="199"/>
      <c r="AD915" s="199"/>
      <c r="AE915" s="199"/>
      <c r="AF915" s="199"/>
      <c r="AG915" s="199"/>
    </row>
    <row r="916" spans="19:33" customFormat="1" ht="12.75">
      <c r="S916" s="199"/>
      <c r="T916" s="199"/>
      <c r="U916" s="199"/>
      <c r="V916" s="199"/>
      <c r="W916" s="199"/>
      <c r="X916" s="199"/>
      <c r="Y916" s="199"/>
      <c r="Z916" s="199"/>
      <c r="AA916" s="199"/>
      <c r="AB916" s="199"/>
      <c r="AC916" s="199"/>
      <c r="AD916" s="199"/>
      <c r="AE916" s="199"/>
      <c r="AF916" s="199"/>
      <c r="AG916" s="199"/>
    </row>
    <row r="917" spans="19:33" customFormat="1" ht="12.75">
      <c r="S917" s="199"/>
      <c r="T917" s="199"/>
      <c r="U917" s="199"/>
      <c r="V917" s="199"/>
      <c r="W917" s="199"/>
      <c r="X917" s="199"/>
      <c r="Y917" s="199"/>
      <c r="Z917" s="199"/>
      <c r="AA917" s="199"/>
      <c r="AB917" s="199"/>
      <c r="AC917" s="199"/>
      <c r="AD917" s="199"/>
      <c r="AE917" s="199"/>
      <c r="AF917" s="199"/>
      <c r="AG917" s="199"/>
    </row>
    <row r="918" spans="19:33" customFormat="1" ht="12.75">
      <c r="S918" s="199"/>
      <c r="T918" s="199"/>
      <c r="U918" s="199"/>
      <c r="V918" s="199"/>
      <c r="W918" s="199"/>
      <c r="X918" s="199"/>
      <c r="Y918" s="199"/>
      <c r="Z918" s="199"/>
      <c r="AA918" s="199"/>
      <c r="AB918" s="199"/>
      <c r="AC918" s="199"/>
      <c r="AD918" s="199"/>
      <c r="AE918" s="199"/>
      <c r="AF918" s="199"/>
      <c r="AG918" s="199"/>
    </row>
    <row r="919" spans="19:33" customFormat="1" ht="12.75">
      <c r="S919" s="199"/>
      <c r="T919" s="199"/>
      <c r="U919" s="199"/>
      <c r="V919" s="199"/>
      <c r="W919" s="199"/>
      <c r="X919" s="199"/>
      <c r="Y919" s="199"/>
      <c r="Z919" s="199"/>
      <c r="AA919" s="199"/>
      <c r="AB919" s="199"/>
      <c r="AC919" s="199"/>
      <c r="AD919" s="199"/>
      <c r="AE919" s="199"/>
      <c r="AF919" s="199"/>
      <c r="AG919" s="199"/>
    </row>
    <row r="920" spans="19:33" customFormat="1" ht="12.75">
      <c r="S920" s="199"/>
      <c r="T920" s="199"/>
      <c r="U920" s="199"/>
      <c r="V920" s="199"/>
      <c r="W920" s="199"/>
      <c r="X920" s="199"/>
      <c r="Y920" s="199"/>
      <c r="Z920" s="199"/>
      <c r="AA920" s="199"/>
      <c r="AB920" s="199"/>
      <c r="AC920" s="199"/>
      <c r="AD920" s="199"/>
      <c r="AE920" s="199"/>
      <c r="AF920" s="199"/>
      <c r="AG920" s="199"/>
    </row>
    <row r="921" spans="19:33" customFormat="1" ht="12.75">
      <c r="S921" s="199"/>
      <c r="T921" s="199"/>
      <c r="U921" s="199"/>
      <c r="V921" s="199"/>
      <c r="W921" s="199"/>
      <c r="X921" s="199"/>
      <c r="Y921" s="199"/>
      <c r="Z921" s="199"/>
      <c r="AA921" s="199"/>
      <c r="AB921" s="199"/>
      <c r="AC921" s="199"/>
      <c r="AD921" s="199"/>
      <c r="AE921" s="199"/>
      <c r="AF921" s="199"/>
      <c r="AG921" s="199"/>
    </row>
    <row r="922" spans="19:33" customFormat="1" ht="12.75">
      <c r="S922" s="199"/>
      <c r="T922" s="199"/>
      <c r="U922" s="199"/>
      <c r="V922" s="199"/>
      <c r="W922" s="199"/>
      <c r="X922" s="199"/>
      <c r="Y922" s="199"/>
      <c r="Z922" s="199"/>
      <c r="AA922" s="199"/>
      <c r="AB922" s="199"/>
      <c r="AC922" s="199"/>
      <c r="AD922" s="199"/>
      <c r="AE922" s="199"/>
      <c r="AF922" s="199"/>
      <c r="AG922" s="199"/>
    </row>
    <row r="923" spans="19:33" customFormat="1" ht="12.75">
      <c r="S923" s="199"/>
      <c r="T923" s="199"/>
      <c r="U923" s="199"/>
      <c r="V923" s="199"/>
      <c r="W923" s="199"/>
      <c r="X923" s="199"/>
      <c r="Y923" s="199"/>
      <c r="Z923" s="199"/>
      <c r="AA923" s="199"/>
      <c r="AB923" s="199"/>
      <c r="AC923" s="199"/>
      <c r="AD923" s="199"/>
      <c r="AE923" s="199"/>
      <c r="AF923" s="199"/>
      <c r="AG923" s="199"/>
    </row>
    <row r="924" spans="19:33" customFormat="1" ht="12.75">
      <c r="S924" s="199"/>
      <c r="T924" s="199"/>
      <c r="U924" s="199"/>
      <c r="V924" s="199"/>
      <c r="W924" s="199"/>
      <c r="X924" s="199"/>
      <c r="Y924" s="199"/>
      <c r="Z924" s="199"/>
      <c r="AA924" s="199"/>
      <c r="AB924" s="199"/>
      <c r="AC924" s="199"/>
      <c r="AD924" s="199"/>
      <c r="AE924" s="199"/>
      <c r="AF924" s="199"/>
      <c r="AG924" s="199"/>
    </row>
    <row r="925" spans="19:33" customFormat="1" ht="12.75">
      <c r="S925" s="199"/>
      <c r="T925" s="199"/>
      <c r="U925" s="199"/>
      <c r="V925" s="199"/>
      <c r="W925" s="199"/>
      <c r="X925" s="199"/>
      <c r="Y925" s="199"/>
      <c r="Z925" s="199"/>
      <c r="AA925" s="199"/>
      <c r="AB925" s="199"/>
      <c r="AC925" s="199"/>
      <c r="AD925" s="199"/>
      <c r="AE925" s="199"/>
      <c r="AF925" s="199"/>
      <c r="AG925" s="199"/>
    </row>
    <row r="926" spans="19:33" customFormat="1" ht="12.75">
      <c r="S926" s="199"/>
      <c r="T926" s="199"/>
      <c r="U926" s="199"/>
      <c r="V926" s="199"/>
      <c r="W926" s="199"/>
      <c r="X926" s="199"/>
      <c r="Y926" s="199"/>
      <c r="Z926" s="199"/>
      <c r="AA926" s="199"/>
      <c r="AB926" s="199"/>
      <c r="AC926" s="199"/>
      <c r="AD926" s="199"/>
      <c r="AE926" s="199"/>
      <c r="AF926" s="199"/>
      <c r="AG926" s="199"/>
    </row>
    <row r="927" spans="19:33" customFormat="1" ht="12.75">
      <c r="S927" s="199"/>
      <c r="T927" s="199"/>
      <c r="U927" s="199"/>
      <c r="V927" s="199"/>
      <c r="W927" s="199"/>
      <c r="X927" s="199"/>
      <c r="Y927" s="199"/>
      <c r="Z927" s="199"/>
      <c r="AA927" s="199"/>
      <c r="AB927" s="199"/>
      <c r="AC927" s="199"/>
      <c r="AD927" s="199"/>
      <c r="AE927" s="199"/>
      <c r="AF927" s="199"/>
      <c r="AG927" s="199"/>
    </row>
    <row r="928" spans="19:33" customFormat="1" ht="12.75">
      <c r="S928" s="199"/>
      <c r="T928" s="199"/>
      <c r="U928" s="199"/>
      <c r="V928" s="199"/>
      <c r="W928" s="199"/>
      <c r="X928" s="199"/>
      <c r="Y928" s="199"/>
      <c r="Z928" s="199"/>
      <c r="AA928" s="199"/>
      <c r="AB928" s="199"/>
      <c r="AC928" s="199"/>
      <c r="AD928" s="199"/>
      <c r="AE928" s="199"/>
      <c r="AF928" s="199"/>
      <c r="AG928" s="199"/>
    </row>
    <row r="929" spans="19:33" customFormat="1" ht="12.75">
      <c r="S929" s="199"/>
      <c r="T929" s="199"/>
      <c r="U929" s="199"/>
      <c r="V929" s="199"/>
      <c r="W929" s="199"/>
      <c r="X929" s="199"/>
      <c r="Y929" s="199"/>
      <c r="Z929" s="199"/>
      <c r="AA929" s="199"/>
      <c r="AB929" s="199"/>
      <c r="AC929" s="199"/>
      <c r="AD929" s="199"/>
      <c r="AE929" s="199"/>
      <c r="AF929" s="199"/>
      <c r="AG929" s="199"/>
    </row>
    <row r="930" spans="19:33" customFormat="1" ht="12.75">
      <c r="S930" s="199"/>
      <c r="T930" s="199"/>
      <c r="U930" s="199"/>
      <c r="V930" s="199"/>
      <c r="W930" s="199"/>
      <c r="X930" s="199"/>
      <c r="Y930" s="199"/>
      <c r="Z930" s="199"/>
      <c r="AA930" s="199"/>
      <c r="AB930" s="199"/>
      <c r="AC930" s="199"/>
      <c r="AD930" s="199"/>
      <c r="AE930" s="199"/>
      <c r="AF930" s="199"/>
      <c r="AG930" s="199"/>
    </row>
    <row r="931" spans="19:33" customFormat="1" ht="12.75">
      <c r="S931" s="199"/>
      <c r="T931" s="199"/>
      <c r="U931" s="199"/>
      <c r="V931" s="199"/>
      <c r="W931" s="199"/>
      <c r="X931" s="199"/>
      <c r="Y931" s="199"/>
      <c r="Z931" s="199"/>
      <c r="AA931" s="199"/>
      <c r="AB931" s="199"/>
      <c r="AC931" s="199"/>
      <c r="AD931" s="199"/>
      <c r="AE931" s="199"/>
      <c r="AF931" s="199"/>
      <c r="AG931" s="199"/>
    </row>
    <row r="932" spans="19:33" customFormat="1" ht="12.75">
      <c r="S932" s="199"/>
      <c r="T932" s="199"/>
      <c r="U932" s="199"/>
      <c r="V932" s="199"/>
      <c r="W932" s="199"/>
      <c r="X932" s="199"/>
      <c r="Y932" s="199"/>
      <c r="Z932" s="199"/>
      <c r="AA932" s="199"/>
      <c r="AB932" s="199"/>
      <c r="AC932" s="199"/>
      <c r="AD932" s="199"/>
      <c r="AE932" s="199"/>
      <c r="AF932" s="199"/>
      <c r="AG932" s="199"/>
    </row>
    <row r="933" spans="19:33" customFormat="1" ht="12.75">
      <c r="S933" s="199"/>
      <c r="T933" s="199"/>
      <c r="U933" s="199"/>
      <c r="V933" s="199"/>
      <c r="W933" s="199"/>
      <c r="X933" s="199"/>
      <c r="Y933" s="199"/>
      <c r="Z933" s="199"/>
      <c r="AA933" s="199"/>
      <c r="AB933" s="199"/>
      <c r="AC933" s="199"/>
      <c r="AD933" s="199"/>
      <c r="AE933" s="199"/>
      <c r="AF933" s="199"/>
      <c r="AG933" s="199"/>
    </row>
    <row r="934" spans="19:33" customFormat="1" ht="12.75">
      <c r="S934" s="199"/>
      <c r="T934" s="199"/>
      <c r="U934" s="199"/>
      <c r="V934" s="199"/>
      <c r="W934" s="199"/>
      <c r="X934" s="199"/>
      <c r="Y934" s="199"/>
      <c r="Z934" s="199"/>
      <c r="AA934" s="199"/>
      <c r="AB934" s="199"/>
      <c r="AC934" s="199"/>
      <c r="AD934" s="199"/>
      <c r="AE934" s="199"/>
      <c r="AF934" s="199"/>
      <c r="AG934" s="199"/>
    </row>
    <row r="935" spans="19:33" customFormat="1" ht="12.75">
      <c r="S935" s="199"/>
      <c r="T935" s="199"/>
      <c r="U935" s="199"/>
      <c r="V935" s="199"/>
      <c r="W935" s="199"/>
      <c r="X935" s="199"/>
      <c r="Y935" s="199"/>
      <c r="Z935" s="199"/>
      <c r="AA935" s="199"/>
      <c r="AB935" s="199"/>
      <c r="AC935" s="199"/>
      <c r="AD935" s="199"/>
      <c r="AE935" s="199"/>
      <c r="AF935" s="199"/>
      <c r="AG935" s="199"/>
    </row>
    <row r="936" spans="19:33" customFormat="1" ht="12.75">
      <c r="S936" s="199"/>
      <c r="T936" s="199"/>
      <c r="U936" s="199"/>
      <c r="V936" s="199"/>
      <c r="W936" s="199"/>
      <c r="X936" s="199"/>
      <c r="Y936" s="199"/>
      <c r="Z936" s="199"/>
      <c r="AA936" s="199"/>
      <c r="AB936" s="199"/>
      <c r="AC936" s="199"/>
      <c r="AD936" s="199"/>
      <c r="AE936" s="199"/>
      <c r="AF936" s="199"/>
      <c r="AG936" s="199"/>
    </row>
    <row r="937" spans="19:33" customFormat="1" ht="12.75">
      <c r="S937" s="199"/>
      <c r="T937" s="199"/>
      <c r="U937" s="199"/>
      <c r="V937" s="199"/>
      <c r="W937" s="199"/>
      <c r="X937" s="199"/>
      <c r="Y937" s="199"/>
      <c r="Z937" s="199"/>
      <c r="AA937" s="199"/>
      <c r="AB937" s="199"/>
      <c r="AC937" s="199"/>
      <c r="AD937" s="199"/>
      <c r="AE937" s="199"/>
      <c r="AF937" s="199"/>
      <c r="AG937" s="199"/>
    </row>
    <row r="938" spans="19:33" customFormat="1" ht="12.75">
      <c r="S938" s="199"/>
      <c r="T938" s="199"/>
      <c r="U938" s="199"/>
      <c r="V938" s="199"/>
      <c r="W938" s="199"/>
      <c r="X938" s="199"/>
      <c r="Y938" s="199"/>
      <c r="Z938" s="199"/>
      <c r="AA938" s="199"/>
      <c r="AB938" s="199"/>
      <c r="AC938" s="199"/>
      <c r="AD938" s="199"/>
      <c r="AE938" s="199"/>
      <c r="AF938" s="199"/>
      <c r="AG938" s="199"/>
    </row>
    <row r="939" spans="19:33" customFormat="1" ht="12.75">
      <c r="S939" s="199"/>
      <c r="T939" s="199"/>
      <c r="U939" s="199"/>
      <c r="V939" s="199"/>
      <c r="W939" s="199"/>
      <c r="X939" s="199"/>
      <c r="Y939" s="199"/>
      <c r="Z939" s="199"/>
      <c r="AA939" s="199"/>
      <c r="AB939" s="199"/>
      <c r="AC939" s="199"/>
      <c r="AD939" s="199"/>
      <c r="AE939" s="199"/>
      <c r="AF939" s="199"/>
      <c r="AG939" s="199"/>
    </row>
    <row r="940" spans="19:33" customFormat="1" ht="12.75">
      <c r="S940" s="199"/>
      <c r="T940" s="199"/>
      <c r="U940" s="199"/>
      <c r="V940" s="199"/>
      <c r="W940" s="199"/>
      <c r="X940" s="199"/>
      <c r="Y940" s="199"/>
      <c r="Z940" s="199"/>
      <c r="AA940" s="199"/>
      <c r="AB940" s="199"/>
      <c r="AC940" s="199"/>
      <c r="AD940" s="199"/>
      <c r="AE940" s="199"/>
      <c r="AF940" s="199"/>
      <c r="AG940" s="199"/>
    </row>
    <row r="941" spans="19:33" customFormat="1" ht="12.75">
      <c r="S941" s="199"/>
      <c r="T941" s="199"/>
      <c r="U941" s="199"/>
      <c r="V941" s="199"/>
      <c r="W941" s="199"/>
      <c r="X941" s="199"/>
      <c r="Y941" s="199"/>
      <c r="Z941" s="199"/>
      <c r="AA941" s="199"/>
      <c r="AB941" s="199"/>
      <c r="AC941" s="199"/>
      <c r="AD941" s="199"/>
      <c r="AE941" s="199"/>
      <c r="AF941" s="199"/>
      <c r="AG941" s="199"/>
    </row>
    <row r="942" spans="19:33" customFormat="1" ht="12.75">
      <c r="S942" s="199"/>
      <c r="T942" s="199"/>
      <c r="U942" s="199"/>
      <c r="V942" s="199"/>
      <c r="W942" s="199"/>
      <c r="X942" s="199"/>
      <c r="Y942" s="199"/>
      <c r="Z942" s="199"/>
      <c r="AA942" s="199"/>
      <c r="AB942" s="199"/>
      <c r="AC942" s="199"/>
      <c r="AD942" s="199"/>
      <c r="AE942" s="199"/>
      <c r="AF942" s="199"/>
      <c r="AG942" s="199"/>
    </row>
    <row r="943" spans="19:33" customFormat="1" ht="12.75">
      <c r="S943" s="199"/>
      <c r="T943" s="199"/>
      <c r="U943" s="199"/>
      <c r="V943" s="199"/>
      <c r="W943" s="199"/>
      <c r="X943" s="199"/>
      <c r="Y943" s="199"/>
      <c r="Z943" s="199"/>
      <c r="AA943" s="199"/>
      <c r="AB943" s="199"/>
      <c r="AC943" s="199"/>
      <c r="AD943" s="199"/>
      <c r="AE943" s="199"/>
      <c r="AF943" s="199"/>
      <c r="AG943" s="199"/>
    </row>
    <row r="944" spans="19:33" customFormat="1" ht="12.75">
      <c r="S944" s="199"/>
      <c r="T944" s="199"/>
      <c r="U944" s="199"/>
      <c r="V944" s="199"/>
      <c r="W944" s="199"/>
      <c r="X944" s="199"/>
      <c r="Y944" s="199"/>
      <c r="Z944" s="199"/>
      <c r="AA944" s="199"/>
      <c r="AB944" s="199"/>
      <c r="AC944" s="199"/>
      <c r="AD944" s="199"/>
      <c r="AE944" s="199"/>
      <c r="AF944" s="199"/>
      <c r="AG944" s="199"/>
    </row>
    <row r="945" spans="19:33" customFormat="1" ht="12.75">
      <c r="S945" s="199"/>
      <c r="T945" s="199"/>
      <c r="U945" s="199"/>
      <c r="V945" s="199"/>
      <c r="W945" s="199"/>
      <c r="X945" s="199"/>
      <c r="Y945" s="199"/>
      <c r="Z945" s="199"/>
      <c r="AA945" s="199"/>
      <c r="AB945" s="199"/>
      <c r="AC945" s="199"/>
      <c r="AD945" s="199"/>
      <c r="AE945" s="199"/>
      <c r="AF945" s="199"/>
      <c r="AG945" s="199"/>
    </row>
    <row r="946" spans="19:33" customFormat="1" ht="12.75">
      <c r="S946" s="199"/>
      <c r="T946" s="199"/>
      <c r="U946" s="199"/>
      <c r="V946" s="199"/>
      <c r="W946" s="199"/>
      <c r="X946" s="199"/>
      <c r="Y946" s="199"/>
      <c r="Z946" s="199"/>
      <c r="AA946" s="199"/>
      <c r="AB946" s="199"/>
      <c r="AC946" s="199"/>
      <c r="AD946" s="199"/>
      <c r="AE946" s="199"/>
      <c r="AF946" s="199"/>
      <c r="AG946" s="199"/>
    </row>
    <row r="947" spans="19:33" customFormat="1" ht="12.75">
      <c r="S947" s="199"/>
      <c r="T947" s="199"/>
      <c r="U947" s="199"/>
      <c r="V947" s="199"/>
      <c r="W947" s="199"/>
      <c r="X947" s="199"/>
      <c r="Y947" s="199"/>
      <c r="Z947" s="199"/>
      <c r="AA947" s="199"/>
      <c r="AB947" s="199"/>
      <c r="AC947" s="199"/>
      <c r="AD947" s="199"/>
      <c r="AE947" s="199"/>
      <c r="AF947" s="199"/>
      <c r="AG947" s="199"/>
    </row>
    <row r="948" spans="19:33" customFormat="1" ht="12.75">
      <c r="S948" s="199"/>
      <c r="T948" s="199"/>
      <c r="U948" s="199"/>
      <c r="V948" s="199"/>
      <c r="W948" s="199"/>
      <c r="X948" s="199"/>
      <c r="Y948" s="199"/>
      <c r="Z948" s="199"/>
      <c r="AA948" s="199"/>
      <c r="AB948" s="199"/>
      <c r="AC948" s="199"/>
      <c r="AD948" s="199"/>
      <c r="AE948" s="199"/>
      <c r="AF948" s="199"/>
      <c r="AG948" s="199"/>
    </row>
    <row r="949" spans="19:33" customFormat="1" ht="12.75">
      <c r="S949" s="199"/>
      <c r="T949" s="199"/>
      <c r="U949" s="199"/>
      <c r="V949" s="199"/>
      <c r="W949" s="199"/>
      <c r="X949" s="199"/>
      <c r="Y949" s="199"/>
      <c r="Z949" s="199"/>
      <c r="AA949" s="199"/>
      <c r="AB949" s="199"/>
      <c r="AC949" s="199"/>
      <c r="AD949" s="199"/>
      <c r="AE949" s="199"/>
      <c r="AF949" s="199"/>
      <c r="AG949" s="199"/>
    </row>
    <row r="950" spans="19:33" customFormat="1" ht="12.75">
      <c r="S950" s="199"/>
      <c r="T950" s="199"/>
      <c r="U950" s="199"/>
      <c r="V950" s="199"/>
      <c r="W950" s="199"/>
      <c r="X950" s="199"/>
      <c r="Y950" s="199"/>
      <c r="Z950" s="199"/>
      <c r="AA950" s="199"/>
      <c r="AB950" s="199"/>
      <c r="AC950" s="199"/>
      <c r="AD950" s="199"/>
      <c r="AE950" s="199"/>
      <c r="AF950" s="199"/>
      <c r="AG950" s="199"/>
    </row>
    <row r="951" spans="19:33" customFormat="1" ht="12.75">
      <c r="S951" s="199"/>
      <c r="T951" s="199"/>
      <c r="U951" s="199"/>
      <c r="V951" s="199"/>
      <c r="W951" s="199"/>
      <c r="X951" s="199"/>
      <c r="Y951" s="199"/>
      <c r="Z951" s="199"/>
      <c r="AA951" s="199"/>
      <c r="AB951" s="199"/>
      <c r="AC951" s="199"/>
      <c r="AD951" s="199"/>
      <c r="AE951" s="199"/>
      <c r="AF951" s="199"/>
      <c r="AG951" s="199"/>
    </row>
    <row r="952" spans="19:33" customFormat="1" ht="12.75">
      <c r="S952" s="199"/>
      <c r="T952" s="199"/>
      <c r="U952" s="199"/>
      <c r="V952" s="199"/>
      <c r="W952" s="199"/>
      <c r="X952" s="199"/>
      <c r="Y952" s="199"/>
      <c r="Z952" s="199"/>
      <c r="AA952" s="199"/>
      <c r="AB952" s="199"/>
      <c r="AC952" s="199"/>
      <c r="AD952" s="199"/>
      <c r="AE952" s="199"/>
      <c r="AF952" s="199"/>
      <c r="AG952" s="199"/>
    </row>
    <row r="953" spans="19:33" customFormat="1" ht="12.75">
      <c r="S953" s="199"/>
      <c r="T953" s="199"/>
      <c r="U953" s="199"/>
      <c r="V953" s="199"/>
      <c r="W953" s="199"/>
      <c r="X953" s="199"/>
      <c r="Y953" s="199"/>
      <c r="Z953" s="199"/>
      <c r="AA953" s="199"/>
      <c r="AB953" s="199"/>
      <c r="AC953" s="199"/>
      <c r="AD953" s="199"/>
      <c r="AE953" s="199"/>
      <c r="AF953" s="199"/>
      <c r="AG953" s="199"/>
    </row>
    <row r="954" spans="19:33" customFormat="1" ht="12.75">
      <c r="S954" s="199"/>
      <c r="T954" s="199"/>
      <c r="U954" s="199"/>
      <c r="V954" s="199"/>
      <c r="W954" s="199"/>
      <c r="X954" s="199"/>
      <c r="Y954" s="199"/>
      <c r="Z954" s="199"/>
      <c r="AA954" s="199"/>
      <c r="AB954" s="199"/>
      <c r="AC954" s="199"/>
      <c r="AD954" s="199"/>
      <c r="AE954" s="199"/>
      <c r="AF954" s="199"/>
      <c r="AG954" s="199"/>
    </row>
    <row r="955" spans="19:33" customFormat="1" ht="12.75">
      <c r="S955" s="199"/>
      <c r="T955" s="199"/>
      <c r="U955" s="199"/>
      <c r="V955" s="199"/>
      <c r="W955" s="199"/>
      <c r="X955" s="199"/>
      <c r="Y955" s="199"/>
      <c r="Z955" s="199"/>
      <c r="AA955" s="199"/>
      <c r="AB955" s="199"/>
      <c r="AC955" s="199"/>
      <c r="AD955" s="199"/>
      <c r="AE955" s="199"/>
      <c r="AF955" s="199"/>
      <c r="AG955" s="199"/>
    </row>
    <row r="956" spans="19:33" customFormat="1" ht="12.75">
      <c r="S956" s="199"/>
      <c r="T956" s="199"/>
      <c r="U956" s="199"/>
      <c r="V956" s="199"/>
      <c r="W956" s="199"/>
      <c r="X956" s="199"/>
      <c r="Y956" s="199"/>
      <c r="Z956" s="199"/>
      <c r="AA956" s="199"/>
      <c r="AB956" s="199"/>
      <c r="AC956" s="199"/>
      <c r="AD956" s="199"/>
      <c r="AE956" s="199"/>
      <c r="AF956" s="199"/>
      <c r="AG956" s="199"/>
    </row>
    <row r="957" spans="19:33" customFormat="1" ht="12.75">
      <c r="S957" s="199"/>
      <c r="T957" s="199"/>
      <c r="U957" s="199"/>
      <c r="V957" s="199"/>
      <c r="W957" s="199"/>
      <c r="X957" s="199"/>
      <c r="Y957" s="199"/>
      <c r="Z957" s="199"/>
      <c r="AA957" s="199"/>
      <c r="AB957" s="199"/>
      <c r="AC957" s="199"/>
      <c r="AD957" s="199"/>
      <c r="AE957" s="199"/>
      <c r="AF957" s="199"/>
      <c r="AG957" s="199"/>
    </row>
    <row r="958" spans="19:33" customFormat="1" ht="12.75">
      <c r="S958" s="199"/>
      <c r="T958" s="199"/>
      <c r="U958" s="199"/>
      <c r="V958" s="199"/>
      <c r="W958" s="199"/>
      <c r="X958" s="199"/>
      <c r="Y958" s="199"/>
      <c r="Z958" s="199"/>
      <c r="AA958" s="199"/>
      <c r="AB958" s="199"/>
      <c r="AC958" s="199"/>
      <c r="AD958" s="199"/>
      <c r="AE958" s="199"/>
      <c r="AF958" s="199"/>
      <c r="AG958" s="199"/>
    </row>
    <row r="959" spans="19:33" customFormat="1" ht="12.75">
      <c r="S959" s="199"/>
      <c r="T959" s="199"/>
      <c r="U959" s="199"/>
      <c r="V959" s="199"/>
      <c r="W959" s="199"/>
      <c r="X959" s="199"/>
      <c r="Y959" s="199"/>
      <c r="Z959" s="199"/>
      <c r="AA959" s="199"/>
      <c r="AB959" s="199"/>
      <c r="AC959" s="199"/>
      <c r="AD959" s="199"/>
      <c r="AE959" s="199"/>
      <c r="AF959" s="199"/>
      <c r="AG959" s="199"/>
    </row>
    <row r="960" spans="19:33" customFormat="1" ht="12.75">
      <c r="S960" s="199"/>
      <c r="T960" s="199"/>
      <c r="U960" s="199"/>
      <c r="V960" s="199"/>
      <c r="W960" s="199"/>
      <c r="X960" s="199"/>
      <c r="Y960" s="199"/>
      <c r="Z960" s="199"/>
      <c r="AA960" s="199"/>
      <c r="AB960" s="199"/>
      <c r="AC960" s="199"/>
      <c r="AD960" s="199"/>
      <c r="AE960" s="199"/>
      <c r="AF960" s="199"/>
      <c r="AG960" s="199"/>
    </row>
    <row r="961" spans="19:33" customFormat="1" ht="12.75">
      <c r="S961" s="199"/>
      <c r="T961" s="199"/>
      <c r="U961" s="199"/>
      <c r="V961" s="199"/>
      <c r="W961" s="199"/>
      <c r="X961" s="199"/>
      <c r="Y961" s="199"/>
      <c r="Z961" s="199"/>
      <c r="AA961" s="199"/>
      <c r="AB961" s="199"/>
      <c r="AC961" s="199"/>
      <c r="AD961" s="199"/>
      <c r="AE961" s="199"/>
      <c r="AF961" s="199"/>
      <c r="AG961" s="199"/>
    </row>
    <row r="962" spans="19:33" customFormat="1" ht="12.75">
      <c r="S962" s="199"/>
      <c r="T962" s="199"/>
      <c r="U962" s="199"/>
      <c r="V962" s="199"/>
      <c r="W962" s="199"/>
      <c r="X962" s="199"/>
      <c r="Y962" s="199"/>
      <c r="Z962" s="199"/>
      <c r="AA962" s="199"/>
      <c r="AB962" s="199"/>
      <c r="AC962" s="199"/>
      <c r="AD962" s="199"/>
      <c r="AE962" s="199"/>
      <c r="AF962" s="199"/>
      <c r="AG962" s="199"/>
    </row>
    <row r="963" spans="19:33" customFormat="1" ht="12.75">
      <c r="S963" s="199"/>
      <c r="T963" s="199"/>
      <c r="U963" s="199"/>
      <c r="V963" s="199"/>
      <c r="W963" s="199"/>
      <c r="X963" s="199"/>
      <c r="Y963" s="199"/>
      <c r="Z963" s="199"/>
      <c r="AA963" s="199"/>
      <c r="AB963" s="199"/>
      <c r="AC963" s="199"/>
      <c r="AD963" s="199"/>
      <c r="AE963" s="199"/>
      <c r="AF963" s="199"/>
      <c r="AG963" s="199"/>
    </row>
    <row r="964" spans="19:33" customFormat="1" ht="12.75">
      <c r="S964" s="199"/>
      <c r="T964" s="199"/>
      <c r="U964" s="199"/>
      <c r="V964" s="199"/>
      <c r="W964" s="199"/>
      <c r="X964" s="199"/>
      <c r="Y964" s="199"/>
      <c r="Z964" s="199"/>
      <c r="AA964" s="199"/>
      <c r="AB964" s="199"/>
      <c r="AC964" s="199"/>
      <c r="AD964" s="199"/>
      <c r="AE964" s="199"/>
      <c r="AF964" s="199"/>
      <c r="AG964" s="199"/>
    </row>
    <row r="965" spans="19:33" customFormat="1" ht="12.75">
      <c r="S965" s="199"/>
      <c r="T965" s="199"/>
      <c r="U965" s="199"/>
      <c r="V965" s="199"/>
      <c r="W965" s="199"/>
      <c r="X965" s="199"/>
      <c r="Y965" s="199"/>
      <c r="Z965" s="199"/>
      <c r="AA965" s="199"/>
      <c r="AB965" s="199"/>
      <c r="AC965" s="199"/>
      <c r="AD965" s="199"/>
      <c r="AE965" s="199"/>
      <c r="AF965" s="199"/>
      <c r="AG965" s="199"/>
    </row>
    <row r="966" spans="19:33" customFormat="1" ht="12.75">
      <c r="S966" s="199"/>
      <c r="T966" s="199"/>
      <c r="U966" s="199"/>
      <c r="V966" s="199"/>
      <c r="W966" s="199"/>
      <c r="X966" s="199"/>
      <c r="Y966" s="199"/>
      <c r="Z966" s="199"/>
      <c r="AA966" s="199"/>
      <c r="AB966" s="199"/>
      <c r="AC966" s="199"/>
      <c r="AD966" s="199"/>
      <c r="AE966" s="199"/>
      <c r="AF966" s="199"/>
      <c r="AG966" s="199"/>
    </row>
    <row r="967" spans="19:33" customFormat="1" ht="12.75">
      <c r="S967" s="199"/>
      <c r="T967" s="199"/>
      <c r="U967" s="199"/>
      <c r="V967" s="199"/>
      <c r="W967" s="199"/>
      <c r="X967" s="199"/>
      <c r="Y967" s="199"/>
      <c r="Z967" s="199"/>
      <c r="AA967" s="199"/>
      <c r="AB967" s="199"/>
      <c r="AC967" s="199"/>
      <c r="AD967" s="199"/>
      <c r="AE967" s="199"/>
      <c r="AF967" s="199"/>
      <c r="AG967" s="199"/>
    </row>
    <row r="968" spans="19:33" customFormat="1" ht="12.75">
      <c r="S968" s="199"/>
      <c r="T968" s="199"/>
      <c r="U968" s="199"/>
      <c r="V968" s="199"/>
      <c r="W968" s="199"/>
      <c r="X968" s="199"/>
      <c r="Y968" s="199"/>
      <c r="Z968" s="199"/>
      <c r="AA968" s="199"/>
      <c r="AB968" s="199"/>
      <c r="AC968" s="199"/>
      <c r="AD968" s="199"/>
      <c r="AE968" s="199"/>
      <c r="AF968" s="199"/>
      <c r="AG968" s="199"/>
    </row>
    <row r="969" spans="19:33" customFormat="1" ht="12.75">
      <c r="S969" s="199"/>
      <c r="T969" s="199"/>
      <c r="U969" s="199"/>
      <c r="V969" s="199"/>
      <c r="W969" s="199"/>
      <c r="X969" s="199"/>
      <c r="Y969" s="199"/>
      <c r="Z969" s="199"/>
      <c r="AA969" s="199"/>
      <c r="AB969" s="199"/>
      <c r="AC969" s="199"/>
      <c r="AD969" s="199"/>
      <c r="AE969" s="199"/>
      <c r="AF969" s="199"/>
      <c r="AG969" s="199"/>
    </row>
    <row r="970" spans="19:33" customFormat="1" ht="12.75">
      <c r="S970" s="199"/>
      <c r="T970" s="199"/>
      <c r="U970" s="199"/>
      <c r="V970" s="199"/>
      <c r="W970" s="199"/>
      <c r="X970" s="199"/>
      <c r="Y970" s="199"/>
      <c r="Z970" s="199"/>
      <c r="AA970" s="199"/>
      <c r="AB970" s="199"/>
      <c r="AC970" s="199"/>
      <c r="AD970" s="199"/>
      <c r="AE970" s="199"/>
      <c r="AF970" s="199"/>
      <c r="AG970" s="199"/>
    </row>
    <row r="971" spans="19:33" customFormat="1" ht="12.75">
      <c r="S971" s="199"/>
      <c r="T971" s="199"/>
      <c r="U971" s="199"/>
      <c r="V971" s="199"/>
      <c r="W971" s="199"/>
      <c r="X971" s="199"/>
      <c r="Y971" s="199"/>
      <c r="Z971" s="199"/>
      <c r="AA971" s="199"/>
      <c r="AB971" s="199"/>
      <c r="AC971" s="199"/>
      <c r="AD971" s="199"/>
      <c r="AE971" s="199"/>
      <c r="AF971" s="199"/>
      <c r="AG971" s="199"/>
    </row>
    <row r="972" spans="19:33" customFormat="1" ht="12.75">
      <c r="S972" s="199"/>
      <c r="T972" s="199"/>
      <c r="U972" s="199"/>
      <c r="V972" s="199"/>
      <c r="W972" s="199"/>
      <c r="X972" s="199"/>
      <c r="Y972" s="199"/>
      <c r="Z972" s="199"/>
      <c r="AA972" s="199"/>
      <c r="AB972" s="199"/>
      <c r="AC972" s="199"/>
      <c r="AD972" s="199"/>
      <c r="AE972" s="199"/>
      <c r="AF972" s="199"/>
      <c r="AG972" s="199"/>
    </row>
    <row r="973" spans="19:33" customFormat="1" ht="12.75">
      <c r="S973" s="199"/>
      <c r="T973" s="199"/>
      <c r="U973" s="199"/>
      <c r="V973" s="199"/>
      <c r="W973" s="199"/>
      <c r="X973" s="199"/>
      <c r="Y973" s="199"/>
      <c r="Z973" s="199"/>
      <c r="AA973" s="199"/>
      <c r="AB973" s="199"/>
      <c r="AC973" s="199"/>
      <c r="AD973" s="199"/>
      <c r="AE973" s="199"/>
      <c r="AF973" s="199"/>
      <c r="AG973" s="199"/>
    </row>
    <row r="974" spans="19:33" customFormat="1" ht="12.75">
      <c r="S974" s="199"/>
      <c r="T974" s="199"/>
      <c r="U974" s="199"/>
      <c r="V974" s="199"/>
      <c r="W974" s="199"/>
      <c r="X974" s="199"/>
      <c r="Y974" s="199"/>
      <c r="Z974" s="199"/>
      <c r="AA974" s="199"/>
      <c r="AB974" s="199"/>
      <c r="AC974" s="199"/>
      <c r="AD974" s="199"/>
      <c r="AE974" s="199"/>
      <c r="AF974" s="199"/>
      <c r="AG974" s="199"/>
    </row>
    <row r="975" spans="19:33" customFormat="1" ht="12.75">
      <c r="S975" s="199"/>
      <c r="T975" s="199"/>
      <c r="U975" s="199"/>
      <c r="V975" s="199"/>
      <c r="W975" s="199"/>
      <c r="X975" s="199"/>
      <c r="Y975" s="199"/>
      <c r="Z975" s="199"/>
      <c r="AA975" s="199"/>
      <c r="AB975" s="199"/>
      <c r="AC975" s="199"/>
      <c r="AD975" s="199"/>
      <c r="AE975" s="199"/>
      <c r="AF975" s="199"/>
      <c r="AG975" s="199"/>
    </row>
    <row r="976" spans="19:33" customFormat="1" ht="12.75">
      <c r="S976" s="199"/>
      <c r="T976" s="199"/>
      <c r="U976" s="199"/>
      <c r="V976" s="199"/>
      <c r="W976" s="199"/>
      <c r="X976" s="199"/>
      <c r="Y976" s="199"/>
      <c r="Z976" s="199"/>
      <c r="AA976" s="199"/>
      <c r="AB976" s="199"/>
      <c r="AC976" s="199"/>
      <c r="AD976" s="199"/>
      <c r="AE976" s="199"/>
      <c r="AF976" s="199"/>
      <c r="AG976" s="199"/>
    </row>
    <row r="977" spans="19:33" customFormat="1" ht="12.75">
      <c r="S977" s="199"/>
      <c r="T977" s="199"/>
      <c r="U977" s="199"/>
      <c r="V977" s="199"/>
      <c r="W977" s="199"/>
      <c r="X977" s="199"/>
      <c r="Y977" s="199"/>
      <c r="Z977" s="199"/>
      <c r="AA977" s="199"/>
      <c r="AB977" s="199"/>
      <c r="AC977" s="199"/>
      <c r="AD977" s="199"/>
      <c r="AE977" s="199"/>
      <c r="AF977" s="199"/>
      <c r="AG977" s="199"/>
    </row>
    <row r="978" spans="19:33" customFormat="1" ht="12.75">
      <c r="S978" s="199"/>
      <c r="T978" s="199"/>
      <c r="U978" s="199"/>
      <c r="V978" s="199"/>
      <c r="W978" s="199"/>
      <c r="X978" s="199"/>
      <c r="Y978" s="199"/>
      <c r="Z978" s="199"/>
      <c r="AA978" s="199"/>
      <c r="AB978" s="199"/>
      <c r="AC978" s="199"/>
      <c r="AD978" s="199"/>
      <c r="AE978" s="199"/>
      <c r="AF978" s="199"/>
      <c r="AG978" s="199"/>
    </row>
    <row r="979" spans="19:33" customFormat="1" ht="12.75">
      <c r="S979" s="199"/>
      <c r="T979" s="199"/>
      <c r="U979" s="199"/>
      <c r="V979" s="199"/>
      <c r="W979" s="199"/>
      <c r="X979" s="199"/>
      <c r="Y979" s="199"/>
      <c r="Z979" s="199"/>
      <c r="AA979" s="199"/>
      <c r="AB979" s="199"/>
      <c r="AC979" s="199"/>
      <c r="AD979" s="199"/>
      <c r="AE979" s="199"/>
      <c r="AF979" s="199"/>
      <c r="AG979" s="199"/>
    </row>
    <row r="980" spans="19:33" customFormat="1" ht="12.75">
      <c r="S980" s="199"/>
      <c r="T980" s="199"/>
      <c r="U980" s="199"/>
      <c r="V980" s="199"/>
      <c r="W980" s="199"/>
      <c r="X980" s="199"/>
      <c r="Y980" s="199"/>
      <c r="Z980" s="199"/>
      <c r="AA980" s="199"/>
      <c r="AB980" s="199"/>
      <c r="AC980" s="199"/>
      <c r="AD980" s="199"/>
      <c r="AE980" s="199"/>
      <c r="AF980" s="199"/>
      <c r="AG980" s="199"/>
    </row>
    <row r="981" spans="19:33" customFormat="1" ht="12.75">
      <c r="S981" s="199"/>
      <c r="T981" s="199"/>
      <c r="U981" s="199"/>
      <c r="V981" s="199"/>
      <c r="W981" s="199"/>
      <c r="X981" s="199"/>
      <c r="Y981" s="199"/>
      <c r="Z981" s="199"/>
      <c r="AA981" s="199"/>
      <c r="AB981" s="199"/>
      <c r="AC981" s="199"/>
      <c r="AD981" s="199"/>
      <c r="AE981" s="199"/>
      <c r="AF981" s="199"/>
      <c r="AG981" s="199"/>
    </row>
    <row r="982" spans="19:33" customFormat="1" ht="12.75">
      <c r="S982" s="199"/>
      <c r="T982" s="199"/>
      <c r="U982" s="199"/>
      <c r="V982" s="199"/>
      <c r="W982" s="199"/>
      <c r="X982" s="199"/>
      <c r="Y982" s="199"/>
      <c r="Z982" s="199"/>
      <c r="AA982" s="199"/>
      <c r="AB982" s="199"/>
      <c r="AC982" s="199"/>
      <c r="AD982" s="199"/>
      <c r="AE982" s="199"/>
      <c r="AF982" s="199"/>
      <c r="AG982" s="199"/>
    </row>
    <row r="983" spans="19:33" customFormat="1" ht="12.75">
      <c r="S983" s="199"/>
      <c r="T983" s="199"/>
      <c r="U983" s="199"/>
      <c r="V983" s="199"/>
      <c r="W983" s="199"/>
      <c r="X983" s="199"/>
      <c r="Y983" s="199"/>
      <c r="Z983" s="199"/>
      <c r="AA983" s="199"/>
      <c r="AB983" s="199"/>
      <c r="AC983" s="199"/>
      <c r="AD983" s="199"/>
      <c r="AE983" s="199"/>
      <c r="AF983" s="199"/>
      <c r="AG983" s="199"/>
    </row>
    <row r="984" spans="19:33" customFormat="1" ht="12.75">
      <c r="S984" s="199"/>
      <c r="T984" s="199"/>
      <c r="U984" s="199"/>
      <c r="V984" s="199"/>
      <c r="W984" s="199"/>
      <c r="X984" s="199"/>
      <c r="Y984" s="199"/>
      <c r="Z984" s="199"/>
      <c r="AA984" s="199"/>
      <c r="AB984" s="199"/>
      <c r="AC984" s="199"/>
      <c r="AD984" s="199"/>
      <c r="AE984" s="199"/>
      <c r="AF984" s="199"/>
      <c r="AG984" s="199"/>
    </row>
    <row r="985" spans="19:33" customFormat="1" ht="12.75">
      <c r="S985" s="199"/>
      <c r="T985" s="199"/>
      <c r="U985" s="199"/>
      <c r="V985" s="199"/>
      <c r="W985" s="199"/>
      <c r="X985" s="199"/>
      <c r="Y985" s="199"/>
      <c r="Z985" s="199"/>
      <c r="AA985" s="199"/>
      <c r="AB985" s="199"/>
      <c r="AC985" s="199"/>
      <c r="AD985" s="199"/>
      <c r="AE985" s="199"/>
      <c r="AF985" s="199"/>
      <c r="AG985" s="199"/>
    </row>
    <row r="986" spans="19:33" customFormat="1" ht="12.75">
      <c r="S986" s="199"/>
      <c r="T986" s="199"/>
      <c r="U986" s="199"/>
      <c r="V986" s="199"/>
      <c r="W986" s="199"/>
      <c r="X986" s="199"/>
      <c r="Y986" s="199"/>
      <c r="Z986" s="199"/>
      <c r="AA986" s="199"/>
      <c r="AB986" s="199"/>
      <c r="AC986" s="199"/>
      <c r="AD986" s="199"/>
      <c r="AE986" s="199"/>
      <c r="AF986" s="199"/>
      <c r="AG986" s="199"/>
    </row>
    <row r="987" spans="19:33" customFormat="1" ht="12.75">
      <c r="S987" s="199"/>
      <c r="T987" s="199"/>
      <c r="U987" s="199"/>
      <c r="V987" s="199"/>
      <c r="W987" s="199"/>
      <c r="X987" s="199"/>
      <c r="Y987" s="199"/>
      <c r="Z987" s="199"/>
      <c r="AA987" s="199"/>
      <c r="AB987" s="199"/>
      <c r="AC987" s="199"/>
      <c r="AD987" s="199"/>
      <c r="AE987" s="199"/>
      <c r="AF987" s="199"/>
      <c r="AG987" s="199"/>
    </row>
    <row r="988" spans="19:33" customFormat="1" ht="12.75">
      <c r="S988" s="199"/>
      <c r="T988" s="199"/>
      <c r="U988" s="199"/>
      <c r="V988" s="199"/>
      <c r="W988" s="199"/>
      <c r="X988" s="199"/>
      <c r="Y988" s="199"/>
      <c r="Z988" s="199"/>
      <c r="AA988" s="199"/>
      <c r="AB988" s="199"/>
      <c r="AC988" s="199"/>
      <c r="AD988" s="199"/>
      <c r="AE988" s="199"/>
      <c r="AF988" s="199"/>
      <c r="AG988" s="199"/>
    </row>
    <row r="989" spans="19:33" customFormat="1" ht="12.75">
      <c r="S989" s="199"/>
      <c r="T989" s="199"/>
      <c r="U989" s="199"/>
      <c r="V989" s="199"/>
      <c r="W989" s="199"/>
      <c r="X989" s="199"/>
      <c r="Y989" s="199"/>
      <c r="Z989" s="199"/>
      <c r="AA989" s="199"/>
      <c r="AB989" s="199"/>
      <c r="AC989" s="199"/>
      <c r="AD989" s="199"/>
      <c r="AE989" s="199"/>
      <c r="AF989" s="199"/>
      <c r="AG989" s="199"/>
    </row>
    <row r="990" spans="19:33" customFormat="1" ht="12.75">
      <c r="S990" s="199"/>
      <c r="T990" s="199"/>
      <c r="U990" s="199"/>
      <c r="V990" s="199"/>
      <c r="W990" s="199"/>
      <c r="X990" s="199"/>
      <c r="Y990" s="199"/>
      <c r="Z990" s="199"/>
      <c r="AA990" s="199"/>
      <c r="AB990" s="199"/>
      <c r="AC990" s="199"/>
      <c r="AD990" s="199"/>
      <c r="AE990" s="199"/>
      <c r="AF990" s="199"/>
      <c r="AG990" s="199"/>
    </row>
    <row r="991" spans="19:33" customFormat="1" ht="12.75">
      <c r="S991" s="199"/>
      <c r="T991" s="199"/>
      <c r="U991" s="199"/>
      <c r="V991" s="199"/>
      <c r="W991" s="199"/>
      <c r="X991" s="199"/>
      <c r="Y991" s="199"/>
      <c r="Z991" s="199"/>
      <c r="AA991" s="199"/>
      <c r="AB991" s="199"/>
      <c r="AC991" s="199"/>
      <c r="AD991" s="199"/>
      <c r="AE991" s="199"/>
      <c r="AF991" s="199"/>
      <c r="AG991" s="199"/>
    </row>
    <row r="992" spans="19:33" customFormat="1" ht="12.75">
      <c r="S992" s="199"/>
      <c r="T992" s="199"/>
      <c r="U992" s="199"/>
      <c r="V992" s="199"/>
      <c r="W992" s="199"/>
      <c r="X992" s="199"/>
      <c r="Y992" s="199"/>
      <c r="Z992" s="199"/>
      <c r="AA992" s="199"/>
      <c r="AB992" s="199"/>
      <c r="AC992" s="199"/>
      <c r="AD992" s="199"/>
      <c r="AE992" s="199"/>
      <c r="AF992" s="199"/>
      <c r="AG992" s="199"/>
    </row>
    <row r="993" spans="19:33" customFormat="1" ht="12.75">
      <c r="S993" s="199"/>
      <c r="T993" s="199"/>
      <c r="U993" s="199"/>
      <c r="V993" s="199"/>
      <c r="W993" s="199"/>
      <c r="X993" s="199"/>
      <c r="Y993" s="199"/>
      <c r="Z993" s="199"/>
      <c r="AA993" s="199"/>
      <c r="AB993" s="199"/>
      <c r="AC993" s="199"/>
      <c r="AD993" s="199"/>
      <c r="AE993" s="199"/>
      <c r="AF993" s="199"/>
      <c r="AG993" s="199"/>
    </row>
    <row r="994" spans="19:33" customFormat="1" ht="12.75">
      <c r="S994" s="199"/>
      <c r="T994" s="199"/>
      <c r="U994" s="199"/>
      <c r="V994" s="199"/>
      <c r="W994" s="199"/>
      <c r="X994" s="199"/>
      <c r="Y994" s="199"/>
      <c r="Z994" s="199"/>
      <c r="AA994" s="199"/>
      <c r="AB994" s="199"/>
      <c r="AC994" s="199"/>
      <c r="AD994" s="199"/>
      <c r="AE994" s="199"/>
      <c r="AF994" s="199"/>
      <c r="AG994" s="199"/>
    </row>
    <row r="995" spans="19:33" customFormat="1" ht="12.75">
      <c r="S995" s="199"/>
      <c r="T995" s="199"/>
      <c r="U995" s="199"/>
      <c r="V995" s="199"/>
      <c r="W995" s="199"/>
      <c r="X995" s="199"/>
      <c r="Y995" s="199"/>
      <c r="Z995" s="199"/>
      <c r="AA995" s="199"/>
      <c r="AB995" s="199"/>
      <c r="AC995" s="199"/>
      <c r="AD995" s="199"/>
      <c r="AE995" s="199"/>
      <c r="AF995" s="199"/>
      <c r="AG995" s="199"/>
    </row>
    <row r="996" spans="19:33" customFormat="1" ht="12.75">
      <c r="S996" s="199"/>
      <c r="T996" s="199"/>
      <c r="U996" s="199"/>
      <c r="V996" s="199"/>
      <c r="W996" s="199"/>
      <c r="X996" s="199"/>
      <c r="Y996" s="199"/>
      <c r="Z996" s="199"/>
      <c r="AA996" s="199"/>
      <c r="AB996" s="199"/>
      <c r="AC996" s="199"/>
      <c r="AD996" s="199"/>
      <c r="AE996" s="199"/>
      <c r="AF996" s="199"/>
      <c r="AG996" s="199"/>
    </row>
    <row r="997" spans="19:33" customFormat="1" ht="12.75">
      <c r="S997" s="199"/>
      <c r="T997" s="199"/>
      <c r="U997" s="199"/>
      <c r="V997" s="199"/>
      <c r="W997" s="199"/>
      <c r="X997" s="199"/>
      <c r="Y997" s="199"/>
      <c r="Z997" s="199"/>
      <c r="AA997" s="199"/>
      <c r="AB997" s="199"/>
      <c r="AC997" s="199"/>
      <c r="AD997" s="199"/>
      <c r="AE997" s="199"/>
      <c r="AF997" s="199"/>
      <c r="AG997" s="199"/>
    </row>
    <row r="998" spans="19:33" customFormat="1" ht="12.75">
      <c r="S998" s="199"/>
      <c r="T998" s="199"/>
      <c r="U998" s="199"/>
      <c r="V998" s="199"/>
      <c r="W998" s="199"/>
      <c r="X998" s="199"/>
      <c r="Y998" s="199"/>
      <c r="Z998" s="199"/>
      <c r="AA998" s="199"/>
      <c r="AB998" s="199"/>
      <c r="AC998" s="199"/>
      <c r="AD998" s="199"/>
      <c r="AE998" s="199"/>
      <c r="AF998" s="199"/>
      <c r="AG998" s="199"/>
    </row>
    <row r="999" spans="19:33" customFormat="1" ht="12.75">
      <c r="S999" s="199"/>
      <c r="T999" s="199"/>
      <c r="U999" s="199"/>
      <c r="V999" s="199"/>
      <c r="W999" s="199"/>
      <c r="X999" s="199"/>
      <c r="Y999" s="199"/>
      <c r="Z999" s="199"/>
      <c r="AA999" s="199"/>
      <c r="AB999" s="199"/>
      <c r="AC999" s="199"/>
      <c r="AD999" s="199"/>
      <c r="AE999" s="199"/>
      <c r="AF999" s="199"/>
      <c r="AG999" s="199"/>
    </row>
    <row r="1000" spans="19:33" customFormat="1" ht="12.75">
      <c r="S1000" s="199"/>
      <c r="T1000" s="199"/>
      <c r="U1000" s="199"/>
      <c r="V1000" s="199"/>
      <c r="W1000" s="199"/>
      <c r="X1000" s="199"/>
      <c r="Y1000" s="199"/>
      <c r="Z1000" s="199"/>
      <c r="AA1000" s="199"/>
      <c r="AB1000" s="199"/>
      <c r="AC1000" s="199"/>
      <c r="AD1000" s="199"/>
      <c r="AE1000" s="199"/>
      <c r="AF1000" s="199"/>
      <c r="AG1000" s="199"/>
    </row>
    <row r="1001" spans="19:33" customFormat="1" ht="12.75">
      <c r="S1001" s="199"/>
      <c r="T1001" s="199"/>
      <c r="U1001" s="199"/>
      <c r="V1001" s="199"/>
      <c r="W1001" s="199"/>
      <c r="X1001" s="199"/>
      <c r="Y1001" s="199"/>
      <c r="Z1001" s="199"/>
      <c r="AA1001" s="199"/>
      <c r="AB1001" s="199"/>
      <c r="AC1001" s="199"/>
      <c r="AD1001" s="199"/>
      <c r="AE1001" s="199"/>
      <c r="AF1001" s="199"/>
      <c r="AG1001" s="199"/>
    </row>
    <row r="1002" spans="19:33" customFormat="1" ht="12.75">
      <c r="S1002" s="199"/>
      <c r="T1002" s="199"/>
      <c r="U1002" s="199"/>
      <c r="V1002" s="199"/>
      <c r="W1002" s="199"/>
      <c r="X1002" s="199"/>
      <c r="Y1002" s="199"/>
      <c r="Z1002" s="199"/>
      <c r="AA1002" s="199"/>
      <c r="AB1002" s="199"/>
      <c r="AC1002" s="199"/>
      <c r="AD1002" s="199"/>
      <c r="AE1002" s="199"/>
      <c r="AF1002" s="199"/>
      <c r="AG1002" s="199"/>
    </row>
    <row r="1003" spans="19:33" customFormat="1" ht="12.75">
      <c r="S1003" s="199"/>
      <c r="T1003" s="199"/>
      <c r="U1003" s="199"/>
      <c r="V1003" s="199"/>
      <c r="W1003" s="199"/>
      <c r="X1003" s="199"/>
      <c r="Y1003" s="199"/>
      <c r="Z1003" s="199"/>
      <c r="AA1003" s="199"/>
      <c r="AB1003" s="199"/>
      <c r="AC1003" s="199"/>
      <c r="AD1003" s="199"/>
      <c r="AE1003" s="199"/>
      <c r="AF1003" s="199"/>
      <c r="AG1003" s="199"/>
    </row>
    <row r="1004" spans="19:33" customFormat="1" ht="12.75">
      <c r="S1004" s="199"/>
      <c r="T1004" s="199"/>
      <c r="U1004" s="199"/>
      <c r="V1004" s="199"/>
      <c r="W1004" s="199"/>
      <c r="X1004" s="199"/>
      <c r="Y1004" s="199"/>
      <c r="Z1004" s="199"/>
      <c r="AA1004" s="199"/>
      <c r="AB1004" s="199"/>
      <c r="AC1004" s="199"/>
      <c r="AD1004" s="199"/>
      <c r="AE1004" s="199"/>
      <c r="AF1004" s="199"/>
      <c r="AG1004" s="199"/>
    </row>
    <row r="1005" spans="19:33" customFormat="1" ht="12.75">
      <c r="S1005" s="199"/>
      <c r="T1005" s="199"/>
      <c r="U1005" s="199"/>
      <c r="V1005" s="199"/>
      <c r="W1005" s="199"/>
      <c r="X1005" s="199"/>
      <c r="Y1005" s="199"/>
      <c r="Z1005" s="199"/>
      <c r="AA1005" s="199"/>
      <c r="AB1005" s="199"/>
      <c r="AC1005" s="199"/>
      <c r="AD1005" s="199"/>
      <c r="AE1005" s="199"/>
      <c r="AF1005" s="199"/>
      <c r="AG1005" s="199"/>
    </row>
    <row r="1006" spans="19:33" customFormat="1" ht="12.75">
      <c r="S1006" s="199"/>
      <c r="T1006" s="199"/>
      <c r="U1006" s="199"/>
      <c r="V1006" s="199"/>
      <c r="W1006" s="199"/>
      <c r="X1006" s="199"/>
      <c r="Y1006" s="199"/>
      <c r="Z1006" s="199"/>
      <c r="AA1006" s="199"/>
      <c r="AB1006" s="199"/>
      <c r="AC1006" s="199"/>
      <c r="AD1006" s="199"/>
      <c r="AE1006" s="199"/>
      <c r="AF1006" s="199"/>
      <c r="AG1006" s="199"/>
    </row>
    <row r="1007" spans="19:33" customFormat="1" ht="12.75">
      <c r="S1007" s="199"/>
      <c r="T1007" s="199"/>
      <c r="U1007" s="199"/>
      <c r="V1007" s="199"/>
      <c r="W1007" s="199"/>
      <c r="X1007" s="199"/>
      <c r="Y1007" s="199"/>
      <c r="Z1007" s="199"/>
      <c r="AA1007" s="199"/>
      <c r="AB1007" s="199"/>
      <c r="AC1007" s="199"/>
      <c r="AD1007" s="199"/>
      <c r="AE1007" s="199"/>
      <c r="AF1007" s="199"/>
      <c r="AG1007" s="199"/>
    </row>
    <row r="1008" spans="19:33" customFormat="1" ht="12.75">
      <c r="S1008" s="199"/>
      <c r="T1008" s="199"/>
      <c r="U1008" s="199"/>
      <c r="V1008" s="199"/>
      <c r="W1008" s="199"/>
      <c r="X1008" s="199"/>
      <c r="Y1008" s="199"/>
      <c r="Z1008" s="199"/>
      <c r="AA1008" s="199"/>
      <c r="AB1008" s="199"/>
      <c r="AC1008" s="199"/>
      <c r="AD1008" s="199"/>
      <c r="AE1008" s="199"/>
      <c r="AF1008" s="199"/>
      <c r="AG1008" s="199"/>
    </row>
    <row r="1009" spans="19:33" customFormat="1" ht="12.75">
      <c r="S1009" s="199"/>
      <c r="T1009" s="199"/>
      <c r="U1009" s="199"/>
      <c r="V1009" s="199"/>
      <c r="W1009" s="199"/>
      <c r="X1009" s="199"/>
      <c r="Y1009" s="199"/>
      <c r="Z1009" s="199"/>
      <c r="AA1009" s="199"/>
      <c r="AB1009" s="199"/>
      <c r="AC1009" s="199"/>
      <c r="AD1009" s="199"/>
      <c r="AE1009" s="199"/>
      <c r="AF1009" s="199"/>
      <c r="AG1009" s="199"/>
    </row>
    <row r="1010" spans="19:33" customFormat="1" ht="12.75">
      <c r="S1010" s="199"/>
      <c r="T1010" s="199"/>
      <c r="U1010" s="199"/>
      <c r="V1010" s="199"/>
      <c r="W1010" s="199"/>
      <c r="X1010" s="199"/>
      <c r="Y1010" s="199"/>
      <c r="Z1010" s="199"/>
      <c r="AA1010" s="199"/>
      <c r="AB1010" s="199"/>
      <c r="AC1010" s="199"/>
      <c r="AD1010" s="199"/>
      <c r="AE1010" s="199"/>
      <c r="AF1010" s="199"/>
      <c r="AG1010" s="199"/>
    </row>
    <row r="1011" spans="19:33" customFormat="1" ht="12.75">
      <c r="S1011" s="199"/>
      <c r="T1011" s="199"/>
      <c r="U1011" s="199"/>
      <c r="V1011" s="199"/>
      <c r="W1011" s="199"/>
      <c r="X1011" s="199"/>
      <c r="Y1011" s="199"/>
      <c r="Z1011" s="199"/>
      <c r="AA1011" s="199"/>
      <c r="AB1011" s="199"/>
      <c r="AC1011" s="199"/>
      <c r="AD1011" s="199"/>
      <c r="AE1011" s="199"/>
      <c r="AF1011" s="199"/>
      <c r="AG1011" s="199"/>
    </row>
    <row r="1012" spans="19:33" customFormat="1" ht="12.75">
      <c r="S1012" s="199"/>
      <c r="T1012" s="199"/>
      <c r="U1012" s="199"/>
      <c r="V1012" s="199"/>
      <c r="W1012" s="199"/>
      <c r="X1012" s="199"/>
      <c r="Y1012" s="199"/>
      <c r="Z1012" s="199"/>
      <c r="AA1012" s="199"/>
      <c r="AB1012" s="199"/>
      <c r="AC1012" s="199"/>
      <c r="AD1012" s="199"/>
      <c r="AE1012" s="199"/>
      <c r="AF1012" s="199"/>
      <c r="AG1012" s="199"/>
    </row>
    <row r="1013" spans="19:33" customFormat="1" ht="12.75">
      <c r="S1013" s="199"/>
      <c r="T1013" s="199"/>
      <c r="U1013" s="199"/>
      <c r="V1013" s="199"/>
      <c r="W1013" s="199"/>
      <c r="X1013" s="199"/>
      <c r="Y1013" s="199"/>
      <c r="Z1013" s="199"/>
      <c r="AA1013" s="199"/>
      <c r="AB1013" s="199"/>
      <c r="AC1013" s="199"/>
      <c r="AD1013" s="199"/>
      <c r="AE1013" s="199"/>
      <c r="AF1013" s="199"/>
      <c r="AG1013" s="199"/>
    </row>
    <row r="1014" spans="19:33" customFormat="1" ht="12.75">
      <c r="S1014" s="199"/>
      <c r="T1014" s="199"/>
      <c r="U1014" s="199"/>
      <c r="V1014" s="199"/>
      <c r="W1014" s="199"/>
      <c r="X1014" s="199"/>
      <c r="Y1014" s="199"/>
      <c r="Z1014" s="199"/>
      <c r="AA1014" s="199"/>
      <c r="AB1014" s="199"/>
      <c r="AC1014" s="199"/>
      <c r="AD1014" s="199"/>
      <c r="AE1014" s="199"/>
      <c r="AF1014" s="199"/>
      <c r="AG1014" s="199"/>
    </row>
    <row r="1015" spans="19:33" customFormat="1" ht="12.75">
      <c r="S1015" s="199"/>
      <c r="T1015" s="199"/>
      <c r="U1015" s="199"/>
      <c r="V1015" s="199"/>
      <c r="W1015" s="199"/>
      <c r="X1015" s="199"/>
      <c r="Y1015" s="199"/>
      <c r="Z1015" s="199"/>
      <c r="AA1015" s="199"/>
      <c r="AB1015" s="199"/>
      <c r="AC1015" s="199"/>
      <c r="AD1015" s="199"/>
      <c r="AE1015" s="199"/>
      <c r="AF1015" s="199"/>
      <c r="AG1015" s="199"/>
    </row>
    <row r="1016" spans="19:33" customFormat="1" ht="12.75">
      <c r="S1016" s="199"/>
      <c r="T1016" s="199"/>
      <c r="U1016" s="199"/>
      <c r="V1016" s="199"/>
      <c r="W1016" s="199"/>
      <c r="X1016" s="199"/>
      <c r="Y1016" s="199"/>
      <c r="Z1016" s="199"/>
      <c r="AA1016" s="199"/>
      <c r="AB1016" s="199"/>
      <c r="AC1016" s="199"/>
      <c r="AD1016" s="199"/>
      <c r="AE1016" s="199"/>
      <c r="AF1016" s="199"/>
      <c r="AG1016" s="199"/>
    </row>
    <row r="1017" spans="19:33" customFormat="1" ht="12.75">
      <c r="S1017" s="199"/>
      <c r="T1017" s="199"/>
      <c r="U1017" s="199"/>
      <c r="V1017" s="199"/>
      <c r="W1017" s="199"/>
      <c r="X1017" s="199"/>
      <c r="Y1017" s="199"/>
      <c r="Z1017" s="199"/>
      <c r="AA1017" s="199"/>
      <c r="AB1017" s="199"/>
      <c r="AC1017" s="199"/>
      <c r="AD1017" s="199"/>
      <c r="AE1017" s="199"/>
      <c r="AF1017" s="199"/>
      <c r="AG1017" s="199"/>
    </row>
    <row r="1018" spans="19:33" customFormat="1" ht="12.75">
      <c r="S1018" s="199"/>
      <c r="T1018" s="199"/>
      <c r="U1018" s="199"/>
      <c r="V1018" s="199"/>
      <c r="W1018" s="199"/>
      <c r="X1018" s="199"/>
      <c r="Y1018" s="199"/>
      <c r="Z1018" s="199"/>
      <c r="AA1018" s="199"/>
      <c r="AB1018" s="199"/>
      <c r="AC1018" s="199"/>
      <c r="AD1018" s="199"/>
      <c r="AE1018" s="199"/>
      <c r="AF1018" s="199"/>
      <c r="AG1018" s="199"/>
    </row>
    <row r="1019" spans="19:33" customFormat="1" ht="12.75">
      <c r="S1019" s="199"/>
      <c r="T1019" s="199"/>
      <c r="U1019" s="199"/>
      <c r="V1019" s="199"/>
      <c r="W1019" s="199"/>
      <c r="X1019" s="199"/>
      <c r="Y1019" s="199"/>
      <c r="Z1019" s="199"/>
      <c r="AA1019" s="199"/>
      <c r="AB1019" s="199"/>
      <c r="AC1019" s="199"/>
      <c r="AD1019" s="199"/>
      <c r="AE1019" s="199"/>
      <c r="AF1019" s="199"/>
      <c r="AG1019" s="199"/>
    </row>
    <row r="1020" spans="19:33" customFormat="1" ht="12.75">
      <c r="S1020" s="199"/>
      <c r="T1020" s="199"/>
      <c r="U1020" s="199"/>
      <c r="V1020" s="199"/>
      <c r="W1020" s="199"/>
      <c r="X1020" s="199"/>
      <c r="Y1020" s="199"/>
      <c r="Z1020" s="199"/>
      <c r="AA1020" s="199"/>
      <c r="AB1020" s="199"/>
      <c r="AC1020" s="199"/>
      <c r="AD1020" s="199"/>
      <c r="AE1020" s="199"/>
      <c r="AF1020" s="199"/>
      <c r="AG1020" s="199"/>
    </row>
    <row r="1021" spans="19:33" customFormat="1" ht="12.75">
      <c r="S1021" s="199"/>
      <c r="T1021" s="199"/>
      <c r="U1021" s="199"/>
      <c r="V1021" s="199"/>
      <c r="W1021" s="199"/>
      <c r="X1021" s="199"/>
      <c r="Y1021" s="199"/>
      <c r="Z1021" s="199"/>
      <c r="AA1021" s="199"/>
      <c r="AB1021" s="199"/>
      <c r="AC1021" s="199"/>
      <c r="AD1021" s="199"/>
      <c r="AE1021" s="199"/>
      <c r="AF1021" s="199"/>
      <c r="AG1021" s="199"/>
    </row>
    <row r="1022" spans="19:33" customFormat="1" ht="12.75">
      <c r="S1022" s="199"/>
      <c r="T1022" s="199"/>
      <c r="U1022" s="199"/>
      <c r="V1022" s="199"/>
      <c r="W1022" s="199"/>
      <c r="X1022" s="199"/>
      <c r="Y1022" s="199"/>
      <c r="Z1022" s="199"/>
      <c r="AA1022" s="199"/>
      <c r="AB1022" s="199"/>
      <c r="AC1022" s="199"/>
      <c r="AD1022" s="199"/>
      <c r="AE1022" s="199"/>
      <c r="AF1022" s="199"/>
      <c r="AG1022" s="199"/>
    </row>
    <row r="1023" spans="19:33" customFormat="1" ht="12.75">
      <c r="S1023" s="199"/>
      <c r="T1023" s="199"/>
      <c r="U1023" s="199"/>
      <c r="V1023" s="199"/>
      <c r="W1023" s="199"/>
      <c r="X1023" s="199"/>
      <c r="Y1023" s="199"/>
      <c r="Z1023" s="199"/>
      <c r="AA1023" s="199"/>
      <c r="AB1023" s="199"/>
      <c r="AC1023" s="199"/>
      <c r="AD1023" s="199"/>
      <c r="AE1023" s="199"/>
      <c r="AF1023" s="199"/>
      <c r="AG1023" s="199"/>
    </row>
    <row r="1024" spans="19:33" customFormat="1" ht="12.75">
      <c r="S1024" s="199"/>
      <c r="T1024" s="199"/>
      <c r="U1024" s="199"/>
      <c r="V1024" s="199"/>
      <c r="W1024" s="199"/>
      <c r="X1024" s="199"/>
      <c r="Y1024" s="199"/>
      <c r="Z1024" s="199"/>
      <c r="AA1024" s="199"/>
      <c r="AB1024" s="199"/>
      <c r="AC1024" s="199"/>
      <c r="AD1024" s="199"/>
      <c r="AE1024" s="199"/>
      <c r="AF1024" s="199"/>
      <c r="AG1024" s="199"/>
    </row>
    <row r="1025" spans="19:33" customFormat="1" ht="12.75">
      <c r="S1025" s="199"/>
      <c r="T1025" s="199"/>
      <c r="U1025" s="199"/>
      <c r="V1025" s="199"/>
      <c r="W1025" s="199"/>
      <c r="X1025" s="199"/>
      <c r="Y1025" s="199"/>
      <c r="Z1025" s="199"/>
      <c r="AA1025" s="199"/>
      <c r="AB1025" s="199"/>
      <c r="AC1025" s="199"/>
      <c r="AD1025" s="199"/>
      <c r="AE1025" s="199"/>
      <c r="AF1025" s="199"/>
      <c r="AG1025" s="199"/>
    </row>
    <row r="1026" spans="19:33" customFormat="1" ht="12.75">
      <c r="S1026" s="199"/>
      <c r="T1026" s="199"/>
      <c r="U1026" s="199"/>
      <c r="V1026" s="199"/>
      <c r="W1026" s="199"/>
      <c r="X1026" s="199"/>
      <c r="Y1026" s="199"/>
      <c r="Z1026" s="199"/>
      <c r="AA1026" s="199"/>
      <c r="AB1026" s="199"/>
      <c r="AC1026" s="199"/>
      <c r="AD1026" s="199"/>
      <c r="AE1026" s="199"/>
      <c r="AF1026" s="199"/>
      <c r="AG1026" s="199"/>
    </row>
    <row r="1027" spans="19:33" customFormat="1" ht="12.75">
      <c r="S1027" s="199"/>
      <c r="T1027" s="199"/>
      <c r="U1027" s="199"/>
      <c r="V1027" s="199"/>
      <c r="W1027" s="199"/>
      <c r="X1027" s="199"/>
      <c r="Y1027" s="199"/>
      <c r="Z1027" s="199"/>
      <c r="AA1027" s="199"/>
      <c r="AB1027" s="199"/>
      <c r="AC1027" s="199"/>
      <c r="AD1027" s="199"/>
      <c r="AE1027" s="199"/>
      <c r="AF1027" s="199"/>
      <c r="AG1027" s="199"/>
    </row>
    <row r="1028" spans="19:33" customFormat="1" ht="12.75">
      <c r="S1028" s="199"/>
      <c r="T1028" s="199"/>
      <c r="U1028" s="199"/>
      <c r="V1028" s="199"/>
      <c r="W1028" s="199"/>
      <c r="X1028" s="199"/>
      <c r="Y1028" s="199"/>
      <c r="Z1028" s="199"/>
      <c r="AA1028" s="199"/>
      <c r="AB1028" s="199"/>
      <c r="AC1028" s="199"/>
      <c r="AD1028" s="199"/>
      <c r="AE1028" s="199"/>
      <c r="AF1028" s="199"/>
      <c r="AG1028" s="199"/>
    </row>
    <row r="1029" spans="19:33" customFormat="1" ht="12.75">
      <c r="S1029" s="199"/>
      <c r="T1029" s="199"/>
      <c r="U1029" s="199"/>
      <c r="V1029" s="199"/>
      <c r="W1029" s="199"/>
      <c r="X1029" s="199"/>
      <c r="Y1029" s="199"/>
      <c r="Z1029" s="199"/>
      <c r="AA1029" s="199"/>
      <c r="AB1029" s="199"/>
      <c r="AC1029" s="199"/>
      <c r="AD1029" s="199"/>
      <c r="AE1029" s="199"/>
      <c r="AF1029" s="199"/>
      <c r="AG1029" s="199"/>
    </row>
    <row r="1030" spans="19:33" customFormat="1" ht="12.75">
      <c r="S1030" s="199"/>
      <c r="T1030" s="199"/>
      <c r="U1030" s="199"/>
      <c r="V1030" s="199"/>
      <c r="W1030" s="199"/>
      <c r="X1030" s="199"/>
      <c r="Y1030" s="199"/>
      <c r="Z1030" s="199"/>
      <c r="AA1030" s="199"/>
      <c r="AB1030" s="199"/>
      <c r="AC1030" s="199"/>
      <c r="AD1030" s="199"/>
      <c r="AE1030" s="199"/>
      <c r="AF1030" s="199"/>
      <c r="AG1030" s="199"/>
    </row>
    <row r="1031" spans="19:33" customFormat="1" ht="12.75">
      <c r="S1031" s="199"/>
      <c r="T1031" s="199"/>
      <c r="U1031" s="199"/>
      <c r="V1031" s="199"/>
      <c r="W1031" s="199"/>
      <c r="X1031" s="199"/>
      <c r="Y1031" s="199"/>
      <c r="Z1031" s="199"/>
      <c r="AA1031" s="199"/>
      <c r="AB1031" s="199"/>
      <c r="AC1031" s="199"/>
      <c r="AD1031" s="199"/>
      <c r="AE1031" s="199"/>
      <c r="AF1031" s="199"/>
      <c r="AG1031" s="199"/>
    </row>
    <row r="1032" spans="19:33" customFormat="1" ht="12.75">
      <c r="S1032" s="199"/>
      <c r="T1032" s="199"/>
      <c r="U1032" s="199"/>
      <c r="V1032" s="199"/>
      <c r="W1032" s="199"/>
      <c r="X1032" s="199"/>
      <c r="Y1032" s="199"/>
      <c r="Z1032" s="199"/>
      <c r="AA1032" s="199"/>
      <c r="AB1032" s="199"/>
      <c r="AC1032" s="199"/>
      <c r="AD1032" s="199"/>
      <c r="AE1032" s="199"/>
      <c r="AF1032" s="199"/>
      <c r="AG1032" s="199"/>
    </row>
    <row r="1033" spans="19:33" customFormat="1" ht="12.75">
      <c r="S1033" s="199"/>
      <c r="T1033" s="199"/>
      <c r="U1033" s="199"/>
      <c r="V1033" s="199"/>
      <c r="W1033" s="199"/>
      <c r="X1033" s="199"/>
      <c r="Y1033" s="199"/>
      <c r="Z1033" s="199"/>
      <c r="AA1033" s="199"/>
      <c r="AB1033" s="199"/>
      <c r="AC1033" s="199"/>
      <c r="AD1033" s="199"/>
      <c r="AE1033" s="199"/>
      <c r="AF1033" s="199"/>
      <c r="AG1033" s="199"/>
    </row>
    <row r="1034" spans="19:33" customFormat="1" ht="12.75">
      <c r="S1034" s="199"/>
      <c r="T1034" s="199"/>
      <c r="U1034" s="199"/>
      <c r="V1034" s="199"/>
      <c r="W1034" s="199"/>
      <c r="X1034" s="199"/>
      <c r="Y1034" s="199"/>
      <c r="Z1034" s="199"/>
      <c r="AA1034" s="199"/>
      <c r="AB1034" s="199"/>
      <c r="AC1034" s="199"/>
      <c r="AD1034" s="199"/>
      <c r="AE1034" s="199"/>
      <c r="AF1034" s="199"/>
      <c r="AG1034" s="199"/>
    </row>
    <row r="1035" spans="19:33" customFormat="1" ht="12.75">
      <c r="S1035" s="199"/>
      <c r="T1035" s="199"/>
      <c r="U1035" s="199"/>
      <c r="V1035" s="199"/>
      <c r="W1035" s="199"/>
      <c r="X1035" s="199"/>
      <c r="Y1035" s="199"/>
      <c r="Z1035" s="199"/>
      <c r="AA1035" s="199"/>
      <c r="AB1035" s="199"/>
      <c r="AC1035" s="199"/>
      <c r="AD1035" s="199"/>
      <c r="AE1035" s="199"/>
      <c r="AF1035" s="199"/>
      <c r="AG1035" s="199"/>
    </row>
    <row r="1036" spans="19:33" customFormat="1" ht="12.75">
      <c r="S1036" s="199"/>
      <c r="T1036" s="199"/>
      <c r="U1036" s="199"/>
      <c r="V1036" s="199"/>
      <c r="W1036" s="199"/>
      <c r="X1036" s="199"/>
      <c r="Y1036" s="199"/>
      <c r="Z1036" s="199"/>
      <c r="AA1036" s="199"/>
      <c r="AB1036" s="199"/>
      <c r="AC1036" s="199"/>
      <c r="AD1036" s="199"/>
      <c r="AE1036" s="199"/>
      <c r="AF1036" s="199"/>
      <c r="AG1036" s="199"/>
    </row>
    <row r="1037" spans="19:33" customFormat="1" ht="12.75">
      <c r="S1037" s="199"/>
      <c r="T1037" s="199"/>
      <c r="U1037" s="199"/>
      <c r="V1037" s="199"/>
      <c r="W1037" s="199"/>
      <c r="X1037" s="199"/>
      <c r="Y1037" s="199"/>
      <c r="Z1037" s="199"/>
      <c r="AA1037" s="199"/>
      <c r="AB1037" s="199"/>
      <c r="AC1037" s="199"/>
      <c r="AD1037" s="199"/>
      <c r="AE1037" s="199"/>
      <c r="AF1037" s="199"/>
      <c r="AG1037" s="199"/>
    </row>
    <row r="1038" spans="19:33" customFormat="1" ht="12.75">
      <c r="S1038" s="199"/>
      <c r="T1038" s="199"/>
      <c r="U1038" s="199"/>
      <c r="V1038" s="199"/>
      <c r="W1038" s="199"/>
      <c r="X1038" s="199"/>
      <c r="Y1038" s="199"/>
      <c r="Z1038" s="199"/>
      <c r="AA1038" s="199"/>
      <c r="AB1038" s="199"/>
      <c r="AC1038" s="199"/>
      <c r="AD1038" s="199"/>
      <c r="AE1038" s="199"/>
      <c r="AF1038" s="199"/>
      <c r="AG1038" s="199"/>
    </row>
    <row r="1039" spans="19:33" customFormat="1" ht="12.75">
      <c r="S1039" s="199"/>
      <c r="T1039" s="199"/>
      <c r="U1039" s="199"/>
      <c r="V1039" s="199"/>
      <c r="W1039" s="199"/>
      <c r="X1039" s="199"/>
      <c r="Y1039" s="199"/>
      <c r="Z1039" s="199"/>
      <c r="AA1039" s="199"/>
      <c r="AB1039" s="199"/>
      <c r="AC1039" s="199"/>
      <c r="AD1039" s="199"/>
      <c r="AE1039" s="199"/>
      <c r="AF1039" s="199"/>
      <c r="AG1039" s="199"/>
    </row>
    <row r="1040" spans="19:33" customFormat="1" ht="12.75">
      <c r="S1040" s="199"/>
      <c r="T1040" s="199"/>
      <c r="U1040" s="199"/>
      <c r="V1040" s="199"/>
      <c r="W1040" s="199"/>
      <c r="X1040" s="199"/>
      <c r="Y1040" s="199"/>
      <c r="Z1040" s="199"/>
      <c r="AA1040" s="199"/>
      <c r="AB1040" s="199"/>
      <c r="AC1040" s="199"/>
      <c r="AD1040" s="199"/>
      <c r="AE1040" s="199"/>
      <c r="AF1040" s="199"/>
      <c r="AG1040" s="199"/>
    </row>
    <row r="1041" spans="19:33" customFormat="1" ht="12.75">
      <c r="S1041" s="199"/>
      <c r="T1041" s="199"/>
      <c r="U1041" s="199"/>
      <c r="V1041" s="199"/>
      <c r="W1041" s="199"/>
      <c r="X1041" s="199"/>
      <c r="Y1041" s="199"/>
      <c r="Z1041" s="199"/>
      <c r="AA1041" s="199"/>
      <c r="AB1041" s="199"/>
      <c r="AC1041" s="199"/>
      <c r="AD1041" s="199"/>
      <c r="AE1041" s="199"/>
      <c r="AF1041" s="199"/>
      <c r="AG1041" s="199"/>
    </row>
    <row r="1042" spans="19:33" customFormat="1" ht="12.75">
      <c r="S1042" s="199"/>
      <c r="T1042" s="199"/>
      <c r="U1042" s="199"/>
      <c r="V1042" s="199"/>
      <c r="W1042" s="199"/>
      <c r="X1042" s="199"/>
      <c r="Y1042" s="199"/>
      <c r="Z1042" s="199"/>
      <c r="AA1042" s="199"/>
      <c r="AB1042" s="199"/>
      <c r="AC1042" s="199"/>
      <c r="AD1042" s="199"/>
      <c r="AE1042" s="199"/>
      <c r="AF1042" s="199"/>
      <c r="AG1042" s="199"/>
    </row>
    <row r="1043" spans="19:33" customFormat="1" ht="12.75">
      <c r="S1043" s="199"/>
      <c r="T1043" s="199"/>
      <c r="U1043" s="199"/>
      <c r="V1043" s="199"/>
      <c r="W1043" s="199"/>
      <c r="X1043" s="199"/>
      <c r="Y1043" s="199"/>
      <c r="Z1043" s="199"/>
      <c r="AA1043" s="199"/>
      <c r="AB1043" s="199"/>
      <c r="AC1043" s="199"/>
      <c r="AD1043" s="199"/>
      <c r="AE1043" s="199"/>
      <c r="AF1043" s="199"/>
      <c r="AG1043" s="199"/>
    </row>
    <row r="1044" spans="19:33" customFormat="1" ht="12.75">
      <c r="S1044" s="199"/>
      <c r="T1044" s="199"/>
      <c r="U1044" s="199"/>
      <c r="V1044" s="199"/>
      <c r="W1044" s="199"/>
      <c r="X1044" s="199"/>
      <c r="Y1044" s="199"/>
      <c r="Z1044" s="199"/>
      <c r="AA1044" s="199"/>
      <c r="AB1044" s="199"/>
      <c r="AC1044" s="199"/>
      <c r="AD1044" s="199"/>
      <c r="AE1044" s="199"/>
      <c r="AF1044" s="199"/>
      <c r="AG1044" s="199"/>
    </row>
    <row r="1045" spans="19:33" customFormat="1" ht="12.75">
      <c r="S1045" s="199"/>
      <c r="T1045" s="199"/>
      <c r="U1045" s="199"/>
      <c r="V1045" s="199"/>
      <c r="W1045" s="199"/>
      <c r="X1045" s="199"/>
      <c r="Y1045" s="199"/>
      <c r="Z1045" s="199"/>
      <c r="AA1045" s="199"/>
      <c r="AB1045" s="199"/>
      <c r="AC1045" s="199"/>
      <c r="AD1045" s="199"/>
      <c r="AE1045" s="199"/>
      <c r="AF1045" s="199"/>
      <c r="AG1045" s="199"/>
    </row>
    <row r="1046" spans="19:33" customFormat="1" ht="12.75">
      <c r="S1046" s="199"/>
      <c r="T1046" s="199"/>
      <c r="U1046" s="199"/>
      <c r="V1046" s="199"/>
      <c r="W1046" s="199"/>
      <c r="X1046" s="199"/>
      <c r="Y1046" s="199"/>
      <c r="Z1046" s="199"/>
      <c r="AA1046" s="199"/>
      <c r="AB1046" s="199"/>
      <c r="AC1046" s="199"/>
      <c r="AD1046" s="199"/>
      <c r="AE1046" s="199"/>
      <c r="AF1046" s="199"/>
      <c r="AG1046" s="199"/>
    </row>
    <row r="1047" spans="19:33" customFormat="1" ht="12.75">
      <c r="S1047" s="199"/>
      <c r="T1047" s="199"/>
      <c r="U1047" s="199"/>
      <c r="V1047" s="199"/>
      <c r="W1047" s="199"/>
      <c r="X1047" s="199"/>
      <c r="Y1047" s="199"/>
      <c r="Z1047" s="199"/>
      <c r="AA1047" s="199"/>
      <c r="AB1047" s="199"/>
      <c r="AC1047" s="199"/>
      <c r="AD1047" s="199"/>
      <c r="AE1047" s="199"/>
      <c r="AF1047" s="199"/>
      <c r="AG1047" s="199"/>
    </row>
    <row r="1048" spans="19:33" customFormat="1" ht="12.75">
      <c r="S1048" s="199"/>
      <c r="T1048" s="199"/>
      <c r="U1048" s="199"/>
      <c r="V1048" s="199"/>
      <c r="W1048" s="199"/>
      <c r="X1048" s="199"/>
      <c r="Y1048" s="199"/>
      <c r="Z1048" s="199"/>
      <c r="AA1048" s="199"/>
      <c r="AB1048" s="199"/>
      <c r="AC1048" s="199"/>
      <c r="AD1048" s="199"/>
      <c r="AE1048" s="199"/>
      <c r="AF1048" s="199"/>
      <c r="AG1048" s="199"/>
    </row>
    <row r="1049" spans="19:33" customFormat="1" ht="12.75">
      <c r="S1049" s="199"/>
      <c r="T1049" s="199"/>
      <c r="U1049" s="199"/>
      <c r="V1049" s="199"/>
      <c r="W1049" s="199"/>
      <c r="X1049" s="199"/>
      <c r="Y1049" s="199"/>
      <c r="Z1049" s="199"/>
      <c r="AA1049" s="199"/>
      <c r="AB1049" s="199"/>
      <c r="AC1049" s="199"/>
      <c r="AD1049" s="199"/>
      <c r="AE1049" s="199"/>
      <c r="AF1049" s="199"/>
      <c r="AG1049" s="199"/>
    </row>
    <row r="1050" spans="19:33" customFormat="1" ht="12.75">
      <c r="S1050" s="199"/>
      <c r="T1050" s="199"/>
      <c r="U1050" s="199"/>
      <c r="V1050" s="199"/>
      <c r="W1050" s="199"/>
      <c r="X1050" s="199"/>
      <c r="Y1050" s="199"/>
      <c r="Z1050" s="199"/>
      <c r="AA1050" s="199"/>
      <c r="AB1050" s="199"/>
      <c r="AC1050" s="199"/>
      <c r="AD1050" s="199"/>
      <c r="AE1050" s="199"/>
      <c r="AF1050" s="199"/>
      <c r="AG1050" s="199"/>
    </row>
    <row r="1051" spans="19:33" customFormat="1" ht="12.75">
      <c r="S1051" s="199"/>
      <c r="T1051" s="199"/>
      <c r="U1051" s="199"/>
      <c r="V1051" s="199"/>
      <c r="W1051" s="199"/>
      <c r="X1051" s="199"/>
      <c r="Y1051" s="199"/>
      <c r="Z1051" s="199"/>
      <c r="AA1051" s="199"/>
      <c r="AB1051" s="199"/>
      <c r="AC1051" s="199"/>
      <c r="AD1051" s="199"/>
      <c r="AE1051" s="199"/>
      <c r="AF1051" s="199"/>
      <c r="AG1051" s="199"/>
    </row>
    <row r="1052" spans="19:33" customFormat="1" ht="12.75">
      <c r="S1052" s="199"/>
      <c r="T1052" s="199"/>
      <c r="U1052" s="199"/>
      <c r="V1052" s="199"/>
      <c r="W1052" s="199"/>
      <c r="X1052" s="199"/>
      <c r="Y1052" s="199"/>
      <c r="Z1052" s="199"/>
      <c r="AA1052" s="199"/>
      <c r="AB1052" s="199"/>
      <c r="AC1052" s="199"/>
      <c r="AD1052" s="199"/>
      <c r="AE1052" s="199"/>
      <c r="AF1052" s="199"/>
      <c r="AG1052" s="199"/>
    </row>
    <row r="1053" spans="19:33" customFormat="1" ht="12.75">
      <c r="S1053" s="199"/>
      <c r="T1053" s="199"/>
      <c r="U1053" s="199"/>
      <c r="V1053" s="199"/>
      <c r="W1053" s="199"/>
      <c r="X1053" s="199"/>
      <c r="Y1053" s="199"/>
      <c r="Z1053" s="199"/>
      <c r="AA1053" s="199"/>
      <c r="AB1053" s="199"/>
      <c r="AC1053" s="199"/>
      <c r="AD1053" s="199"/>
      <c r="AE1053" s="199"/>
      <c r="AF1053" s="199"/>
      <c r="AG1053" s="199"/>
    </row>
    <row r="1054" spans="19:33" customFormat="1" ht="12.75">
      <c r="S1054" s="199"/>
      <c r="T1054" s="199"/>
      <c r="U1054" s="199"/>
      <c r="V1054" s="199"/>
      <c r="W1054" s="199"/>
      <c r="X1054" s="199"/>
      <c r="Y1054" s="199"/>
      <c r="Z1054" s="199"/>
      <c r="AA1054" s="199"/>
      <c r="AB1054" s="199"/>
      <c r="AC1054" s="199"/>
      <c r="AD1054" s="199"/>
      <c r="AE1054" s="199"/>
      <c r="AF1054" s="199"/>
      <c r="AG1054" s="199"/>
    </row>
    <row r="1055" spans="19:33" customFormat="1" ht="12.75">
      <c r="S1055" s="199"/>
      <c r="T1055" s="199"/>
      <c r="U1055" s="199"/>
      <c r="V1055" s="199"/>
      <c r="W1055" s="199"/>
      <c r="X1055" s="199"/>
      <c r="Y1055" s="199"/>
      <c r="Z1055" s="199"/>
      <c r="AA1055" s="199"/>
      <c r="AB1055" s="199"/>
      <c r="AC1055" s="199"/>
      <c r="AD1055" s="199"/>
      <c r="AE1055" s="199"/>
      <c r="AF1055" s="199"/>
      <c r="AG1055" s="199"/>
    </row>
    <row r="1056" spans="19:33" customFormat="1" ht="12.75">
      <c r="S1056" s="199"/>
      <c r="T1056" s="199"/>
      <c r="U1056" s="199"/>
      <c r="V1056" s="199"/>
      <c r="W1056" s="199"/>
      <c r="X1056" s="199"/>
      <c r="Y1056" s="199"/>
      <c r="Z1056" s="199"/>
      <c r="AA1056" s="199"/>
      <c r="AB1056" s="199"/>
      <c r="AC1056" s="199"/>
      <c r="AD1056" s="199"/>
      <c r="AE1056" s="199"/>
      <c r="AF1056" s="199"/>
      <c r="AG1056" s="199"/>
    </row>
    <row r="1057" spans="19:33" customFormat="1" ht="12.75">
      <c r="S1057" s="199"/>
      <c r="T1057" s="199"/>
      <c r="U1057" s="199"/>
      <c r="V1057" s="199"/>
      <c r="W1057" s="199"/>
      <c r="X1057" s="199"/>
      <c r="Y1057" s="199"/>
      <c r="Z1057" s="199"/>
      <c r="AA1057" s="199"/>
      <c r="AB1057" s="199"/>
      <c r="AC1057" s="199"/>
      <c r="AD1057" s="199"/>
      <c r="AE1057" s="199"/>
      <c r="AF1057" s="199"/>
      <c r="AG1057" s="199"/>
    </row>
    <row r="1058" spans="19:33" customFormat="1" ht="12.75">
      <c r="S1058" s="199"/>
      <c r="T1058" s="199"/>
      <c r="U1058" s="199"/>
      <c r="V1058" s="199"/>
      <c r="W1058" s="199"/>
      <c r="X1058" s="199"/>
      <c r="Y1058" s="199"/>
      <c r="Z1058" s="199"/>
      <c r="AA1058" s="199"/>
      <c r="AB1058" s="199"/>
      <c r="AC1058" s="199"/>
      <c r="AD1058" s="199"/>
      <c r="AE1058" s="199"/>
      <c r="AF1058" s="199"/>
      <c r="AG1058" s="199"/>
    </row>
    <row r="1059" spans="19:33" customFormat="1" ht="12.75">
      <c r="S1059" s="199"/>
      <c r="T1059" s="199"/>
      <c r="U1059" s="199"/>
      <c r="V1059" s="199"/>
      <c r="W1059" s="199"/>
      <c r="X1059" s="199"/>
      <c r="Y1059" s="199"/>
      <c r="Z1059" s="199"/>
      <c r="AA1059" s="199"/>
      <c r="AB1059" s="199"/>
      <c r="AC1059" s="199"/>
      <c r="AD1059" s="199"/>
      <c r="AE1059" s="199"/>
      <c r="AF1059" s="199"/>
      <c r="AG1059" s="199"/>
    </row>
    <row r="1060" spans="19:33" customFormat="1" ht="12.75">
      <c r="S1060" s="199"/>
      <c r="T1060" s="199"/>
      <c r="U1060" s="199"/>
      <c r="V1060" s="199"/>
      <c r="W1060" s="199"/>
      <c r="X1060" s="199"/>
      <c r="Y1060" s="199"/>
      <c r="Z1060" s="199"/>
      <c r="AA1060" s="199"/>
      <c r="AB1060" s="199"/>
      <c r="AC1060" s="199"/>
      <c r="AD1060" s="199"/>
      <c r="AE1060" s="199"/>
      <c r="AF1060" s="199"/>
      <c r="AG1060" s="199"/>
    </row>
    <row r="1061" spans="19:33" customFormat="1" ht="12.75">
      <c r="S1061" s="199"/>
      <c r="T1061" s="199"/>
      <c r="U1061" s="199"/>
      <c r="V1061" s="199"/>
      <c r="W1061" s="199"/>
      <c r="X1061" s="199"/>
      <c r="Y1061" s="199"/>
      <c r="Z1061" s="199"/>
      <c r="AA1061" s="199"/>
      <c r="AB1061" s="199"/>
      <c r="AC1061" s="199"/>
      <c r="AD1061" s="199"/>
      <c r="AE1061" s="199"/>
      <c r="AF1061" s="199"/>
      <c r="AG1061" s="199"/>
    </row>
    <row r="1062" spans="19:33" customFormat="1" ht="12.75">
      <c r="S1062" s="199"/>
      <c r="T1062" s="199"/>
      <c r="U1062" s="199"/>
      <c r="V1062" s="199"/>
      <c r="W1062" s="199"/>
      <c r="X1062" s="199"/>
      <c r="Y1062" s="199"/>
      <c r="Z1062" s="199"/>
      <c r="AA1062" s="199"/>
      <c r="AB1062" s="199"/>
      <c r="AC1062" s="199"/>
      <c r="AD1062" s="199"/>
      <c r="AE1062" s="199"/>
      <c r="AF1062" s="199"/>
      <c r="AG1062" s="199"/>
    </row>
    <row r="1063" spans="19:33" customFormat="1" ht="12.75">
      <c r="S1063" s="199"/>
      <c r="T1063" s="199"/>
      <c r="U1063" s="199"/>
      <c r="V1063" s="199"/>
      <c r="W1063" s="199"/>
      <c r="X1063" s="199"/>
      <c r="Y1063" s="199"/>
      <c r="Z1063" s="199"/>
      <c r="AA1063" s="199"/>
      <c r="AB1063" s="199"/>
      <c r="AC1063" s="199"/>
      <c r="AD1063" s="199"/>
      <c r="AE1063" s="199"/>
      <c r="AF1063" s="199"/>
      <c r="AG1063" s="199"/>
    </row>
    <row r="1064" spans="19:33" customFormat="1" ht="12.75">
      <c r="S1064" s="199"/>
      <c r="T1064" s="199"/>
      <c r="U1064" s="199"/>
      <c r="V1064" s="199"/>
      <c r="W1064" s="199"/>
      <c r="X1064" s="199"/>
      <c r="Y1064" s="199"/>
      <c r="Z1064" s="199"/>
      <c r="AA1064" s="199"/>
      <c r="AB1064" s="199"/>
      <c r="AC1064" s="199"/>
      <c r="AD1064" s="199"/>
      <c r="AE1064" s="199"/>
      <c r="AF1064" s="199"/>
      <c r="AG1064" s="199"/>
    </row>
    <row r="1065" spans="19:33" customFormat="1" ht="12.75">
      <c r="S1065" s="199"/>
      <c r="T1065" s="199"/>
      <c r="U1065" s="199"/>
      <c r="V1065" s="199"/>
      <c r="W1065" s="199"/>
      <c r="X1065" s="199"/>
      <c r="Y1065" s="199"/>
      <c r="Z1065" s="199"/>
      <c r="AA1065" s="199"/>
      <c r="AB1065" s="199"/>
      <c r="AC1065" s="199"/>
      <c r="AD1065" s="199"/>
      <c r="AE1065" s="199"/>
      <c r="AF1065" s="199"/>
      <c r="AG1065" s="199"/>
    </row>
    <row r="1066" spans="19:33" customFormat="1" ht="12.75">
      <c r="S1066" s="199"/>
      <c r="T1066" s="199"/>
      <c r="U1066" s="199"/>
      <c r="V1066" s="199"/>
      <c r="W1066" s="199"/>
      <c r="X1066" s="199"/>
      <c r="Y1066" s="199"/>
      <c r="Z1066" s="199"/>
      <c r="AA1066" s="199"/>
      <c r="AB1066" s="199"/>
      <c r="AC1066" s="199"/>
      <c r="AD1066" s="199"/>
      <c r="AE1066" s="199"/>
      <c r="AF1066" s="199"/>
      <c r="AG1066" s="199"/>
    </row>
    <row r="1067" spans="19:33" customFormat="1" ht="12.75">
      <c r="S1067" s="199"/>
      <c r="T1067" s="199"/>
      <c r="U1067" s="199"/>
      <c r="V1067" s="199"/>
      <c r="W1067" s="199"/>
      <c r="X1067" s="199"/>
      <c r="Y1067" s="199"/>
      <c r="Z1067" s="199"/>
      <c r="AA1067" s="199"/>
      <c r="AB1067" s="199"/>
      <c r="AC1067" s="199"/>
      <c r="AD1067" s="199"/>
      <c r="AE1067" s="199"/>
      <c r="AF1067" s="199"/>
      <c r="AG1067" s="199"/>
    </row>
    <row r="1068" spans="19:33" customFormat="1" ht="12.75">
      <c r="S1068" s="199"/>
      <c r="T1068" s="199"/>
      <c r="U1068" s="199"/>
      <c r="V1068" s="199"/>
      <c r="W1068" s="199"/>
      <c r="X1068" s="199"/>
      <c r="Y1068" s="199"/>
      <c r="Z1068" s="199"/>
      <c r="AA1068" s="199"/>
      <c r="AB1068" s="199"/>
      <c r="AC1068" s="199"/>
      <c r="AD1068" s="199"/>
      <c r="AE1068" s="199"/>
      <c r="AF1068" s="199"/>
      <c r="AG1068" s="199"/>
    </row>
    <row r="1069" spans="19:33" customFormat="1" ht="12.75">
      <c r="S1069" s="199"/>
      <c r="T1069" s="199"/>
      <c r="U1069" s="199"/>
      <c r="V1069" s="199"/>
      <c r="W1069" s="199"/>
      <c r="X1069" s="199"/>
      <c r="Y1069" s="199"/>
      <c r="Z1069" s="199"/>
      <c r="AA1069" s="199"/>
      <c r="AB1069" s="199"/>
      <c r="AC1069" s="199"/>
      <c r="AD1069" s="199"/>
      <c r="AE1069" s="199"/>
      <c r="AF1069" s="199"/>
      <c r="AG1069" s="199"/>
    </row>
    <row r="1070" spans="19:33" customFormat="1" ht="12.75">
      <c r="S1070" s="199"/>
      <c r="T1070" s="199"/>
      <c r="U1070" s="199"/>
      <c r="V1070" s="199"/>
      <c r="W1070" s="199"/>
      <c r="X1070" s="199"/>
      <c r="Y1070" s="199"/>
      <c r="Z1070" s="199"/>
      <c r="AA1070" s="199"/>
      <c r="AB1070" s="199"/>
      <c r="AC1070" s="199"/>
      <c r="AD1070" s="199"/>
      <c r="AE1070" s="199"/>
      <c r="AF1070" s="199"/>
      <c r="AG1070" s="199"/>
    </row>
    <row r="1071" spans="19:33" customFormat="1" ht="12.75">
      <c r="S1071" s="199"/>
      <c r="T1071" s="199"/>
      <c r="U1071" s="199"/>
      <c r="V1071" s="199"/>
      <c r="W1071" s="199"/>
      <c r="X1071" s="199"/>
      <c r="Y1071" s="199"/>
      <c r="Z1071" s="199"/>
      <c r="AA1071" s="199"/>
      <c r="AB1071" s="199"/>
      <c r="AC1071" s="199"/>
      <c r="AD1071" s="199"/>
      <c r="AE1071" s="199"/>
      <c r="AF1071" s="199"/>
      <c r="AG1071" s="199"/>
    </row>
    <row r="1072" spans="19:33" customFormat="1" ht="12.75">
      <c r="S1072" s="199"/>
      <c r="T1072" s="199"/>
      <c r="U1072" s="199"/>
      <c r="V1072" s="199"/>
      <c r="W1072" s="199"/>
      <c r="X1072" s="199"/>
      <c r="Y1072" s="199"/>
      <c r="Z1072" s="199"/>
      <c r="AA1072" s="199"/>
      <c r="AB1072" s="199"/>
      <c r="AC1072" s="199"/>
      <c r="AD1072" s="199"/>
      <c r="AE1072" s="199"/>
      <c r="AF1072" s="199"/>
      <c r="AG1072" s="199"/>
    </row>
    <row r="1073" spans="19:33" customFormat="1" ht="12.75">
      <c r="S1073" s="199"/>
      <c r="T1073" s="199"/>
      <c r="U1073" s="199"/>
      <c r="V1073" s="199"/>
      <c r="W1073" s="199"/>
      <c r="X1073" s="199"/>
      <c r="Y1073" s="199"/>
      <c r="Z1073" s="199"/>
      <c r="AA1073" s="199"/>
      <c r="AB1073" s="199"/>
      <c r="AC1073" s="199"/>
      <c r="AD1073" s="199"/>
      <c r="AE1073" s="199"/>
      <c r="AF1073" s="199"/>
      <c r="AG1073" s="199"/>
    </row>
    <row r="1074" spans="19:33" customFormat="1" ht="12.75">
      <c r="S1074" s="199"/>
      <c r="T1074" s="199"/>
      <c r="U1074" s="199"/>
      <c r="V1074" s="199"/>
      <c r="W1074" s="199"/>
      <c r="X1074" s="199"/>
      <c r="Y1074" s="199"/>
      <c r="Z1074" s="199"/>
      <c r="AA1074" s="199"/>
      <c r="AB1074" s="199"/>
      <c r="AC1074" s="199"/>
      <c r="AD1074" s="199"/>
      <c r="AE1074" s="199"/>
      <c r="AF1074" s="199"/>
      <c r="AG1074" s="199"/>
    </row>
    <row r="1075" spans="19:33" customFormat="1" ht="12.75">
      <c r="S1075" s="199"/>
      <c r="T1075" s="199"/>
      <c r="U1075" s="199"/>
      <c r="V1075" s="199"/>
      <c r="W1075" s="199"/>
      <c r="X1075" s="199"/>
      <c r="Y1075" s="199"/>
      <c r="Z1075" s="199"/>
      <c r="AA1075" s="199"/>
      <c r="AB1075" s="199"/>
      <c r="AC1075" s="199"/>
      <c r="AD1075" s="199"/>
      <c r="AE1075" s="199"/>
      <c r="AF1075" s="199"/>
      <c r="AG1075" s="199"/>
    </row>
    <row r="1076" spans="19:33" customFormat="1" ht="12.75">
      <c r="S1076" s="199"/>
      <c r="T1076" s="199"/>
      <c r="U1076" s="199"/>
      <c r="V1076" s="199"/>
      <c r="W1076" s="199"/>
      <c r="X1076" s="199"/>
      <c r="Y1076" s="199"/>
      <c r="Z1076" s="199"/>
      <c r="AA1076" s="199"/>
      <c r="AB1076" s="199"/>
      <c r="AC1076" s="199"/>
      <c r="AD1076" s="199"/>
      <c r="AE1076" s="199"/>
      <c r="AF1076" s="199"/>
      <c r="AG1076" s="199"/>
    </row>
    <row r="1077" spans="19:33" customFormat="1" ht="12.75">
      <c r="S1077" s="199"/>
      <c r="T1077" s="199"/>
      <c r="U1077" s="199"/>
      <c r="V1077" s="199"/>
      <c r="W1077" s="199"/>
      <c r="X1077" s="199"/>
      <c r="Y1077" s="199"/>
      <c r="Z1077" s="199"/>
      <c r="AA1077" s="199"/>
      <c r="AB1077" s="199"/>
      <c r="AC1077" s="199"/>
      <c r="AD1077" s="199"/>
      <c r="AE1077" s="199"/>
      <c r="AF1077" s="199"/>
      <c r="AG1077" s="199"/>
    </row>
    <row r="1078" spans="19:33" customFormat="1" ht="12.75">
      <c r="S1078" s="199"/>
      <c r="T1078" s="199"/>
      <c r="U1078" s="199"/>
      <c r="V1078" s="199"/>
      <c r="W1078" s="199"/>
      <c r="X1078" s="199"/>
      <c r="Y1078" s="199"/>
      <c r="Z1078" s="199"/>
      <c r="AA1078" s="199"/>
      <c r="AB1078" s="199"/>
      <c r="AC1078" s="199"/>
      <c r="AD1078" s="199"/>
      <c r="AE1078" s="199"/>
      <c r="AF1078" s="199"/>
      <c r="AG1078" s="199"/>
    </row>
    <row r="1079" spans="19:33" customFormat="1" ht="12.75">
      <c r="S1079" s="199"/>
      <c r="T1079" s="199"/>
      <c r="U1079" s="199"/>
      <c r="V1079" s="199"/>
      <c r="W1079" s="199"/>
      <c r="X1079" s="199"/>
      <c r="Y1079" s="199"/>
      <c r="Z1079" s="199"/>
      <c r="AA1079" s="199"/>
      <c r="AB1079" s="199"/>
      <c r="AC1079" s="199"/>
      <c r="AD1079" s="199"/>
      <c r="AE1079" s="199"/>
      <c r="AF1079" s="199"/>
      <c r="AG1079" s="199"/>
    </row>
    <row r="1080" spans="19:33" customFormat="1" ht="12.75">
      <c r="S1080" s="199"/>
      <c r="T1080" s="199"/>
      <c r="U1080" s="199"/>
      <c r="V1080" s="199"/>
      <c r="W1080" s="199"/>
      <c r="X1080" s="199"/>
      <c r="Y1080" s="199"/>
      <c r="Z1080" s="199"/>
      <c r="AA1080" s="199"/>
      <c r="AB1080" s="199"/>
      <c r="AC1080" s="199"/>
      <c r="AD1080" s="199"/>
      <c r="AE1080" s="199"/>
      <c r="AF1080" s="199"/>
      <c r="AG1080" s="199"/>
    </row>
    <row r="1081" spans="19:33" customFormat="1" ht="12.75">
      <c r="S1081" s="199"/>
      <c r="T1081" s="199"/>
      <c r="U1081" s="199"/>
      <c r="V1081" s="199"/>
      <c r="W1081" s="199"/>
      <c r="X1081" s="199"/>
      <c r="Y1081" s="199"/>
      <c r="Z1081" s="199"/>
      <c r="AA1081" s="199"/>
      <c r="AB1081" s="199"/>
      <c r="AC1081" s="199"/>
      <c r="AD1081" s="199"/>
      <c r="AE1081" s="199"/>
      <c r="AF1081" s="199"/>
      <c r="AG1081" s="199"/>
    </row>
    <row r="1082" spans="19:33" customFormat="1" ht="12.75">
      <c r="S1082" s="199"/>
      <c r="T1082" s="199"/>
      <c r="U1082" s="199"/>
      <c r="V1082" s="199"/>
      <c r="W1082" s="199"/>
      <c r="X1082" s="199"/>
      <c r="Y1082" s="199"/>
      <c r="Z1082" s="199"/>
      <c r="AA1082" s="199"/>
      <c r="AB1082" s="199"/>
      <c r="AC1082" s="199"/>
      <c r="AD1082" s="199"/>
      <c r="AE1082" s="199"/>
      <c r="AF1082" s="199"/>
      <c r="AG1082" s="199"/>
    </row>
    <row r="1083" spans="19:33" customFormat="1" ht="12.75">
      <c r="S1083" s="199"/>
      <c r="T1083" s="199"/>
      <c r="U1083" s="199"/>
      <c r="V1083" s="199"/>
      <c r="W1083" s="199"/>
      <c r="X1083" s="199"/>
      <c r="Y1083" s="199"/>
      <c r="Z1083" s="199"/>
      <c r="AA1083" s="199"/>
      <c r="AB1083" s="199"/>
      <c r="AC1083" s="199"/>
      <c r="AD1083" s="199"/>
      <c r="AE1083" s="199"/>
      <c r="AF1083" s="199"/>
      <c r="AG1083" s="199"/>
    </row>
    <row r="1084" spans="19:33" customFormat="1" ht="12.75">
      <c r="S1084" s="199"/>
      <c r="T1084" s="199"/>
      <c r="U1084" s="199"/>
      <c r="V1084" s="199"/>
      <c r="W1084" s="199"/>
      <c r="X1084" s="199"/>
      <c r="Y1084" s="199"/>
      <c r="Z1084" s="199"/>
      <c r="AA1084" s="199"/>
      <c r="AB1084" s="199"/>
      <c r="AC1084" s="199"/>
      <c r="AD1084" s="199"/>
      <c r="AE1084" s="199"/>
      <c r="AF1084" s="199"/>
      <c r="AG1084" s="199"/>
    </row>
    <row r="1085" spans="19:33" customFormat="1" ht="12.75">
      <c r="S1085" s="199"/>
      <c r="T1085" s="199"/>
      <c r="U1085" s="199"/>
      <c r="V1085" s="199"/>
      <c r="W1085" s="199"/>
      <c r="X1085" s="199"/>
      <c r="Y1085" s="199"/>
      <c r="Z1085" s="199"/>
      <c r="AA1085" s="199"/>
      <c r="AB1085" s="199"/>
      <c r="AC1085" s="199"/>
      <c r="AD1085" s="199"/>
      <c r="AE1085" s="199"/>
      <c r="AF1085" s="199"/>
      <c r="AG1085" s="199"/>
    </row>
    <row r="1086" spans="19:33" customFormat="1" ht="12.75">
      <c r="S1086" s="199"/>
      <c r="T1086" s="199"/>
      <c r="U1086" s="199"/>
      <c r="V1086" s="199"/>
      <c r="W1086" s="199"/>
      <c r="X1086" s="199"/>
      <c r="Y1086" s="199"/>
      <c r="Z1086" s="199"/>
      <c r="AA1086" s="199"/>
      <c r="AB1086" s="199"/>
      <c r="AC1086" s="199"/>
      <c r="AD1086" s="199"/>
      <c r="AE1086" s="199"/>
      <c r="AF1086" s="199"/>
      <c r="AG1086" s="199"/>
    </row>
    <row r="1087" spans="19:33" customFormat="1" ht="12.75">
      <c r="S1087" s="199"/>
      <c r="T1087" s="199"/>
      <c r="U1087" s="199"/>
      <c r="V1087" s="199"/>
      <c r="W1087" s="199"/>
      <c r="X1087" s="199"/>
      <c r="Y1087" s="199"/>
      <c r="Z1087" s="199"/>
      <c r="AA1087" s="199"/>
      <c r="AB1087" s="199"/>
      <c r="AC1087" s="199"/>
      <c r="AD1087" s="199"/>
      <c r="AE1087" s="199"/>
      <c r="AF1087" s="199"/>
      <c r="AG1087" s="199"/>
    </row>
    <row r="1088" spans="19:33" customFormat="1" ht="12.75">
      <c r="S1088" s="199"/>
      <c r="T1088" s="199"/>
      <c r="U1088" s="199"/>
      <c r="V1088" s="199"/>
      <c r="W1088" s="199"/>
      <c r="X1088" s="199"/>
      <c r="Y1088" s="199"/>
      <c r="Z1088" s="199"/>
      <c r="AA1088" s="199"/>
      <c r="AB1088" s="199"/>
      <c r="AC1088" s="199"/>
      <c r="AD1088" s="199"/>
      <c r="AE1088" s="199"/>
      <c r="AF1088" s="199"/>
      <c r="AG1088" s="199"/>
    </row>
    <row r="1089" spans="19:33" customFormat="1" ht="12.75">
      <c r="S1089" s="199"/>
      <c r="T1089" s="199"/>
      <c r="U1089" s="199"/>
      <c r="V1089" s="199"/>
      <c r="W1089" s="199"/>
      <c r="X1089" s="199"/>
      <c r="Y1089" s="199"/>
      <c r="Z1089" s="199"/>
      <c r="AA1089" s="199"/>
      <c r="AB1089" s="199"/>
      <c r="AC1089" s="199"/>
      <c r="AD1089" s="199"/>
      <c r="AE1089" s="199"/>
      <c r="AF1089" s="199"/>
      <c r="AG1089" s="199"/>
    </row>
    <row r="1090" spans="19:33" customFormat="1" ht="12.75">
      <c r="S1090" s="199"/>
      <c r="T1090" s="199"/>
      <c r="U1090" s="199"/>
      <c r="V1090" s="199"/>
      <c r="W1090" s="199"/>
      <c r="X1090" s="199"/>
      <c r="Y1090" s="199"/>
      <c r="Z1090" s="199"/>
      <c r="AA1090" s="199"/>
      <c r="AB1090" s="199"/>
      <c r="AC1090" s="199"/>
      <c r="AD1090" s="199"/>
      <c r="AE1090" s="199"/>
      <c r="AF1090" s="199"/>
      <c r="AG1090" s="199"/>
    </row>
    <row r="1091" spans="19:33" customFormat="1" ht="12.75">
      <c r="S1091" s="199"/>
      <c r="T1091" s="199"/>
      <c r="U1091" s="199"/>
      <c r="V1091" s="199"/>
      <c r="W1091" s="199"/>
      <c r="X1091" s="199"/>
      <c r="Y1091" s="199"/>
      <c r="Z1091" s="199"/>
      <c r="AA1091" s="199"/>
      <c r="AB1091" s="199"/>
      <c r="AC1091" s="199"/>
      <c r="AD1091" s="199"/>
      <c r="AE1091" s="199"/>
      <c r="AF1091" s="199"/>
      <c r="AG1091" s="199"/>
    </row>
    <row r="1092" spans="19:33" customFormat="1" ht="12.75">
      <c r="S1092" s="199"/>
      <c r="T1092" s="199"/>
      <c r="U1092" s="199"/>
      <c r="V1092" s="199"/>
      <c r="W1092" s="199"/>
      <c r="X1092" s="199"/>
      <c r="Y1092" s="199"/>
      <c r="Z1092" s="199"/>
      <c r="AA1092" s="199"/>
      <c r="AB1092" s="199"/>
      <c r="AC1092" s="199"/>
      <c r="AD1092" s="199"/>
      <c r="AE1092" s="199"/>
      <c r="AF1092" s="199"/>
      <c r="AG1092" s="199"/>
    </row>
    <row r="1093" spans="19:33" customFormat="1" ht="12.75">
      <c r="S1093" s="199"/>
      <c r="T1093" s="199"/>
      <c r="U1093" s="199"/>
      <c r="V1093" s="199"/>
      <c r="W1093" s="199"/>
      <c r="X1093" s="199"/>
      <c r="Y1093" s="199"/>
      <c r="Z1093" s="199"/>
      <c r="AA1093" s="199"/>
      <c r="AB1093" s="199"/>
      <c r="AC1093" s="199"/>
      <c r="AD1093" s="199"/>
      <c r="AE1093" s="199"/>
      <c r="AF1093" s="199"/>
      <c r="AG1093" s="199"/>
    </row>
    <row r="1094" spans="19:33" customFormat="1" ht="12.75">
      <c r="S1094" s="199"/>
      <c r="T1094" s="199"/>
      <c r="U1094" s="199"/>
      <c r="V1094" s="199"/>
      <c r="W1094" s="199"/>
      <c r="X1094" s="199"/>
      <c r="Y1094" s="199"/>
      <c r="Z1094" s="199"/>
      <c r="AA1094" s="199"/>
      <c r="AB1094" s="199"/>
      <c r="AC1094" s="199"/>
      <c r="AD1094" s="199"/>
      <c r="AE1094" s="199"/>
      <c r="AF1094" s="199"/>
      <c r="AG1094" s="199"/>
    </row>
    <row r="1095" spans="19:33" customFormat="1" ht="12.75">
      <c r="S1095" s="199"/>
      <c r="T1095" s="199"/>
      <c r="U1095" s="199"/>
      <c r="V1095" s="199"/>
      <c r="W1095" s="199"/>
      <c r="X1095" s="199"/>
      <c r="Y1095" s="199"/>
      <c r="Z1095" s="199"/>
      <c r="AA1095" s="199"/>
      <c r="AB1095" s="199"/>
      <c r="AC1095" s="199"/>
      <c r="AD1095" s="199"/>
      <c r="AE1095" s="199"/>
      <c r="AF1095" s="199"/>
      <c r="AG1095" s="199"/>
    </row>
    <row r="1096" spans="19:33" customFormat="1" ht="12.75">
      <c r="S1096" s="199"/>
      <c r="T1096" s="199"/>
      <c r="U1096" s="199"/>
      <c r="V1096" s="199"/>
      <c r="W1096" s="199"/>
      <c r="X1096" s="199"/>
      <c r="Y1096" s="199"/>
      <c r="Z1096" s="199"/>
      <c r="AA1096" s="199"/>
      <c r="AB1096" s="199"/>
      <c r="AC1096" s="199"/>
      <c r="AD1096" s="199"/>
      <c r="AE1096" s="199"/>
      <c r="AF1096" s="199"/>
      <c r="AG1096" s="199"/>
    </row>
    <row r="1097" spans="19:33" customFormat="1" ht="12.75">
      <c r="S1097" s="199"/>
      <c r="T1097" s="199"/>
      <c r="U1097" s="199"/>
      <c r="V1097" s="199"/>
      <c r="W1097" s="199"/>
      <c r="X1097" s="199"/>
      <c r="Y1097" s="199"/>
      <c r="Z1097" s="199"/>
      <c r="AA1097" s="199"/>
      <c r="AB1097" s="199"/>
      <c r="AC1097" s="199"/>
      <c r="AD1097" s="199"/>
      <c r="AE1097" s="199"/>
      <c r="AF1097" s="199"/>
      <c r="AG1097" s="199"/>
    </row>
    <row r="1098" spans="19:33" customFormat="1" ht="12.75">
      <c r="S1098" s="199"/>
      <c r="T1098" s="199"/>
      <c r="U1098" s="199"/>
      <c r="V1098" s="199"/>
      <c r="W1098" s="199"/>
      <c r="X1098" s="199"/>
      <c r="Y1098" s="199"/>
      <c r="Z1098" s="199"/>
      <c r="AA1098" s="199"/>
      <c r="AB1098" s="199"/>
      <c r="AC1098" s="199"/>
      <c r="AD1098" s="199"/>
      <c r="AE1098" s="199"/>
      <c r="AF1098" s="199"/>
      <c r="AG1098" s="199"/>
    </row>
    <row r="1099" spans="19:33" customFormat="1" ht="12.75">
      <c r="S1099" s="199"/>
      <c r="T1099" s="199"/>
      <c r="U1099" s="199"/>
      <c r="V1099" s="199"/>
      <c r="W1099" s="199"/>
      <c r="X1099" s="199"/>
      <c r="Y1099" s="199"/>
      <c r="Z1099" s="199"/>
      <c r="AA1099" s="199"/>
      <c r="AB1099" s="199"/>
      <c r="AC1099" s="199"/>
      <c r="AD1099" s="199"/>
      <c r="AE1099" s="199"/>
      <c r="AF1099" s="199"/>
      <c r="AG1099" s="199"/>
    </row>
    <row r="1100" spans="19:33" customFormat="1" ht="12.75">
      <c r="S1100" s="199"/>
      <c r="T1100" s="199"/>
      <c r="U1100" s="199"/>
      <c r="V1100" s="199"/>
      <c r="W1100" s="199"/>
      <c r="X1100" s="199"/>
      <c r="Y1100" s="199"/>
      <c r="Z1100" s="199"/>
      <c r="AA1100" s="199"/>
      <c r="AB1100" s="199"/>
      <c r="AC1100" s="199"/>
      <c r="AD1100" s="199"/>
      <c r="AE1100" s="199"/>
      <c r="AF1100" s="199"/>
      <c r="AG1100" s="199"/>
    </row>
    <row r="1101" spans="19:33" customFormat="1" ht="12.75">
      <c r="S1101" s="199"/>
      <c r="T1101" s="199"/>
      <c r="U1101" s="199"/>
      <c r="V1101" s="199"/>
      <c r="W1101" s="199"/>
      <c r="X1101" s="199"/>
      <c r="Y1101" s="199"/>
      <c r="Z1101" s="199"/>
      <c r="AA1101" s="199"/>
      <c r="AB1101" s="199"/>
      <c r="AC1101" s="199"/>
      <c r="AD1101" s="199"/>
      <c r="AE1101" s="199"/>
      <c r="AF1101" s="199"/>
      <c r="AG1101" s="199"/>
    </row>
    <row r="1102" spans="19:33" customFormat="1" ht="12.75">
      <c r="S1102" s="199"/>
      <c r="T1102" s="199"/>
      <c r="U1102" s="199"/>
      <c r="V1102" s="199"/>
      <c r="W1102" s="199"/>
      <c r="X1102" s="199"/>
      <c r="Y1102" s="199"/>
      <c r="Z1102" s="199"/>
      <c r="AA1102" s="199"/>
      <c r="AB1102" s="199"/>
      <c r="AC1102" s="199"/>
      <c r="AD1102" s="199"/>
      <c r="AE1102" s="199"/>
      <c r="AF1102" s="199"/>
      <c r="AG1102" s="199"/>
    </row>
    <row r="1103" spans="19:33" customFormat="1" ht="12.75">
      <c r="S1103" s="199"/>
      <c r="T1103" s="199"/>
      <c r="U1103" s="199"/>
      <c r="V1103" s="199"/>
      <c r="W1103" s="199"/>
      <c r="X1103" s="199"/>
      <c r="Y1103" s="199"/>
      <c r="Z1103" s="199"/>
      <c r="AA1103" s="199"/>
      <c r="AB1103" s="199"/>
      <c r="AC1103" s="199"/>
      <c r="AD1103" s="199"/>
      <c r="AE1103" s="199"/>
      <c r="AF1103" s="199"/>
      <c r="AG1103" s="199"/>
    </row>
    <row r="1104" spans="19:33" customFormat="1" ht="12.75">
      <c r="S1104" s="199"/>
      <c r="T1104" s="199"/>
      <c r="U1104" s="199"/>
      <c r="V1104" s="199"/>
      <c r="W1104" s="199"/>
      <c r="X1104" s="199"/>
      <c r="Y1104" s="199"/>
      <c r="Z1104" s="199"/>
      <c r="AA1104" s="199"/>
      <c r="AB1104" s="199"/>
      <c r="AC1104" s="199"/>
      <c r="AD1104" s="199"/>
      <c r="AE1104" s="199"/>
      <c r="AF1104" s="199"/>
      <c r="AG1104" s="199"/>
    </row>
    <row r="1105" spans="19:33" customFormat="1" ht="12.75">
      <c r="S1105" s="199"/>
      <c r="T1105" s="199"/>
      <c r="U1105" s="199"/>
      <c r="V1105" s="199"/>
      <c r="W1105" s="199"/>
      <c r="X1105" s="199"/>
      <c r="Y1105" s="199"/>
      <c r="Z1105" s="199"/>
      <c r="AA1105" s="199"/>
      <c r="AB1105" s="199"/>
      <c r="AC1105" s="199"/>
      <c r="AD1105" s="199"/>
      <c r="AE1105" s="199"/>
      <c r="AF1105" s="199"/>
      <c r="AG1105" s="199"/>
    </row>
    <row r="1106" spans="19:33" customFormat="1" ht="12.75">
      <c r="S1106" s="199"/>
      <c r="T1106" s="199"/>
      <c r="U1106" s="199"/>
      <c r="V1106" s="199"/>
      <c r="W1106" s="199"/>
      <c r="X1106" s="199"/>
      <c r="Y1106" s="199"/>
      <c r="Z1106" s="199"/>
      <c r="AA1106" s="199"/>
      <c r="AB1106" s="199"/>
      <c r="AC1106" s="199"/>
      <c r="AD1106" s="199"/>
      <c r="AE1106" s="199"/>
      <c r="AF1106" s="199"/>
      <c r="AG1106" s="199"/>
    </row>
    <row r="1107" spans="19:33" customFormat="1" ht="12.75">
      <c r="S1107" s="199"/>
      <c r="T1107" s="199"/>
      <c r="U1107" s="199"/>
      <c r="V1107" s="199"/>
      <c r="W1107" s="199"/>
      <c r="X1107" s="199"/>
      <c r="Y1107" s="199"/>
      <c r="Z1107" s="199"/>
      <c r="AA1107" s="199"/>
      <c r="AB1107" s="199"/>
      <c r="AC1107" s="199"/>
      <c r="AD1107" s="199"/>
      <c r="AE1107" s="199"/>
      <c r="AF1107" s="199"/>
      <c r="AG1107" s="199"/>
    </row>
    <row r="1108" spans="19:33" customFormat="1" ht="12.75">
      <c r="S1108" s="199"/>
      <c r="T1108" s="199"/>
      <c r="U1108" s="199"/>
      <c r="V1108" s="199"/>
      <c r="W1108" s="199"/>
      <c r="X1108" s="199"/>
      <c r="Y1108" s="199"/>
      <c r="Z1108" s="199"/>
      <c r="AA1108" s="199"/>
      <c r="AB1108" s="199"/>
      <c r="AC1108" s="199"/>
      <c r="AD1108" s="199"/>
      <c r="AE1108" s="199"/>
      <c r="AF1108" s="199"/>
      <c r="AG1108" s="199"/>
    </row>
    <row r="1109" spans="19:33" customFormat="1" ht="12.75">
      <c r="S1109" s="199"/>
      <c r="T1109" s="199"/>
      <c r="U1109" s="199"/>
      <c r="V1109" s="199"/>
      <c r="W1109" s="199"/>
      <c r="X1109" s="199"/>
      <c r="Y1109" s="199"/>
      <c r="Z1109" s="199"/>
      <c r="AA1109" s="199"/>
      <c r="AB1109" s="199"/>
      <c r="AC1109" s="199"/>
      <c r="AD1109" s="199"/>
      <c r="AE1109" s="199"/>
      <c r="AF1109" s="199"/>
      <c r="AG1109" s="199"/>
    </row>
    <row r="1110" spans="19:33" customFormat="1" ht="12.75">
      <c r="S1110" s="199"/>
      <c r="T1110" s="199"/>
      <c r="U1110" s="199"/>
      <c r="V1110" s="199"/>
      <c r="W1110" s="199"/>
      <c r="X1110" s="199"/>
      <c r="Y1110" s="199"/>
      <c r="Z1110" s="199"/>
      <c r="AA1110" s="199"/>
      <c r="AB1110" s="199"/>
      <c r="AC1110" s="199"/>
      <c r="AD1110" s="199"/>
      <c r="AE1110" s="199"/>
      <c r="AF1110" s="199"/>
      <c r="AG1110" s="199"/>
    </row>
    <row r="1111" spans="19:33" customFormat="1" ht="12.75">
      <c r="S1111" s="199"/>
      <c r="T1111" s="199"/>
      <c r="U1111" s="199"/>
      <c r="V1111" s="199"/>
      <c r="W1111" s="199"/>
      <c r="X1111" s="199"/>
      <c r="Y1111" s="199"/>
      <c r="Z1111" s="199"/>
      <c r="AA1111" s="199"/>
      <c r="AB1111" s="199"/>
      <c r="AC1111" s="199"/>
      <c r="AD1111" s="199"/>
      <c r="AE1111" s="199"/>
      <c r="AF1111" s="199"/>
      <c r="AG1111" s="199"/>
    </row>
    <row r="1112" spans="19:33" customFormat="1" ht="12.75">
      <c r="S1112" s="199"/>
      <c r="T1112" s="199"/>
      <c r="U1112" s="199"/>
      <c r="V1112" s="199"/>
      <c r="W1112" s="199"/>
      <c r="X1112" s="199"/>
      <c r="Y1112" s="199"/>
      <c r="Z1112" s="199"/>
      <c r="AA1112" s="199"/>
      <c r="AB1112" s="199"/>
      <c r="AC1112" s="199"/>
      <c r="AD1112" s="199"/>
      <c r="AE1112" s="199"/>
      <c r="AF1112" s="199"/>
      <c r="AG1112" s="199"/>
    </row>
    <row r="1113" spans="19:33" customFormat="1" ht="12.75">
      <c r="S1113" s="199"/>
      <c r="T1113" s="199"/>
      <c r="U1113" s="199"/>
      <c r="V1113" s="199"/>
      <c r="W1113" s="199"/>
      <c r="X1113" s="199"/>
      <c r="Y1113" s="199"/>
      <c r="Z1113" s="199"/>
      <c r="AA1113" s="199"/>
      <c r="AB1113" s="199"/>
      <c r="AC1113" s="199"/>
      <c r="AD1113" s="199"/>
      <c r="AE1113" s="199"/>
      <c r="AF1113" s="199"/>
      <c r="AG1113" s="199"/>
    </row>
    <row r="1114" spans="19:33" customFormat="1" ht="12.75">
      <c r="S1114" s="199"/>
      <c r="T1114" s="199"/>
      <c r="U1114" s="199"/>
      <c r="V1114" s="199"/>
      <c r="W1114" s="199"/>
      <c r="X1114" s="199"/>
      <c r="Y1114" s="199"/>
      <c r="Z1114" s="199"/>
      <c r="AA1114" s="199"/>
      <c r="AB1114" s="199"/>
      <c r="AC1114" s="199"/>
      <c r="AD1114" s="199"/>
      <c r="AE1114" s="199"/>
      <c r="AF1114" s="199"/>
      <c r="AG1114" s="199"/>
    </row>
    <row r="1115" spans="19:33" customFormat="1" ht="12.75">
      <c r="S1115" s="199"/>
      <c r="T1115" s="199"/>
      <c r="U1115" s="199"/>
      <c r="V1115" s="199"/>
      <c r="W1115" s="199"/>
      <c r="X1115" s="199"/>
      <c r="Y1115" s="199"/>
      <c r="Z1115" s="199"/>
      <c r="AA1115" s="199"/>
      <c r="AB1115" s="199"/>
      <c r="AC1115" s="199"/>
      <c r="AD1115" s="199"/>
      <c r="AE1115" s="199"/>
      <c r="AF1115" s="199"/>
      <c r="AG1115" s="199"/>
    </row>
    <row r="1116" spans="19:33" customFormat="1" ht="12.75">
      <c r="S1116" s="199"/>
      <c r="T1116" s="199"/>
      <c r="U1116" s="199"/>
      <c r="V1116" s="199"/>
      <c r="W1116" s="199"/>
      <c r="X1116" s="199"/>
      <c r="Y1116" s="199"/>
      <c r="Z1116" s="199"/>
      <c r="AA1116" s="199"/>
      <c r="AB1116" s="199"/>
      <c r="AC1116" s="199"/>
      <c r="AD1116" s="199"/>
      <c r="AE1116" s="199"/>
      <c r="AF1116" s="199"/>
      <c r="AG1116" s="199"/>
    </row>
    <row r="1117" spans="19:33" customFormat="1" ht="12.75">
      <c r="S1117" s="199"/>
      <c r="T1117" s="199"/>
      <c r="U1117" s="199"/>
      <c r="V1117" s="199"/>
      <c r="W1117" s="199"/>
      <c r="X1117" s="199"/>
      <c r="Y1117" s="199"/>
      <c r="Z1117" s="199"/>
      <c r="AA1117" s="199"/>
      <c r="AB1117" s="199"/>
      <c r="AC1117" s="199"/>
      <c r="AD1117" s="199"/>
      <c r="AE1117" s="199"/>
      <c r="AF1117" s="199"/>
      <c r="AG1117" s="199"/>
    </row>
    <row r="1118" spans="19:33" customFormat="1" ht="12.75">
      <c r="S1118" s="199"/>
      <c r="T1118" s="199"/>
      <c r="U1118" s="199"/>
      <c r="V1118" s="199"/>
      <c r="W1118" s="199"/>
      <c r="X1118" s="199"/>
      <c r="Y1118" s="199"/>
      <c r="Z1118" s="199"/>
      <c r="AA1118" s="199"/>
      <c r="AB1118" s="199"/>
      <c r="AC1118" s="199"/>
      <c r="AD1118" s="199"/>
      <c r="AE1118" s="199"/>
      <c r="AF1118" s="199"/>
      <c r="AG1118" s="199"/>
    </row>
    <row r="1119" spans="19:33" customFormat="1" ht="12.75">
      <c r="S1119" s="199"/>
      <c r="T1119" s="199"/>
      <c r="U1119" s="199"/>
      <c r="V1119" s="199"/>
      <c r="W1119" s="199"/>
      <c r="X1119" s="199"/>
      <c r="Y1119" s="199"/>
      <c r="Z1119" s="199"/>
      <c r="AA1119" s="199"/>
      <c r="AB1119" s="199"/>
      <c r="AC1119" s="199"/>
      <c r="AD1119" s="199"/>
      <c r="AE1119" s="199"/>
      <c r="AF1119" s="199"/>
      <c r="AG1119" s="199"/>
    </row>
    <row r="1120" spans="19:33" customFormat="1" ht="12.75">
      <c r="S1120" s="199"/>
      <c r="T1120" s="199"/>
      <c r="U1120" s="199"/>
      <c r="V1120" s="199"/>
      <c r="W1120" s="199"/>
      <c r="X1120" s="199"/>
      <c r="Y1120" s="199"/>
      <c r="Z1120" s="199"/>
      <c r="AA1120" s="199"/>
      <c r="AB1120" s="199"/>
      <c r="AC1120" s="199"/>
      <c r="AD1120" s="199"/>
      <c r="AE1120" s="199"/>
      <c r="AF1120" s="199"/>
      <c r="AG1120" s="199"/>
    </row>
    <row r="1121" spans="19:33" customFormat="1" ht="12.75">
      <c r="S1121" s="199"/>
      <c r="T1121" s="199"/>
      <c r="U1121" s="199"/>
      <c r="V1121" s="199"/>
      <c r="W1121" s="199"/>
      <c r="X1121" s="199"/>
      <c r="Y1121" s="199"/>
      <c r="Z1121" s="199"/>
      <c r="AA1121" s="199"/>
      <c r="AB1121" s="199"/>
      <c r="AC1121" s="199"/>
      <c r="AD1121" s="199"/>
      <c r="AE1121" s="199"/>
      <c r="AF1121" s="199"/>
      <c r="AG1121" s="199"/>
    </row>
    <row r="1122" spans="19:33" customFormat="1" ht="12.75">
      <c r="S1122" s="199"/>
      <c r="T1122" s="199"/>
      <c r="U1122" s="199"/>
      <c r="V1122" s="199"/>
      <c r="W1122" s="199"/>
      <c r="X1122" s="199"/>
      <c r="Y1122" s="199"/>
      <c r="Z1122" s="199"/>
      <c r="AA1122" s="199"/>
      <c r="AB1122" s="199"/>
      <c r="AC1122" s="199"/>
      <c r="AD1122" s="199"/>
      <c r="AE1122" s="199"/>
      <c r="AF1122" s="199"/>
      <c r="AG1122" s="199"/>
    </row>
    <row r="1123" spans="19:33" customFormat="1" ht="12.75">
      <c r="S1123" s="199"/>
      <c r="T1123" s="199"/>
      <c r="U1123" s="199"/>
      <c r="V1123" s="199"/>
      <c r="W1123" s="199"/>
      <c r="X1123" s="199"/>
      <c r="Y1123" s="199"/>
      <c r="Z1123" s="199"/>
      <c r="AA1123" s="199"/>
      <c r="AB1123" s="199"/>
      <c r="AC1123" s="199"/>
      <c r="AD1123" s="199"/>
      <c r="AE1123" s="199"/>
      <c r="AF1123" s="199"/>
      <c r="AG1123" s="199"/>
    </row>
    <row r="1124" spans="19:33" customFormat="1" ht="12.75">
      <c r="S1124" s="199"/>
      <c r="T1124" s="199"/>
      <c r="U1124" s="199"/>
      <c r="V1124" s="199"/>
      <c r="W1124" s="199"/>
      <c r="X1124" s="199"/>
      <c r="Y1124" s="199"/>
      <c r="Z1124" s="199"/>
      <c r="AA1124" s="199"/>
      <c r="AB1124" s="199"/>
      <c r="AC1124" s="199"/>
      <c r="AD1124" s="199"/>
      <c r="AE1124" s="199"/>
      <c r="AF1124" s="199"/>
      <c r="AG1124" s="199"/>
    </row>
    <row r="1125" spans="19:33" customFormat="1" ht="12.75">
      <c r="S1125" s="199"/>
      <c r="T1125" s="199"/>
      <c r="U1125" s="199"/>
      <c r="V1125" s="199"/>
      <c r="W1125" s="199"/>
      <c r="X1125" s="199"/>
      <c r="Y1125" s="199"/>
      <c r="Z1125" s="199"/>
      <c r="AA1125" s="199"/>
      <c r="AB1125" s="199"/>
      <c r="AC1125" s="199"/>
      <c r="AD1125" s="199"/>
      <c r="AE1125" s="199"/>
      <c r="AF1125" s="199"/>
      <c r="AG1125" s="199"/>
    </row>
    <row r="1126" spans="19:33" customFormat="1" ht="12.75">
      <c r="S1126" s="199"/>
      <c r="T1126" s="199"/>
      <c r="U1126" s="199"/>
      <c r="V1126" s="199"/>
      <c r="W1126" s="199"/>
      <c r="X1126" s="199"/>
      <c r="Y1126" s="199"/>
      <c r="Z1126" s="199"/>
      <c r="AA1126" s="199"/>
      <c r="AB1126" s="199"/>
      <c r="AC1126" s="199"/>
      <c r="AD1126" s="199"/>
      <c r="AE1126" s="199"/>
      <c r="AF1126" s="199"/>
      <c r="AG1126" s="199"/>
    </row>
    <row r="1127" spans="19:33" customFormat="1" ht="12.75">
      <c r="S1127" s="199"/>
      <c r="T1127" s="199"/>
      <c r="U1127" s="199"/>
      <c r="V1127" s="199"/>
      <c r="W1127" s="199"/>
      <c r="X1127" s="199"/>
      <c r="Y1127" s="199"/>
      <c r="Z1127" s="199"/>
      <c r="AA1127" s="199"/>
      <c r="AB1127" s="199"/>
      <c r="AC1127" s="199"/>
      <c r="AD1127" s="199"/>
      <c r="AE1127" s="199"/>
      <c r="AF1127" s="199"/>
      <c r="AG1127" s="199"/>
    </row>
    <row r="1128" spans="19:33" customFormat="1" ht="12.75">
      <c r="S1128" s="199"/>
      <c r="T1128" s="199"/>
      <c r="U1128" s="199"/>
      <c r="V1128" s="199"/>
      <c r="W1128" s="199"/>
      <c r="X1128" s="199"/>
      <c r="Y1128" s="199"/>
      <c r="Z1128" s="199"/>
      <c r="AA1128" s="199"/>
      <c r="AB1128" s="199"/>
      <c r="AC1128" s="199"/>
      <c r="AD1128" s="199"/>
      <c r="AE1128" s="199"/>
      <c r="AF1128" s="199"/>
      <c r="AG1128" s="199"/>
    </row>
    <row r="1129" spans="19:33" customFormat="1" ht="12.75">
      <c r="S1129" s="199"/>
      <c r="T1129" s="199"/>
      <c r="U1129" s="199"/>
      <c r="V1129" s="199"/>
      <c r="W1129" s="199"/>
      <c r="X1129" s="199"/>
      <c r="Y1129" s="199"/>
      <c r="Z1129" s="199"/>
      <c r="AA1129" s="199"/>
      <c r="AB1129" s="199"/>
      <c r="AC1129" s="199"/>
      <c r="AD1129" s="199"/>
      <c r="AE1129" s="199"/>
      <c r="AF1129" s="199"/>
      <c r="AG1129" s="199"/>
    </row>
    <row r="1130" spans="19:33" customFormat="1" ht="12.75">
      <c r="S1130" s="199"/>
      <c r="T1130" s="199"/>
      <c r="U1130" s="199"/>
      <c r="V1130" s="199"/>
      <c r="W1130" s="199"/>
      <c r="X1130" s="199"/>
      <c r="Y1130" s="199"/>
      <c r="Z1130" s="199"/>
      <c r="AA1130" s="199"/>
      <c r="AB1130" s="199"/>
      <c r="AC1130" s="199"/>
      <c r="AD1130" s="199"/>
      <c r="AE1130" s="199"/>
      <c r="AF1130" s="199"/>
      <c r="AG1130" s="199"/>
    </row>
    <row r="1131" spans="19:33" customFormat="1" ht="12.75">
      <c r="S1131" s="199"/>
      <c r="T1131" s="199"/>
      <c r="U1131" s="199"/>
      <c r="V1131" s="199"/>
      <c r="W1131" s="199"/>
      <c r="X1131" s="199"/>
      <c r="Y1131" s="199"/>
      <c r="Z1131" s="199"/>
      <c r="AA1131" s="199"/>
      <c r="AB1131" s="199"/>
      <c r="AC1131" s="199"/>
      <c r="AD1131" s="199"/>
      <c r="AE1131" s="199"/>
      <c r="AF1131" s="199"/>
      <c r="AG1131" s="199"/>
    </row>
    <row r="1132" spans="19:33" customFormat="1" ht="12.75">
      <c r="S1132" s="199"/>
      <c r="T1132" s="199"/>
      <c r="U1132" s="199"/>
      <c r="V1132" s="199"/>
      <c r="W1132" s="199"/>
      <c r="X1132" s="199"/>
      <c r="Y1132" s="199"/>
      <c r="Z1132" s="199"/>
      <c r="AA1132" s="199"/>
      <c r="AB1132" s="199"/>
      <c r="AC1132" s="199"/>
      <c r="AD1132" s="199"/>
      <c r="AE1132" s="199"/>
      <c r="AF1132" s="199"/>
      <c r="AG1132" s="199"/>
    </row>
    <row r="1133" spans="19:33" customFormat="1" ht="12.75">
      <c r="S1133" s="199"/>
      <c r="T1133" s="199"/>
      <c r="U1133" s="199"/>
      <c r="V1133" s="199"/>
      <c r="W1133" s="199"/>
      <c r="X1133" s="199"/>
      <c r="Y1133" s="199"/>
      <c r="Z1133" s="199"/>
      <c r="AA1133" s="199"/>
      <c r="AB1133" s="199"/>
      <c r="AC1133" s="199"/>
      <c r="AD1133" s="199"/>
      <c r="AE1133" s="199"/>
      <c r="AF1133" s="199"/>
      <c r="AG1133" s="199"/>
    </row>
    <row r="1134" spans="19:33" customFormat="1" ht="12.75">
      <c r="S1134" s="199"/>
      <c r="T1134" s="199"/>
      <c r="U1134" s="199"/>
      <c r="V1134" s="199"/>
      <c r="W1134" s="199"/>
      <c r="X1134" s="199"/>
      <c r="Y1134" s="199"/>
      <c r="Z1134" s="199"/>
      <c r="AA1134" s="199"/>
      <c r="AB1134" s="199"/>
      <c r="AC1134" s="199"/>
      <c r="AD1134" s="199"/>
      <c r="AE1134" s="199"/>
      <c r="AF1134" s="199"/>
      <c r="AG1134" s="199"/>
    </row>
    <row r="1135" spans="19:33" customFormat="1" ht="12.75">
      <c r="S1135" s="199"/>
      <c r="T1135" s="199"/>
      <c r="U1135" s="199"/>
      <c r="V1135" s="199"/>
      <c r="W1135" s="199"/>
      <c r="X1135" s="199"/>
      <c r="Y1135" s="199"/>
      <c r="Z1135" s="199"/>
      <c r="AA1135" s="199"/>
      <c r="AB1135" s="199"/>
      <c r="AC1135" s="199"/>
      <c r="AD1135" s="199"/>
      <c r="AE1135" s="199"/>
      <c r="AF1135" s="199"/>
      <c r="AG1135" s="199"/>
    </row>
    <row r="1136" spans="19:33" customFormat="1" ht="12.75">
      <c r="S1136" s="199"/>
      <c r="T1136" s="199"/>
      <c r="U1136" s="199"/>
      <c r="V1136" s="199"/>
      <c r="W1136" s="199"/>
      <c r="X1136" s="199"/>
      <c r="Y1136" s="199"/>
      <c r="Z1136" s="199"/>
      <c r="AA1136" s="199"/>
      <c r="AB1136" s="199"/>
      <c r="AC1136" s="199"/>
      <c r="AD1136" s="199"/>
      <c r="AE1136" s="199"/>
      <c r="AF1136" s="199"/>
      <c r="AG1136" s="199"/>
    </row>
    <row r="1137" spans="19:33" customFormat="1" ht="12.75">
      <c r="S1137" s="199"/>
      <c r="T1137" s="199"/>
      <c r="U1137" s="199"/>
      <c r="V1137" s="199"/>
      <c r="W1137" s="199"/>
      <c r="X1137" s="199"/>
      <c r="Y1137" s="199"/>
      <c r="Z1137" s="199"/>
      <c r="AA1137" s="199"/>
      <c r="AB1137" s="199"/>
      <c r="AC1137" s="199"/>
      <c r="AD1137" s="199"/>
      <c r="AE1137" s="199"/>
      <c r="AF1137" s="199"/>
      <c r="AG1137" s="199"/>
    </row>
    <row r="1138" spans="19:33" customFormat="1" ht="12.75">
      <c r="S1138" s="199"/>
      <c r="T1138" s="199"/>
      <c r="U1138" s="199"/>
      <c r="V1138" s="199"/>
      <c r="W1138" s="199"/>
      <c r="X1138" s="199"/>
      <c r="Y1138" s="199"/>
      <c r="Z1138" s="199"/>
      <c r="AA1138" s="199"/>
      <c r="AB1138" s="199"/>
      <c r="AC1138" s="199"/>
      <c r="AD1138" s="199"/>
      <c r="AE1138" s="199"/>
      <c r="AF1138" s="199"/>
      <c r="AG1138" s="199"/>
    </row>
    <row r="1139" spans="19:33" customFormat="1" ht="12.75">
      <c r="S1139" s="199"/>
      <c r="T1139" s="199"/>
      <c r="U1139" s="199"/>
      <c r="V1139" s="199"/>
      <c r="W1139" s="199"/>
      <c r="X1139" s="199"/>
      <c r="Y1139" s="199"/>
      <c r="Z1139" s="199"/>
      <c r="AA1139" s="199"/>
      <c r="AB1139" s="199"/>
      <c r="AC1139" s="199"/>
      <c r="AD1139" s="199"/>
      <c r="AE1139" s="199"/>
      <c r="AF1139" s="199"/>
      <c r="AG1139" s="199"/>
    </row>
    <row r="1140" spans="19:33" customFormat="1" ht="12.75">
      <c r="S1140" s="199"/>
      <c r="T1140" s="199"/>
      <c r="U1140" s="199"/>
      <c r="V1140" s="199"/>
      <c r="W1140" s="199"/>
      <c r="X1140" s="199"/>
      <c r="Y1140" s="199"/>
      <c r="Z1140" s="199"/>
      <c r="AA1140" s="199"/>
      <c r="AB1140" s="199"/>
      <c r="AC1140" s="199"/>
      <c r="AD1140" s="199"/>
      <c r="AE1140" s="199"/>
      <c r="AF1140" s="199"/>
      <c r="AG1140" s="199"/>
    </row>
    <row r="1141" spans="19:33" customFormat="1" ht="12.75">
      <c r="S1141" s="199"/>
      <c r="T1141" s="199"/>
      <c r="U1141" s="199"/>
      <c r="V1141" s="199"/>
      <c r="W1141" s="199"/>
      <c r="X1141" s="199"/>
      <c r="Y1141" s="199"/>
      <c r="Z1141" s="199"/>
      <c r="AA1141" s="199"/>
      <c r="AB1141" s="199"/>
      <c r="AC1141" s="199"/>
      <c r="AD1141" s="199"/>
      <c r="AE1141" s="199"/>
      <c r="AF1141" s="199"/>
      <c r="AG1141" s="199"/>
    </row>
    <row r="1142" spans="19:33" customFormat="1" ht="12.75">
      <c r="S1142" s="199"/>
      <c r="T1142" s="199"/>
      <c r="U1142" s="199"/>
      <c r="V1142" s="199"/>
      <c r="W1142" s="199"/>
      <c r="X1142" s="199"/>
      <c r="Y1142" s="199"/>
      <c r="Z1142" s="199"/>
      <c r="AA1142" s="199"/>
      <c r="AB1142" s="199"/>
      <c r="AC1142" s="199"/>
      <c r="AD1142" s="199"/>
      <c r="AE1142" s="199"/>
      <c r="AF1142" s="199"/>
      <c r="AG1142" s="199"/>
    </row>
    <row r="1143" spans="19:33" customFormat="1" ht="12.75">
      <c r="S1143" s="199"/>
      <c r="T1143" s="199"/>
      <c r="U1143" s="199"/>
      <c r="V1143" s="199"/>
      <c r="W1143" s="199"/>
      <c r="X1143" s="199"/>
      <c r="Y1143" s="199"/>
      <c r="Z1143" s="199"/>
      <c r="AA1143" s="199"/>
      <c r="AB1143" s="199"/>
      <c r="AC1143" s="199"/>
      <c r="AD1143" s="199"/>
      <c r="AE1143" s="199"/>
      <c r="AF1143" s="199"/>
      <c r="AG1143" s="199"/>
    </row>
    <row r="1144" spans="19:33" customFormat="1" ht="12.75">
      <c r="S1144" s="199"/>
      <c r="T1144" s="199"/>
      <c r="U1144" s="199"/>
      <c r="V1144" s="199"/>
      <c r="W1144" s="199"/>
      <c r="X1144" s="199"/>
      <c r="Y1144" s="199"/>
      <c r="Z1144" s="199"/>
      <c r="AA1144" s="199"/>
      <c r="AB1144" s="199"/>
      <c r="AC1144" s="199"/>
      <c r="AD1144" s="199"/>
      <c r="AE1144" s="199"/>
      <c r="AF1144" s="199"/>
      <c r="AG1144" s="199"/>
    </row>
    <row r="1145" spans="19:33" customFormat="1" ht="12.75">
      <c r="S1145" s="199"/>
      <c r="T1145" s="199"/>
      <c r="U1145" s="199"/>
      <c r="V1145" s="199"/>
      <c r="W1145" s="199"/>
      <c r="X1145" s="199"/>
      <c r="Y1145" s="199"/>
      <c r="Z1145" s="199"/>
      <c r="AA1145" s="199"/>
      <c r="AB1145" s="199"/>
      <c r="AC1145" s="199"/>
      <c r="AD1145" s="199"/>
      <c r="AE1145" s="199"/>
      <c r="AF1145" s="199"/>
      <c r="AG1145" s="199"/>
    </row>
    <row r="1146" spans="19:33" customFormat="1" ht="12.75">
      <c r="S1146" s="199"/>
      <c r="T1146" s="199"/>
      <c r="U1146" s="199"/>
      <c r="V1146" s="199"/>
      <c r="W1146" s="199"/>
      <c r="X1146" s="199"/>
      <c r="Y1146" s="199"/>
      <c r="Z1146" s="199"/>
      <c r="AA1146" s="199"/>
      <c r="AB1146" s="199"/>
      <c r="AC1146" s="199"/>
      <c r="AD1146" s="199"/>
      <c r="AE1146" s="199"/>
      <c r="AF1146" s="199"/>
      <c r="AG1146" s="199"/>
    </row>
    <row r="1147" spans="19:33" customFormat="1" ht="12.75">
      <c r="S1147" s="199"/>
      <c r="T1147" s="199"/>
      <c r="U1147" s="199"/>
      <c r="V1147" s="199"/>
      <c r="W1147" s="199"/>
      <c r="X1147" s="199"/>
      <c r="Y1147" s="199"/>
      <c r="Z1147" s="199"/>
      <c r="AA1147" s="199"/>
      <c r="AB1147" s="199"/>
      <c r="AC1147" s="199"/>
      <c r="AD1147" s="199"/>
      <c r="AE1147" s="199"/>
      <c r="AF1147" s="199"/>
      <c r="AG1147" s="199"/>
    </row>
    <row r="1148" spans="19:33" customFormat="1" ht="12.75">
      <c r="S1148" s="199"/>
      <c r="T1148" s="199"/>
      <c r="U1148" s="199"/>
      <c r="V1148" s="199"/>
      <c r="W1148" s="199"/>
      <c r="X1148" s="199"/>
      <c r="Y1148" s="199"/>
      <c r="Z1148" s="199"/>
      <c r="AA1148" s="199"/>
      <c r="AB1148" s="199"/>
      <c r="AC1148" s="199"/>
      <c r="AD1148" s="199"/>
      <c r="AE1148" s="199"/>
      <c r="AF1148" s="199"/>
      <c r="AG1148" s="199"/>
    </row>
    <row r="1149" spans="19:33" customFormat="1" ht="12.75">
      <c r="S1149" s="199"/>
      <c r="T1149" s="199"/>
      <c r="U1149" s="199"/>
      <c r="V1149" s="199"/>
      <c r="W1149" s="199"/>
      <c r="X1149" s="199"/>
      <c r="Y1149" s="199"/>
      <c r="Z1149" s="199"/>
      <c r="AA1149" s="199"/>
      <c r="AB1149" s="199"/>
      <c r="AC1149" s="199"/>
      <c r="AD1149" s="199"/>
      <c r="AE1149" s="199"/>
      <c r="AF1149" s="199"/>
      <c r="AG1149" s="199"/>
    </row>
    <row r="1150" spans="19:33" customFormat="1" ht="12.75">
      <c r="S1150" s="199"/>
      <c r="T1150" s="199"/>
      <c r="U1150" s="199"/>
      <c r="V1150" s="199"/>
      <c r="W1150" s="199"/>
      <c r="X1150" s="199"/>
      <c r="Y1150" s="199"/>
      <c r="Z1150" s="199"/>
      <c r="AA1150" s="199"/>
      <c r="AB1150" s="199"/>
      <c r="AC1150" s="199"/>
      <c r="AD1150" s="199"/>
      <c r="AE1150" s="199"/>
      <c r="AF1150" s="199"/>
      <c r="AG1150" s="199"/>
    </row>
    <row r="1151" spans="19:33" customFormat="1" ht="12.75">
      <c r="S1151" s="199"/>
      <c r="T1151" s="199"/>
      <c r="U1151" s="199"/>
      <c r="V1151" s="199"/>
      <c r="W1151" s="199"/>
      <c r="X1151" s="199"/>
      <c r="Y1151" s="199"/>
      <c r="Z1151" s="199"/>
      <c r="AA1151" s="199"/>
      <c r="AB1151" s="199"/>
      <c r="AC1151" s="199"/>
      <c r="AD1151" s="199"/>
      <c r="AE1151" s="199"/>
      <c r="AF1151" s="199"/>
      <c r="AG1151" s="199"/>
    </row>
    <row r="1152" spans="19:33" customFormat="1" ht="12.75">
      <c r="S1152" s="199"/>
      <c r="T1152" s="199"/>
      <c r="U1152" s="199"/>
      <c r="V1152" s="199"/>
      <c r="W1152" s="199"/>
      <c r="X1152" s="199"/>
      <c r="Y1152" s="199"/>
      <c r="Z1152" s="199"/>
      <c r="AA1152" s="199"/>
      <c r="AB1152" s="199"/>
      <c r="AC1152" s="199"/>
      <c r="AD1152" s="199"/>
      <c r="AE1152" s="199"/>
      <c r="AF1152" s="199"/>
      <c r="AG1152" s="199"/>
    </row>
    <row r="1153" spans="19:33" customFormat="1" ht="12.75">
      <c r="S1153" s="199"/>
      <c r="T1153" s="199"/>
      <c r="U1153" s="199"/>
      <c r="V1153" s="199"/>
      <c r="W1153" s="199"/>
      <c r="X1153" s="199"/>
      <c r="Y1153" s="199"/>
      <c r="Z1153" s="199"/>
      <c r="AA1153" s="199"/>
      <c r="AB1153" s="199"/>
      <c r="AC1153" s="199"/>
      <c r="AD1153" s="199"/>
      <c r="AE1153" s="199"/>
      <c r="AF1153" s="199"/>
      <c r="AG1153" s="199"/>
    </row>
    <row r="1154" spans="19:33" customFormat="1" ht="12.75">
      <c r="S1154" s="199"/>
      <c r="T1154" s="199"/>
      <c r="U1154" s="199"/>
      <c r="V1154" s="199"/>
      <c r="W1154" s="199"/>
      <c r="X1154" s="199"/>
      <c r="Y1154" s="199"/>
      <c r="Z1154" s="199"/>
      <c r="AA1154" s="199"/>
      <c r="AB1154" s="199"/>
      <c r="AC1154" s="199"/>
      <c r="AD1154" s="199"/>
      <c r="AE1154" s="199"/>
      <c r="AF1154" s="199"/>
      <c r="AG1154" s="199"/>
    </row>
    <row r="1155" spans="19:33" customFormat="1" ht="12.75">
      <c r="S1155" s="199"/>
      <c r="T1155" s="199"/>
      <c r="U1155" s="199"/>
      <c r="V1155" s="199"/>
      <c r="W1155" s="199"/>
      <c r="X1155" s="199"/>
      <c r="Y1155" s="199"/>
      <c r="Z1155" s="199"/>
      <c r="AA1155" s="199"/>
      <c r="AB1155" s="199"/>
      <c r="AC1155" s="199"/>
      <c r="AD1155" s="199"/>
      <c r="AE1155" s="199"/>
      <c r="AF1155" s="199"/>
      <c r="AG1155" s="199"/>
    </row>
    <row r="1156" spans="19:33" customFormat="1" ht="12.75">
      <c r="S1156" s="199"/>
      <c r="T1156" s="199"/>
      <c r="U1156" s="199"/>
      <c r="V1156" s="199"/>
      <c r="W1156" s="199"/>
      <c r="X1156" s="199"/>
      <c r="Y1156" s="199"/>
      <c r="Z1156" s="199"/>
      <c r="AA1156" s="199"/>
      <c r="AB1156" s="199"/>
      <c r="AC1156" s="199"/>
      <c r="AD1156" s="199"/>
      <c r="AE1156" s="199"/>
      <c r="AF1156" s="199"/>
      <c r="AG1156" s="199"/>
    </row>
    <row r="1157" spans="19:33" customFormat="1" ht="12.75">
      <c r="S1157" s="199"/>
      <c r="T1157" s="199"/>
      <c r="U1157" s="199"/>
      <c r="V1157" s="199"/>
      <c r="W1157" s="199"/>
      <c r="X1157" s="199"/>
      <c r="Y1157" s="199"/>
      <c r="Z1157" s="199"/>
      <c r="AA1157" s="199"/>
      <c r="AB1157" s="199"/>
      <c r="AC1157" s="199"/>
      <c r="AD1157" s="199"/>
      <c r="AE1157" s="199"/>
      <c r="AF1157" s="199"/>
      <c r="AG1157" s="199"/>
    </row>
    <row r="1158" spans="19:33" customFormat="1" ht="12.75">
      <c r="S1158" s="199"/>
      <c r="T1158" s="199"/>
      <c r="U1158" s="199"/>
      <c r="V1158" s="199"/>
      <c r="W1158" s="199"/>
      <c r="X1158" s="199"/>
      <c r="Y1158" s="199"/>
      <c r="Z1158" s="199"/>
      <c r="AA1158" s="199"/>
      <c r="AB1158" s="199"/>
      <c r="AC1158" s="199"/>
      <c r="AD1158" s="199"/>
      <c r="AE1158" s="199"/>
      <c r="AF1158" s="199"/>
      <c r="AG1158" s="199"/>
    </row>
    <row r="1159" spans="19:33" customFormat="1" ht="12.75">
      <c r="S1159" s="199"/>
      <c r="T1159" s="199"/>
      <c r="U1159" s="199"/>
      <c r="V1159" s="199"/>
      <c r="W1159" s="199"/>
      <c r="X1159" s="199"/>
      <c r="Y1159" s="199"/>
      <c r="Z1159" s="199"/>
      <c r="AA1159" s="199"/>
      <c r="AB1159" s="199"/>
      <c r="AC1159" s="199"/>
      <c r="AD1159" s="199"/>
      <c r="AE1159" s="199"/>
      <c r="AF1159" s="199"/>
      <c r="AG1159" s="199"/>
    </row>
    <row r="1160" spans="19:33" customFormat="1" ht="12.75">
      <c r="S1160" s="199"/>
      <c r="T1160" s="199"/>
      <c r="U1160" s="199"/>
      <c r="V1160" s="199"/>
      <c r="W1160" s="199"/>
      <c r="X1160" s="199"/>
      <c r="Y1160" s="199"/>
      <c r="Z1160" s="199"/>
      <c r="AA1160" s="199"/>
      <c r="AB1160" s="199"/>
      <c r="AC1160" s="199"/>
      <c r="AD1160" s="199"/>
      <c r="AE1160" s="199"/>
      <c r="AF1160" s="199"/>
      <c r="AG1160" s="199"/>
    </row>
    <row r="1161" spans="19:33" customFormat="1" ht="12.75">
      <c r="S1161" s="199"/>
      <c r="T1161" s="199"/>
      <c r="U1161" s="199"/>
      <c r="V1161" s="199"/>
      <c r="W1161" s="199"/>
      <c r="X1161" s="199"/>
      <c r="Y1161" s="199"/>
      <c r="Z1161" s="199"/>
      <c r="AA1161" s="199"/>
      <c r="AB1161" s="199"/>
      <c r="AC1161" s="199"/>
      <c r="AD1161" s="199"/>
      <c r="AE1161" s="199"/>
      <c r="AF1161" s="199"/>
      <c r="AG1161" s="199"/>
    </row>
    <row r="1162" spans="19:33" customFormat="1" ht="12.75">
      <c r="S1162" s="199"/>
      <c r="T1162" s="199"/>
      <c r="U1162" s="199"/>
      <c r="V1162" s="199"/>
      <c r="W1162" s="199"/>
      <c r="X1162" s="199"/>
      <c r="Y1162" s="199"/>
      <c r="Z1162" s="199"/>
      <c r="AA1162" s="199"/>
      <c r="AB1162" s="199"/>
      <c r="AC1162" s="199"/>
      <c r="AD1162" s="199"/>
      <c r="AE1162" s="199"/>
      <c r="AF1162" s="199"/>
      <c r="AG1162" s="199"/>
    </row>
    <row r="1163" spans="19:33" customFormat="1" ht="12.75">
      <c r="S1163" s="199"/>
      <c r="T1163" s="199"/>
      <c r="U1163" s="199"/>
      <c r="V1163" s="199"/>
      <c r="W1163" s="199"/>
      <c r="X1163" s="199"/>
      <c r="Y1163" s="199"/>
      <c r="Z1163" s="199"/>
      <c r="AA1163" s="199"/>
      <c r="AB1163" s="199"/>
      <c r="AC1163" s="199"/>
      <c r="AD1163" s="199"/>
      <c r="AE1163" s="199"/>
      <c r="AF1163" s="199"/>
      <c r="AG1163" s="199"/>
    </row>
    <row r="1164" spans="19:33" customFormat="1" ht="12.75">
      <c r="S1164" s="199"/>
      <c r="T1164" s="199"/>
      <c r="U1164" s="199"/>
      <c r="V1164" s="199"/>
      <c r="W1164" s="199"/>
      <c r="X1164" s="199"/>
      <c r="Y1164" s="199"/>
      <c r="Z1164" s="199"/>
      <c r="AA1164" s="199"/>
      <c r="AB1164" s="199"/>
      <c r="AC1164" s="199"/>
      <c r="AD1164" s="199"/>
      <c r="AE1164" s="199"/>
      <c r="AF1164" s="199"/>
      <c r="AG1164" s="199"/>
    </row>
    <row r="1165" spans="19:33" customFormat="1" ht="12.75">
      <c r="S1165" s="199"/>
      <c r="T1165" s="199"/>
      <c r="U1165" s="199"/>
      <c r="V1165" s="199"/>
      <c r="W1165" s="199"/>
      <c r="X1165" s="199"/>
      <c r="Y1165" s="199"/>
      <c r="Z1165" s="199"/>
      <c r="AA1165" s="199"/>
      <c r="AB1165" s="199"/>
      <c r="AC1165" s="199"/>
      <c r="AD1165" s="199"/>
      <c r="AE1165" s="199"/>
      <c r="AF1165" s="199"/>
      <c r="AG1165" s="199"/>
    </row>
    <row r="1166" spans="19:33" customFormat="1" ht="12.75">
      <c r="S1166" s="199"/>
      <c r="T1166" s="199"/>
      <c r="U1166" s="199"/>
      <c r="V1166" s="199"/>
      <c r="W1166" s="199"/>
      <c r="X1166" s="199"/>
      <c r="Y1166" s="199"/>
      <c r="Z1166" s="199"/>
      <c r="AA1166" s="199"/>
      <c r="AB1166" s="199"/>
      <c r="AC1166" s="199"/>
      <c r="AD1166" s="199"/>
      <c r="AE1166" s="199"/>
      <c r="AF1166" s="199"/>
      <c r="AG1166" s="199"/>
    </row>
    <row r="1167" spans="19:33" customFormat="1" ht="12.75">
      <c r="S1167" s="199"/>
      <c r="T1167" s="199"/>
      <c r="U1167" s="199"/>
      <c r="V1167" s="199"/>
      <c r="W1167" s="199"/>
      <c r="X1167" s="199"/>
      <c r="Y1167" s="199"/>
      <c r="Z1167" s="199"/>
      <c r="AA1167" s="199"/>
      <c r="AB1167" s="199"/>
      <c r="AC1167" s="199"/>
      <c r="AD1167" s="199"/>
      <c r="AE1167" s="199"/>
      <c r="AF1167" s="199"/>
      <c r="AG1167" s="199"/>
    </row>
    <row r="1168" spans="19:33" customFormat="1" ht="12.75">
      <c r="S1168" s="199"/>
      <c r="T1168" s="199"/>
      <c r="U1168" s="199"/>
      <c r="V1168" s="199"/>
      <c r="W1168" s="199"/>
      <c r="X1168" s="199"/>
      <c r="Y1168" s="199"/>
      <c r="Z1168" s="199"/>
      <c r="AA1168" s="199"/>
      <c r="AB1168" s="199"/>
      <c r="AC1168" s="199"/>
      <c r="AD1168" s="199"/>
      <c r="AE1168" s="199"/>
      <c r="AF1168" s="199"/>
      <c r="AG1168" s="199"/>
    </row>
    <row r="1169" spans="19:33" customFormat="1" ht="12.75">
      <c r="S1169" s="199"/>
      <c r="T1169" s="199"/>
      <c r="U1169" s="199"/>
      <c r="V1169" s="199"/>
      <c r="W1169" s="199"/>
      <c r="X1169" s="199"/>
      <c r="Y1169" s="199"/>
      <c r="Z1169" s="199"/>
      <c r="AA1169" s="199"/>
      <c r="AB1169" s="199"/>
      <c r="AC1169" s="199"/>
      <c r="AD1169" s="199"/>
      <c r="AE1169" s="199"/>
      <c r="AF1169" s="199"/>
      <c r="AG1169" s="199"/>
    </row>
    <row r="1170" spans="19:33" customFormat="1" ht="12.75">
      <c r="S1170" s="199"/>
      <c r="T1170" s="199"/>
      <c r="U1170" s="199"/>
      <c r="V1170" s="199"/>
      <c r="W1170" s="199"/>
      <c r="X1170" s="199"/>
      <c r="Y1170" s="199"/>
      <c r="Z1170" s="199"/>
      <c r="AA1170" s="199"/>
      <c r="AB1170" s="199"/>
      <c r="AC1170" s="199"/>
      <c r="AD1170" s="199"/>
      <c r="AE1170" s="199"/>
      <c r="AF1170" s="199"/>
      <c r="AG1170" s="199"/>
    </row>
    <row r="1171" spans="19:33" customFormat="1" ht="12.75">
      <c r="S1171" s="199"/>
      <c r="T1171" s="199"/>
      <c r="U1171" s="199"/>
      <c r="V1171" s="199"/>
      <c r="W1171" s="199"/>
      <c r="X1171" s="199"/>
      <c r="Y1171" s="199"/>
      <c r="Z1171" s="199"/>
      <c r="AA1171" s="199"/>
      <c r="AB1171" s="199"/>
      <c r="AC1171" s="199"/>
      <c r="AD1171" s="199"/>
      <c r="AE1171" s="199"/>
      <c r="AF1171" s="199"/>
      <c r="AG1171" s="199"/>
    </row>
    <row r="1172" spans="19:33" customFormat="1" ht="12.75">
      <c r="S1172" s="199"/>
      <c r="T1172" s="199"/>
      <c r="U1172" s="199"/>
      <c r="V1172" s="199"/>
      <c r="W1172" s="199"/>
      <c r="X1172" s="199"/>
      <c r="Y1172" s="199"/>
      <c r="Z1172" s="199"/>
      <c r="AA1172" s="199"/>
      <c r="AB1172" s="199"/>
      <c r="AC1172" s="199"/>
      <c r="AD1172" s="199"/>
      <c r="AE1172" s="199"/>
      <c r="AF1172" s="199"/>
      <c r="AG1172" s="199"/>
    </row>
    <row r="1173" spans="19:33" customFormat="1" ht="12.75">
      <c r="S1173" s="199"/>
      <c r="T1173" s="199"/>
      <c r="U1173" s="199"/>
      <c r="V1173" s="199"/>
      <c r="W1173" s="199"/>
      <c r="X1173" s="199"/>
      <c r="Y1173" s="199"/>
      <c r="Z1173" s="199"/>
      <c r="AA1173" s="199"/>
      <c r="AB1173" s="199"/>
      <c r="AC1173" s="199"/>
      <c r="AD1173" s="199"/>
      <c r="AE1173" s="199"/>
      <c r="AF1173" s="199"/>
      <c r="AG1173" s="199"/>
    </row>
    <row r="1174" spans="19:33" customFormat="1" ht="12.75">
      <c r="S1174" s="199"/>
      <c r="T1174" s="199"/>
      <c r="U1174" s="199"/>
      <c r="V1174" s="199"/>
      <c r="W1174" s="199"/>
      <c r="X1174" s="199"/>
      <c r="Y1174" s="199"/>
      <c r="Z1174" s="199"/>
      <c r="AA1174" s="199"/>
      <c r="AB1174" s="199"/>
      <c r="AC1174" s="199"/>
      <c r="AD1174" s="199"/>
      <c r="AE1174" s="199"/>
      <c r="AF1174" s="199"/>
      <c r="AG1174" s="199"/>
    </row>
    <row r="1175" spans="19:33" customFormat="1" ht="12.75">
      <c r="S1175" s="199"/>
      <c r="T1175" s="199"/>
      <c r="U1175" s="199"/>
      <c r="V1175" s="199"/>
      <c r="W1175" s="199"/>
      <c r="X1175" s="199"/>
      <c r="Y1175" s="199"/>
      <c r="Z1175" s="199"/>
      <c r="AA1175" s="199"/>
      <c r="AB1175" s="199"/>
      <c r="AC1175" s="199"/>
      <c r="AD1175" s="199"/>
      <c r="AE1175" s="199"/>
      <c r="AF1175" s="199"/>
      <c r="AG1175" s="199"/>
    </row>
    <row r="1176" spans="19:33" customFormat="1" ht="12.75">
      <c r="S1176" s="199"/>
      <c r="T1176" s="199"/>
      <c r="U1176" s="199"/>
      <c r="V1176" s="199"/>
      <c r="W1176" s="199"/>
      <c r="X1176" s="199"/>
      <c r="Y1176" s="199"/>
      <c r="Z1176" s="199"/>
      <c r="AA1176" s="199"/>
      <c r="AB1176" s="199"/>
      <c r="AC1176" s="199"/>
      <c r="AD1176" s="199"/>
      <c r="AE1176" s="199"/>
      <c r="AF1176" s="199"/>
      <c r="AG1176" s="199"/>
    </row>
    <row r="1177" spans="19:33" customFormat="1" ht="12.75">
      <c r="S1177" s="199"/>
      <c r="T1177" s="199"/>
      <c r="U1177" s="199"/>
      <c r="V1177" s="199"/>
      <c r="W1177" s="199"/>
      <c r="X1177" s="199"/>
      <c r="Y1177" s="199"/>
      <c r="Z1177" s="199"/>
      <c r="AA1177" s="199"/>
      <c r="AB1177" s="199"/>
      <c r="AC1177" s="199"/>
      <c r="AD1177" s="199"/>
      <c r="AE1177" s="199"/>
      <c r="AF1177" s="199"/>
      <c r="AG1177" s="199"/>
    </row>
    <row r="1178" spans="19:33" customFormat="1" ht="12.75">
      <c r="S1178" s="199"/>
      <c r="T1178" s="199"/>
      <c r="U1178" s="199"/>
      <c r="V1178" s="199"/>
      <c r="W1178" s="199"/>
      <c r="X1178" s="199"/>
      <c r="Y1178" s="199"/>
      <c r="Z1178" s="199"/>
      <c r="AA1178" s="199"/>
      <c r="AB1178" s="199"/>
      <c r="AC1178" s="199"/>
      <c r="AD1178" s="199"/>
      <c r="AE1178" s="199"/>
      <c r="AF1178" s="199"/>
      <c r="AG1178" s="199"/>
    </row>
    <row r="1179" spans="19:33" customFormat="1" ht="12.75">
      <c r="S1179" s="199"/>
      <c r="T1179" s="199"/>
      <c r="U1179" s="199"/>
      <c r="V1179" s="199"/>
      <c r="W1179" s="199"/>
      <c r="X1179" s="199"/>
      <c r="Y1179" s="199"/>
      <c r="Z1179" s="199"/>
      <c r="AA1179" s="199"/>
      <c r="AB1179" s="199"/>
      <c r="AC1179" s="199"/>
      <c r="AD1179" s="199"/>
      <c r="AE1179" s="199"/>
      <c r="AF1179" s="199"/>
      <c r="AG1179" s="199"/>
    </row>
    <row r="1180" spans="19:33" customFormat="1" ht="12.75">
      <c r="S1180" s="199"/>
      <c r="T1180" s="199"/>
      <c r="U1180" s="199"/>
      <c r="V1180" s="199"/>
      <c r="W1180" s="199"/>
      <c r="X1180" s="199"/>
      <c r="Y1180" s="199"/>
      <c r="Z1180" s="199"/>
      <c r="AA1180" s="199"/>
      <c r="AB1180" s="199"/>
      <c r="AC1180" s="199"/>
      <c r="AD1180" s="199"/>
      <c r="AE1180" s="199"/>
      <c r="AF1180" s="199"/>
      <c r="AG1180" s="199"/>
    </row>
    <row r="1181" spans="19:33" customFormat="1" ht="12.75">
      <c r="S1181" s="199"/>
      <c r="T1181" s="199"/>
      <c r="U1181" s="199"/>
      <c r="V1181" s="199"/>
      <c r="W1181" s="199"/>
      <c r="X1181" s="199"/>
      <c r="Y1181" s="199"/>
      <c r="Z1181" s="199"/>
      <c r="AA1181" s="199"/>
      <c r="AB1181" s="199"/>
      <c r="AC1181" s="199"/>
      <c r="AD1181" s="199"/>
      <c r="AE1181" s="199"/>
      <c r="AF1181" s="199"/>
      <c r="AG1181" s="199"/>
    </row>
    <row r="1182" spans="19:33" customFormat="1" ht="12.75">
      <c r="S1182" s="199"/>
      <c r="T1182" s="199"/>
      <c r="U1182" s="199"/>
      <c r="V1182" s="199"/>
      <c r="W1182" s="199"/>
      <c r="X1182" s="199"/>
      <c r="Y1182" s="199"/>
      <c r="Z1182" s="199"/>
      <c r="AA1182" s="199"/>
      <c r="AB1182" s="199"/>
      <c r="AC1182" s="199"/>
      <c r="AD1182" s="199"/>
      <c r="AE1182" s="199"/>
      <c r="AF1182" s="199"/>
      <c r="AG1182" s="199"/>
    </row>
    <row r="1183" spans="19:33" customFormat="1" ht="12.75">
      <c r="S1183" s="199"/>
      <c r="T1183" s="199"/>
      <c r="U1183" s="199"/>
      <c r="V1183" s="199"/>
      <c r="W1183" s="199"/>
      <c r="X1183" s="199"/>
      <c r="Y1183" s="199"/>
      <c r="Z1183" s="199"/>
      <c r="AA1183" s="199"/>
      <c r="AB1183" s="199"/>
      <c r="AC1183" s="199"/>
      <c r="AD1183" s="199"/>
      <c r="AE1183" s="199"/>
      <c r="AF1183" s="199"/>
      <c r="AG1183" s="199"/>
    </row>
    <row r="1184" spans="19:33" customFormat="1" ht="12.75">
      <c r="S1184" s="199"/>
      <c r="T1184" s="199"/>
      <c r="U1184" s="199"/>
      <c r="V1184" s="199"/>
      <c r="W1184" s="199"/>
      <c r="X1184" s="199"/>
      <c r="Y1184" s="199"/>
      <c r="Z1184" s="199"/>
      <c r="AA1184" s="199"/>
      <c r="AB1184" s="199"/>
      <c r="AC1184" s="199"/>
      <c r="AD1184" s="199"/>
      <c r="AE1184" s="199"/>
      <c r="AF1184" s="199"/>
      <c r="AG1184" s="199"/>
    </row>
    <row r="1185" spans="19:33" customFormat="1" ht="12.75">
      <c r="S1185" s="199"/>
      <c r="T1185" s="199"/>
      <c r="U1185" s="199"/>
      <c r="V1185" s="199"/>
      <c r="W1185" s="199"/>
      <c r="X1185" s="199"/>
      <c r="Y1185" s="199"/>
      <c r="Z1185" s="199"/>
      <c r="AA1185" s="199"/>
      <c r="AB1185" s="199"/>
      <c r="AC1185" s="199"/>
      <c r="AD1185" s="199"/>
      <c r="AE1185" s="199"/>
      <c r="AF1185" s="199"/>
      <c r="AG1185" s="199"/>
    </row>
    <row r="1186" spans="19:33" customFormat="1" ht="12.75">
      <c r="S1186" s="199"/>
      <c r="T1186" s="199"/>
      <c r="U1186" s="199"/>
      <c r="V1186" s="199"/>
      <c r="W1186" s="199"/>
      <c r="X1186" s="199"/>
      <c r="Y1186" s="199"/>
      <c r="Z1186" s="199"/>
      <c r="AA1186" s="199"/>
      <c r="AB1186" s="199"/>
      <c r="AC1186" s="199"/>
      <c r="AD1186" s="199"/>
      <c r="AE1186" s="199"/>
      <c r="AF1186" s="199"/>
      <c r="AG1186" s="199"/>
    </row>
    <row r="1187" spans="19:33" customFormat="1" ht="12.75">
      <c r="S1187" s="199"/>
      <c r="T1187" s="199"/>
      <c r="U1187" s="199"/>
      <c r="V1187" s="199"/>
      <c r="W1187" s="199"/>
      <c r="X1187" s="199"/>
      <c r="Y1187" s="199"/>
      <c r="Z1187" s="199"/>
      <c r="AA1187" s="199"/>
      <c r="AB1187" s="199"/>
      <c r="AC1187" s="199"/>
      <c r="AD1187" s="199"/>
      <c r="AE1187" s="199"/>
      <c r="AF1187" s="199"/>
      <c r="AG1187" s="199"/>
    </row>
    <row r="1188" spans="19:33" customFormat="1" ht="12.75">
      <c r="S1188" s="199"/>
      <c r="T1188" s="199"/>
      <c r="U1188" s="199"/>
      <c r="V1188" s="199"/>
      <c r="W1188" s="199"/>
      <c r="X1188" s="199"/>
      <c r="Y1188" s="199"/>
      <c r="Z1188" s="199"/>
      <c r="AA1188" s="199"/>
      <c r="AB1188" s="199"/>
      <c r="AC1188" s="199"/>
      <c r="AD1188" s="199"/>
      <c r="AE1188" s="199"/>
      <c r="AF1188" s="199"/>
      <c r="AG1188" s="199"/>
    </row>
    <row r="1189" spans="19:33" customFormat="1" ht="12.75">
      <c r="S1189" s="199"/>
      <c r="T1189" s="199"/>
      <c r="U1189" s="199"/>
      <c r="V1189" s="199"/>
      <c r="W1189" s="199"/>
      <c r="X1189" s="199"/>
      <c r="Y1189" s="199"/>
      <c r="Z1189" s="199"/>
      <c r="AA1189" s="199"/>
      <c r="AB1189" s="199"/>
      <c r="AC1189" s="199"/>
      <c r="AD1189" s="199"/>
      <c r="AE1189" s="199"/>
      <c r="AF1189" s="199"/>
      <c r="AG1189" s="199"/>
    </row>
    <row r="1190" spans="19:33" customFormat="1" ht="12.75">
      <c r="S1190" s="199"/>
      <c r="T1190" s="199"/>
      <c r="U1190" s="199"/>
      <c r="V1190" s="199"/>
      <c r="W1190" s="199"/>
      <c r="X1190" s="199"/>
      <c r="Y1190" s="199"/>
      <c r="Z1190" s="199"/>
      <c r="AA1190" s="199"/>
      <c r="AB1190" s="199"/>
      <c r="AC1190" s="199"/>
      <c r="AD1190" s="199"/>
      <c r="AE1190" s="199"/>
      <c r="AF1190" s="199"/>
      <c r="AG1190" s="199"/>
    </row>
    <row r="1191" spans="19:33" customFormat="1" ht="12.75">
      <c r="S1191" s="199"/>
      <c r="T1191" s="199"/>
      <c r="U1191" s="199"/>
      <c r="V1191" s="199"/>
      <c r="W1191" s="199"/>
      <c r="X1191" s="199"/>
      <c r="Y1191" s="199"/>
      <c r="Z1191" s="199"/>
      <c r="AA1191" s="199"/>
      <c r="AB1191" s="199"/>
      <c r="AC1191" s="199"/>
      <c r="AD1191" s="199"/>
      <c r="AE1191" s="199"/>
      <c r="AF1191" s="199"/>
      <c r="AG1191" s="199"/>
    </row>
    <row r="1192" spans="19:33" customFormat="1" ht="12.75">
      <c r="S1192" s="199"/>
      <c r="T1192" s="199"/>
      <c r="U1192" s="199"/>
      <c r="V1192" s="199"/>
      <c r="W1192" s="199"/>
      <c r="X1192" s="199"/>
      <c r="Y1192" s="199"/>
      <c r="Z1192" s="199"/>
      <c r="AA1192" s="199"/>
      <c r="AB1192" s="199"/>
      <c r="AC1192" s="199"/>
      <c r="AD1192" s="199"/>
      <c r="AE1192" s="199"/>
      <c r="AF1192" s="199"/>
      <c r="AG1192" s="199"/>
    </row>
    <row r="1193" spans="19:33" customFormat="1" ht="12.75">
      <c r="S1193" s="199"/>
      <c r="T1193" s="199"/>
      <c r="U1193" s="199"/>
      <c r="V1193" s="199"/>
      <c r="W1193" s="199"/>
      <c r="X1193" s="199"/>
      <c r="Y1193" s="199"/>
      <c r="Z1193" s="199"/>
      <c r="AA1193" s="199"/>
      <c r="AB1193" s="199"/>
      <c r="AC1193" s="199"/>
      <c r="AD1193" s="199"/>
      <c r="AE1193" s="199"/>
      <c r="AF1193" s="199"/>
      <c r="AG1193" s="199"/>
    </row>
    <row r="1194" spans="19:33" customFormat="1" ht="12.75">
      <c r="S1194" s="199"/>
      <c r="T1194" s="199"/>
      <c r="U1194" s="199"/>
      <c r="V1194" s="199"/>
      <c r="W1194" s="199"/>
      <c r="X1194" s="199"/>
      <c r="Y1194" s="199"/>
      <c r="Z1194" s="199"/>
      <c r="AA1194" s="199"/>
      <c r="AB1194" s="199"/>
      <c r="AC1194" s="199"/>
      <c r="AD1194" s="199"/>
      <c r="AE1194" s="199"/>
      <c r="AF1194" s="199"/>
      <c r="AG1194" s="199"/>
    </row>
    <row r="1195" spans="19:33" customFormat="1" ht="12.75">
      <c r="S1195" s="199"/>
      <c r="T1195" s="199"/>
      <c r="U1195" s="199"/>
      <c r="V1195" s="199"/>
      <c r="W1195" s="199"/>
      <c r="X1195" s="199"/>
      <c r="Y1195" s="199"/>
      <c r="Z1195" s="199"/>
      <c r="AA1195" s="199"/>
      <c r="AB1195" s="199"/>
      <c r="AC1195" s="199"/>
      <c r="AD1195" s="199"/>
      <c r="AE1195" s="199"/>
      <c r="AF1195" s="199"/>
      <c r="AG1195" s="199"/>
    </row>
    <row r="1196" spans="19:33" customFormat="1" ht="12.75">
      <c r="S1196" s="199"/>
      <c r="T1196" s="199"/>
      <c r="U1196" s="199"/>
      <c r="V1196" s="199"/>
      <c r="W1196" s="199"/>
      <c r="X1196" s="199"/>
      <c r="Y1196" s="199"/>
      <c r="Z1196" s="199"/>
      <c r="AA1196" s="199"/>
      <c r="AB1196" s="199"/>
      <c r="AC1196" s="199"/>
      <c r="AD1196" s="199"/>
      <c r="AE1196" s="199"/>
      <c r="AF1196" s="199"/>
      <c r="AG1196" s="199"/>
    </row>
    <row r="1197" spans="19:33" customFormat="1" ht="12.75">
      <c r="S1197" s="199"/>
      <c r="T1197" s="199"/>
      <c r="U1197" s="199"/>
      <c r="V1197" s="199"/>
      <c r="W1197" s="199"/>
      <c r="X1197" s="199"/>
      <c r="Y1197" s="199"/>
      <c r="Z1197" s="199"/>
      <c r="AA1197" s="199"/>
      <c r="AB1197" s="199"/>
      <c r="AC1197" s="199"/>
      <c r="AD1197" s="199"/>
      <c r="AE1197" s="199"/>
      <c r="AF1197" s="199"/>
      <c r="AG1197" s="199"/>
    </row>
    <row r="1198" spans="19:33" customFormat="1" ht="12.75">
      <c r="S1198" s="199"/>
      <c r="T1198" s="199"/>
      <c r="U1198" s="199"/>
      <c r="V1198" s="199"/>
      <c r="W1198" s="199"/>
      <c r="X1198" s="199"/>
      <c r="Y1198" s="199"/>
      <c r="Z1198" s="199"/>
      <c r="AA1198" s="199"/>
      <c r="AB1198" s="199"/>
      <c r="AC1198" s="199"/>
      <c r="AD1198" s="199"/>
      <c r="AE1198" s="199"/>
      <c r="AF1198" s="199"/>
      <c r="AG1198" s="199"/>
    </row>
    <row r="1199" spans="19:33" customFormat="1" ht="12.75">
      <c r="S1199" s="199"/>
      <c r="T1199" s="199"/>
      <c r="U1199" s="199"/>
      <c r="V1199" s="199"/>
      <c r="W1199" s="199"/>
      <c r="X1199" s="199"/>
      <c r="Y1199" s="199"/>
      <c r="Z1199" s="199"/>
      <c r="AA1199" s="199"/>
      <c r="AB1199" s="199"/>
      <c r="AC1199" s="199"/>
      <c r="AD1199" s="199"/>
      <c r="AE1199" s="199"/>
      <c r="AF1199" s="199"/>
      <c r="AG1199" s="199"/>
    </row>
    <row r="1200" spans="19:33" customFormat="1" ht="12.75">
      <c r="S1200" s="199"/>
      <c r="T1200" s="199"/>
      <c r="U1200" s="199"/>
      <c r="V1200" s="199"/>
      <c r="W1200" s="199"/>
      <c r="X1200" s="199"/>
      <c r="Y1200" s="199"/>
      <c r="Z1200" s="199"/>
      <c r="AA1200" s="199"/>
      <c r="AB1200" s="199"/>
      <c r="AC1200" s="199"/>
      <c r="AD1200" s="199"/>
      <c r="AE1200" s="199"/>
      <c r="AF1200" s="199"/>
      <c r="AG1200" s="199"/>
    </row>
    <row r="1201" spans="19:33" customFormat="1" ht="12.75">
      <c r="S1201" s="199"/>
      <c r="T1201" s="199"/>
      <c r="U1201" s="199"/>
      <c r="V1201" s="199"/>
      <c r="W1201" s="199"/>
      <c r="X1201" s="199"/>
      <c r="Y1201" s="199"/>
      <c r="Z1201" s="199"/>
      <c r="AA1201" s="199"/>
      <c r="AB1201" s="199"/>
      <c r="AC1201" s="199"/>
      <c r="AD1201" s="199"/>
      <c r="AE1201" s="199"/>
      <c r="AF1201" s="199"/>
      <c r="AG1201" s="199"/>
    </row>
    <row r="1202" spans="19:33" customFormat="1" ht="12.75">
      <c r="S1202" s="199"/>
      <c r="T1202" s="199"/>
      <c r="U1202" s="199"/>
      <c r="V1202" s="199"/>
      <c r="W1202" s="199"/>
      <c r="X1202" s="199"/>
      <c r="Y1202" s="199"/>
      <c r="Z1202" s="199"/>
      <c r="AA1202" s="199"/>
      <c r="AB1202" s="199"/>
      <c r="AC1202" s="199"/>
      <c r="AD1202" s="199"/>
      <c r="AE1202" s="199"/>
      <c r="AF1202" s="199"/>
      <c r="AG1202" s="199"/>
    </row>
    <row r="1203" spans="19:33" customFormat="1" ht="12.75">
      <c r="S1203" s="199"/>
      <c r="T1203" s="199"/>
      <c r="U1203" s="199"/>
      <c r="V1203" s="199"/>
      <c r="W1203" s="199"/>
      <c r="X1203" s="199"/>
      <c r="Y1203" s="199"/>
      <c r="Z1203" s="199"/>
      <c r="AA1203" s="199"/>
      <c r="AB1203" s="199"/>
      <c r="AC1203" s="199"/>
      <c r="AD1203" s="199"/>
      <c r="AE1203" s="199"/>
      <c r="AF1203" s="199"/>
      <c r="AG1203" s="199"/>
    </row>
    <row r="1204" spans="19:33" customFormat="1" ht="12.75">
      <c r="S1204" s="199"/>
      <c r="T1204" s="199"/>
      <c r="U1204" s="199"/>
      <c r="V1204" s="199"/>
      <c r="W1204" s="199"/>
      <c r="X1204" s="199"/>
      <c r="Y1204" s="199"/>
      <c r="Z1204" s="199"/>
      <c r="AA1204" s="199"/>
      <c r="AB1204" s="199"/>
      <c r="AC1204" s="199"/>
      <c r="AD1204" s="199"/>
      <c r="AE1204" s="199"/>
      <c r="AF1204" s="199"/>
      <c r="AG1204" s="199"/>
    </row>
    <row r="1205" spans="19:33" customFormat="1" ht="12.75">
      <c r="S1205" s="199"/>
      <c r="T1205" s="199"/>
      <c r="U1205" s="199"/>
      <c r="V1205" s="199"/>
      <c r="W1205" s="199"/>
      <c r="X1205" s="199"/>
      <c r="Y1205" s="199"/>
      <c r="Z1205" s="199"/>
      <c r="AA1205" s="199"/>
      <c r="AB1205" s="199"/>
      <c r="AC1205" s="199"/>
      <c r="AD1205" s="199"/>
      <c r="AE1205" s="199"/>
      <c r="AF1205" s="199"/>
      <c r="AG1205" s="199"/>
    </row>
    <row r="1206" spans="19:33" customFormat="1" ht="12.75">
      <c r="S1206" s="199"/>
      <c r="T1206" s="199"/>
      <c r="U1206" s="199"/>
      <c r="V1206" s="199"/>
      <c r="W1206" s="199"/>
      <c r="X1206" s="199"/>
      <c r="Y1206" s="199"/>
      <c r="Z1206" s="199"/>
      <c r="AA1206" s="199"/>
      <c r="AB1206" s="199"/>
      <c r="AC1206" s="199"/>
      <c r="AD1206" s="199"/>
      <c r="AE1206" s="199"/>
      <c r="AF1206" s="199"/>
      <c r="AG1206" s="199"/>
    </row>
    <row r="1207" spans="19:33" customFormat="1" ht="12.75">
      <c r="S1207" s="199"/>
      <c r="T1207" s="199"/>
      <c r="U1207" s="199"/>
      <c r="V1207" s="199"/>
      <c r="W1207" s="199"/>
      <c r="X1207" s="199"/>
      <c r="Y1207" s="199"/>
      <c r="Z1207" s="199"/>
      <c r="AA1207" s="199"/>
      <c r="AB1207" s="199"/>
      <c r="AC1207" s="199"/>
      <c r="AD1207" s="199"/>
      <c r="AE1207" s="199"/>
      <c r="AF1207" s="199"/>
      <c r="AG1207" s="199"/>
    </row>
    <row r="1208" spans="19:33" customFormat="1" ht="12.75">
      <c r="S1208" s="199"/>
      <c r="T1208" s="199"/>
      <c r="U1208" s="199"/>
      <c r="V1208" s="199"/>
      <c r="W1208" s="199"/>
      <c r="X1208" s="199"/>
      <c r="Y1208" s="199"/>
      <c r="Z1208" s="199"/>
      <c r="AA1208" s="199"/>
      <c r="AB1208" s="199"/>
      <c r="AC1208" s="199"/>
      <c r="AD1208" s="199"/>
      <c r="AE1208" s="199"/>
      <c r="AF1208" s="199"/>
      <c r="AG1208" s="199"/>
    </row>
    <row r="1209" spans="19:33" customFormat="1" ht="12.75">
      <c r="S1209" s="199"/>
      <c r="T1209" s="199"/>
      <c r="U1209" s="199"/>
      <c r="V1209" s="199"/>
      <c r="W1209" s="199"/>
      <c r="X1209" s="199"/>
      <c r="Y1209" s="199"/>
      <c r="Z1209" s="199"/>
      <c r="AA1209" s="199"/>
      <c r="AB1209" s="199"/>
      <c r="AC1209" s="199"/>
      <c r="AD1209" s="199"/>
      <c r="AE1209" s="199"/>
      <c r="AF1209" s="199"/>
      <c r="AG1209" s="199"/>
    </row>
    <row r="1210" spans="19:33" customFormat="1" ht="12.75">
      <c r="S1210" s="199"/>
      <c r="T1210" s="199"/>
      <c r="U1210" s="199"/>
      <c r="V1210" s="199"/>
      <c r="W1210" s="199"/>
      <c r="X1210" s="199"/>
      <c r="Y1210" s="199"/>
      <c r="Z1210" s="199"/>
      <c r="AA1210" s="199"/>
      <c r="AB1210" s="199"/>
      <c r="AC1210" s="199"/>
      <c r="AD1210" s="199"/>
      <c r="AE1210" s="199"/>
      <c r="AF1210" s="199"/>
      <c r="AG1210" s="199"/>
    </row>
    <row r="1211" spans="19:33" customFormat="1" ht="12.75">
      <c r="S1211" s="199"/>
      <c r="T1211" s="199"/>
      <c r="U1211" s="199"/>
      <c r="V1211" s="199"/>
      <c r="W1211" s="199"/>
      <c r="X1211" s="199"/>
      <c r="Y1211" s="199"/>
      <c r="Z1211" s="199"/>
      <c r="AA1211" s="199"/>
      <c r="AB1211" s="199"/>
      <c r="AC1211" s="199"/>
      <c r="AD1211" s="199"/>
      <c r="AE1211" s="199"/>
      <c r="AF1211" s="199"/>
      <c r="AG1211" s="199"/>
    </row>
    <row r="1212" spans="19:33" customFormat="1" ht="12.75">
      <c r="S1212" s="199"/>
      <c r="T1212" s="199"/>
      <c r="U1212" s="199"/>
      <c r="V1212" s="199"/>
      <c r="W1212" s="199"/>
      <c r="X1212" s="199"/>
      <c r="Y1212" s="199"/>
      <c r="Z1212" s="199"/>
      <c r="AA1212" s="199"/>
      <c r="AB1212" s="199"/>
      <c r="AC1212" s="199"/>
      <c r="AD1212" s="199"/>
      <c r="AE1212" s="199"/>
      <c r="AF1212" s="199"/>
      <c r="AG1212" s="199"/>
    </row>
    <row r="1213" spans="19:33" customFormat="1" ht="12.75">
      <c r="S1213" s="199"/>
      <c r="T1213" s="199"/>
      <c r="U1213" s="199"/>
      <c r="V1213" s="199"/>
      <c r="W1213" s="199"/>
      <c r="X1213" s="199"/>
      <c r="Y1213" s="199"/>
      <c r="Z1213" s="199"/>
      <c r="AA1213" s="199"/>
      <c r="AB1213" s="199"/>
      <c r="AC1213" s="199"/>
      <c r="AD1213" s="199"/>
      <c r="AE1213" s="199"/>
      <c r="AF1213" s="199"/>
      <c r="AG1213" s="199"/>
    </row>
    <row r="1214" spans="19:33" customFormat="1" ht="12.75">
      <c r="S1214" s="199"/>
      <c r="T1214" s="199"/>
      <c r="U1214" s="199"/>
      <c r="V1214" s="199"/>
      <c r="W1214" s="199"/>
      <c r="X1214" s="199"/>
      <c r="Y1214" s="199"/>
      <c r="Z1214" s="199"/>
      <c r="AA1214" s="199"/>
      <c r="AB1214" s="199"/>
      <c r="AC1214" s="199"/>
      <c r="AD1214" s="199"/>
      <c r="AE1214" s="199"/>
      <c r="AF1214" s="199"/>
      <c r="AG1214" s="199"/>
    </row>
    <row r="1215" spans="19:33" customFormat="1" ht="12.75">
      <c r="S1215" s="199"/>
      <c r="T1215" s="199"/>
      <c r="U1215" s="199"/>
      <c r="V1215" s="199"/>
      <c r="W1215" s="199"/>
      <c r="X1215" s="199"/>
      <c r="Y1215" s="199"/>
      <c r="Z1215" s="199"/>
      <c r="AA1215" s="199"/>
      <c r="AB1215" s="199"/>
      <c r="AC1215" s="199"/>
      <c r="AD1215" s="199"/>
      <c r="AE1215" s="199"/>
      <c r="AF1215" s="199"/>
      <c r="AG1215" s="199"/>
    </row>
    <row r="1216" spans="19:33" customFormat="1" ht="12.75">
      <c r="S1216" s="199"/>
      <c r="T1216" s="199"/>
      <c r="U1216" s="199"/>
      <c r="V1216" s="199"/>
      <c r="W1216" s="199"/>
      <c r="X1216" s="199"/>
      <c r="Y1216" s="199"/>
      <c r="Z1216" s="199"/>
      <c r="AA1216" s="199"/>
      <c r="AB1216" s="199"/>
      <c r="AC1216" s="199"/>
      <c r="AD1216" s="199"/>
      <c r="AE1216" s="199"/>
      <c r="AF1216" s="199"/>
      <c r="AG1216" s="199"/>
    </row>
    <row r="1217" spans="19:33" customFormat="1" ht="12.75">
      <c r="S1217" s="199"/>
      <c r="T1217" s="199"/>
      <c r="U1217" s="199"/>
      <c r="V1217" s="199"/>
      <c r="W1217" s="199"/>
      <c r="X1217" s="199"/>
      <c r="Y1217" s="199"/>
      <c r="Z1217" s="199"/>
      <c r="AA1217" s="199"/>
      <c r="AB1217" s="199"/>
      <c r="AC1217" s="199"/>
      <c r="AD1217" s="199"/>
      <c r="AE1217" s="199"/>
      <c r="AF1217" s="199"/>
      <c r="AG1217" s="199"/>
    </row>
    <row r="1218" spans="19:33" customFormat="1" ht="12.75">
      <c r="S1218" s="199"/>
      <c r="T1218" s="199"/>
      <c r="U1218" s="199"/>
      <c r="V1218" s="199"/>
      <c r="W1218" s="199"/>
      <c r="X1218" s="199"/>
      <c r="Y1218" s="199"/>
      <c r="Z1218" s="199"/>
      <c r="AA1218" s="199"/>
      <c r="AB1218" s="199"/>
      <c r="AC1218" s="199"/>
      <c r="AD1218" s="199"/>
      <c r="AE1218" s="199"/>
      <c r="AF1218" s="199"/>
      <c r="AG1218" s="199"/>
    </row>
    <row r="1219" spans="19:33" customFormat="1" ht="12.75">
      <c r="S1219" s="199"/>
      <c r="T1219" s="199"/>
      <c r="U1219" s="199"/>
      <c r="V1219" s="199"/>
      <c r="W1219" s="199"/>
      <c r="X1219" s="199"/>
      <c r="Y1219" s="199"/>
      <c r="Z1219" s="199"/>
      <c r="AA1219" s="199"/>
      <c r="AB1219" s="199"/>
      <c r="AC1219" s="199"/>
      <c r="AD1219" s="199"/>
      <c r="AE1219" s="199"/>
      <c r="AF1219" s="199"/>
      <c r="AG1219" s="199"/>
    </row>
    <row r="1220" spans="19:33" customFormat="1" ht="12.75">
      <c r="S1220" s="199"/>
      <c r="T1220" s="199"/>
      <c r="U1220" s="199"/>
      <c r="V1220" s="199"/>
      <c r="W1220" s="199"/>
      <c r="X1220" s="199"/>
      <c r="Y1220" s="199"/>
      <c r="Z1220" s="199"/>
      <c r="AA1220" s="199"/>
      <c r="AB1220" s="199"/>
      <c r="AC1220" s="199"/>
      <c r="AD1220" s="199"/>
      <c r="AE1220" s="199"/>
      <c r="AF1220" s="199"/>
      <c r="AG1220" s="199"/>
    </row>
    <row r="1221" spans="19:33" customFormat="1" ht="12.75">
      <c r="S1221" s="199"/>
      <c r="T1221" s="199"/>
      <c r="U1221" s="199"/>
      <c r="V1221" s="199"/>
      <c r="W1221" s="199"/>
      <c r="X1221" s="199"/>
      <c r="Y1221" s="199"/>
      <c r="Z1221" s="199"/>
      <c r="AA1221" s="199"/>
      <c r="AB1221" s="199"/>
      <c r="AC1221" s="199"/>
      <c r="AD1221" s="199"/>
      <c r="AE1221" s="199"/>
      <c r="AF1221" s="199"/>
      <c r="AG1221" s="199"/>
    </row>
    <row r="1222" spans="19:33" customFormat="1" ht="12.75">
      <c r="S1222" s="199"/>
      <c r="T1222" s="199"/>
      <c r="U1222" s="199"/>
      <c r="V1222" s="199"/>
      <c r="W1222" s="199"/>
      <c r="X1222" s="199"/>
      <c r="Y1222" s="199"/>
      <c r="Z1222" s="199"/>
      <c r="AA1222" s="199"/>
      <c r="AB1222" s="199"/>
      <c r="AC1222" s="199"/>
      <c r="AD1222" s="199"/>
      <c r="AE1222" s="199"/>
      <c r="AF1222" s="199"/>
      <c r="AG1222" s="199"/>
    </row>
    <row r="1223" spans="19:33" customFormat="1" ht="12.75">
      <c r="S1223" s="199"/>
      <c r="T1223" s="199"/>
      <c r="U1223" s="199"/>
      <c r="V1223" s="199"/>
      <c r="W1223" s="199"/>
      <c r="X1223" s="199"/>
      <c r="Y1223" s="199"/>
      <c r="Z1223" s="199"/>
      <c r="AA1223" s="199"/>
      <c r="AB1223" s="199"/>
      <c r="AC1223" s="199"/>
      <c r="AD1223" s="199"/>
      <c r="AE1223" s="199"/>
      <c r="AF1223" s="199"/>
      <c r="AG1223" s="199"/>
    </row>
    <row r="1224" spans="19:33" customFormat="1" ht="12.75">
      <c r="S1224" s="199"/>
      <c r="T1224" s="199"/>
      <c r="U1224" s="199"/>
      <c r="V1224" s="199"/>
      <c r="W1224" s="199"/>
      <c r="X1224" s="199"/>
      <c r="Y1224" s="199"/>
      <c r="Z1224" s="199"/>
      <c r="AA1224" s="199"/>
      <c r="AB1224" s="199"/>
      <c r="AC1224" s="199"/>
      <c r="AD1224" s="199"/>
      <c r="AE1224" s="199"/>
      <c r="AF1224" s="199"/>
      <c r="AG1224" s="199"/>
    </row>
    <row r="1225" spans="19:33" customFormat="1" ht="12.75">
      <c r="S1225" s="199"/>
      <c r="T1225" s="199"/>
      <c r="U1225" s="199"/>
      <c r="V1225" s="199"/>
      <c r="W1225" s="199"/>
      <c r="X1225" s="199"/>
      <c r="Y1225" s="199"/>
      <c r="Z1225" s="199"/>
      <c r="AA1225" s="199"/>
      <c r="AB1225" s="199"/>
      <c r="AC1225" s="199"/>
      <c r="AD1225" s="199"/>
      <c r="AE1225" s="199"/>
      <c r="AF1225" s="199"/>
      <c r="AG1225" s="199"/>
    </row>
    <row r="1226" spans="19:33" customFormat="1" ht="12.75">
      <c r="S1226" s="199"/>
      <c r="T1226" s="199"/>
      <c r="U1226" s="199"/>
      <c r="V1226" s="199"/>
      <c r="W1226" s="199"/>
      <c r="X1226" s="199"/>
      <c r="Y1226" s="199"/>
      <c r="Z1226" s="199"/>
      <c r="AA1226" s="199"/>
      <c r="AB1226" s="199"/>
      <c r="AC1226" s="199"/>
      <c r="AD1226" s="199"/>
      <c r="AE1226" s="199"/>
      <c r="AF1226" s="199"/>
      <c r="AG1226" s="199"/>
    </row>
    <row r="1227" spans="19:33" customFormat="1" ht="12.75">
      <c r="S1227" s="199"/>
      <c r="T1227" s="199"/>
      <c r="U1227" s="199"/>
      <c r="V1227" s="199"/>
      <c r="W1227" s="199"/>
      <c r="X1227" s="199"/>
      <c r="Y1227" s="199"/>
      <c r="Z1227" s="199"/>
      <c r="AA1227" s="199"/>
      <c r="AB1227" s="199"/>
      <c r="AC1227" s="199"/>
      <c r="AD1227" s="199"/>
      <c r="AE1227" s="199"/>
      <c r="AF1227" s="199"/>
      <c r="AG1227" s="199"/>
    </row>
    <row r="1228" spans="19:33" customFormat="1" ht="12.75">
      <c r="S1228" s="199"/>
      <c r="T1228" s="199"/>
      <c r="U1228" s="199"/>
      <c r="V1228" s="199"/>
      <c r="W1228" s="199"/>
      <c r="X1228" s="199"/>
      <c r="Y1228" s="199"/>
      <c r="Z1228" s="199"/>
      <c r="AA1228" s="199"/>
      <c r="AB1228" s="199"/>
      <c r="AC1228" s="199"/>
      <c r="AD1228" s="199"/>
      <c r="AE1228" s="199"/>
      <c r="AF1228" s="199"/>
      <c r="AG1228" s="199"/>
    </row>
    <row r="1229" spans="19:33" customFormat="1" ht="12.75">
      <c r="S1229" s="199"/>
      <c r="T1229" s="199"/>
      <c r="U1229" s="199"/>
      <c r="V1229" s="199"/>
      <c r="W1229" s="199"/>
      <c r="X1229" s="199"/>
      <c r="Y1229" s="199"/>
      <c r="Z1229" s="199"/>
      <c r="AA1229" s="199"/>
      <c r="AB1229" s="199"/>
      <c r="AC1229" s="199"/>
      <c r="AD1229" s="199"/>
      <c r="AE1229" s="199"/>
      <c r="AF1229" s="199"/>
      <c r="AG1229" s="199"/>
    </row>
    <row r="1230" spans="19:33" customFormat="1" ht="12.75">
      <c r="S1230" s="199"/>
      <c r="T1230" s="199"/>
      <c r="U1230" s="199"/>
      <c r="V1230" s="199"/>
      <c r="W1230" s="199"/>
      <c r="X1230" s="199"/>
      <c r="Y1230" s="199"/>
      <c r="Z1230" s="199"/>
      <c r="AA1230" s="199"/>
      <c r="AB1230" s="199"/>
      <c r="AC1230" s="199"/>
      <c r="AD1230" s="199"/>
      <c r="AE1230" s="199"/>
      <c r="AF1230" s="199"/>
      <c r="AG1230" s="199"/>
    </row>
    <row r="1231" spans="19:33" customFormat="1" ht="12.75">
      <c r="S1231" s="199"/>
      <c r="T1231" s="199"/>
      <c r="U1231" s="199"/>
      <c r="V1231" s="199"/>
      <c r="W1231" s="199"/>
      <c r="X1231" s="199"/>
      <c r="Y1231" s="199"/>
      <c r="Z1231" s="199"/>
      <c r="AA1231" s="199"/>
      <c r="AB1231" s="199"/>
      <c r="AC1231" s="199"/>
      <c r="AD1231" s="199"/>
      <c r="AE1231" s="199"/>
      <c r="AF1231" s="199"/>
      <c r="AG1231" s="199"/>
    </row>
    <row r="1232" spans="19:33" customFormat="1" ht="12.75">
      <c r="S1232" s="199"/>
      <c r="T1232" s="199"/>
      <c r="U1232" s="199"/>
      <c r="V1232" s="199"/>
      <c r="W1232" s="199"/>
      <c r="X1232" s="199"/>
      <c r="Y1232" s="199"/>
      <c r="Z1232" s="199"/>
      <c r="AA1232" s="199"/>
      <c r="AB1232" s="199"/>
      <c r="AC1232" s="199"/>
      <c r="AD1232" s="199"/>
      <c r="AE1232" s="199"/>
      <c r="AF1232" s="199"/>
      <c r="AG1232" s="199"/>
    </row>
    <row r="1233" spans="19:33" customFormat="1" ht="12.75">
      <c r="S1233" s="199"/>
      <c r="T1233" s="199"/>
      <c r="U1233" s="199"/>
      <c r="V1233" s="199"/>
      <c r="W1233" s="199"/>
      <c r="X1233" s="199"/>
      <c r="Y1233" s="199"/>
      <c r="Z1233" s="199"/>
      <c r="AA1233" s="199"/>
      <c r="AB1233" s="199"/>
      <c r="AC1233" s="199"/>
      <c r="AD1233" s="199"/>
      <c r="AE1233" s="199"/>
      <c r="AF1233" s="199"/>
      <c r="AG1233" s="199"/>
    </row>
    <row r="1234" spans="19:33" customFormat="1" ht="12.75">
      <c r="S1234" s="199"/>
      <c r="T1234" s="199"/>
      <c r="U1234" s="199"/>
      <c r="V1234" s="199"/>
      <c r="W1234" s="199"/>
      <c r="X1234" s="199"/>
      <c r="Y1234" s="199"/>
      <c r="Z1234" s="199"/>
      <c r="AA1234" s="199"/>
      <c r="AB1234" s="199"/>
      <c r="AC1234" s="199"/>
      <c r="AD1234" s="199"/>
      <c r="AE1234" s="199"/>
      <c r="AF1234" s="199"/>
      <c r="AG1234" s="199"/>
    </row>
    <row r="1235" spans="19:33" customFormat="1" ht="12.75">
      <c r="S1235" s="199"/>
      <c r="T1235" s="199"/>
      <c r="U1235" s="199"/>
      <c r="V1235" s="199"/>
      <c r="W1235" s="199"/>
      <c r="X1235" s="199"/>
      <c r="Y1235" s="199"/>
      <c r="Z1235" s="199"/>
      <c r="AA1235" s="199"/>
      <c r="AB1235" s="199"/>
      <c r="AC1235" s="199"/>
      <c r="AD1235" s="199"/>
      <c r="AE1235" s="199"/>
      <c r="AF1235" s="199"/>
      <c r="AG1235" s="199"/>
    </row>
    <row r="1236" spans="19:33" customFormat="1" ht="12.75">
      <c r="S1236" s="199"/>
      <c r="T1236" s="199"/>
      <c r="U1236" s="199"/>
      <c r="V1236" s="199"/>
      <c r="W1236" s="199"/>
      <c r="X1236" s="199"/>
      <c r="Y1236" s="199"/>
      <c r="Z1236" s="199"/>
      <c r="AA1236" s="199"/>
      <c r="AB1236" s="199"/>
      <c r="AC1236" s="199"/>
      <c r="AD1236" s="199"/>
      <c r="AE1236" s="199"/>
      <c r="AF1236" s="199"/>
      <c r="AG1236" s="199"/>
    </row>
    <row r="1237" spans="19:33" customFormat="1" ht="12.75">
      <c r="S1237" s="199"/>
      <c r="T1237" s="199"/>
      <c r="U1237" s="199"/>
      <c r="V1237" s="199"/>
      <c r="W1237" s="199"/>
      <c r="X1237" s="199"/>
      <c r="Y1237" s="199"/>
      <c r="Z1237" s="199"/>
      <c r="AA1237" s="199"/>
      <c r="AB1237" s="199"/>
      <c r="AC1237" s="199"/>
      <c r="AD1237" s="199"/>
      <c r="AE1237" s="199"/>
      <c r="AF1237" s="199"/>
      <c r="AG1237" s="199"/>
    </row>
    <row r="1238" spans="19:33" customFormat="1" ht="12.75">
      <c r="S1238" s="199"/>
      <c r="T1238" s="199"/>
      <c r="U1238" s="199"/>
      <c r="V1238" s="199"/>
      <c r="W1238" s="199"/>
      <c r="X1238" s="199"/>
      <c r="Y1238" s="199"/>
      <c r="Z1238" s="199"/>
      <c r="AA1238" s="199"/>
      <c r="AB1238" s="199"/>
      <c r="AC1238" s="199"/>
      <c r="AD1238" s="199"/>
      <c r="AE1238" s="199"/>
      <c r="AF1238" s="199"/>
      <c r="AG1238" s="199"/>
    </row>
    <row r="1239" spans="19:33" customFormat="1" ht="12.75">
      <c r="S1239" s="199"/>
      <c r="T1239" s="199"/>
      <c r="U1239" s="199"/>
      <c r="V1239" s="199"/>
      <c r="W1239" s="199"/>
      <c r="X1239" s="199"/>
      <c r="Y1239" s="199"/>
      <c r="Z1239" s="199"/>
      <c r="AA1239" s="199"/>
      <c r="AB1239" s="199"/>
      <c r="AC1239" s="199"/>
      <c r="AD1239" s="199"/>
      <c r="AE1239" s="199"/>
      <c r="AF1239" s="199"/>
      <c r="AG1239" s="199"/>
    </row>
    <row r="1240" spans="19:33" customFormat="1" ht="12.75">
      <c r="S1240" s="199"/>
      <c r="T1240" s="199"/>
      <c r="U1240" s="199"/>
      <c r="V1240" s="199"/>
      <c r="W1240" s="199"/>
      <c r="X1240" s="199"/>
      <c r="Y1240" s="199"/>
      <c r="Z1240" s="199"/>
      <c r="AA1240" s="199"/>
      <c r="AB1240" s="199"/>
      <c r="AC1240" s="199"/>
      <c r="AD1240" s="199"/>
      <c r="AE1240" s="199"/>
      <c r="AF1240" s="199"/>
      <c r="AG1240" s="199"/>
    </row>
    <row r="1241" spans="19:33" customFormat="1" ht="12.75">
      <c r="S1241" s="199"/>
      <c r="T1241" s="199"/>
      <c r="U1241" s="199"/>
      <c r="V1241" s="199"/>
      <c r="W1241" s="199"/>
      <c r="X1241" s="199"/>
      <c r="Y1241" s="199"/>
      <c r="Z1241" s="199"/>
      <c r="AA1241" s="199"/>
      <c r="AB1241" s="199"/>
      <c r="AC1241" s="199"/>
      <c r="AD1241" s="199"/>
      <c r="AE1241" s="199"/>
      <c r="AF1241" s="199"/>
      <c r="AG1241" s="199"/>
    </row>
    <row r="1242" spans="19:33" customFormat="1" ht="12.75">
      <c r="S1242" s="199"/>
      <c r="T1242" s="199"/>
      <c r="U1242" s="199"/>
      <c r="V1242" s="199"/>
      <c r="W1242" s="199"/>
      <c r="X1242" s="199"/>
      <c r="Y1242" s="199"/>
      <c r="Z1242" s="199"/>
      <c r="AA1242" s="199"/>
      <c r="AB1242" s="199"/>
      <c r="AC1242" s="199"/>
      <c r="AD1242" s="199"/>
      <c r="AE1242" s="199"/>
      <c r="AF1242" s="199"/>
      <c r="AG1242" s="199"/>
    </row>
    <row r="1243" spans="19:33" customFormat="1" ht="12.75">
      <c r="S1243" s="199"/>
      <c r="T1243" s="199"/>
      <c r="U1243" s="199"/>
      <c r="V1243" s="199"/>
      <c r="W1243" s="199"/>
      <c r="X1243" s="199"/>
      <c r="Y1243" s="199"/>
      <c r="Z1243" s="199"/>
      <c r="AA1243" s="199"/>
      <c r="AB1243" s="199"/>
      <c r="AC1243" s="199"/>
      <c r="AD1243" s="199"/>
      <c r="AE1243" s="199"/>
      <c r="AF1243" s="199"/>
      <c r="AG1243" s="199"/>
    </row>
    <row r="1244" spans="19:33" customFormat="1" ht="12.75">
      <c r="S1244" s="199"/>
      <c r="T1244" s="199"/>
      <c r="U1244" s="199"/>
      <c r="V1244" s="199"/>
      <c r="W1244" s="199"/>
      <c r="X1244" s="199"/>
      <c r="Y1244" s="199"/>
      <c r="Z1244" s="199"/>
      <c r="AA1244" s="199"/>
      <c r="AB1244" s="199"/>
      <c r="AC1244" s="199"/>
      <c r="AD1244" s="199"/>
      <c r="AE1244" s="199"/>
      <c r="AF1244" s="199"/>
      <c r="AG1244" s="199"/>
    </row>
    <row r="1245" spans="19:33" customFormat="1" ht="12.75">
      <c r="S1245" s="199"/>
      <c r="T1245" s="199"/>
      <c r="U1245" s="199"/>
      <c r="V1245" s="199"/>
      <c r="W1245" s="199"/>
      <c r="X1245" s="199"/>
      <c r="Y1245" s="199"/>
      <c r="Z1245" s="199"/>
      <c r="AA1245" s="199"/>
      <c r="AB1245" s="199"/>
      <c r="AC1245" s="199"/>
      <c r="AD1245" s="199"/>
      <c r="AE1245" s="199"/>
      <c r="AF1245" s="199"/>
      <c r="AG1245" s="199"/>
    </row>
    <row r="1246" spans="19:33" customFormat="1" ht="12.75">
      <c r="S1246" s="199"/>
      <c r="T1246" s="199"/>
      <c r="U1246" s="199"/>
      <c r="V1246" s="199"/>
      <c r="W1246" s="199"/>
      <c r="X1246" s="199"/>
      <c r="Y1246" s="199"/>
      <c r="Z1246" s="199"/>
      <c r="AA1246" s="199"/>
      <c r="AB1246" s="199"/>
      <c r="AC1246" s="199"/>
      <c r="AD1246" s="199"/>
      <c r="AE1246" s="199"/>
      <c r="AF1246" s="199"/>
      <c r="AG1246" s="199"/>
    </row>
    <row r="1247" spans="19:33" customFormat="1" ht="12.75">
      <c r="S1247" s="199"/>
      <c r="T1247" s="199"/>
      <c r="U1247" s="199"/>
      <c r="V1247" s="199"/>
      <c r="W1247" s="199"/>
      <c r="X1247" s="199"/>
      <c r="Y1247" s="199"/>
      <c r="Z1247" s="199"/>
      <c r="AA1247" s="199"/>
      <c r="AB1247" s="199"/>
      <c r="AC1247" s="199"/>
      <c r="AD1247" s="199"/>
      <c r="AE1247" s="199"/>
      <c r="AF1247" s="199"/>
      <c r="AG1247" s="199"/>
    </row>
    <row r="1248" spans="19:33" customFormat="1" ht="12.75">
      <c r="S1248" s="199"/>
      <c r="T1248" s="199"/>
      <c r="U1248" s="199"/>
      <c r="V1248" s="199"/>
      <c r="W1248" s="199"/>
      <c r="X1248" s="199"/>
      <c r="Y1248" s="199"/>
      <c r="Z1248" s="199"/>
      <c r="AA1248" s="199"/>
      <c r="AB1248" s="199"/>
      <c r="AC1248" s="199"/>
      <c r="AD1248" s="199"/>
      <c r="AE1248" s="199"/>
      <c r="AF1248" s="199"/>
      <c r="AG1248" s="199"/>
    </row>
    <row r="1249" spans="19:33" customFormat="1" ht="12.75">
      <c r="S1249" s="199"/>
      <c r="T1249" s="199"/>
      <c r="U1249" s="199"/>
      <c r="V1249" s="199"/>
      <c r="W1249" s="199"/>
      <c r="X1249" s="199"/>
      <c r="Y1249" s="199"/>
      <c r="Z1249" s="199"/>
      <c r="AA1249" s="199"/>
      <c r="AB1249" s="199"/>
      <c r="AC1249" s="199"/>
      <c r="AD1249" s="199"/>
      <c r="AE1249" s="199"/>
      <c r="AF1249" s="199"/>
      <c r="AG1249" s="199"/>
    </row>
    <row r="1250" spans="19:33" customFormat="1" ht="12.75">
      <c r="S1250" s="199"/>
      <c r="T1250" s="199"/>
      <c r="U1250" s="199"/>
      <c r="V1250" s="199"/>
      <c r="W1250" s="199"/>
      <c r="X1250" s="199"/>
      <c r="Y1250" s="199"/>
      <c r="Z1250" s="199"/>
      <c r="AA1250" s="199"/>
      <c r="AB1250" s="199"/>
      <c r="AC1250" s="199"/>
      <c r="AD1250" s="199"/>
      <c r="AE1250" s="199"/>
      <c r="AF1250" s="199"/>
      <c r="AG1250" s="199"/>
    </row>
    <row r="1251" spans="19:33" customFormat="1" ht="12.75">
      <c r="S1251" s="199"/>
      <c r="T1251" s="199"/>
      <c r="U1251" s="199"/>
      <c r="V1251" s="199"/>
      <c r="W1251" s="199"/>
      <c r="X1251" s="199"/>
      <c r="Y1251" s="199"/>
      <c r="Z1251" s="199"/>
      <c r="AA1251" s="199"/>
      <c r="AB1251" s="199"/>
      <c r="AC1251" s="199"/>
      <c r="AD1251" s="199"/>
      <c r="AE1251" s="199"/>
      <c r="AF1251" s="199"/>
      <c r="AG1251" s="199"/>
    </row>
    <row r="1252" spans="19:33" customFormat="1" ht="12.75">
      <c r="S1252" s="199"/>
      <c r="T1252" s="199"/>
      <c r="U1252" s="199"/>
      <c r="V1252" s="199"/>
      <c r="W1252" s="199"/>
      <c r="X1252" s="199"/>
      <c r="Y1252" s="199"/>
      <c r="Z1252" s="199"/>
      <c r="AA1252" s="199"/>
      <c r="AB1252" s="199"/>
      <c r="AC1252" s="199"/>
      <c r="AD1252" s="199"/>
      <c r="AE1252" s="199"/>
      <c r="AF1252" s="199"/>
      <c r="AG1252" s="199"/>
    </row>
    <row r="1253" spans="19:33" customFormat="1" ht="12.75">
      <c r="S1253" s="199"/>
      <c r="T1253" s="199"/>
      <c r="U1253" s="199"/>
      <c r="V1253" s="199"/>
      <c r="W1253" s="199"/>
      <c r="X1253" s="199"/>
      <c r="Y1253" s="199"/>
      <c r="Z1253" s="199"/>
      <c r="AA1253" s="199"/>
      <c r="AB1253" s="199"/>
      <c r="AC1253" s="199"/>
      <c r="AD1253" s="199"/>
      <c r="AE1253" s="199"/>
      <c r="AF1253" s="199"/>
      <c r="AG1253" s="199"/>
    </row>
    <row r="1254" spans="19:33" customFormat="1" ht="12.75">
      <c r="S1254" s="199"/>
      <c r="T1254" s="199"/>
      <c r="U1254" s="199"/>
      <c r="V1254" s="199"/>
      <c r="W1254" s="199"/>
      <c r="X1254" s="199"/>
      <c r="Y1254" s="199"/>
      <c r="Z1254" s="199"/>
      <c r="AA1254" s="199"/>
      <c r="AB1254" s="199"/>
      <c r="AC1254" s="199"/>
      <c r="AD1254" s="199"/>
      <c r="AE1254" s="199"/>
      <c r="AF1254" s="199"/>
      <c r="AG1254" s="199"/>
    </row>
    <row r="1255" spans="19:33" customFormat="1" ht="12.75">
      <c r="S1255" s="199"/>
      <c r="T1255" s="199"/>
      <c r="U1255" s="199"/>
      <c r="V1255" s="199"/>
      <c r="W1255" s="199"/>
      <c r="X1255" s="199"/>
      <c r="Y1255" s="199"/>
      <c r="Z1255" s="199"/>
      <c r="AA1255" s="199"/>
      <c r="AB1255" s="199"/>
      <c r="AC1255" s="199"/>
      <c r="AD1255" s="199"/>
      <c r="AE1255" s="199"/>
      <c r="AF1255" s="199"/>
      <c r="AG1255" s="199"/>
    </row>
    <row r="1256" spans="19:33" customFormat="1" ht="12.75">
      <c r="S1256" s="199"/>
      <c r="T1256" s="199"/>
      <c r="U1256" s="199"/>
      <c r="V1256" s="199"/>
      <c r="W1256" s="199"/>
      <c r="X1256" s="199"/>
      <c r="Y1256" s="199"/>
      <c r="Z1256" s="199"/>
      <c r="AA1256" s="199"/>
      <c r="AB1256" s="199"/>
      <c r="AC1256" s="199"/>
      <c r="AD1256" s="199"/>
      <c r="AE1256" s="199"/>
      <c r="AF1256" s="199"/>
      <c r="AG1256" s="199"/>
    </row>
    <row r="1257" spans="19:33" customFormat="1" ht="12.75">
      <c r="S1257" s="199"/>
      <c r="T1257" s="199"/>
      <c r="U1257" s="199"/>
      <c r="V1257" s="199"/>
      <c r="W1257" s="199"/>
      <c r="X1257" s="199"/>
      <c r="Y1257" s="199"/>
      <c r="Z1257" s="199"/>
      <c r="AA1257" s="199"/>
      <c r="AB1257" s="199"/>
      <c r="AC1257" s="199"/>
      <c r="AD1257" s="199"/>
      <c r="AE1257" s="199"/>
      <c r="AF1257" s="199"/>
      <c r="AG1257" s="199"/>
    </row>
    <row r="1258" spans="19:33" customFormat="1" ht="12.75">
      <c r="S1258" s="199"/>
      <c r="T1258" s="199"/>
      <c r="U1258" s="199"/>
      <c r="V1258" s="199"/>
      <c r="W1258" s="199"/>
      <c r="X1258" s="199"/>
      <c r="Y1258" s="199"/>
      <c r="Z1258" s="199"/>
      <c r="AA1258" s="199"/>
      <c r="AB1258" s="199"/>
      <c r="AC1258" s="199"/>
      <c r="AD1258" s="199"/>
      <c r="AE1258" s="199"/>
      <c r="AF1258" s="199"/>
      <c r="AG1258" s="199"/>
    </row>
    <row r="1259" spans="19:33" customFormat="1" ht="12.75">
      <c r="S1259" s="199"/>
      <c r="T1259" s="199"/>
      <c r="U1259" s="199"/>
      <c r="V1259" s="199"/>
      <c r="W1259" s="199"/>
      <c r="X1259" s="199"/>
      <c r="Y1259" s="199"/>
      <c r="Z1259" s="199"/>
      <c r="AA1259" s="199"/>
      <c r="AB1259" s="199"/>
      <c r="AC1259" s="199"/>
      <c r="AD1259" s="199"/>
      <c r="AE1259" s="199"/>
      <c r="AF1259" s="199"/>
      <c r="AG1259" s="199"/>
    </row>
    <row r="1260" spans="19:33" customFormat="1" ht="12.75">
      <c r="S1260" s="199"/>
      <c r="T1260" s="199"/>
      <c r="U1260" s="199"/>
      <c r="V1260" s="199"/>
      <c r="W1260" s="199"/>
      <c r="X1260" s="199"/>
      <c r="Y1260" s="199"/>
      <c r="Z1260" s="199"/>
      <c r="AA1260" s="199"/>
      <c r="AB1260" s="199"/>
      <c r="AC1260" s="199"/>
      <c r="AD1260" s="199"/>
      <c r="AE1260" s="199"/>
      <c r="AF1260" s="199"/>
      <c r="AG1260" s="199"/>
    </row>
    <row r="1261" spans="19:33" customFormat="1" ht="12.75">
      <c r="S1261" s="199"/>
      <c r="T1261" s="199"/>
      <c r="U1261" s="199"/>
      <c r="V1261" s="199"/>
      <c r="W1261" s="199"/>
      <c r="X1261" s="199"/>
      <c r="Y1261" s="199"/>
      <c r="Z1261" s="199"/>
      <c r="AA1261" s="199"/>
      <c r="AB1261" s="199"/>
      <c r="AC1261" s="199"/>
      <c r="AD1261" s="199"/>
      <c r="AE1261" s="199"/>
      <c r="AF1261" s="199"/>
      <c r="AG1261" s="199"/>
    </row>
    <row r="1262" spans="19:33" customFormat="1" ht="12.75">
      <c r="S1262" s="199"/>
      <c r="T1262" s="199"/>
      <c r="U1262" s="199"/>
      <c r="V1262" s="199"/>
      <c r="W1262" s="199"/>
      <c r="X1262" s="199"/>
      <c r="Y1262" s="199"/>
      <c r="Z1262" s="199"/>
      <c r="AA1262" s="199"/>
      <c r="AB1262" s="199"/>
      <c r="AC1262" s="199"/>
      <c r="AD1262" s="199"/>
      <c r="AE1262" s="199"/>
      <c r="AF1262" s="199"/>
      <c r="AG1262" s="199"/>
    </row>
    <row r="1263" spans="19:33" customFormat="1" ht="12.75">
      <c r="S1263" s="199"/>
      <c r="T1263" s="199"/>
      <c r="U1263" s="199"/>
      <c r="V1263" s="199"/>
      <c r="W1263" s="199"/>
      <c r="X1263" s="199"/>
      <c r="Y1263" s="199"/>
      <c r="Z1263" s="199"/>
      <c r="AA1263" s="199"/>
      <c r="AB1263" s="199"/>
      <c r="AC1263" s="199"/>
      <c r="AD1263" s="199"/>
      <c r="AE1263" s="199"/>
      <c r="AF1263" s="199"/>
      <c r="AG1263" s="199"/>
    </row>
    <row r="1264" spans="19:33" customFormat="1" ht="12.75">
      <c r="S1264" s="199"/>
      <c r="T1264" s="199"/>
      <c r="U1264" s="199"/>
      <c r="V1264" s="199"/>
      <c r="W1264" s="199"/>
      <c r="X1264" s="199"/>
      <c r="Y1264" s="199"/>
      <c r="Z1264" s="199"/>
      <c r="AA1264" s="199"/>
      <c r="AB1264" s="199"/>
      <c r="AC1264" s="199"/>
      <c r="AD1264" s="199"/>
      <c r="AE1264" s="199"/>
      <c r="AF1264" s="199"/>
      <c r="AG1264" s="199"/>
    </row>
    <row r="1265" spans="19:33" customFormat="1" ht="12.75">
      <c r="S1265" s="199"/>
      <c r="T1265" s="199"/>
      <c r="U1265" s="199"/>
      <c r="V1265" s="199"/>
      <c r="W1265" s="199"/>
      <c r="X1265" s="199"/>
      <c r="Y1265" s="199"/>
      <c r="Z1265" s="199"/>
      <c r="AA1265" s="199"/>
      <c r="AB1265" s="199"/>
      <c r="AC1265" s="199"/>
      <c r="AD1265" s="199"/>
      <c r="AE1265" s="199"/>
      <c r="AF1265" s="199"/>
      <c r="AG1265" s="199"/>
    </row>
    <row r="1266" spans="19:33" customFormat="1" ht="12.75">
      <c r="S1266" s="199"/>
      <c r="T1266" s="199"/>
      <c r="U1266" s="199"/>
      <c r="V1266" s="199"/>
      <c r="W1266" s="199"/>
      <c r="X1266" s="199"/>
      <c r="Y1266" s="199"/>
      <c r="Z1266" s="199"/>
      <c r="AA1266" s="199"/>
      <c r="AB1266" s="199"/>
      <c r="AC1266" s="199"/>
      <c r="AD1266" s="199"/>
      <c r="AE1266" s="199"/>
      <c r="AF1266" s="199"/>
      <c r="AG1266" s="199"/>
    </row>
    <row r="1267" spans="19:33" customFormat="1" ht="12.75">
      <c r="S1267" s="199"/>
      <c r="T1267" s="199"/>
      <c r="U1267" s="199"/>
      <c r="V1267" s="199"/>
      <c r="W1267" s="199"/>
      <c r="X1267" s="199"/>
      <c r="Y1267" s="199"/>
      <c r="Z1267" s="199"/>
      <c r="AA1267" s="199"/>
      <c r="AB1267" s="199"/>
      <c r="AC1267" s="199"/>
      <c r="AD1267" s="199"/>
      <c r="AE1267" s="199"/>
      <c r="AF1267" s="199"/>
      <c r="AG1267" s="199"/>
    </row>
    <row r="1268" spans="19:33" customFormat="1" ht="12.75">
      <c r="S1268" s="199"/>
      <c r="T1268" s="199"/>
      <c r="U1268" s="199"/>
      <c r="V1268" s="199"/>
      <c r="W1268" s="199"/>
      <c r="X1268" s="199"/>
      <c r="Y1268" s="199"/>
      <c r="Z1268" s="199"/>
      <c r="AA1268" s="199"/>
      <c r="AB1268" s="199"/>
      <c r="AC1268" s="199"/>
      <c r="AD1268" s="199"/>
      <c r="AE1268" s="199"/>
      <c r="AF1268" s="199"/>
      <c r="AG1268" s="199"/>
    </row>
    <row r="1269" spans="19:33" customFormat="1" ht="12.75">
      <c r="S1269" s="199"/>
      <c r="T1269" s="199"/>
      <c r="U1269" s="199"/>
      <c r="V1269" s="199"/>
      <c r="W1269" s="199"/>
      <c r="X1269" s="199"/>
      <c r="Y1269" s="199"/>
      <c r="Z1269" s="199"/>
      <c r="AA1269" s="199"/>
      <c r="AB1269" s="199"/>
      <c r="AC1269" s="199"/>
      <c r="AD1269" s="199"/>
      <c r="AE1269" s="199"/>
      <c r="AF1269" s="199"/>
      <c r="AG1269" s="199"/>
    </row>
    <row r="1270" spans="19:33" customFormat="1" ht="12.75">
      <c r="S1270" s="199"/>
      <c r="T1270" s="199"/>
      <c r="U1270" s="199"/>
      <c r="V1270" s="199"/>
      <c r="W1270" s="199"/>
      <c r="X1270" s="199"/>
      <c r="Y1270" s="199"/>
      <c r="Z1270" s="199"/>
      <c r="AA1270" s="199"/>
      <c r="AB1270" s="199"/>
      <c r="AC1270" s="199"/>
      <c r="AD1270" s="199"/>
      <c r="AE1270" s="199"/>
      <c r="AF1270" s="199"/>
      <c r="AG1270" s="199"/>
    </row>
    <row r="1271" spans="19:33" customFormat="1" ht="12.75">
      <c r="S1271" s="199"/>
      <c r="T1271" s="199"/>
      <c r="U1271" s="199"/>
      <c r="V1271" s="199"/>
      <c r="W1271" s="199"/>
      <c r="X1271" s="199"/>
      <c r="Y1271" s="199"/>
      <c r="Z1271" s="199"/>
      <c r="AA1271" s="199"/>
      <c r="AB1271" s="199"/>
      <c r="AC1271" s="199"/>
      <c r="AD1271" s="199"/>
      <c r="AE1271" s="199"/>
      <c r="AF1271" s="199"/>
      <c r="AG1271" s="199"/>
    </row>
    <row r="1272" spans="19:33" customFormat="1" ht="12.75">
      <c r="S1272" s="199"/>
      <c r="T1272" s="199"/>
      <c r="U1272" s="199"/>
      <c r="V1272" s="199"/>
      <c r="W1272" s="199"/>
      <c r="X1272" s="199"/>
      <c r="Y1272" s="199"/>
      <c r="Z1272" s="199"/>
      <c r="AA1272" s="199"/>
      <c r="AB1272" s="199"/>
      <c r="AC1272" s="199"/>
      <c r="AD1272" s="199"/>
      <c r="AE1272" s="199"/>
      <c r="AF1272" s="199"/>
      <c r="AG1272" s="199"/>
    </row>
    <row r="1273" spans="19:33" customFormat="1" ht="12.75">
      <c r="S1273" s="199"/>
      <c r="T1273" s="199"/>
      <c r="U1273" s="199"/>
      <c r="V1273" s="199"/>
      <c r="W1273" s="199"/>
      <c r="X1273" s="199"/>
      <c r="Y1273" s="199"/>
      <c r="Z1273" s="199"/>
      <c r="AA1273" s="199"/>
      <c r="AB1273" s="199"/>
      <c r="AC1273" s="199"/>
      <c r="AD1273" s="199"/>
      <c r="AE1273" s="199"/>
      <c r="AF1273" s="199"/>
      <c r="AG1273" s="199"/>
    </row>
    <row r="1274" spans="19:33" customFormat="1" ht="12.75">
      <c r="S1274" s="199"/>
      <c r="T1274" s="199"/>
      <c r="U1274" s="199"/>
      <c r="V1274" s="199"/>
      <c r="W1274" s="199"/>
      <c r="X1274" s="199"/>
      <c r="Y1274" s="199"/>
      <c r="Z1274" s="199"/>
      <c r="AA1274" s="199"/>
      <c r="AB1274" s="199"/>
      <c r="AC1274" s="199"/>
      <c r="AD1274" s="199"/>
      <c r="AE1274" s="199"/>
      <c r="AF1274" s="199"/>
      <c r="AG1274" s="199"/>
    </row>
    <row r="1275" spans="19:33" customFormat="1" ht="12.75">
      <c r="S1275" s="199"/>
      <c r="T1275" s="199"/>
      <c r="U1275" s="199"/>
      <c r="V1275" s="199"/>
      <c r="W1275" s="199"/>
      <c r="X1275" s="199"/>
      <c r="Y1275" s="199"/>
      <c r="Z1275" s="199"/>
      <c r="AA1275" s="199"/>
      <c r="AB1275" s="199"/>
      <c r="AC1275" s="199"/>
      <c r="AD1275" s="199"/>
      <c r="AE1275" s="199"/>
      <c r="AF1275" s="199"/>
      <c r="AG1275" s="199"/>
    </row>
    <row r="1276" spans="19:33" customFormat="1" ht="12.75">
      <c r="S1276" s="199"/>
      <c r="T1276" s="199"/>
      <c r="U1276" s="199"/>
      <c r="V1276" s="199"/>
      <c r="W1276" s="199"/>
      <c r="X1276" s="199"/>
      <c r="Y1276" s="199"/>
      <c r="Z1276" s="199"/>
      <c r="AA1276" s="199"/>
      <c r="AB1276" s="199"/>
      <c r="AC1276" s="199"/>
      <c r="AD1276" s="199"/>
      <c r="AE1276" s="199"/>
      <c r="AF1276" s="199"/>
      <c r="AG1276" s="199"/>
    </row>
    <row r="1277" spans="19:33" customFormat="1" ht="12.75">
      <c r="S1277" s="199"/>
      <c r="T1277" s="199"/>
      <c r="U1277" s="199"/>
      <c r="V1277" s="199"/>
      <c r="W1277" s="199"/>
      <c r="X1277" s="199"/>
      <c r="Y1277" s="199"/>
      <c r="Z1277" s="199"/>
      <c r="AA1277" s="199"/>
      <c r="AB1277" s="199"/>
      <c r="AC1277" s="199"/>
      <c r="AD1277" s="199"/>
      <c r="AE1277" s="199"/>
      <c r="AF1277" s="199"/>
      <c r="AG1277" s="199"/>
    </row>
    <row r="1278" spans="19:33" customFormat="1" ht="12.75">
      <c r="S1278" s="199"/>
      <c r="T1278" s="199"/>
      <c r="U1278" s="199"/>
      <c r="V1278" s="199"/>
      <c r="W1278" s="199"/>
      <c r="X1278" s="199"/>
      <c r="Y1278" s="199"/>
      <c r="Z1278" s="199"/>
      <c r="AA1278" s="199"/>
      <c r="AB1278" s="199"/>
      <c r="AC1278" s="199"/>
      <c r="AD1278" s="199"/>
      <c r="AE1278" s="199"/>
      <c r="AF1278" s="199"/>
      <c r="AG1278" s="199"/>
    </row>
    <row r="1279" spans="19:33" customFormat="1" ht="12.75">
      <c r="S1279" s="199"/>
      <c r="T1279" s="199"/>
      <c r="U1279" s="199"/>
      <c r="V1279" s="199"/>
      <c r="W1279" s="199"/>
      <c r="X1279" s="199"/>
      <c r="Y1279" s="199"/>
      <c r="Z1279" s="199"/>
      <c r="AA1279" s="199"/>
      <c r="AB1279" s="199"/>
      <c r="AC1279" s="199"/>
      <c r="AD1279" s="199"/>
      <c r="AE1279" s="199"/>
      <c r="AF1279" s="199"/>
      <c r="AG1279" s="199"/>
    </row>
    <row r="1280" spans="19:33" customFormat="1" ht="12.75">
      <c r="S1280" s="199"/>
      <c r="T1280" s="199"/>
      <c r="U1280" s="199"/>
      <c r="V1280" s="199"/>
      <c r="W1280" s="199"/>
      <c r="X1280" s="199"/>
      <c r="Y1280" s="199"/>
      <c r="Z1280" s="199"/>
      <c r="AA1280" s="199"/>
      <c r="AB1280" s="199"/>
      <c r="AC1280" s="199"/>
      <c r="AD1280" s="199"/>
      <c r="AE1280" s="199"/>
      <c r="AF1280" s="199"/>
      <c r="AG1280" s="199"/>
    </row>
    <row r="1281" spans="19:33" customFormat="1" ht="12.75">
      <c r="S1281" s="199"/>
      <c r="T1281" s="199"/>
      <c r="U1281" s="199"/>
      <c r="V1281" s="199"/>
      <c r="W1281" s="199"/>
      <c r="X1281" s="199"/>
      <c r="Y1281" s="199"/>
      <c r="Z1281" s="199"/>
      <c r="AA1281" s="199"/>
      <c r="AB1281" s="199"/>
      <c r="AC1281" s="199"/>
      <c r="AD1281" s="199"/>
      <c r="AE1281" s="199"/>
      <c r="AF1281" s="199"/>
      <c r="AG1281" s="199"/>
    </row>
    <row r="1282" spans="19:33" customFormat="1" ht="12.75">
      <c r="S1282" s="199"/>
      <c r="T1282" s="199"/>
      <c r="U1282" s="199"/>
      <c r="V1282" s="199"/>
      <c r="W1282" s="199"/>
      <c r="X1282" s="199"/>
      <c r="Y1282" s="199"/>
      <c r="Z1282" s="199"/>
      <c r="AA1282" s="199"/>
      <c r="AB1282" s="199"/>
      <c r="AC1282" s="199"/>
      <c r="AD1282" s="199"/>
      <c r="AE1282" s="199"/>
      <c r="AF1282" s="199"/>
      <c r="AG1282" s="199"/>
    </row>
    <row r="1283" spans="19:33" customFormat="1" ht="12.75">
      <c r="S1283" s="199"/>
      <c r="T1283" s="199"/>
      <c r="U1283" s="199"/>
      <c r="V1283" s="199"/>
      <c r="W1283" s="199"/>
      <c r="X1283" s="199"/>
      <c r="Y1283" s="199"/>
      <c r="Z1283" s="199"/>
      <c r="AA1283" s="199"/>
      <c r="AB1283" s="199"/>
      <c r="AC1283" s="199"/>
      <c r="AD1283" s="199"/>
      <c r="AE1283" s="199"/>
      <c r="AF1283" s="199"/>
      <c r="AG1283" s="199"/>
    </row>
    <row r="1284" spans="19:33" customFormat="1" ht="12.75">
      <c r="S1284" s="199"/>
      <c r="T1284" s="199"/>
      <c r="U1284" s="199"/>
      <c r="V1284" s="199"/>
      <c r="W1284" s="199"/>
      <c r="X1284" s="199"/>
      <c r="Y1284" s="199"/>
      <c r="Z1284" s="199"/>
      <c r="AA1284" s="199"/>
      <c r="AB1284" s="199"/>
      <c r="AC1284" s="199"/>
      <c r="AD1284" s="199"/>
      <c r="AE1284" s="199"/>
      <c r="AF1284" s="199"/>
      <c r="AG1284" s="199"/>
    </row>
    <row r="1285" spans="19:33" customFormat="1" ht="12.75">
      <c r="S1285" s="199"/>
      <c r="T1285" s="199"/>
      <c r="U1285" s="199"/>
      <c r="V1285" s="199"/>
      <c r="W1285" s="199"/>
      <c r="X1285" s="199"/>
      <c r="Y1285" s="199"/>
      <c r="Z1285" s="199"/>
      <c r="AA1285" s="199"/>
      <c r="AB1285" s="199"/>
      <c r="AC1285" s="199"/>
      <c r="AD1285" s="199"/>
      <c r="AE1285" s="199"/>
      <c r="AF1285" s="199"/>
      <c r="AG1285" s="199"/>
    </row>
    <row r="1286" spans="19:33" customFormat="1" ht="12.75">
      <c r="S1286" s="199"/>
      <c r="T1286" s="199"/>
      <c r="U1286" s="199"/>
      <c r="V1286" s="199"/>
      <c r="W1286" s="199"/>
      <c r="X1286" s="199"/>
      <c r="Y1286" s="199"/>
      <c r="Z1286" s="199"/>
      <c r="AA1286" s="199"/>
      <c r="AB1286" s="199"/>
      <c r="AC1286" s="199"/>
      <c r="AD1286" s="199"/>
      <c r="AE1286" s="199"/>
      <c r="AF1286" s="199"/>
      <c r="AG1286" s="199"/>
    </row>
    <row r="1287" spans="19:33" customFormat="1" ht="12.75">
      <c r="S1287" s="199"/>
      <c r="T1287" s="199"/>
      <c r="U1287" s="199"/>
      <c r="V1287" s="199"/>
      <c r="W1287" s="199"/>
      <c r="X1287" s="199"/>
      <c r="Y1287" s="199"/>
      <c r="Z1287" s="199"/>
      <c r="AA1287" s="199"/>
      <c r="AB1287" s="199"/>
      <c r="AC1287" s="199"/>
      <c r="AD1287" s="199"/>
      <c r="AE1287" s="199"/>
      <c r="AF1287" s="199"/>
      <c r="AG1287" s="199"/>
    </row>
    <row r="1288" spans="19:33" customFormat="1" ht="12.75">
      <c r="S1288" s="199"/>
      <c r="T1288" s="199"/>
      <c r="U1288" s="199"/>
      <c r="V1288" s="199"/>
      <c r="W1288" s="199"/>
      <c r="X1288" s="199"/>
      <c r="Y1288" s="199"/>
      <c r="Z1288" s="199"/>
      <c r="AA1288" s="199"/>
      <c r="AB1288" s="199"/>
      <c r="AC1288" s="199"/>
      <c r="AD1288" s="199"/>
      <c r="AE1288" s="199"/>
      <c r="AF1288" s="199"/>
      <c r="AG1288" s="199"/>
    </row>
    <row r="1289" spans="19:33" customFormat="1" ht="12.75">
      <c r="S1289" s="199"/>
      <c r="T1289" s="199"/>
      <c r="U1289" s="199"/>
      <c r="V1289" s="199"/>
      <c r="W1289" s="199"/>
      <c r="X1289" s="199"/>
      <c r="Y1289" s="199"/>
      <c r="Z1289" s="199"/>
      <c r="AA1289" s="199"/>
      <c r="AB1289" s="199"/>
      <c r="AC1289" s="199"/>
      <c r="AD1289" s="199"/>
      <c r="AE1289" s="199"/>
      <c r="AF1289" s="199"/>
      <c r="AG1289" s="199"/>
    </row>
    <row r="1290" spans="19:33" customFormat="1" ht="12.75">
      <c r="S1290" s="199"/>
      <c r="T1290" s="199"/>
      <c r="U1290" s="199"/>
      <c r="V1290" s="199"/>
      <c r="W1290" s="199"/>
      <c r="X1290" s="199"/>
      <c r="Y1290" s="199"/>
      <c r="Z1290" s="199"/>
      <c r="AA1290" s="199"/>
      <c r="AB1290" s="199"/>
      <c r="AC1290" s="199"/>
      <c r="AD1290" s="199"/>
      <c r="AE1290" s="199"/>
      <c r="AF1290" s="199"/>
      <c r="AG1290" s="199"/>
    </row>
    <row r="1291" spans="19:33" customFormat="1" ht="12.75">
      <c r="S1291" s="199"/>
      <c r="T1291" s="199"/>
      <c r="U1291" s="199"/>
      <c r="V1291" s="199"/>
      <c r="W1291" s="199"/>
      <c r="X1291" s="199"/>
      <c r="Y1291" s="199"/>
      <c r="Z1291" s="199"/>
      <c r="AA1291" s="199"/>
      <c r="AB1291" s="199"/>
      <c r="AC1291" s="199"/>
      <c r="AD1291" s="199"/>
      <c r="AE1291" s="199"/>
      <c r="AF1291" s="199"/>
      <c r="AG1291" s="199"/>
    </row>
    <row r="1292" spans="19:33" customFormat="1" ht="12.75">
      <c r="S1292" s="199"/>
      <c r="T1292" s="199"/>
      <c r="U1292" s="199"/>
      <c r="V1292" s="199"/>
      <c r="W1292" s="199"/>
      <c r="X1292" s="199"/>
      <c r="Y1292" s="199"/>
      <c r="Z1292" s="199"/>
      <c r="AA1292" s="199"/>
      <c r="AB1292" s="199"/>
      <c r="AC1292" s="199"/>
      <c r="AD1292" s="199"/>
      <c r="AE1292" s="199"/>
      <c r="AF1292" s="199"/>
      <c r="AG1292" s="199"/>
    </row>
    <row r="1293" spans="19:33" customFormat="1" ht="12.75">
      <c r="S1293" s="199"/>
      <c r="T1293" s="199"/>
      <c r="U1293" s="199"/>
      <c r="V1293" s="199"/>
      <c r="W1293" s="199"/>
      <c r="X1293" s="199"/>
      <c r="Y1293" s="199"/>
      <c r="Z1293" s="199"/>
      <c r="AA1293" s="199"/>
      <c r="AB1293" s="199"/>
      <c r="AC1293" s="199"/>
      <c r="AD1293" s="199"/>
      <c r="AE1293" s="199"/>
      <c r="AF1293" s="199"/>
      <c r="AG1293" s="199"/>
    </row>
    <row r="1294" spans="19:33" customFormat="1" ht="12.75">
      <c r="S1294" s="199"/>
      <c r="T1294" s="199"/>
      <c r="U1294" s="199"/>
      <c r="V1294" s="199"/>
      <c r="W1294" s="199"/>
      <c r="X1294" s="199"/>
      <c r="Y1294" s="199"/>
      <c r="Z1294" s="199"/>
      <c r="AA1294" s="199"/>
      <c r="AB1294" s="199"/>
      <c r="AC1294" s="199"/>
      <c r="AD1294" s="199"/>
      <c r="AE1294" s="199"/>
      <c r="AF1294" s="199"/>
      <c r="AG1294" s="199"/>
    </row>
    <row r="1295" spans="19:33" customFormat="1" ht="12.75">
      <c r="S1295" s="199"/>
      <c r="T1295" s="199"/>
      <c r="U1295" s="199"/>
      <c r="V1295" s="199"/>
      <c r="W1295" s="199"/>
      <c r="X1295" s="199"/>
      <c r="Y1295" s="199"/>
      <c r="Z1295" s="199"/>
      <c r="AA1295" s="199"/>
      <c r="AB1295" s="199"/>
      <c r="AC1295" s="199"/>
      <c r="AD1295" s="199"/>
      <c r="AE1295" s="199"/>
      <c r="AF1295" s="199"/>
      <c r="AG1295" s="199"/>
    </row>
    <row r="1296" spans="19:33" customFormat="1" ht="12.75">
      <c r="S1296" s="199"/>
      <c r="T1296" s="199"/>
      <c r="U1296" s="199"/>
      <c r="V1296" s="199"/>
      <c r="W1296" s="199"/>
      <c r="X1296" s="199"/>
      <c r="Y1296" s="199"/>
      <c r="Z1296" s="199"/>
      <c r="AA1296" s="199"/>
      <c r="AB1296" s="199"/>
      <c r="AC1296" s="199"/>
      <c r="AD1296" s="199"/>
      <c r="AE1296" s="199"/>
      <c r="AF1296" s="199"/>
      <c r="AG1296" s="199"/>
    </row>
    <row r="1297" spans="19:33" customFormat="1" ht="12.75">
      <c r="S1297" s="199"/>
      <c r="T1297" s="199"/>
      <c r="U1297" s="199"/>
      <c r="V1297" s="199"/>
      <c r="W1297" s="199"/>
      <c r="X1297" s="199"/>
      <c r="Y1297" s="199"/>
      <c r="Z1297" s="199"/>
      <c r="AA1297" s="199"/>
      <c r="AB1297" s="199"/>
      <c r="AC1297" s="199"/>
      <c r="AD1297" s="199"/>
      <c r="AE1297" s="199"/>
      <c r="AF1297" s="199"/>
      <c r="AG1297" s="199"/>
    </row>
    <row r="1298" spans="19:33" customFormat="1" ht="12.75">
      <c r="S1298" s="199"/>
      <c r="T1298" s="199"/>
      <c r="U1298" s="199"/>
      <c r="V1298" s="199"/>
      <c r="W1298" s="199"/>
      <c r="X1298" s="199"/>
      <c r="Y1298" s="199"/>
      <c r="Z1298" s="199"/>
      <c r="AA1298" s="199"/>
      <c r="AB1298" s="199"/>
      <c r="AC1298" s="199"/>
      <c r="AD1298" s="199"/>
      <c r="AE1298" s="199"/>
      <c r="AF1298" s="199"/>
      <c r="AG1298" s="199"/>
    </row>
    <row r="1299" spans="19:33" customFormat="1" ht="12.75">
      <c r="S1299" s="199"/>
      <c r="T1299" s="199"/>
      <c r="U1299" s="199"/>
      <c r="V1299" s="199"/>
      <c r="W1299" s="199"/>
      <c r="X1299" s="199"/>
      <c r="Y1299" s="199"/>
      <c r="Z1299" s="199"/>
      <c r="AA1299" s="199"/>
      <c r="AB1299" s="199"/>
      <c r="AC1299" s="199"/>
      <c r="AD1299" s="199"/>
      <c r="AE1299" s="199"/>
      <c r="AF1299" s="199"/>
      <c r="AG1299" s="199"/>
    </row>
    <row r="1300" spans="19:33" customFormat="1" ht="12.75">
      <c r="S1300" s="199"/>
      <c r="T1300" s="199"/>
      <c r="U1300" s="199"/>
      <c r="V1300" s="199"/>
      <c r="W1300" s="199"/>
      <c r="X1300" s="199"/>
      <c r="Y1300" s="199"/>
      <c r="Z1300" s="199"/>
      <c r="AA1300" s="199"/>
      <c r="AB1300" s="199"/>
      <c r="AC1300" s="199"/>
      <c r="AD1300" s="199"/>
      <c r="AE1300" s="199"/>
      <c r="AF1300" s="199"/>
      <c r="AG1300" s="199"/>
    </row>
    <row r="1301" spans="19:33" customFormat="1" ht="12.75">
      <c r="S1301" s="199"/>
      <c r="T1301" s="199"/>
      <c r="U1301" s="199"/>
      <c r="V1301" s="199"/>
      <c r="W1301" s="199"/>
      <c r="X1301" s="199"/>
      <c r="Y1301" s="199"/>
      <c r="Z1301" s="199"/>
      <c r="AA1301" s="199"/>
      <c r="AB1301" s="199"/>
      <c r="AC1301" s="199"/>
      <c r="AD1301" s="199"/>
      <c r="AE1301" s="199"/>
      <c r="AF1301" s="199"/>
      <c r="AG1301" s="199"/>
    </row>
    <row r="1302" spans="19:33" customFormat="1" ht="12.75">
      <c r="S1302" s="199"/>
      <c r="T1302" s="199"/>
      <c r="U1302" s="199"/>
      <c r="V1302" s="199"/>
      <c r="W1302" s="199"/>
      <c r="X1302" s="199"/>
      <c r="Y1302" s="199"/>
      <c r="Z1302" s="199"/>
      <c r="AA1302" s="199"/>
      <c r="AB1302" s="199"/>
      <c r="AC1302" s="199"/>
      <c r="AD1302" s="199"/>
      <c r="AE1302" s="199"/>
      <c r="AF1302" s="199"/>
      <c r="AG1302" s="199"/>
    </row>
    <row r="1303" spans="19:33" customFormat="1" ht="12.75">
      <c r="S1303" s="199"/>
      <c r="T1303" s="199"/>
      <c r="U1303" s="199"/>
      <c r="V1303" s="199"/>
      <c r="W1303" s="199"/>
      <c r="X1303" s="199"/>
      <c r="Y1303" s="199"/>
      <c r="Z1303" s="199"/>
      <c r="AA1303" s="199"/>
      <c r="AB1303" s="199"/>
      <c r="AC1303" s="199"/>
      <c r="AD1303" s="199"/>
      <c r="AE1303" s="199"/>
      <c r="AF1303" s="199"/>
      <c r="AG1303" s="199"/>
    </row>
    <row r="1304" spans="19:33" customFormat="1" ht="12.75">
      <c r="S1304" s="199"/>
      <c r="T1304" s="199"/>
      <c r="U1304" s="199"/>
      <c r="V1304" s="199"/>
      <c r="W1304" s="199"/>
      <c r="X1304" s="199"/>
      <c r="Y1304" s="199"/>
      <c r="Z1304" s="199"/>
      <c r="AA1304" s="199"/>
      <c r="AB1304" s="199"/>
      <c r="AC1304" s="199"/>
      <c r="AD1304" s="199"/>
      <c r="AE1304" s="199"/>
      <c r="AF1304" s="199"/>
      <c r="AG1304" s="199"/>
    </row>
    <row r="1305" spans="19:33" customFormat="1" ht="12.75">
      <c r="S1305" s="199"/>
      <c r="T1305" s="199"/>
      <c r="U1305" s="199"/>
      <c r="V1305" s="199"/>
      <c r="W1305" s="199"/>
      <c r="X1305" s="199"/>
      <c r="Y1305" s="199"/>
      <c r="Z1305" s="199"/>
      <c r="AA1305" s="199"/>
      <c r="AB1305" s="199"/>
      <c r="AC1305" s="199"/>
      <c r="AD1305" s="199"/>
      <c r="AE1305" s="199"/>
      <c r="AF1305" s="199"/>
      <c r="AG1305" s="199"/>
    </row>
    <row r="1306" spans="19:33" customFormat="1" ht="12.75">
      <c r="S1306" s="199"/>
      <c r="T1306" s="199"/>
      <c r="U1306" s="199"/>
      <c r="V1306" s="199"/>
      <c r="W1306" s="199"/>
      <c r="X1306" s="199"/>
      <c r="Y1306" s="199"/>
      <c r="Z1306" s="199"/>
      <c r="AA1306" s="199"/>
      <c r="AB1306" s="199"/>
      <c r="AC1306" s="199"/>
      <c r="AD1306" s="199"/>
      <c r="AE1306" s="199"/>
      <c r="AF1306" s="199"/>
      <c r="AG1306" s="199"/>
    </row>
    <row r="1307" spans="19:33" customFormat="1" ht="12.75">
      <c r="S1307" s="199"/>
      <c r="T1307" s="199"/>
      <c r="U1307" s="199"/>
      <c r="V1307" s="199"/>
      <c r="W1307" s="199"/>
      <c r="X1307" s="199"/>
      <c r="Y1307" s="199"/>
      <c r="Z1307" s="199"/>
      <c r="AA1307" s="199"/>
      <c r="AB1307" s="199"/>
      <c r="AC1307" s="199"/>
      <c r="AD1307" s="199"/>
      <c r="AE1307" s="199"/>
      <c r="AF1307" s="199"/>
      <c r="AG1307" s="199"/>
    </row>
    <row r="1308" spans="19:33" customFormat="1" ht="12.75">
      <c r="S1308" s="199"/>
      <c r="T1308" s="199"/>
      <c r="U1308" s="199"/>
      <c r="V1308" s="199"/>
      <c r="W1308" s="199"/>
      <c r="X1308" s="199"/>
      <c r="Y1308" s="199"/>
      <c r="Z1308" s="199"/>
      <c r="AA1308" s="199"/>
      <c r="AB1308" s="199"/>
      <c r="AC1308" s="199"/>
      <c r="AD1308" s="199"/>
      <c r="AE1308" s="199"/>
      <c r="AF1308" s="199"/>
      <c r="AG1308" s="199"/>
    </row>
    <row r="1309" spans="19:33" customFormat="1" ht="12.75">
      <c r="S1309" s="199"/>
      <c r="T1309" s="199"/>
      <c r="U1309" s="199"/>
      <c r="V1309" s="199"/>
      <c r="W1309" s="199"/>
      <c r="X1309" s="199"/>
      <c r="Y1309" s="199"/>
      <c r="Z1309" s="199"/>
      <c r="AA1309" s="199"/>
      <c r="AB1309" s="199"/>
      <c r="AC1309" s="199"/>
      <c r="AD1309" s="199"/>
      <c r="AE1309" s="199"/>
      <c r="AF1309" s="199"/>
      <c r="AG1309" s="199"/>
    </row>
    <row r="1310" spans="19:33" customFormat="1" ht="12.75">
      <c r="S1310" s="199"/>
      <c r="T1310" s="199"/>
      <c r="U1310" s="199"/>
      <c r="V1310" s="199"/>
      <c r="W1310" s="199"/>
      <c r="X1310" s="199"/>
      <c r="Y1310" s="199"/>
      <c r="Z1310" s="199"/>
      <c r="AA1310" s="199"/>
      <c r="AB1310" s="199"/>
      <c r="AC1310" s="199"/>
      <c r="AD1310" s="199"/>
      <c r="AE1310" s="199"/>
      <c r="AF1310" s="199"/>
      <c r="AG1310" s="199"/>
    </row>
    <row r="1311" spans="19:33" customFormat="1" ht="12.75">
      <c r="S1311" s="199"/>
      <c r="T1311" s="199"/>
      <c r="U1311" s="199"/>
      <c r="V1311" s="199"/>
      <c r="W1311" s="199"/>
      <c r="X1311" s="199"/>
      <c r="Y1311" s="199"/>
      <c r="Z1311" s="199"/>
      <c r="AA1311" s="199"/>
      <c r="AB1311" s="199"/>
      <c r="AC1311" s="199"/>
      <c r="AD1311" s="199"/>
      <c r="AE1311" s="199"/>
      <c r="AF1311" s="199"/>
      <c r="AG1311" s="199"/>
    </row>
    <row r="1312" spans="19:33" customFormat="1" ht="12.75">
      <c r="S1312" s="199"/>
      <c r="T1312" s="199"/>
      <c r="U1312" s="199"/>
      <c r="V1312" s="199"/>
      <c r="W1312" s="199"/>
      <c r="X1312" s="199"/>
      <c r="Y1312" s="199"/>
      <c r="Z1312" s="199"/>
      <c r="AA1312" s="199"/>
      <c r="AB1312" s="199"/>
      <c r="AC1312" s="199"/>
      <c r="AD1312" s="199"/>
      <c r="AE1312" s="199"/>
      <c r="AF1312" s="199"/>
      <c r="AG1312" s="199"/>
    </row>
    <row r="1313" spans="19:33" customFormat="1" ht="12.75">
      <c r="S1313" s="199"/>
      <c r="T1313" s="199"/>
      <c r="U1313" s="199"/>
      <c r="V1313" s="199"/>
      <c r="W1313" s="199"/>
      <c r="X1313" s="199"/>
      <c r="Y1313" s="199"/>
      <c r="Z1313" s="199"/>
      <c r="AA1313" s="199"/>
      <c r="AB1313" s="199"/>
      <c r="AC1313" s="199"/>
      <c r="AD1313" s="199"/>
      <c r="AE1313" s="199"/>
      <c r="AF1313" s="199"/>
      <c r="AG1313" s="199"/>
    </row>
    <row r="1314" spans="19:33" customFormat="1" ht="12.75">
      <c r="S1314" s="199"/>
      <c r="T1314" s="199"/>
      <c r="U1314" s="199"/>
      <c r="V1314" s="199"/>
      <c r="W1314" s="199"/>
      <c r="X1314" s="199"/>
      <c r="Y1314" s="199"/>
      <c r="Z1314" s="199"/>
      <c r="AA1314" s="199"/>
      <c r="AB1314" s="199"/>
      <c r="AC1314" s="199"/>
      <c r="AD1314" s="199"/>
      <c r="AE1314" s="199"/>
      <c r="AF1314" s="199"/>
      <c r="AG1314" s="199"/>
    </row>
    <row r="1315" spans="19:33" customFormat="1" ht="12.75">
      <c r="S1315" s="199"/>
      <c r="T1315" s="199"/>
      <c r="U1315" s="199"/>
      <c r="V1315" s="199"/>
      <c r="W1315" s="199"/>
      <c r="X1315" s="199"/>
      <c r="Y1315" s="199"/>
      <c r="Z1315" s="199"/>
      <c r="AA1315" s="199"/>
      <c r="AB1315" s="199"/>
      <c r="AC1315" s="199"/>
      <c r="AD1315" s="199"/>
      <c r="AE1315" s="199"/>
      <c r="AF1315" s="199"/>
      <c r="AG1315" s="199"/>
    </row>
    <row r="1316" spans="19:33" customFormat="1" ht="12.75">
      <c r="S1316" s="199"/>
      <c r="T1316" s="199"/>
      <c r="U1316" s="199"/>
      <c r="V1316" s="199"/>
      <c r="W1316" s="199"/>
      <c r="X1316" s="199"/>
      <c r="Y1316" s="199"/>
      <c r="Z1316" s="199"/>
      <c r="AA1316" s="199"/>
      <c r="AB1316" s="199"/>
      <c r="AC1316" s="199"/>
      <c r="AD1316" s="199"/>
      <c r="AE1316" s="199"/>
      <c r="AF1316" s="199"/>
      <c r="AG1316" s="199"/>
    </row>
    <row r="1317" spans="19:33" customFormat="1" ht="12.75">
      <c r="S1317" s="199"/>
      <c r="T1317" s="199"/>
      <c r="U1317" s="199"/>
      <c r="V1317" s="199"/>
      <c r="W1317" s="199"/>
      <c r="X1317" s="199"/>
      <c r="Y1317" s="199"/>
      <c r="Z1317" s="199"/>
      <c r="AA1317" s="199"/>
      <c r="AB1317" s="199"/>
      <c r="AC1317" s="199"/>
      <c r="AD1317" s="199"/>
      <c r="AE1317" s="199"/>
      <c r="AF1317" s="199"/>
      <c r="AG1317" s="199"/>
    </row>
    <row r="1318" spans="19:33" customFormat="1" ht="12.75">
      <c r="S1318" s="199"/>
      <c r="T1318" s="199"/>
      <c r="U1318" s="199"/>
      <c r="V1318" s="199"/>
      <c r="W1318" s="199"/>
      <c r="X1318" s="199"/>
      <c r="Y1318" s="199"/>
      <c r="Z1318" s="199"/>
      <c r="AA1318" s="199"/>
      <c r="AB1318" s="199"/>
      <c r="AC1318" s="199"/>
      <c r="AD1318" s="199"/>
      <c r="AE1318" s="199"/>
      <c r="AF1318" s="199"/>
      <c r="AG1318" s="199"/>
    </row>
    <row r="1319" spans="19:33" customFormat="1" ht="12.75">
      <c r="S1319" s="199"/>
      <c r="T1319" s="199"/>
      <c r="U1319" s="199"/>
      <c r="V1319" s="199"/>
      <c r="W1319" s="199"/>
      <c r="X1319" s="199"/>
      <c r="Y1319" s="199"/>
      <c r="Z1319" s="199"/>
      <c r="AA1319" s="199"/>
      <c r="AB1319" s="199"/>
      <c r="AC1319" s="199"/>
      <c r="AD1319" s="199"/>
      <c r="AE1319" s="199"/>
      <c r="AF1319" s="199"/>
      <c r="AG1319" s="199"/>
    </row>
    <row r="1320" spans="19:33" customFormat="1" ht="12.75">
      <c r="S1320" s="199"/>
      <c r="T1320" s="199"/>
      <c r="U1320" s="199"/>
      <c r="V1320" s="199"/>
      <c r="W1320" s="199"/>
      <c r="X1320" s="199"/>
      <c r="Y1320" s="199"/>
      <c r="Z1320" s="199"/>
      <c r="AA1320" s="199"/>
      <c r="AB1320" s="199"/>
      <c r="AC1320" s="199"/>
      <c r="AD1320" s="199"/>
      <c r="AE1320" s="199"/>
      <c r="AF1320" s="199"/>
      <c r="AG1320" s="199"/>
    </row>
    <row r="1321" spans="19:33" customFormat="1" ht="12.75">
      <c r="S1321" s="199"/>
      <c r="T1321" s="199"/>
      <c r="U1321" s="199"/>
      <c r="V1321" s="199"/>
      <c r="W1321" s="199"/>
      <c r="X1321" s="199"/>
      <c r="Y1321" s="199"/>
      <c r="Z1321" s="199"/>
      <c r="AA1321" s="199"/>
      <c r="AB1321" s="199"/>
      <c r="AC1321" s="199"/>
      <c r="AD1321" s="199"/>
      <c r="AE1321" s="199"/>
      <c r="AF1321" s="199"/>
      <c r="AG1321" s="199"/>
    </row>
    <row r="1322" spans="19:33" customFormat="1" ht="12.75">
      <c r="S1322" s="199"/>
      <c r="T1322" s="199"/>
      <c r="U1322" s="199"/>
      <c r="V1322" s="199"/>
      <c r="W1322" s="199"/>
      <c r="X1322" s="199"/>
      <c r="Y1322" s="199"/>
      <c r="Z1322" s="199"/>
      <c r="AA1322" s="199"/>
      <c r="AB1322" s="199"/>
      <c r="AC1322" s="199"/>
      <c r="AD1322" s="199"/>
      <c r="AE1322" s="199"/>
      <c r="AF1322" s="199"/>
      <c r="AG1322" s="199"/>
    </row>
    <row r="1323" spans="19:33" customFormat="1" ht="12.75">
      <c r="S1323" s="199"/>
      <c r="T1323" s="199"/>
      <c r="U1323" s="199"/>
      <c r="V1323" s="199"/>
      <c r="W1323" s="199"/>
      <c r="X1323" s="199"/>
      <c r="Y1323" s="199"/>
      <c r="Z1323" s="199"/>
      <c r="AA1323" s="199"/>
      <c r="AB1323" s="199"/>
      <c r="AC1323" s="199"/>
      <c r="AD1323" s="199"/>
      <c r="AE1323" s="199"/>
      <c r="AF1323" s="199"/>
      <c r="AG1323" s="199"/>
    </row>
    <row r="1324" spans="19:33" customFormat="1" ht="12.75">
      <c r="S1324" s="199"/>
      <c r="T1324" s="199"/>
      <c r="U1324" s="199"/>
      <c r="V1324" s="199"/>
      <c r="W1324" s="199"/>
      <c r="X1324" s="199"/>
      <c r="Y1324" s="199"/>
      <c r="Z1324" s="199"/>
      <c r="AA1324" s="199"/>
      <c r="AB1324" s="199"/>
      <c r="AC1324" s="199"/>
      <c r="AD1324" s="199"/>
      <c r="AE1324" s="199"/>
      <c r="AF1324" s="199"/>
      <c r="AG1324" s="199"/>
    </row>
    <row r="1325" spans="19:33" customFormat="1" ht="12.75">
      <c r="S1325" s="199"/>
      <c r="T1325" s="199"/>
      <c r="U1325" s="199"/>
      <c r="V1325" s="199"/>
      <c r="W1325" s="199"/>
      <c r="X1325" s="199"/>
      <c r="Y1325" s="199"/>
      <c r="Z1325" s="199"/>
      <c r="AA1325" s="199"/>
      <c r="AB1325" s="199"/>
      <c r="AC1325" s="199"/>
      <c r="AD1325" s="199"/>
      <c r="AE1325" s="199"/>
      <c r="AF1325" s="199"/>
      <c r="AG1325" s="199"/>
    </row>
    <row r="1326" spans="19:33" customFormat="1" ht="12.75">
      <c r="S1326" s="199"/>
      <c r="T1326" s="199"/>
      <c r="U1326" s="199"/>
      <c r="V1326" s="199"/>
      <c r="W1326" s="199"/>
      <c r="X1326" s="199"/>
      <c r="Y1326" s="199"/>
      <c r="Z1326" s="199"/>
      <c r="AA1326" s="199"/>
      <c r="AB1326" s="199"/>
      <c r="AC1326" s="199"/>
      <c r="AD1326" s="199"/>
      <c r="AE1326" s="199"/>
      <c r="AF1326" s="199"/>
      <c r="AG1326" s="199"/>
    </row>
    <row r="1327" spans="19:33" customFormat="1" ht="12.75">
      <c r="S1327" s="199"/>
      <c r="T1327" s="199"/>
      <c r="U1327" s="199"/>
      <c r="V1327" s="199"/>
      <c r="W1327" s="199"/>
      <c r="X1327" s="199"/>
      <c r="Y1327" s="199"/>
      <c r="Z1327" s="199"/>
      <c r="AA1327" s="199"/>
      <c r="AB1327" s="199"/>
      <c r="AC1327" s="199"/>
      <c r="AD1327" s="199"/>
      <c r="AE1327" s="199"/>
      <c r="AF1327" s="199"/>
      <c r="AG1327" s="199"/>
    </row>
    <row r="1328" spans="19:33" customFormat="1" ht="12.75">
      <c r="S1328" s="199"/>
      <c r="T1328" s="199"/>
      <c r="U1328" s="199"/>
      <c r="V1328" s="199"/>
      <c r="W1328" s="199"/>
      <c r="X1328" s="199"/>
      <c r="Y1328" s="199"/>
      <c r="Z1328" s="199"/>
      <c r="AA1328" s="199"/>
      <c r="AB1328" s="199"/>
      <c r="AC1328" s="199"/>
      <c r="AD1328" s="199"/>
      <c r="AE1328" s="199"/>
      <c r="AF1328" s="199"/>
      <c r="AG1328" s="199"/>
    </row>
    <row r="1329" spans="19:33" customFormat="1" ht="12.75">
      <c r="S1329" s="199"/>
      <c r="T1329" s="199"/>
      <c r="U1329" s="199"/>
      <c r="V1329" s="199"/>
      <c r="W1329" s="199"/>
      <c r="X1329" s="199"/>
      <c r="Y1329" s="199"/>
      <c r="Z1329" s="199"/>
      <c r="AA1329" s="199"/>
      <c r="AB1329" s="199"/>
      <c r="AC1329" s="199"/>
      <c r="AD1329" s="199"/>
      <c r="AE1329" s="199"/>
      <c r="AF1329" s="199"/>
      <c r="AG1329" s="199"/>
    </row>
    <row r="1330" spans="19:33" customFormat="1" ht="12.75">
      <c r="S1330" s="199"/>
      <c r="T1330" s="199"/>
      <c r="U1330" s="199"/>
      <c r="V1330" s="199"/>
      <c r="W1330" s="199"/>
      <c r="X1330" s="199"/>
      <c r="Y1330" s="199"/>
      <c r="Z1330" s="199"/>
      <c r="AA1330" s="199"/>
      <c r="AB1330" s="199"/>
      <c r="AC1330" s="199"/>
      <c r="AD1330" s="199"/>
      <c r="AE1330" s="199"/>
      <c r="AF1330" s="199"/>
      <c r="AG1330" s="199"/>
    </row>
    <row r="1331" spans="19:33" customFormat="1" ht="12.75">
      <c r="S1331" s="199"/>
      <c r="T1331" s="199"/>
      <c r="U1331" s="199"/>
      <c r="V1331" s="199"/>
      <c r="W1331" s="199"/>
      <c r="X1331" s="199"/>
      <c r="Y1331" s="199"/>
      <c r="Z1331" s="199"/>
      <c r="AA1331" s="199"/>
      <c r="AB1331" s="199"/>
      <c r="AC1331" s="199"/>
      <c r="AD1331" s="199"/>
      <c r="AE1331" s="199"/>
      <c r="AF1331" s="199"/>
      <c r="AG1331" s="199"/>
    </row>
    <row r="1332" spans="19:33" customFormat="1" ht="12.75">
      <c r="S1332" s="199"/>
      <c r="T1332" s="199"/>
      <c r="U1332" s="199"/>
      <c r="V1332" s="199"/>
      <c r="W1332" s="199"/>
      <c r="X1332" s="199"/>
      <c r="Y1332" s="199"/>
      <c r="Z1332" s="199"/>
      <c r="AA1332" s="199"/>
      <c r="AB1332" s="199"/>
      <c r="AC1332" s="199"/>
      <c r="AD1332" s="199"/>
      <c r="AE1332" s="199"/>
      <c r="AF1332" s="199"/>
      <c r="AG1332" s="199"/>
    </row>
    <row r="1333" spans="19:33" customFormat="1" ht="12.75">
      <c r="S1333" s="199"/>
      <c r="T1333" s="199"/>
      <c r="U1333" s="199"/>
      <c r="V1333" s="199"/>
      <c r="W1333" s="199"/>
      <c r="X1333" s="199"/>
      <c r="Y1333" s="199"/>
      <c r="Z1333" s="199"/>
      <c r="AA1333" s="199"/>
      <c r="AB1333" s="199"/>
      <c r="AC1333" s="199"/>
      <c r="AD1333" s="199"/>
      <c r="AE1333" s="199"/>
      <c r="AF1333" s="199"/>
      <c r="AG1333" s="199"/>
    </row>
    <row r="1334" spans="19:33" customFormat="1" ht="12.75">
      <c r="S1334" s="199"/>
      <c r="T1334" s="199"/>
      <c r="U1334" s="199"/>
      <c r="V1334" s="199"/>
      <c r="W1334" s="199"/>
      <c r="X1334" s="199"/>
      <c r="Y1334" s="199"/>
      <c r="Z1334" s="199"/>
      <c r="AA1334" s="199"/>
      <c r="AB1334" s="199"/>
      <c r="AC1334" s="199"/>
      <c r="AD1334" s="199"/>
      <c r="AE1334" s="199"/>
      <c r="AF1334" s="199"/>
      <c r="AG1334" s="199"/>
    </row>
    <row r="1335" spans="19:33" customFormat="1" ht="12.75">
      <c r="S1335" s="199"/>
      <c r="T1335" s="199"/>
      <c r="U1335" s="199"/>
      <c r="V1335" s="199"/>
      <c r="W1335" s="199"/>
      <c r="X1335" s="199"/>
      <c r="Y1335" s="199"/>
      <c r="Z1335" s="199"/>
      <c r="AA1335" s="199"/>
      <c r="AB1335" s="199"/>
      <c r="AC1335" s="199"/>
      <c r="AD1335" s="199"/>
      <c r="AE1335" s="199"/>
      <c r="AF1335" s="199"/>
      <c r="AG1335" s="199"/>
    </row>
    <row r="1336" spans="19:33" customFormat="1" ht="12.75">
      <c r="S1336" s="199"/>
      <c r="T1336" s="199"/>
      <c r="U1336" s="199"/>
      <c r="V1336" s="199"/>
      <c r="W1336" s="199"/>
      <c r="X1336" s="199"/>
      <c r="Y1336" s="199"/>
      <c r="Z1336" s="199"/>
      <c r="AA1336" s="199"/>
      <c r="AB1336" s="199"/>
      <c r="AC1336" s="199"/>
      <c r="AD1336" s="199"/>
      <c r="AE1336" s="199"/>
      <c r="AF1336" s="199"/>
      <c r="AG1336" s="199"/>
    </row>
    <row r="1337" spans="19:33" customFormat="1" ht="12.75">
      <c r="S1337" s="199"/>
      <c r="T1337" s="199"/>
      <c r="U1337" s="199"/>
      <c r="V1337" s="199"/>
      <c r="W1337" s="199"/>
      <c r="X1337" s="199"/>
      <c r="Y1337" s="199"/>
      <c r="Z1337" s="199"/>
      <c r="AA1337" s="199"/>
      <c r="AB1337" s="199"/>
      <c r="AC1337" s="199"/>
      <c r="AD1337" s="199"/>
      <c r="AE1337" s="199"/>
      <c r="AF1337" s="199"/>
      <c r="AG1337" s="199"/>
    </row>
    <row r="1338" spans="19:33" customFormat="1" ht="12.75">
      <c r="S1338" s="199"/>
      <c r="T1338" s="199"/>
      <c r="U1338" s="199"/>
      <c r="V1338" s="199"/>
      <c r="W1338" s="199"/>
      <c r="X1338" s="199"/>
      <c r="Y1338" s="199"/>
      <c r="Z1338" s="199"/>
      <c r="AA1338" s="199"/>
      <c r="AB1338" s="199"/>
      <c r="AC1338" s="199"/>
      <c r="AD1338" s="199"/>
      <c r="AE1338" s="199"/>
      <c r="AF1338" s="199"/>
      <c r="AG1338" s="199"/>
    </row>
    <row r="1339" spans="19:33" customFormat="1" ht="12.75">
      <c r="S1339" s="199"/>
      <c r="T1339" s="199"/>
      <c r="U1339" s="199"/>
      <c r="V1339" s="199"/>
      <c r="W1339" s="199"/>
      <c r="X1339" s="199"/>
      <c r="Y1339" s="199"/>
      <c r="Z1339" s="199"/>
      <c r="AA1339" s="199"/>
      <c r="AB1339" s="199"/>
      <c r="AC1339" s="199"/>
      <c r="AD1339" s="199"/>
      <c r="AE1339" s="199"/>
      <c r="AF1339" s="199"/>
      <c r="AG1339" s="199"/>
    </row>
    <row r="1340" spans="19:33" customFormat="1" ht="12.75">
      <c r="S1340" s="199"/>
      <c r="T1340" s="199"/>
      <c r="U1340" s="199"/>
      <c r="V1340" s="199"/>
      <c r="W1340" s="199"/>
      <c r="X1340" s="199"/>
      <c r="Y1340" s="199"/>
      <c r="Z1340" s="199"/>
      <c r="AA1340" s="199"/>
      <c r="AB1340" s="199"/>
      <c r="AC1340" s="199"/>
      <c r="AD1340" s="199"/>
      <c r="AE1340" s="199"/>
      <c r="AF1340" s="199"/>
      <c r="AG1340" s="199"/>
    </row>
    <row r="1341" spans="19:33" customFormat="1" ht="12.75">
      <c r="S1341" s="199"/>
      <c r="T1341" s="199"/>
      <c r="U1341" s="199"/>
      <c r="V1341" s="199"/>
      <c r="W1341" s="199"/>
      <c r="X1341" s="199"/>
      <c r="Y1341" s="199"/>
      <c r="Z1341" s="199"/>
      <c r="AA1341" s="199"/>
      <c r="AB1341" s="199"/>
      <c r="AC1341" s="199"/>
      <c r="AD1341" s="199"/>
      <c r="AE1341" s="199"/>
      <c r="AF1341" s="199"/>
      <c r="AG1341" s="199"/>
    </row>
    <row r="1342" spans="19:33" customFormat="1" ht="12.75">
      <c r="S1342" s="199"/>
      <c r="T1342" s="199"/>
      <c r="U1342" s="199"/>
      <c r="V1342" s="199"/>
      <c r="W1342" s="199"/>
      <c r="X1342" s="199"/>
      <c r="Y1342" s="199"/>
      <c r="Z1342" s="199"/>
      <c r="AA1342" s="199"/>
      <c r="AB1342" s="199"/>
      <c r="AC1342" s="199"/>
      <c r="AD1342" s="199"/>
      <c r="AE1342" s="199"/>
      <c r="AF1342" s="199"/>
      <c r="AG1342" s="199"/>
    </row>
    <row r="1343" spans="19:33" customFormat="1" ht="12.75">
      <c r="S1343" s="199"/>
      <c r="T1343" s="199"/>
      <c r="U1343" s="199"/>
      <c r="V1343" s="199"/>
      <c r="W1343" s="199"/>
      <c r="X1343" s="199"/>
      <c r="Y1343" s="199"/>
      <c r="Z1343" s="199"/>
      <c r="AA1343" s="199"/>
      <c r="AB1343" s="199"/>
      <c r="AC1343" s="199"/>
      <c r="AD1343" s="199"/>
      <c r="AE1343" s="199"/>
      <c r="AF1343" s="199"/>
      <c r="AG1343" s="199"/>
    </row>
    <row r="1344" spans="19:33" customFormat="1" ht="12.75">
      <c r="S1344" s="199"/>
      <c r="T1344" s="199"/>
      <c r="U1344" s="199"/>
      <c r="V1344" s="199"/>
      <c r="W1344" s="199"/>
      <c r="X1344" s="199"/>
      <c r="Y1344" s="199"/>
      <c r="Z1344" s="199"/>
      <c r="AA1344" s="199"/>
      <c r="AB1344" s="199"/>
      <c r="AC1344" s="199"/>
      <c r="AD1344" s="199"/>
      <c r="AE1344" s="199"/>
      <c r="AF1344" s="199"/>
      <c r="AG1344" s="199"/>
    </row>
    <row r="1345" spans="19:33" customFormat="1" ht="12.75">
      <c r="S1345" s="199"/>
      <c r="T1345" s="199"/>
      <c r="U1345" s="199"/>
      <c r="V1345" s="199"/>
      <c r="W1345" s="199"/>
      <c r="X1345" s="199"/>
      <c r="Y1345" s="199"/>
      <c r="Z1345" s="199"/>
      <c r="AA1345" s="199"/>
      <c r="AB1345" s="199"/>
      <c r="AC1345" s="199"/>
      <c r="AD1345" s="199"/>
      <c r="AE1345" s="199"/>
      <c r="AF1345" s="199"/>
      <c r="AG1345" s="199"/>
    </row>
    <row r="1346" spans="19:33" customFormat="1" ht="12.75">
      <c r="S1346" s="199"/>
      <c r="T1346" s="199"/>
      <c r="U1346" s="199"/>
      <c r="V1346" s="199"/>
      <c r="W1346" s="199"/>
      <c r="X1346" s="199"/>
      <c r="Y1346" s="199"/>
      <c r="Z1346" s="199"/>
      <c r="AA1346" s="199"/>
      <c r="AB1346" s="199"/>
      <c r="AC1346" s="199"/>
      <c r="AD1346" s="199"/>
      <c r="AE1346" s="199"/>
      <c r="AF1346" s="199"/>
      <c r="AG1346" s="199"/>
    </row>
    <row r="1347" spans="19:33" customFormat="1" ht="12.75">
      <c r="S1347" s="199"/>
      <c r="T1347" s="199"/>
      <c r="U1347" s="199"/>
      <c r="V1347" s="199"/>
      <c r="W1347" s="199"/>
      <c r="X1347" s="199"/>
      <c r="Y1347" s="199"/>
      <c r="Z1347" s="199"/>
      <c r="AA1347" s="199"/>
      <c r="AB1347" s="199"/>
      <c r="AC1347" s="199"/>
      <c r="AD1347" s="199"/>
      <c r="AE1347" s="199"/>
      <c r="AF1347" s="199"/>
      <c r="AG1347" s="199"/>
    </row>
    <row r="1348" spans="19:33" customFormat="1" ht="12.75">
      <c r="S1348" s="199"/>
      <c r="T1348" s="199"/>
      <c r="U1348" s="199"/>
      <c r="V1348" s="199"/>
      <c r="W1348" s="199"/>
      <c r="X1348" s="199"/>
      <c r="Y1348" s="199"/>
      <c r="Z1348" s="199"/>
      <c r="AA1348" s="199"/>
      <c r="AB1348" s="199"/>
      <c r="AC1348" s="199"/>
      <c r="AD1348" s="199"/>
      <c r="AE1348" s="199"/>
      <c r="AF1348" s="199"/>
      <c r="AG1348" s="199"/>
    </row>
    <row r="1349" spans="19:33" customFormat="1" ht="12.75">
      <c r="S1349" s="199"/>
      <c r="T1349" s="199"/>
      <c r="U1349" s="199"/>
      <c r="V1349" s="199"/>
      <c r="W1349" s="199"/>
      <c r="X1349" s="199"/>
      <c r="Y1349" s="199"/>
      <c r="Z1349" s="199"/>
      <c r="AA1349" s="199"/>
      <c r="AB1349" s="199"/>
      <c r="AC1349" s="199"/>
      <c r="AD1349" s="199"/>
      <c r="AE1349" s="199"/>
      <c r="AF1349" s="199"/>
      <c r="AG1349" s="199"/>
    </row>
    <row r="1350" spans="19:33" customFormat="1" ht="12.75">
      <c r="S1350" s="199"/>
      <c r="T1350" s="199"/>
      <c r="U1350" s="199"/>
      <c r="V1350" s="199"/>
      <c r="W1350" s="199"/>
      <c r="X1350" s="199"/>
      <c r="Y1350" s="199"/>
      <c r="Z1350" s="199"/>
      <c r="AA1350" s="199"/>
      <c r="AB1350" s="199"/>
      <c r="AC1350" s="199"/>
      <c r="AD1350" s="199"/>
      <c r="AE1350" s="199"/>
      <c r="AF1350" s="199"/>
      <c r="AG1350" s="199"/>
    </row>
    <row r="1351" spans="19:33" customFormat="1" ht="12.75">
      <c r="S1351" s="199"/>
      <c r="T1351" s="199"/>
      <c r="U1351" s="199"/>
      <c r="V1351" s="199"/>
      <c r="W1351" s="199"/>
      <c r="X1351" s="199"/>
      <c r="Y1351" s="199"/>
      <c r="Z1351" s="199"/>
      <c r="AA1351" s="199"/>
      <c r="AB1351" s="199"/>
      <c r="AC1351" s="199"/>
      <c r="AD1351" s="199"/>
      <c r="AE1351" s="199"/>
      <c r="AF1351" s="199"/>
      <c r="AG1351" s="199"/>
    </row>
    <row r="1352" spans="19:33" customFormat="1" ht="12.75">
      <c r="S1352" s="199"/>
      <c r="T1352" s="199"/>
      <c r="U1352" s="199"/>
      <c r="V1352" s="199"/>
      <c r="W1352" s="199"/>
      <c r="X1352" s="199"/>
      <c r="Y1352" s="199"/>
      <c r="Z1352" s="199"/>
      <c r="AA1352" s="199"/>
      <c r="AB1352" s="199"/>
      <c r="AC1352" s="199"/>
      <c r="AD1352" s="199"/>
      <c r="AE1352" s="199"/>
      <c r="AF1352" s="199"/>
      <c r="AG1352" s="199"/>
    </row>
    <row r="1353" spans="19:33" customFormat="1" ht="12.75">
      <c r="S1353" s="199"/>
      <c r="T1353" s="199"/>
      <c r="U1353" s="199"/>
      <c r="V1353" s="199"/>
      <c r="W1353" s="199"/>
      <c r="X1353" s="199"/>
      <c r="Y1353" s="199"/>
      <c r="Z1353" s="199"/>
      <c r="AA1353" s="199"/>
      <c r="AB1353" s="199"/>
      <c r="AC1353" s="199"/>
      <c r="AD1353" s="199"/>
      <c r="AE1353" s="199"/>
      <c r="AF1353" s="199"/>
      <c r="AG1353" s="199"/>
    </row>
    <row r="1354" spans="19:33" customFormat="1" ht="12.75">
      <c r="S1354" s="199"/>
      <c r="T1354" s="199"/>
      <c r="U1354" s="199"/>
      <c r="V1354" s="199"/>
      <c r="W1354" s="199"/>
      <c r="X1354" s="199"/>
      <c r="Y1354" s="199"/>
      <c r="Z1354" s="199"/>
      <c r="AA1354" s="199"/>
      <c r="AB1354" s="199"/>
      <c r="AC1354" s="199"/>
      <c r="AD1354" s="199"/>
      <c r="AE1354" s="199"/>
      <c r="AF1354" s="199"/>
      <c r="AG1354" s="199"/>
    </row>
    <row r="1355" spans="19:33" customFormat="1" ht="12.75">
      <c r="S1355" s="199"/>
      <c r="T1355" s="199"/>
      <c r="U1355" s="199"/>
      <c r="V1355" s="199"/>
      <c r="W1355" s="199"/>
      <c r="X1355" s="199"/>
      <c r="Y1355" s="199"/>
      <c r="Z1355" s="199"/>
      <c r="AA1355" s="199"/>
      <c r="AB1355" s="199"/>
      <c r="AC1355" s="199"/>
      <c r="AD1355" s="199"/>
      <c r="AE1355" s="199"/>
      <c r="AF1355" s="199"/>
      <c r="AG1355" s="199"/>
    </row>
    <row r="1356" spans="19:33" customFormat="1" ht="12.75">
      <c r="S1356" s="199"/>
      <c r="T1356" s="199"/>
      <c r="U1356" s="199"/>
      <c r="V1356" s="199"/>
      <c r="W1356" s="199"/>
      <c r="X1356" s="199"/>
      <c r="Y1356" s="199"/>
      <c r="Z1356" s="199"/>
      <c r="AA1356" s="199"/>
      <c r="AB1356" s="199"/>
      <c r="AC1356" s="199"/>
      <c r="AD1356" s="199"/>
      <c r="AE1356" s="199"/>
      <c r="AF1356" s="199"/>
      <c r="AG1356" s="199"/>
    </row>
    <row r="1357" spans="19:33" customFormat="1" ht="12.75">
      <c r="S1357" s="199"/>
      <c r="T1357" s="199"/>
      <c r="U1357" s="199"/>
      <c r="V1357" s="199"/>
      <c r="W1357" s="199"/>
      <c r="X1357" s="199"/>
      <c r="Y1357" s="199"/>
      <c r="Z1357" s="199"/>
      <c r="AA1357" s="199"/>
      <c r="AB1357" s="199"/>
      <c r="AC1357" s="199"/>
      <c r="AD1357" s="199"/>
      <c r="AE1357" s="199"/>
      <c r="AF1357" s="199"/>
      <c r="AG1357" s="199"/>
    </row>
    <row r="1358" spans="19:33" customFormat="1" ht="12.75">
      <c r="S1358" s="199"/>
      <c r="T1358" s="199"/>
      <c r="U1358" s="199"/>
      <c r="V1358" s="199"/>
      <c r="W1358" s="199"/>
      <c r="X1358" s="199"/>
      <c r="Y1358" s="199"/>
      <c r="Z1358" s="199"/>
      <c r="AA1358" s="199"/>
      <c r="AB1358" s="199"/>
      <c r="AC1358" s="199"/>
      <c r="AD1358" s="199"/>
      <c r="AE1358" s="199"/>
      <c r="AF1358" s="199"/>
      <c r="AG1358" s="199"/>
    </row>
    <row r="1359" spans="19:33" customFormat="1" ht="12.75">
      <c r="S1359" s="199"/>
      <c r="T1359" s="199"/>
      <c r="U1359" s="199"/>
      <c r="V1359" s="199"/>
      <c r="W1359" s="199"/>
      <c r="X1359" s="199"/>
      <c r="Y1359" s="199"/>
      <c r="Z1359" s="199"/>
      <c r="AA1359" s="199"/>
      <c r="AB1359" s="199"/>
      <c r="AC1359" s="199"/>
      <c r="AD1359" s="199"/>
      <c r="AE1359" s="199"/>
      <c r="AF1359" s="199"/>
      <c r="AG1359" s="199"/>
    </row>
    <row r="1360" spans="19:33" customFormat="1" ht="12.75">
      <c r="S1360" s="199"/>
      <c r="T1360" s="199"/>
      <c r="U1360" s="199"/>
      <c r="V1360" s="199"/>
      <c r="W1360" s="199"/>
      <c r="X1360" s="199"/>
      <c r="Y1360" s="199"/>
      <c r="Z1360" s="199"/>
      <c r="AA1360" s="199"/>
      <c r="AB1360" s="199"/>
      <c r="AC1360" s="199"/>
      <c r="AD1360" s="199"/>
      <c r="AE1360" s="199"/>
      <c r="AF1360" s="199"/>
      <c r="AG1360" s="199"/>
    </row>
    <row r="1361" spans="19:33" customFormat="1" ht="12.75">
      <c r="S1361" s="199"/>
      <c r="T1361" s="199"/>
      <c r="U1361" s="199"/>
      <c r="V1361" s="199"/>
      <c r="W1361" s="199"/>
      <c r="X1361" s="199"/>
      <c r="Y1361" s="199"/>
      <c r="Z1361" s="199"/>
      <c r="AA1361" s="199"/>
      <c r="AB1361" s="199"/>
      <c r="AC1361" s="199"/>
      <c r="AD1361" s="199"/>
      <c r="AE1361" s="199"/>
      <c r="AF1361" s="199"/>
      <c r="AG1361" s="199"/>
    </row>
    <row r="1362" spans="19:33" customFormat="1" ht="12.75">
      <c r="S1362" s="199"/>
      <c r="T1362" s="199"/>
      <c r="U1362" s="199"/>
      <c r="V1362" s="199"/>
      <c r="W1362" s="199"/>
      <c r="X1362" s="199"/>
      <c r="Y1362" s="199"/>
      <c r="Z1362" s="199"/>
      <c r="AA1362" s="199"/>
      <c r="AB1362" s="199"/>
      <c r="AC1362" s="199"/>
      <c r="AD1362" s="199"/>
      <c r="AE1362" s="199"/>
      <c r="AF1362" s="199"/>
      <c r="AG1362" s="199"/>
    </row>
    <row r="1363" spans="19:33" customFormat="1" ht="12.75">
      <c r="S1363" s="199"/>
      <c r="T1363" s="199"/>
      <c r="U1363" s="199"/>
      <c r="V1363" s="199"/>
      <c r="W1363" s="199"/>
      <c r="X1363" s="199"/>
      <c r="Y1363" s="199"/>
      <c r="Z1363" s="199"/>
      <c r="AA1363" s="199"/>
      <c r="AB1363" s="199"/>
      <c r="AC1363" s="199"/>
      <c r="AD1363" s="199"/>
      <c r="AE1363" s="199"/>
      <c r="AF1363" s="199"/>
      <c r="AG1363" s="199"/>
    </row>
    <row r="1364" spans="19:33" customFormat="1" ht="12.75">
      <c r="S1364" s="199"/>
      <c r="T1364" s="199"/>
      <c r="U1364" s="199"/>
      <c r="V1364" s="199"/>
      <c r="W1364" s="199"/>
      <c r="X1364" s="199"/>
      <c r="Y1364" s="199"/>
      <c r="Z1364" s="199"/>
      <c r="AA1364" s="199"/>
      <c r="AB1364" s="199"/>
      <c r="AC1364" s="199"/>
      <c r="AD1364" s="199"/>
      <c r="AE1364" s="199"/>
      <c r="AF1364" s="199"/>
      <c r="AG1364" s="199"/>
    </row>
    <row r="1365" spans="19:33" customFormat="1" ht="12.75">
      <c r="S1365" s="199"/>
      <c r="T1365" s="199"/>
      <c r="U1365" s="199"/>
      <c r="V1365" s="199"/>
      <c r="W1365" s="199"/>
      <c r="X1365" s="199"/>
      <c r="Y1365" s="199"/>
      <c r="Z1365" s="199"/>
      <c r="AA1365" s="199"/>
      <c r="AB1365" s="199"/>
      <c r="AC1365" s="199"/>
      <c r="AD1365" s="199"/>
      <c r="AE1365" s="199"/>
      <c r="AF1365" s="199"/>
      <c r="AG1365" s="199"/>
    </row>
    <row r="1366" spans="19:33" customFormat="1" ht="12.75">
      <c r="S1366" s="199"/>
      <c r="T1366" s="199"/>
      <c r="U1366" s="199"/>
      <c r="V1366" s="199"/>
      <c r="W1366" s="199"/>
      <c r="X1366" s="199"/>
      <c r="Y1366" s="199"/>
      <c r="Z1366" s="199"/>
      <c r="AA1366" s="199"/>
      <c r="AB1366" s="199"/>
      <c r="AC1366" s="199"/>
      <c r="AD1366" s="199"/>
      <c r="AE1366" s="199"/>
      <c r="AF1366" s="199"/>
      <c r="AG1366" s="199"/>
    </row>
    <row r="1367" spans="19:33" customFormat="1" ht="12.75">
      <c r="S1367" s="199"/>
      <c r="T1367" s="199"/>
      <c r="U1367" s="199"/>
      <c r="V1367" s="199"/>
      <c r="W1367" s="199"/>
      <c r="X1367" s="199"/>
      <c r="Y1367" s="199"/>
      <c r="Z1367" s="199"/>
      <c r="AA1367" s="199"/>
      <c r="AB1367" s="199"/>
      <c r="AC1367" s="199"/>
      <c r="AD1367" s="199"/>
      <c r="AE1367" s="199"/>
      <c r="AF1367" s="199"/>
      <c r="AG1367" s="199"/>
    </row>
    <row r="1368" spans="19:33" customFormat="1" ht="12.75">
      <c r="S1368" s="199"/>
      <c r="T1368" s="199"/>
      <c r="U1368" s="199"/>
      <c r="V1368" s="199"/>
      <c r="W1368" s="199"/>
      <c r="X1368" s="199"/>
      <c r="Y1368" s="199"/>
      <c r="Z1368" s="199"/>
      <c r="AA1368" s="199"/>
      <c r="AB1368" s="199"/>
      <c r="AC1368" s="199"/>
      <c r="AD1368" s="199"/>
      <c r="AE1368" s="199"/>
      <c r="AF1368" s="199"/>
      <c r="AG1368" s="199"/>
    </row>
    <row r="1369" spans="19:33" customFormat="1" ht="12.75">
      <c r="S1369" s="199"/>
      <c r="T1369" s="199"/>
      <c r="U1369" s="199"/>
      <c r="V1369" s="199"/>
      <c r="W1369" s="199"/>
      <c r="X1369" s="199"/>
      <c r="Y1369" s="199"/>
      <c r="Z1369" s="199"/>
      <c r="AA1369" s="199"/>
      <c r="AB1369" s="199"/>
      <c r="AC1369" s="199"/>
      <c r="AD1369" s="199"/>
      <c r="AE1369" s="199"/>
      <c r="AF1369" s="199"/>
      <c r="AG1369" s="199"/>
    </row>
    <row r="1370" spans="19:33" customFormat="1" ht="12.75">
      <c r="S1370" s="199"/>
      <c r="T1370" s="199"/>
      <c r="U1370" s="199"/>
      <c r="V1370" s="199"/>
      <c r="W1370" s="199"/>
      <c r="X1370" s="199"/>
      <c r="Y1370" s="199"/>
      <c r="Z1370" s="199"/>
      <c r="AA1370" s="199"/>
      <c r="AB1370" s="199"/>
      <c r="AC1370" s="199"/>
      <c r="AD1370" s="199"/>
      <c r="AE1370" s="199"/>
      <c r="AF1370" s="199"/>
      <c r="AG1370" s="199"/>
    </row>
    <row r="1371" spans="19:33" customFormat="1" ht="12.75">
      <c r="S1371" s="199"/>
      <c r="T1371" s="199"/>
      <c r="U1371" s="199"/>
      <c r="V1371" s="199"/>
      <c r="W1371" s="199"/>
      <c r="X1371" s="199"/>
      <c r="Y1371" s="199"/>
      <c r="Z1371" s="199"/>
      <c r="AA1371" s="199"/>
      <c r="AB1371" s="199"/>
      <c r="AC1371" s="199"/>
      <c r="AD1371" s="199"/>
      <c r="AE1371" s="199"/>
      <c r="AF1371" s="199"/>
      <c r="AG1371" s="199"/>
    </row>
    <row r="1372" spans="19:33" customFormat="1" ht="12.75">
      <c r="S1372" s="199"/>
      <c r="T1372" s="199"/>
      <c r="U1372" s="199"/>
      <c r="V1372" s="199"/>
      <c r="W1372" s="199"/>
      <c r="X1372" s="199"/>
      <c r="Y1372" s="199"/>
      <c r="Z1372" s="199"/>
      <c r="AA1372" s="199"/>
      <c r="AB1372" s="199"/>
      <c r="AC1372" s="199"/>
      <c r="AD1372" s="199"/>
      <c r="AE1372" s="199"/>
      <c r="AF1372" s="199"/>
      <c r="AG1372" s="199"/>
    </row>
    <row r="1373" spans="19:33" customFormat="1" ht="12.75">
      <c r="S1373" s="199"/>
      <c r="T1373" s="199"/>
      <c r="U1373" s="199"/>
      <c r="V1373" s="199"/>
      <c r="W1373" s="199"/>
      <c r="X1373" s="199"/>
      <c r="Y1373" s="199"/>
      <c r="Z1373" s="199"/>
      <c r="AA1373" s="199"/>
      <c r="AB1373" s="199"/>
      <c r="AC1373" s="199"/>
      <c r="AD1373" s="199"/>
      <c r="AE1373" s="199"/>
      <c r="AF1373" s="199"/>
      <c r="AG1373" s="199"/>
    </row>
    <row r="1374" spans="19:33" customFormat="1" ht="12.75">
      <c r="S1374" s="199"/>
      <c r="T1374" s="199"/>
      <c r="U1374" s="199"/>
      <c r="V1374" s="199"/>
      <c r="W1374" s="199"/>
      <c r="X1374" s="199"/>
      <c r="Y1374" s="199"/>
      <c r="Z1374" s="199"/>
      <c r="AA1374" s="199"/>
      <c r="AB1374" s="199"/>
      <c r="AC1374" s="199"/>
      <c r="AD1374" s="199"/>
      <c r="AE1374" s="199"/>
      <c r="AF1374" s="199"/>
      <c r="AG1374" s="199"/>
    </row>
    <row r="1375" spans="19:33" customFormat="1" ht="12.75">
      <c r="S1375" s="199"/>
      <c r="T1375" s="199"/>
      <c r="U1375" s="199"/>
      <c r="V1375" s="199"/>
      <c r="W1375" s="199"/>
      <c r="X1375" s="199"/>
      <c r="Y1375" s="199"/>
      <c r="Z1375" s="199"/>
      <c r="AA1375" s="199"/>
      <c r="AB1375" s="199"/>
      <c r="AC1375" s="199"/>
      <c r="AD1375" s="199"/>
      <c r="AE1375" s="199"/>
      <c r="AF1375" s="199"/>
      <c r="AG1375" s="199"/>
    </row>
    <row r="1376" spans="19:33" customFormat="1" ht="12.75">
      <c r="S1376" s="199"/>
      <c r="T1376" s="199"/>
      <c r="U1376" s="199"/>
      <c r="V1376" s="199"/>
      <c r="W1376" s="199"/>
      <c r="X1376" s="199"/>
      <c r="Y1376" s="199"/>
      <c r="Z1376" s="199"/>
      <c r="AA1376" s="199"/>
      <c r="AB1376" s="199"/>
      <c r="AC1376" s="199"/>
      <c r="AD1376" s="199"/>
      <c r="AE1376" s="199"/>
      <c r="AF1376" s="199"/>
      <c r="AG1376" s="199"/>
    </row>
    <row r="1377" spans="19:33" customFormat="1" ht="12.75">
      <c r="S1377" s="199"/>
      <c r="T1377" s="199"/>
      <c r="U1377" s="199"/>
      <c r="V1377" s="199"/>
      <c r="W1377" s="199"/>
      <c r="X1377" s="199"/>
      <c r="Y1377" s="199"/>
      <c r="Z1377" s="199"/>
      <c r="AA1377" s="199"/>
      <c r="AB1377" s="199"/>
      <c r="AC1377" s="199"/>
      <c r="AD1377" s="199"/>
      <c r="AE1377" s="199"/>
      <c r="AF1377" s="199"/>
      <c r="AG1377" s="199"/>
    </row>
    <row r="1378" spans="19:33" customFormat="1" ht="12.75">
      <c r="S1378" s="199"/>
      <c r="T1378" s="199"/>
      <c r="U1378" s="199"/>
      <c r="V1378" s="199"/>
      <c r="W1378" s="199"/>
      <c r="X1378" s="199"/>
      <c r="Y1378" s="199"/>
      <c r="Z1378" s="199"/>
      <c r="AA1378" s="199"/>
      <c r="AB1378" s="199"/>
      <c r="AC1378" s="199"/>
      <c r="AD1378" s="199"/>
      <c r="AE1378" s="199"/>
      <c r="AF1378" s="199"/>
      <c r="AG1378" s="199"/>
    </row>
    <row r="1379" spans="19:33" customFormat="1" ht="12.75">
      <c r="S1379" s="199"/>
      <c r="T1379" s="199"/>
      <c r="U1379" s="199"/>
      <c r="V1379" s="199"/>
      <c r="W1379" s="199"/>
      <c r="X1379" s="199"/>
      <c r="Y1379" s="199"/>
      <c r="Z1379" s="199"/>
      <c r="AA1379" s="199"/>
      <c r="AB1379" s="199"/>
      <c r="AC1379" s="199"/>
      <c r="AD1379" s="199"/>
      <c r="AE1379" s="199"/>
      <c r="AF1379" s="199"/>
      <c r="AG1379" s="199"/>
    </row>
    <row r="1380" spans="19:33" customFormat="1" ht="12.75">
      <c r="S1380" s="199"/>
      <c r="T1380" s="199"/>
      <c r="U1380" s="199"/>
      <c r="V1380" s="199"/>
      <c r="W1380" s="199"/>
      <c r="X1380" s="199"/>
      <c r="Y1380" s="199"/>
      <c r="Z1380" s="199"/>
      <c r="AA1380" s="199"/>
      <c r="AB1380" s="199"/>
      <c r="AC1380" s="199"/>
      <c r="AD1380" s="199"/>
      <c r="AE1380" s="199"/>
      <c r="AF1380" s="199"/>
      <c r="AG1380" s="199"/>
    </row>
    <row r="1381" spans="19:33" customFormat="1" ht="12.75">
      <c r="S1381" s="199"/>
      <c r="T1381" s="199"/>
      <c r="U1381" s="199"/>
      <c r="V1381" s="199"/>
      <c r="W1381" s="199"/>
      <c r="X1381" s="199"/>
      <c r="Y1381" s="199"/>
      <c r="Z1381" s="199"/>
      <c r="AA1381" s="199"/>
      <c r="AB1381" s="199"/>
      <c r="AC1381" s="199"/>
      <c r="AD1381" s="199"/>
      <c r="AE1381" s="199"/>
      <c r="AF1381" s="199"/>
      <c r="AG1381" s="199"/>
    </row>
    <row r="1382" spans="19:33" customFormat="1" ht="12.75">
      <c r="S1382" s="199"/>
      <c r="T1382" s="199"/>
      <c r="U1382" s="199"/>
      <c r="V1382" s="199"/>
      <c r="W1382" s="199"/>
      <c r="X1382" s="199"/>
      <c r="Y1382" s="199"/>
      <c r="Z1382" s="199"/>
      <c r="AA1382" s="199"/>
      <c r="AB1382" s="199"/>
      <c r="AC1382" s="199"/>
      <c r="AD1382" s="199"/>
      <c r="AE1382" s="199"/>
      <c r="AF1382" s="199"/>
      <c r="AG1382" s="199"/>
    </row>
    <row r="1383" spans="19:33" customFormat="1" ht="12.75">
      <c r="S1383" s="199"/>
      <c r="T1383" s="199"/>
      <c r="U1383" s="199"/>
      <c r="V1383" s="199"/>
      <c r="W1383" s="199"/>
      <c r="X1383" s="199"/>
      <c r="Y1383" s="199"/>
      <c r="Z1383" s="199"/>
      <c r="AA1383" s="199"/>
      <c r="AB1383" s="199"/>
      <c r="AC1383" s="199"/>
      <c r="AD1383" s="199"/>
      <c r="AE1383" s="199"/>
      <c r="AF1383" s="199"/>
      <c r="AG1383" s="199"/>
    </row>
    <row r="1384" spans="19:33" customFormat="1" ht="12.75">
      <c r="S1384" s="199"/>
      <c r="T1384" s="199"/>
      <c r="U1384" s="199"/>
      <c r="V1384" s="199"/>
      <c r="W1384" s="199"/>
      <c r="X1384" s="199"/>
      <c r="Y1384" s="199"/>
      <c r="Z1384" s="199"/>
      <c r="AA1384" s="199"/>
      <c r="AB1384" s="199"/>
      <c r="AC1384" s="199"/>
      <c r="AD1384" s="199"/>
      <c r="AE1384" s="199"/>
      <c r="AF1384" s="199"/>
      <c r="AG1384" s="199"/>
    </row>
    <row r="1385" spans="19:33" customFormat="1" ht="12.75">
      <c r="S1385" s="199"/>
      <c r="T1385" s="199"/>
      <c r="U1385" s="199"/>
      <c r="V1385" s="199"/>
      <c r="W1385" s="199"/>
      <c r="X1385" s="199"/>
      <c r="Y1385" s="199"/>
      <c r="Z1385" s="199"/>
      <c r="AA1385" s="199"/>
      <c r="AB1385" s="199"/>
      <c r="AC1385" s="199"/>
      <c r="AD1385" s="199"/>
      <c r="AE1385" s="199"/>
      <c r="AF1385" s="199"/>
      <c r="AG1385" s="199"/>
    </row>
    <row r="1386" spans="19:33" customFormat="1" ht="12.75">
      <c r="S1386" s="199"/>
      <c r="T1386" s="199"/>
      <c r="U1386" s="199"/>
      <c r="V1386" s="199"/>
      <c r="W1386" s="199"/>
      <c r="X1386" s="199"/>
      <c r="Y1386" s="199"/>
      <c r="Z1386" s="199"/>
      <c r="AA1386" s="199"/>
      <c r="AB1386" s="199"/>
      <c r="AC1386" s="199"/>
      <c r="AD1386" s="199"/>
      <c r="AE1386" s="199"/>
      <c r="AF1386" s="199"/>
      <c r="AG1386" s="199"/>
    </row>
    <row r="1387" spans="19:33" customFormat="1" ht="12.75">
      <c r="S1387" s="199"/>
      <c r="T1387" s="199"/>
      <c r="U1387" s="199"/>
      <c r="V1387" s="199"/>
      <c r="W1387" s="199"/>
      <c r="X1387" s="199"/>
      <c r="Y1387" s="199"/>
      <c r="Z1387" s="199"/>
      <c r="AA1387" s="199"/>
      <c r="AB1387" s="199"/>
      <c r="AC1387" s="199"/>
      <c r="AD1387" s="199"/>
      <c r="AE1387" s="199"/>
      <c r="AF1387" s="199"/>
      <c r="AG1387" s="199"/>
    </row>
    <row r="1388" spans="19:33" customFormat="1" ht="12.75">
      <c r="S1388" s="199"/>
      <c r="T1388" s="199"/>
      <c r="U1388" s="199"/>
      <c r="V1388" s="199"/>
      <c r="W1388" s="199"/>
      <c r="X1388" s="199"/>
      <c r="Y1388" s="199"/>
      <c r="Z1388" s="199"/>
      <c r="AA1388" s="199"/>
      <c r="AB1388" s="199"/>
      <c r="AC1388" s="199"/>
      <c r="AD1388" s="199"/>
      <c r="AE1388" s="199"/>
      <c r="AF1388" s="199"/>
      <c r="AG1388" s="199"/>
    </row>
    <row r="1389" spans="19:33" customFormat="1" ht="12.75">
      <c r="S1389" s="199"/>
      <c r="T1389" s="199"/>
      <c r="U1389" s="199"/>
      <c r="V1389" s="199"/>
      <c r="W1389" s="199"/>
      <c r="X1389" s="199"/>
      <c r="Y1389" s="199"/>
      <c r="Z1389" s="199"/>
      <c r="AA1389" s="199"/>
      <c r="AB1389" s="199"/>
      <c r="AC1389" s="199"/>
      <c r="AD1389" s="199"/>
      <c r="AE1389" s="199"/>
      <c r="AF1389" s="199"/>
      <c r="AG1389" s="199"/>
    </row>
    <row r="1390" spans="19:33" customFormat="1" ht="12.75">
      <c r="S1390" s="199"/>
      <c r="T1390" s="199"/>
      <c r="U1390" s="199"/>
      <c r="V1390" s="199"/>
      <c r="W1390" s="199"/>
      <c r="X1390" s="199"/>
      <c r="Y1390" s="199"/>
      <c r="Z1390" s="199"/>
      <c r="AA1390" s="199"/>
      <c r="AB1390" s="199"/>
      <c r="AC1390" s="199"/>
      <c r="AD1390" s="199"/>
      <c r="AE1390" s="199"/>
      <c r="AF1390" s="199"/>
      <c r="AG1390" s="199"/>
    </row>
    <row r="1391" spans="19:33" customFormat="1" ht="12.75">
      <c r="S1391" s="199"/>
      <c r="T1391" s="199"/>
      <c r="U1391" s="199"/>
      <c r="V1391" s="199"/>
      <c r="W1391" s="199"/>
      <c r="X1391" s="199"/>
      <c r="Y1391" s="199"/>
      <c r="Z1391" s="199"/>
      <c r="AA1391" s="199"/>
      <c r="AB1391" s="199"/>
      <c r="AC1391" s="199"/>
      <c r="AD1391" s="199"/>
      <c r="AE1391" s="199"/>
      <c r="AF1391" s="199"/>
      <c r="AG1391" s="199"/>
    </row>
    <row r="1392" spans="19:33" customFormat="1" ht="12.75">
      <c r="S1392" s="199"/>
      <c r="T1392" s="199"/>
      <c r="U1392" s="199"/>
      <c r="V1392" s="199"/>
      <c r="W1392" s="199"/>
      <c r="X1392" s="199"/>
      <c r="Y1392" s="199"/>
      <c r="Z1392" s="199"/>
      <c r="AA1392" s="199"/>
      <c r="AB1392" s="199"/>
      <c r="AC1392" s="199"/>
      <c r="AD1392" s="199"/>
      <c r="AE1392" s="199"/>
      <c r="AF1392" s="199"/>
      <c r="AG1392" s="199"/>
    </row>
    <row r="1393" spans="19:33" customFormat="1" ht="12.75">
      <c r="S1393" s="199"/>
      <c r="T1393" s="199"/>
      <c r="U1393" s="199"/>
      <c r="V1393" s="199"/>
      <c r="W1393" s="199"/>
      <c r="X1393" s="199"/>
      <c r="Y1393" s="199"/>
      <c r="Z1393" s="199"/>
      <c r="AA1393" s="199"/>
      <c r="AB1393" s="199"/>
      <c r="AC1393" s="199"/>
      <c r="AD1393" s="199"/>
      <c r="AE1393" s="199"/>
      <c r="AF1393" s="199"/>
      <c r="AG1393" s="199"/>
    </row>
    <row r="1394" spans="19:33" customFormat="1" ht="12.75">
      <c r="S1394" s="199"/>
      <c r="T1394" s="199"/>
      <c r="U1394" s="199"/>
      <c r="V1394" s="199"/>
      <c r="W1394" s="199"/>
      <c r="X1394" s="199"/>
      <c r="Y1394" s="199"/>
      <c r="Z1394" s="199"/>
      <c r="AA1394" s="199"/>
      <c r="AB1394" s="199"/>
      <c r="AC1394" s="199"/>
      <c r="AD1394" s="199"/>
      <c r="AE1394" s="199"/>
      <c r="AF1394" s="199"/>
      <c r="AG1394" s="199"/>
    </row>
    <row r="1395" spans="19:33" customFormat="1" ht="12.75">
      <c r="S1395" s="199"/>
      <c r="T1395" s="199"/>
      <c r="U1395" s="199"/>
      <c r="V1395" s="199"/>
      <c r="W1395" s="199"/>
      <c r="X1395" s="199"/>
      <c r="Y1395" s="199"/>
      <c r="Z1395" s="199"/>
      <c r="AA1395" s="199"/>
      <c r="AB1395" s="199"/>
      <c r="AC1395" s="199"/>
      <c r="AD1395" s="199"/>
      <c r="AE1395" s="199"/>
      <c r="AF1395" s="199"/>
      <c r="AG1395" s="199"/>
    </row>
    <row r="1396" spans="19:33" customFormat="1" ht="12.75">
      <c r="S1396" s="199"/>
      <c r="T1396" s="199"/>
      <c r="U1396" s="199"/>
      <c r="V1396" s="199"/>
      <c r="W1396" s="199"/>
      <c r="X1396" s="199"/>
      <c r="Y1396" s="199"/>
      <c r="Z1396" s="199"/>
      <c r="AA1396" s="199"/>
      <c r="AB1396" s="199"/>
      <c r="AC1396" s="199"/>
      <c r="AD1396" s="199"/>
      <c r="AE1396" s="199"/>
      <c r="AF1396" s="199"/>
      <c r="AG1396" s="199"/>
    </row>
    <row r="1397" spans="19:33" customFormat="1" ht="12.75">
      <c r="S1397" s="199"/>
      <c r="T1397" s="199"/>
      <c r="U1397" s="199"/>
      <c r="V1397" s="199"/>
      <c r="W1397" s="199"/>
      <c r="X1397" s="199"/>
      <c r="Y1397" s="199"/>
      <c r="Z1397" s="199"/>
      <c r="AA1397" s="199"/>
      <c r="AB1397" s="199"/>
      <c r="AC1397" s="199"/>
      <c r="AD1397" s="199"/>
      <c r="AE1397" s="199"/>
      <c r="AF1397" s="199"/>
      <c r="AG1397" s="199"/>
    </row>
    <row r="1398" spans="19:33" customFormat="1" ht="12.75">
      <c r="S1398" s="199"/>
      <c r="T1398" s="199"/>
      <c r="U1398" s="199"/>
      <c r="V1398" s="199"/>
      <c r="W1398" s="199"/>
      <c r="X1398" s="199"/>
      <c r="Y1398" s="199"/>
      <c r="Z1398" s="199"/>
      <c r="AA1398" s="199"/>
      <c r="AB1398" s="199"/>
      <c r="AC1398" s="199"/>
      <c r="AD1398" s="199"/>
      <c r="AE1398" s="199"/>
      <c r="AF1398" s="199"/>
      <c r="AG1398" s="199"/>
    </row>
    <row r="1399" spans="19:33" customFormat="1" ht="12.75">
      <c r="S1399" s="199"/>
      <c r="T1399" s="199"/>
      <c r="U1399" s="199"/>
      <c r="V1399" s="199"/>
      <c r="W1399" s="199"/>
      <c r="X1399" s="199"/>
      <c r="Y1399" s="199"/>
      <c r="Z1399" s="199"/>
      <c r="AA1399" s="199"/>
      <c r="AB1399" s="199"/>
      <c r="AC1399" s="199"/>
      <c r="AD1399" s="199"/>
      <c r="AE1399" s="199"/>
      <c r="AF1399" s="199"/>
      <c r="AG1399" s="199"/>
    </row>
    <row r="1400" spans="19:33" customFormat="1" ht="12.75">
      <c r="S1400" s="199"/>
      <c r="T1400" s="199"/>
      <c r="U1400" s="199"/>
      <c r="V1400" s="199"/>
      <c r="W1400" s="199"/>
      <c r="X1400" s="199"/>
      <c r="Y1400" s="199"/>
      <c r="Z1400" s="199"/>
      <c r="AA1400" s="199"/>
      <c r="AB1400" s="199"/>
      <c r="AC1400" s="199"/>
      <c r="AD1400" s="199"/>
      <c r="AE1400" s="199"/>
      <c r="AF1400" s="199"/>
      <c r="AG1400" s="199"/>
    </row>
    <row r="1401" spans="19:33" customFormat="1" ht="12.75">
      <c r="S1401" s="199"/>
      <c r="T1401" s="199"/>
      <c r="U1401" s="199"/>
      <c r="V1401" s="199"/>
      <c r="W1401" s="199"/>
      <c r="X1401" s="199"/>
      <c r="Y1401" s="199"/>
      <c r="Z1401" s="199"/>
      <c r="AA1401" s="199"/>
      <c r="AB1401" s="199"/>
      <c r="AC1401" s="199"/>
      <c r="AD1401" s="199"/>
      <c r="AE1401" s="199"/>
      <c r="AF1401" s="199"/>
      <c r="AG1401" s="199"/>
    </row>
    <row r="1402" spans="19:33" customFormat="1" ht="12.75">
      <c r="S1402" s="199"/>
      <c r="T1402" s="199"/>
      <c r="U1402" s="199"/>
      <c r="V1402" s="199"/>
      <c r="W1402" s="199"/>
      <c r="X1402" s="199"/>
      <c r="Y1402" s="199"/>
      <c r="Z1402" s="199"/>
      <c r="AA1402" s="199"/>
      <c r="AB1402" s="199"/>
      <c r="AC1402" s="199"/>
      <c r="AD1402" s="199"/>
      <c r="AE1402" s="199"/>
      <c r="AF1402" s="199"/>
      <c r="AG1402" s="199"/>
    </row>
    <row r="1403" spans="19:33" customFormat="1" ht="12.75">
      <c r="S1403" s="199"/>
      <c r="T1403" s="199"/>
      <c r="U1403" s="199"/>
      <c r="V1403" s="199"/>
      <c r="W1403" s="199"/>
      <c r="X1403" s="199"/>
      <c r="Y1403" s="199"/>
      <c r="Z1403" s="199"/>
      <c r="AA1403" s="199"/>
      <c r="AB1403" s="199"/>
      <c r="AC1403" s="199"/>
      <c r="AD1403" s="199"/>
      <c r="AE1403" s="199"/>
      <c r="AF1403" s="199"/>
      <c r="AG1403" s="199"/>
    </row>
    <row r="1404" spans="19:33" customFormat="1" ht="12.75">
      <c r="S1404" s="199"/>
      <c r="T1404" s="199"/>
      <c r="U1404" s="199"/>
      <c r="V1404" s="199"/>
      <c r="W1404" s="199"/>
      <c r="X1404" s="199"/>
      <c r="Y1404" s="199"/>
      <c r="Z1404" s="199"/>
      <c r="AA1404" s="199"/>
      <c r="AB1404" s="199"/>
      <c r="AC1404" s="199"/>
      <c r="AD1404" s="199"/>
      <c r="AE1404" s="199"/>
      <c r="AF1404" s="199"/>
      <c r="AG1404" s="199"/>
    </row>
    <row r="1405" spans="19:33" customFormat="1" ht="12.75">
      <c r="S1405" s="199"/>
      <c r="T1405" s="199"/>
      <c r="U1405" s="199"/>
      <c r="V1405" s="199"/>
      <c r="W1405" s="199"/>
      <c r="X1405" s="199"/>
      <c r="Y1405" s="199"/>
      <c r="Z1405" s="199"/>
      <c r="AA1405" s="199"/>
      <c r="AB1405" s="199"/>
      <c r="AC1405" s="199"/>
      <c r="AD1405" s="199"/>
      <c r="AE1405" s="199"/>
      <c r="AF1405" s="199"/>
      <c r="AG1405" s="199"/>
    </row>
    <row r="1406" spans="19:33" customFormat="1" ht="12.75">
      <c r="S1406" s="199"/>
      <c r="T1406" s="199"/>
      <c r="U1406" s="199"/>
      <c r="V1406" s="199"/>
      <c r="W1406" s="199"/>
      <c r="X1406" s="199"/>
      <c r="Y1406" s="199"/>
      <c r="Z1406" s="199"/>
      <c r="AA1406" s="199"/>
      <c r="AB1406" s="199"/>
      <c r="AC1406" s="199"/>
      <c r="AD1406" s="199"/>
      <c r="AE1406" s="199"/>
      <c r="AF1406" s="199"/>
      <c r="AG1406" s="199"/>
    </row>
    <row r="1407" spans="19:33" customFormat="1" ht="12.75">
      <c r="S1407" s="199"/>
      <c r="T1407" s="199"/>
      <c r="U1407" s="199"/>
      <c r="V1407" s="199"/>
      <c r="W1407" s="199"/>
      <c r="X1407" s="199"/>
      <c r="Y1407" s="199"/>
      <c r="Z1407" s="199"/>
      <c r="AA1407" s="199"/>
      <c r="AB1407" s="199"/>
      <c r="AC1407" s="199"/>
      <c r="AD1407" s="199"/>
      <c r="AE1407" s="199"/>
      <c r="AF1407" s="199"/>
      <c r="AG1407" s="199"/>
    </row>
    <row r="1408" spans="19:33" customFormat="1" ht="12.75">
      <c r="S1408" s="199"/>
      <c r="T1408" s="199"/>
      <c r="U1408" s="199"/>
      <c r="V1408" s="199"/>
      <c r="W1408" s="199"/>
      <c r="X1408" s="199"/>
      <c r="Y1408" s="199"/>
      <c r="Z1408" s="199"/>
      <c r="AA1408" s="199"/>
      <c r="AB1408" s="199"/>
      <c r="AC1408" s="199"/>
      <c r="AD1408" s="199"/>
      <c r="AE1408" s="199"/>
      <c r="AF1408" s="199"/>
      <c r="AG1408" s="199"/>
    </row>
    <row r="1409" spans="19:33" customFormat="1" ht="12.75">
      <c r="S1409" s="199"/>
      <c r="T1409" s="199"/>
      <c r="U1409" s="199"/>
      <c r="V1409" s="199"/>
      <c r="W1409" s="199"/>
      <c r="X1409" s="199"/>
      <c r="Y1409" s="199"/>
      <c r="Z1409" s="199"/>
      <c r="AA1409" s="199"/>
      <c r="AB1409" s="199"/>
      <c r="AC1409" s="199"/>
      <c r="AD1409" s="199"/>
      <c r="AE1409" s="199"/>
      <c r="AF1409" s="199"/>
      <c r="AG1409" s="199"/>
    </row>
    <row r="1410" spans="19:33" customFormat="1" ht="12.75">
      <c r="S1410" s="199"/>
      <c r="T1410" s="199"/>
      <c r="U1410" s="199"/>
      <c r="V1410" s="199"/>
      <c r="W1410" s="199"/>
      <c r="X1410" s="199"/>
      <c r="Y1410" s="199"/>
      <c r="Z1410" s="199"/>
      <c r="AA1410" s="199"/>
      <c r="AB1410" s="199"/>
      <c r="AC1410" s="199"/>
      <c r="AD1410" s="199"/>
      <c r="AE1410" s="199"/>
      <c r="AF1410" s="199"/>
      <c r="AG1410" s="199"/>
    </row>
    <row r="1411" spans="19:33" customFormat="1" ht="12.75">
      <c r="S1411" s="199"/>
      <c r="T1411" s="199"/>
      <c r="U1411" s="199"/>
      <c r="V1411" s="199"/>
      <c r="W1411" s="199"/>
      <c r="X1411" s="199"/>
      <c r="Y1411" s="199"/>
      <c r="Z1411" s="199"/>
      <c r="AA1411" s="199"/>
      <c r="AB1411" s="199"/>
      <c r="AC1411" s="199"/>
      <c r="AD1411" s="199"/>
      <c r="AE1411" s="199"/>
      <c r="AF1411" s="199"/>
      <c r="AG1411" s="199"/>
    </row>
    <row r="1412" spans="19:33" customFormat="1" ht="12.75">
      <c r="S1412" s="199"/>
      <c r="T1412" s="199"/>
      <c r="U1412" s="199"/>
      <c r="V1412" s="199"/>
      <c r="W1412" s="199"/>
      <c r="X1412" s="199"/>
      <c r="Y1412" s="199"/>
      <c r="Z1412" s="199"/>
      <c r="AA1412" s="199"/>
      <c r="AB1412" s="199"/>
      <c r="AC1412" s="199"/>
      <c r="AD1412" s="199"/>
      <c r="AE1412" s="199"/>
      <c r="AF1412" s="199"/>
      <c r="AG1412" s="199"/>
    </row>
    <row r="1413" spans="19:33" customFormat="1" ht="12.75">
      <c r="S1413" s="199"/>
      <c r="T1413" s="199"/>
      <c r="U1413" s="199"/>
      <c r="V1413" s="199"/>
      <c r="W1413" s="199"/>
      <c r="X1413" s="199"/>
      <c r="Y1413" s="199"/>
      <c r="Z1413" s="199"/>
      <c r="AA1413" s="199"/>
      <c r="AB1413" s="199"/>
      <c r="AC1413" s="199"/>
      <c r="AD1413" s="199"/>
      <c r="AE1413" s="199"/>
      <c r="AF1413" s="199"/>
      <c r="AG1413" s="199"/>
    </row>
    <row r="1414" spans="19:33" customFormat="1" ht="12.75">
      <c r="S1414" s="199"/>
      <c r="T1414" s="199"/>
      <c r="U1414" s="199"/>
      <c r="V1414" s="199"/>
      <c r="W1414" s="199"/>
      <c r="X1414" s="199"/>
      <c r="Y1414" s="199"/>
      <c r="Z1414" s="199"/>
      <c r="AA1414" s="199"/>
      <c r="AB1414" s="199"/>
      <c r="AC1414" s="199"/>
      <c r="AD1414" s="199"/>
      <c r="AE1414" s="199"/>
      <c r="AF1414" s="199"/>
      <c r="AG1414" s="199"/>
    </row>
    <row r="1415" spans="19:33" customFormat="1" ht="12.75">
      <c r="S1415" s="199"/>
      <c r="T1415" s="199"/>
      <c r="U1415" s="199"/>
      <c r="V1415" s="199"/>
      <c r="W1415" s="199"/>
      <c r="X1415" s="199"/>
      <c r="Y1415" s="199"/>
      <c r="Z1415" s="199"/>
      <c r="AA1415" s="199"/>
      <c r="AB1415" s="199"/>
      <c r="AC1415" s="199"/>
      <c r="AD1415" s="199"/>
      <c r="AE1415" s="199"/>
      <c r="AF1415" s="199"/>
      <c r="AG1415" s="199"/>
    </row>
    <row r="1416" spans="19:33" customFormat="1" ht="12.75">
      <c r="S1416" s="199"/>
      <c r="T1416" s="199"/>
      <c r="U1416" s="199"/>
      <c r="V1416" s="199"/>
      <c r="W1416" s="199"/>
      <c r="X1416" s="199"/>
      <c r="Y1416" s="199"/>
      <c r="Z1416" s="199"/>
      <c r="AA1416" s="199"/>
      <c r="AB1416" s="199"/>
      <c r="AC1416" s="199"/>
      <c r="AD1416" s="199"/>
      <c r="AE1416" s="199"/>
      <c r="AF1416" s="199"/>
      <c r="AG1416" s="199"/>
    </row>
    <row r="1417" spans="19:33" customFormat="1" ht="12.75">
      <c r="S1417" s="199"/>
      <c r="T1417" s="199"/>
      <c r="U1417" s="199"/>
      <c r="V1417" s="199"/>
      <c r="W1417" s="199"/>
      <c r="X1417" s="199"/>
      <c r="Y1417" s="199"/>
      <c r="Z1417" s="199"/>
      <c r="AA1417" s="199"/>
      <c r="AB1417" s="199"/>
      <c r="AC1417" s="199"/>
      <c r="AD1417" s="199"/>
      <c r="AE1417" s="199"/>
      <c r="AF1417" s="199"/>
      <c r="AG1417" s="199"/>
    </row>
    <row r="1418" spans="19:33" customFormat="1" ht="12.75">
      <c r="S1418" s="199"/>
      <c r="T1418" s="199"/>
      <c r="U1418" s="199"/>
      <c r="V1418" s="199"/>
      <c r="W1418" s="199"/>
      <c r="X1418" s="199"/>
      <c r="Y1418" s="199"/>
      <c r="Z1418" s="199"/>
      <c r="AA1418" s="199"/>
      <c r="AB1418" s="199"/>
      <c r="AC1418" s="199"/>
      <c r="AD1418" s="199"/>
      <c r="AE1418" s="199"/>
      <c r="AF1418" s="199"/>
      <c r="AG1418" s="199"/>
    </row>
    <row r="1419" spans="19:33" customFormat="1" ht="12.75">
      <c r="S1419" s="199"/>
      <c r="T1419" s="199"/>
      <c r="U1419" s="199"/>
      <c r="V1419" s="199"/>
      <c r="W1419" s="199"/>
      <c r="X1419" s="199"/>
      <c r="Y1419" s="199"/>
      <c r="Z1419" s="199"/>
      <c r="AA1419" s="199"/>
      <c r="AB1419" s="199"/>
      <c r="AC1419" s="199"/>
      <c r="AD1419" s="199"/>
      <c r="AE1419" s="199"/>
      <c r="AF1419" s="199"/>
      <c r="AG1419" s="199"/>
    </row>
    <row r="1420" spans="19:33" customFormat="1" ht="12.75">
      <c r="S1420" s="199"/>
      <c r="T1420" s="199"/>
      <c r="U1420" s="199"/>
      <c r="V1420" s="199"/>
      <c r="W1420" s="199"/>
      <c r="X1420" s="199"/>
      <c r="Y1420" s="199"/>
      <c r="Z1420" s="199"/>
      <c r="AA1420" s="199"/>
      <c r="AB1420" s="199"/>
      <c r="AC1420" s="199"/>
      <c r="AD1420" s="199"/>
      <c r="AE1420" s="199"/>
      <c r="AF1420" s="199"/>
      <c r="AG1420" s="199"/>
    </row>
    <row r="1421" spans="19:33" customFormat="1" ht="12.75">
      <c r="S1421" s="199"/>
      <c r="T1421" s="199"/>
      <c r="U1421" s="199"/>
      <c r="V1421" s="199"/>
      <c r="W1421" s="199"/>
      <c r="X1421" s="199"/>
      <c r="Y1421" s="199"/>
      <c r="Z1421" s="199"/>
      <c r="AA1421" s="199"/>
      <c r="AB1421" s="199"/>
      <c r="AC1421" s="199"/>
      <c r="AD1421" s="199"/>
      <c r="AE1421" s="199"/>
      <c r="AF1421" s="199"/>
      <c r="AG1421" s="199"/>
    </row>
    <row r="1422" spans="19:33" customFormat="1" ht="12.75">
      <c r="S1422" s="199"/>
      <c r="T1422" s="199"/>
      <c r="U1422" s="199"/>
      <c r="V1422" s="199"/>
      <c r="W1422" s="199"/>
      <c r="X1422" s="199"/>
      <c r="Y1422" s="199"/>
      <c r="Z1422" s="199"/>
      <c r="AA1422" s="199"/>
      <c r="AB1422" s="199"/>
      <c r="AC1422" s="199"/>
      <c r="AD1422" s="199"/>
      <c r="AE1422" s="199"/>
      <c r="AF1422" s="199"/>
      <c r="AG1422" s="199"/>
    </row>
    <row r="1423" spans="19:33" customFormat="1" ht="12.75">
      <c r="S1423" s="199"/>
      <c r="T1423" s="199"/>
      <c r="U1423" s="199"/>
      <c r="V1423" s="199"/>
      <c r="W1423" s="199"/>
      <c r="X1423" s="199"/>
      <c r="Y1423" s="199"/>
      <c r="Z1423" s="199"/>
      <c r="AA1423" s="199"/>
      <c r="AB1423" s="199"/>
      <c r="AC1423" s="199"/>
      <c r="AD1423" s="199"/>
      <c r="AE1423" s="199"/>
      <c r="AF1423" s="199"/>
      <c r="AG1423" s="199"/>
    </row>
    <row r="1424" spans="19:33" customFormat="1" ht="12.75">
      <c r="S1424" s="199"/>
      <c r="T1424" s="199"/>
      <c r="U1424" s="199"/>
      <c r="V1424" s="199"/>
      <c r="W1424" s="199"/>
      <c r="X1424" s="199"/>
      <c r="Y1424" s="199"/>
      <c r="Z1424" s="199"/>
      <c r="AA1424" s="199"/>
      <c r="AB1424" s="199"/>
      <c r="AC1424" s="199"/>
      <c r="AD1424" s="199"/>
      <c r="AE1424" s="199"/>
      <c r="AF1424" s="199"/>
      <c r="AG1424" s="199"/>
    </row>
    <row r="1425" spans="19:33" customFormat="1" ht="12.75">
      <c r="S1425" s="199"/>
      <c r="T1425" s="199"/>
      <c r="U1425" s="199"/>
      <c r="V1425" s="199"/>
      <c r="W1425" s="199"/>
      <c r="X1425" s="199"/>
      <c r="Y1425" s="199"/>
      <c r="Z1425" s="199"/>
      <c r="AA1425" s="199"/>
      <c r="AB1425" s="199"/>
      <c r="AC1425" s="199"/>
      <c r="AD1425" s="199"/>
      <c r="AE1425" s="199"/>
      <c r="AF1425" s="199"/>
      <c r="AG1425" s="199"/>
    </row>
    <row r="1426" spans="19:33" customFormat="1" ht="12.75">
      <c r="S1426" s="199"/>
      <c r="T1426" s="199"/>
      <c r="U1426" s="199"/>
      <c r="V1426" s="199"/>
      <c r="W1426" s="199"/>
      <c r="X1426" s="199"/>
      <c r="Y1426" s="199"/>
      <c r="Z1426" s="199"/>
      <c r="AA1426" s="199"/>
      <c r="AB1426" s="199"/>
      <c r="AC1426" s="199"/>
      <c r="AD1426" s="199"/>
      <c r="AE1426" s="199"/>
      <c r="AF1426" s="199"/>
      <c r="AG1426" s="199"/>
    </row>
    <row r="1427" spans="19:33" customFormat="1" ht="12.75">
      <c r="S1427" s="199"/>
      <c r="T1427" s="199"/>
      <c r="U1427" s="199"/>
      <c r="V1427" s="199"/>
      <c r="W1427" s="199"/>
      <c r="X1427" s="199"/>
      <c r="Y1427" s="199"/>
      <c r="Z1427" s="199"/>
      <c r="AA1427" s="199"/>
      <c r="AB1427" s="199"/>
      <c r="AC1427" s="199"/>
      <c r="AD1427" s="199"/>
      <c r="AE1427" s="199"/>
      <c r="AF1427" s="199"/>
      <c r="AG1427" s="199"/>
    </row>
    <row r="1428" spans="19:33" customFormat="1" ht="12.75">
      <c r="S1428" s="199"/>
      <c r="T1428" s="199"/>
      <c r="U1428" s="199"/>
      <c r="V1428" s="199"/>
      <c r="W1428" s="199"/>
      <c r="X1428" s="199"/>
      <c r="Y1428" s="199"/>
      <c r="Z1428" s="199"/>
      <c r="AA1428" s="199"/>
      <c r="AB1428" s="199"/>
      <c r="AC1428" s="199"/>
      <c r="AD1428" s="199"/>
      <c r="AE1428" s="199"/>
      <c r="AF1428" s="199"/>
      <c r="AG1428" s="199"/>
    </row>
    <row r="1429" spans="19:33" customFormat="1" ht="12.75">
      <c r="S1429" s="199"/>
      <c r="T1429" s="199"/>
      <c r="U1429" s="199"/>
      <c r="V1429" s="199"/>
      <c r="W1429" s="199"/>
      <c r="X1429" s="199"/>
      <c r="Y1429" s="199"/>
      <c r="Z1429" s="199"/>
      <c r="AA1429" s="199"/>
      <c r="AB1429" s="199"/>
      <c r="AC1429" s="199"/>
      <c r="AD1429" s="199"/>
      <c r="AE1429" s="199"/>
      <c r="AF1429" s="199"/>
      <c r="AG1429" s="199"/>
    </row>
    <row r="1430" spans="19:33" customFormat="1" ht="12.75">
      <c r="S1430" s="199"/>
      <c r="T1430" s="199"/>
      <c r="U1430" s="199"/>
      <c r="V1430" s="199"/>
      <c r="W1430" s="199"/>
      <c r="X1430" s="199"/>
      <c r="Y1430" s="199"/>
      <c r="Z1430" s="199"/>
      <c r="AA1430" s="199"/>
      <c r="AB1430" s="199"/>
      <c r="AC1430" s="199"/>
      <c r="AD1430" s="199"/>
      <c r="AE1430" s="199"/>
      <c r="AF1430" s="199"/>
      <c r="AG1430" s="199"/>
    </row>
    <row r="1431" spans="19:33" customFormat="1" ht="12.75">
      <c r="S1431" s="199"/>
      <c r="T1431" s="199"/>
      <c r="U1431" s="199"/>
      <c r="V1431" s="199"/>
      <c r="W1431" s="199"/>
      <c r="X1431" s="199"/>
      <c r="Y1431" s="199"/>
      <c r="Z1431" s="199"/>
      <c r="AA1431" s="199"/>
      <c r="AB1431" s="199"/>
      <c r="AC1431" s="199"/>
      <c r="AD1431" s="199"/>
      <c r="AE1431" s="199"/>
      <c r="AF1431" s="199"/>
      <c r="AG1431" s="199"/>
    </row>
    <row r="1432" spans="19:33" customFormat="1" ht="12.75">
      <c r="S1432" s="199"/>
      <c r="T1432" s="199"/>
      <c r="U1432" s="199"/>
      <c r="V1432" s="199"/>
      <c r="W1432" s="199"/>
      <c r="X1432" s="199"/>
      <c r="Y1432" s="199"/>
      <c r="Z1432" s="199"/>
      <c r="AA1432" s="199"/>
      <c r="AB1432" s="199"/>
      <c r="AC1432" s="199"/>
      <c r="AD1432" s="199"/>
      <c r="AE1432" s="199"/>
      <c r="AF1432" s="199"/>
      <c r="AG1432" s="199"/>
    </row>
    <row r="1433" spans="19:33" customFormat="1" ht="12.75">
      <c r="S1433" s="199"/>
      <c r="T1433" s="199"/>
      <c r="U1433" s="199"/>
      <c r="V1433" s="199"/>
      <c r="W1433" s="199"/>
      <c r="X1433" s="199"/>
      <c r="Y1433" s="199"/>
      <c r="Z1433" s="199"/>
      <c r="AA1433" s="199"/>
      <c r="AB1433" s="199"/>
      <c r="AC1433" s="199"/>
      <c r="AD1433" s="199"/>
      <c r="AE1433" s="199"/>
      <c r="AF1433" s="199"/>
      <c r="AG1433" s="199"/>
    </row>
    <row r="1434" spans="19:33" customFormat="1" ht="12.75">
      <c r="S1434" s="199"/>
      <c r="T1434" s="199"/>
      <c r="U1434" s="199"/>
      <c r="V1434" s="199"/>
      <c r="W1434" s="199"/>
      <c r="X1434" s="199"/>
      <c r="Y1434" s="199"/>
      <c r="Z1434" s="199"/>
      <c r="AA1434" s="199"/>
      <c r="AB1434" s="199"/>
      <c r="AC1434" s="199"/>
      <c r="AD1434" s="199"/>
      <c r="AE1434" s="199"/>
      <c r="AF1434" s="199"/>
      <c r="AG1434" s="199"/>
    </row>
    <row r="1435" spans="19:33" customFormat="1" ht="12.75">
      <c r="S1435" s="199"/>
      <c r="T1435" s="199"/>
      <c r="U1435" s="199"/>
      <c r="V1435" s="199"/>
      <c r="W1435" s="199"/>
      <c r="X1435" s="199"/>
      <c r="Y1435" s="199"/>
      <c r="Z1435" s="199"/>
      <c r="AA1435" s="199"/>
      <c r="AB1435" s="199"/>
      <c r="AC1435" s="199"/>
      <c r="AD1435" s="199"/>
      <c r="AE1435" s="199"/>
      <c r="AF1435" s="199"/>
      <c r="AG1435" s="199"/>
    </row>
    <row r="1436" spans="19:33" customFormat="1" ht="12.75">
      <c r="S1436" s="199"/>
      <c r="T1436" s="199"/>
      <c r="U1436" s="199"/>
      <c r="V1436" s="199"/>
      <c r="W1436" s="199"/>
      <c r="X1436" s="199"/>
      <c r="Y1436" s="199"/>
      <c r="Z1436" s="199"/>
      <c r="AA1436" s="199"/>
      <c r="AB1436" s="199"/>
      <c r="AC1436" s="199"/>
      <c r="AD1436" s="199"/>
      <c r="AE1436" s="199"/>
      <c r="AF1436" s="199"/>
      <c r="AG1436" s="199"/>
    </row>
    <row r="1437" spans="19:33" customFormat="1" ht="12.75">
      <c r="S1437" s="199"/>
      <c r="T1437" s="199"/>
      <c r="U1437" s="199"/>
      <c r="V1437" s="199"/>
      <c r="W1437" s="199"/>
      <c r="X1437" s="199"/>
      <c r="Y1437" s="199"/>
      <c r="Z1437" s="199"/>
      <c r="AA1437" s="199"/>
      <c r="AB1437" s="199"/>
      <c r="AC1437" s="199"/>
      <c r="AD1437" s="199"/>
      <c r="AE1437" s="199"/>
      <c r="AF1437" s="199"/>
      <c r="AG1437" s="199"/>
    </row>
    <row r="1438" spans="19:33" customFormat="1" ht="12.75">
      <c r="S1438" s="199"/>
      <c r="T1438" s="199"/>
      <c r="U1438" s="199"/>
      <c r="V1438" s="199"/>
      <c r="W1438" s="199"/>
      <c r="X1438" s="199"/>
      <c r="Y1438" s="199"/>
      <c r="Z1438" s="199"/>
      <c r="AA1438" s="199"/>
      <c r="AB1438" s="199"/>
      <c r="AC1438" s="199"/>
      <c r="AD1438" s="199"/>
      <c r="AE1438" s="199"/>
      <c r="AF1438" s="199"/>
      <c r="AG1438" s="199"/>
    </row>
    <row r="1439" spans="19:33" customFormat="1" ht="12.75">
      <c r="S1439" s="199"/>
      <c r="T1439" s="199"/>
      <c r="U1439" s="199"/>
      <c r="V1439" s="199"/>
      <c r="W1439" s="199"/>
      <c r="X1439" s="199"/>
      <c r="Y1439" s="199"/>
      <c r="Z1439" s="199"/>
      <c r="AA1439" s="199"/>
      <c r="AB1439" s="199"/>
      <c r="AC1439" s="199"/>
      <c r="AD1439" s="199"/>
      <c r="AE1439" s="199"/>
      <c r="AF1439" s="199"/>
      <c r="AG1439" s="199"/>
    </row>
    <row r="1440" spans="19:33" customFormat="1" ht="12.75">
      <c r="S1440" s="199"/>
      <c r="T1440" s="199"/>
      <c r="U1440" s="199"/>
      <c r="V1440" s="199"/>
      <c r="W1440" s="199"/>
      <c r="X1440" s="199"/>
      <c r="Y1440" s="199"/>
      <c r="Z1440" s="199"/>
      <c r="AA1440" s="199"/>
      <c r="AB1440" s="199"/>
      <c r="AC1440" s="199"/>
      <c r="AD1440" s="199"/>
      <c r="AE1440" s="199"/>
      <c r="AF1440" s="199"/>
      <c r="AG1440" s="199"/>
    </row>
    <row r="1441" spans="19:33" customFormat="1" ht="12.75">
      <c r="S1441" s="199"/>
      <c r="T1441" s="199"/>
      <c r="U1441" s="199"/>
      <c r="V1441" s="199"/>
      <c r="W1441" s="199"/>
      <c r="X1441" s="199"/>
      <c r="Y1441" s="199"/>
      <c r="Z1441" s="199"/>
      <c r="AA1441" s="199"/>
      <c r="AB1441" s="199"/>
      <c r="AC1441" s="199"/>
      <c r="AD1441" s="199"/>
      <c r="AE1441" s="199"/>
      <c r="AF1441" s="199"/>
      <c r="AG1441" s="199"/>
    </row>
    <row r="1442" spans="19:33" customFormat="1" ht="12.75">
      <c r="S1442" s="199"/>
      <c r="T1442" s="199"/>
      <c r="U1442" s="199"/>
      <c r="V1442" s="199"/>
      <c r="W1442" s="199"/>
      <c r="X1442" s="199"/>
      <c r="Y1442" s="199"/>
      <c r="Z1442" s="199"/>
      <c r="AA1442" s="199"/>
      <c r="AB1442" s="199"/>
      <c r="AC1442" s="199"/>
      <c r="AD1442" s="199"/>
      <c r="AE1442" s="199"/>
      <c r="AF1442" s="199"/>
      <c r="AG1442" s="199"/>
    </row>
    <row r="1443" spans="19:33" customFormat="1" ht="12.75">
      <c r="S1443" s="199"/>
      <c r="T1443" s="199"/>
      <c r="U1443" s="199"/>
      <c r="V1443" s="199"/>
      <c r="W1443" s="199"/>
      <c r="X1443" s="199"/>
      <c r="Y1443" s="199"/>
      <c r="Z1443" s="199"/>
      <c r="AA1443" s="199"/>
      <c r="AB1443" s="199"/>
      <c r="AC1443" s="199"/>
      <c r="AD1443" s="199"/>
      <c r="AE1443" s="199"/>
      <c r="AF1443" s="199"/>
      <c r="AG1443" s="199"/>
    </row>
    <row r="1444" spans="19:33" customFormat="1" ht="12.75">
      <c r="S1444" s="199"/>
      <c r="T1444" s="199"/>
      <c r="U1444" s="199"/>
      <c r="V1444" s="199"/>
      <c r="W1444" s="199"/>
      <c r="X1444" s="199"/>
      <c r="Y1444" s="199"/>
      <c r="Z1444" s="199"/>
      <c r="AA1444" s="199"/>
      <c r="AB1444" s="199"/>
      <c r="AC1444" s="199"/>
      <c r="AD1444" s="199"/>
      <c r="AE1444" s="199"/>
      <c r="AF1444" s="199"/>
      <c r="AG1444" s="199"/>
    </row>
    <row r="1445" spans="19:33" customFormat="1" ht="12.75">
      <c r="S1445" s="199"/>
      <c r="T1445" s="199"/>
      <c r="U1445" s="199"/>
      <c r="V1445" s="199"/>
      <c r="W1445" s="199"/>
      <c r="X1445" s="199"/>
      <c r="Y1445" s="199"/>
      <c r="Z1445" s="199"/>
      <c r="AA1445" s="199"/>
      <c r="AB1445" s="199"/>
      <c r="AC1445" s="199"/>
      <c r="AD1445" s="199"/>
      <c r="AE1445" s="199"/>
      <c r="AF1445" s="199"/>
      <c r="AG1445" s="199"/>
    </row>
    <row r="1446" spans="19:33" customFormat="1" ht="12.75">
      <c r="S1446" s="199"/>
      <c r="T1446" s="199"/>
      <c r="U1446" s="199"/>
      <c r="V1446" s="199"/>
      <c r="W1446" s="199"/>
      <c r="X1446" s="199"/>
      <c r="Y1446" s="199"/>
      <c r="Z1446" s="199"/>
      <c r="AA1446" s="199"/>
      <c r="AB1446" s="199"/>
      <c r="AC1446" s="199"/>
      <c r="AD1446" s="199"/>
      <c r="AE1446" s="199"/>
      <c r="AF1446" s="199"/>
      <c r="AG1446" s="199"/>
    </row>
    <row r="1447" spans="19:33" customFormat="1" ht="12.75">
      <c r="S1447" s="199"/>
      <c r="T1447" s="199"/>
      <c r="U1447" s="199"/>
      <c r="V1447" s="199"/>
      <c r="W1447" s="199"/>
      <c r="X1447" s="199"/>
      <c r="Y1447" s="199"/>
      <c r="Z1447" s="199"/>
      <c r="AA1447" s="199"/>
      <c r="AB1447" s="199"/>
      <c r="AC1447" s="199"/>
      <c r="AD1447" s="199"/>
      <c r="AE1447" s="199"/>
      <c r="AF1447" s="199"/>
      <c r="AG1447" s="199"/>
    </row>
    <row r="1448" spans="19:33" customFormat="1" ht="12.75">
      <c r="S1448" s="199"/>
      <c r="T1448" s="199"/>
      <c r="U1448" s="199"/>
      <c r="V1448" s="199"/>
      <c r="W1448" s="199"/>
      <c r="X1448" s="199"/>
      <c r="Y1448" s="199"/>
      <c r="Z1448" s="199"/>
      <c r="AA1448" s="199"/>
      <c r="AB1448" s="199"/>
      <c r="AC1448" s="199"/>
      <c r="AD1448" s="199"/>
      <c r="AE1448" s="199"/>
      <c r="AF1448" s="199"/>
      <c r="AG1448" s="199"/>
    </row>
    <row r="1449" spans="19:33" customFormat="1" ht="12.75">
      <c r="S1449" s="199"/>
      <c r="T1449" s="199"/>
      <c r="U1449" s="199"/>
      <c r="V1449" s="199"/>
      <c r="W1449" s="199"/>
      <c r="X1449" s="199"/>
      <c r="Y1449" s="199"/>
      <c r="Z1449" s="199"/>
      <c r="AA1449" s="199"/>
      <c r="AB1449" s="199"/>
      <c r="AC1449" s="199"/>
      <c r="AD1449" s="199"/>
      <c r="AE1449" s="199"/>
      <c r="AF1449" s="199"/>
      <c r="AG1449" s="199"/>
    </row>
    <row r="1450" spans="19:33" customFormat="1" ht="12.75">
      <c r="S1450" s="199"/>
      <c r="T1450" s="199"/>
      <c r="U1450" s="199"/>
      <c r="V1450" s="199"/>
      <c r="W1450" s="199"/>
      <c r="X1450" s="199"/>
      <c r="Y1450" s="199"/>
      <c r="Z1450" s="199"/>
      <c r="AA1450" s="199"/>
      <c r="AB1450" s="199"/>
      <c r="AC1450" s="199"/>
      <c r="AD1450" s="199"/>
      <c r="AE1450" s="199"/>
      <c r="AF1450" s="199"/>
      <c r="AG1450" s="199"/>
    </row>
    <row r="1451" spans="19:33" customFormat="1" ht="12.75">
      <c r="S1451" s="199"/>
      <c r="T1451" s="199"/>
      <c r="U1451" s="199"/>
      <c r="V1451" s="199"/>
      <c r="W1451" s="199"/>
      <c r="X1451" s="199"/>
      <c r="Y1451" s="199"/>
      <c r="Z1451" s="199"/>
      <c r="AA1451" s="199"/>
      <c r="AB1451" s="199"/>
      <c r="AC1451" s="199"/>
      <c r="AD1451" s="199"/>
      <c r="AE1451" s="199"/>
      <c r="AF1451" s="199"/>
      <c r="AG1451" s="199"/>
    </row>
    <row r="1452" spans="19:33" customFormat="1" ht="12.75">
      <c r="S1452" s="199"/>
      <c r="T1452" s="199"/>
      <c r="U1452" s="199"/>
      <c r="V1452" s="199"/>
      <c r="W1452" s="199"/>
      <c r="X1452" s="199"/>
      <c r="Y1452" s="199"/>
      <c r="Z1452" s="199"/>
      <c r="AA1452" s="199"/>
      <c r="AB1452" s="199"/>
      <c r="AC1452" s="199"/>
      <c r="AD1452" s="199"/>
      <c r="AE1452" s="199"/>
      <c r="AF1452" s="199"/>
      <c r="AG1452" s="199"/>
    </row>
    <row r="1453" spans="19:33" customFormat="1" ht="12.75">
      <c r="S1453" s="199"/>
      <c r="T1453" s="199"/>
      <c r="U1453" s="199"/>
      <c r="V1453" s="199"/>
      <c r="W1453" s="199"/>
      <c r="X1453" s="199"/>
      <c r="Y1453" s="199"/>
      <c r="Z1453" s="199"/>
      <c r="AA1453" s="199"/>
      <c r="AB1453" s="199"/>
      <c r="AC1453" s="199"/>
      <c r="AD1453" s="199"/>
      <c r="AE1453" s="199"/>
      <c r="AF1453" s="199"/>
      <c r="AG1453" s="199"/>
    </row>
    <row r="1454" spans="19:33" customFormat="1" ht="12.75">
      <c r="S1454" s="199"/>
      <c r="T1454" s="199"/>
      <c r="U1454" s="199"/>
      <c r="V1454" s="199"/>
      <c r="W1454" s="199"/>
      <c r="X1454" s="199"/>
      <c r="Y1454" s="199"/>
      <c r="Z1454" s="199"/>
      <c r="AA1454" s="199"/>
      <c r="AB1454" s="199"/>
      <c r="AC1454" s="199"/>
      <c r="AD1454" s="199"/>
      <c r="AE1454" s="199"/>
      <c r="AF1454" s="199"/>
      <c r="AG1454" s="199"/>
    </row>
    <row r="1455" spans="19:33" customFormat="1" ht="12.75">
      <c r="S1455" s="199"/>
      <c r="T1455" s="199"/>
      <c r="U1455" s="199"/>
      <c r="V1455" s="199"/>
      <c r="W1455" s="199"/>
      <c r="X1455" s="199"/>
      <c r="Y1455" s="199"/>
      <c r="Z1455" s="199"/>
      <c r="AA1455" s="199"/>
      <c r="AB1455" s="199"/>
      <c r="AC1455" s="199"/>
      <c r="AD1455" s="199"/>
      <c r="AE1455" s="199"/>
      <c r="AF1455" s="199"/>
      <c r="AG1455" s="199"/>
    </row>
    <row r="1456" spans="19:33" customFormat="1" ht="12.75">
      <c r="S1456" s="199"/>
      <c r="T1456" s="199"/>
      <c r="U1456" s="199"/>
      <c r="V1456" s="199"/>
      <c r="W1456" s="199"/>
      <c r="X1456" s="199"/>
      <c r="Y1456" s="199"/>
      <c r="Z1456" s="199"/>
      <c r="AA1456" s="199"/>
      <c r="AB1456" s="199"/>
      <c r="AC1456" s="199"/>
      <c r="AD1456" s="199"/>
      <c r="AE1456" s="199"/>
      <c r="AF1456" s="199"/>
      <c r="AG1456" s="199"/>
    </row>
    <row r="1457" spans="19:33" customFormat="1" ht="12.75">
      <c r="S1457" s="199"/>
      <c r="T1457" s="199"/>
      <c r="U1457" s="199"/>
      <c r="V1457" s="199"/>
      <c r="W1457" s="199"/>
      <c r="X1457" s="199"/>
      <c r="Y1457" s="199"/>
      <c r="Z1457" s="199"/>
      <c r="AA1457" s="199"/>
      <c r="AB1457" s="199"/>
      <c r="AC1457" s="199"/>
      <c r="AD1457" s="199"/>
      <c r="AE1457" s="199"/>
      <c r="AF1457" s="199"/>
      <c r="AG1457" s="199"/>
    </row>
    <row r="1458" spans="19:33" customFormat="1" ht="12.75">
      <c r="S1458" s="199"/>
      <c r="T1458" s="199"/>
      <c r="U1458" s="199"/>
      <c r="V1458" s="199"/>
      <c r="W1458" s="199"/>
      <c r="X1458" s="199"/>
      <c r="Y1458" s="199"/>
      <c r="Z1458" s="199"/>
      <c r="AA1458" s="199"/>
      <c r="AB1458" s="199"/>
      <c r="AC1458" s="199"/>
      <c r="AD1458" s="199"/>
      <c r="AE1458" s="199"/>
      <c r="AF1458" s="199"/>
      <c r="AG1458" s="199"/>
    </row>
    <row r="1459" spans="19:33" customFormat="1" ht="12.75">
      <c r="S1459" s="199"/>
      <c r="T1459" s="199"/>
      <c r="U1459" s="199"/>
      <c r="V1459" s="199"/>
      <c r="W1459" s="199"/>
      <c r="X1459" s="199"/>
      <c r="Y1459" s="199"/>
      <c r="Z1459" s="199"/>
      <c r="AA1459" s="199"/>
      <c r="AB1459" s="199"/>
      <c r="AC1459" s="199"/>
      <c r="AD1459" s="199"/>
      <c r="AE1459" s="199"/>
      <c r="AF1459" s="199"/>
      <c r="AG1459" s="199"/>
    </row>
    <row r="1460" spans="19:33" customFormat="1" ht="12.75">
      <c r="S1460" s="199"/>
      <c r="T1460" s="199"/>
      <c r="U1460" s="199"/>
      <c r="V1460" s="199"/>
      <c r="W1460" s="199"/>
      <c r="X1460" s="199"/>
      <c r="Y1460" s="199"/>
      <c r="Z1460" s="199"/>
      <c r="AA1460" s="199"/>
      <c r="AB1460" s="199"/>
      <c r="AC1460" s="199"/>
      <c r="AD1460" s="199"/>
      <c r="AE1460" s="199"/>
      <c r="AF1460" s="199"/>
      <c r="AG1460" s="199"/>
    </row>
    <row r="1461" spans="19:33" customFormat="1" ht="12.75">
      <c r="S1461" s="199"/>
      <c r="T1461" s="199"/>
      <c r="U1461" s="199"/>
      <c r="V1461" s="199"/>
      <c r="W1461" s="199"/>
      <c r="X1461" s="199"/>
      <c r="Y1461" s="199"/>
      <c r="Z1461" s="199"/>
      <c r="AA1461" s="199"/>
      <c r="AB1461" s="199"/>
      <c r="AC1461" s="199"/>
      <c r="AD1461" s="199"/>
      <c r="AE1461" s="199"/>
      <c r="AF1461" s="199"/>
      <c r="AG1461" s="199"/>
    </row>
    <row r="1462" spans="19:33" customFormat="1" ht="12.75">
      <c r="S1462" s="199"/>
      <c r="T1462" s="199"/>
      <c r="U1462" s="199"/>
      <c r="V1462" s="199"/>
      <c r="W1462" s="199"/>
      <c r="X1462" s="199"/>
      <c r="Y1462" s="199"/>
      <c r="Z1462" s="199"/>
      <c r="AA1462" s="199"/>
      <c r="AB1462" s="199"/>
      <c r="AC1462" s="199"/>
      <c r="AD1462" s="199"/>
      <c r="AE1462" s="199"/>
      <c r="AF1462" s="199"/>
      <c r="AG1462" s="199"/>
    </row>
    <row r="1463" spans="19:33" customFormat="1" ht="12.75">
      <c r="S1463" s="199"/>
      <c r="T1463" s="199"/>
      <c r="U1463" s="199"/>
      <c r="V1463" s="199"/>
      <c r="W1463" s="199"/>
      <c r="X1463" s="199"/>
      <c r="Y1463" s="199"/>
      <c r="Z1463" s="199"/>
      <c r="AA1463" s="199"/>
      <c r="AB1463" s="199"/>
      <c r="AC1463" s="199"/>
      <c r="AD1463" s="199"/>
      <c r="AE1463" s="199"/>
      <c r="AF1463" s="199"/>
      <c r="AG1463" s="199"/>
    </row>
    <row r="1464" spans="19:33" customFormat="1" ht="12.75">
      <c r="S1464" s="199"/>
      <c r="T1464" s="199"/>
      <c r="U1464" s="199"/>
      <c r="V1464" s="199"/>
      <c r="W1464" s="199"/>
      <c r="X1464" s="199"/>
      <c r="Y1464" s="199"/>
      <c r="Z1464" s="199"/>
      <c r="AA1464" s="199"/>
      <c r="AB1464" s="199"/>
      <c r="AC1464" s="199"/>
      <c r="AD1464" s="199"/>
      <c r="AE1464" s="199"/>
      <c r="AF1464" s="199"/>
      <c r="AG1464" s="199"/>
    </row>
    <row r="1465" spans="19:33" customFormat="1" ht="12.75">
      <c r="S1465" s="199"/>
      <c r="T1465" s="199"/>
      <c r="U1465" s="199"/>
      <c r="V1465" s="199"/>
      <c r="W1465" s="199"/>
      <c r="X1465" s="199"/>
      <c r="Y1465" s="199"/>
      <c r="Z1465" s="199"/>
      <c r="AA1465" s="199"/>
      <c r="AB1465" s="199"/>
      <c r="AC1465" s="199"/>
      <c r="AD1465" s="199"/>
      <c r="AE1465" s="199"/>
      <c r="AF1465" s="199"/>
      <c r="AG1465" s="199"/>
    </row>
    <row r="1466" spans="19:33" customFormat="1" ht="12.75">
      <c r="S1466" s="199"/>
      <c r="T1466" s="199"/>
      <c r="U1466" s="199"/>
      <c r="V1466" s="199"/>
      <c r="W1466" s="199"/>
      <c r="X1466" s="199"/>
      <c r="Y1466" s="199"/>
      <c r="Z1466" s="199"/>
      <c r="AA1466" s="199"/>
      <c r="AB1466" s="199"/>
      <c r="AC1466" s="199"/>
      <c r="AD1466" s="199"/>
      <c r="AE1466" s="199"/>
      <c r="AF1466" s="199"/>
      <c r="AG1466" s="199"/>
    </row>
    <row r="1467" spans="19:33" customFormat="1" ht="12.75">
      <c r="S1467" s="199"/>
      <c r="T1467" s="199"/>
      <c r="U1467" s="199"/>
      <c r="V1467" s="199"/>
      <c r="W1467" s="199"/>
      <c r="X1467" s="199"/>
      <c r="Y1467" s="199"/>
      <c r="Z1467" s="199"/>
      <c r="AA1467" s="199"/>
      <c r="AB1467" s="199"/>
      <c r="AC1467" s="199"/>
      <c r="AD1467" s="199"/>
      <c r="AE1467" s="199"/>
      <c r="AF1467" s="199"/>
      <c r="AG1467" s="199"/>
    </row>
    <row r="1468" spans="19:33" customFormat="1" ht="12.75">
      <c r="S1468" s="199"/>
      <c r="T1468" s="199"/>
      <c r="U1468" s="199"/>
      <c r="V1468" s="199"/>
      <c r="W1468" s="199"/>
      <c r="X1468" s="199"/>
      <c r="Y1468" s="199"/>
      <c r="Z1468" s="199"/>
      <c r="AA1468" s="199"/>
      <c r="AB1468" s="199"/>
      <c r="AC1468" s="199"/>
      <c r="AD1468" s="199"/>
      <c r="AE1468" s="199"/>
      <c r="AF1468" s="199"/>
      <c r="AG1468" s="199"/>
    </row>
    <row r="1469" spans="19:33" customFormat="1" ht="12.75">
      <c r="S1469" s="199"/>
      <c r="T1469" s="199"/>
      <c r="U1469" s="199"/>
      <c r="V1469" s="199"/>
      <c r="W1469" s="199"/>
      <c r="X1469" s="199"/>
      <c r="Y1469" s="199"/>
      <c r="Z1469" s="199"/>
      <c r="AA1469" s="199"/>
      <c r="AB1469" s="199"/>
      <c r="AC1469" s="199"/>
      <c r="AD1469" s="199"/>
      <c r="AE1469" s="199"/>
      <c r="AF1469" s="199"/>
      <c r="AG1469" s="199"/>
    </row>
    <row r="1470" spans="19:33" customFormat="1" ht="12.75">
      <c r="S1470" s="199"/>
      <c r="T1470" s="199"/>
      <c r="U1470" s="199"/>
      <c r="V1470" s="199"/>
      <c r="W1470" s="199"/>
      <c r="X1470" s="199"/>
      <c r="Y1470" s="199"/>
      <c r="Z1470" s="199"/>
      <c r="AA1470" s="199"/>
      <c r="AB1470" s="199"/>
      <c r="AC1470" s="199"/>
      <c r="AD1470" s="199"/>
      <c r="AE1470" s="199"/>
      <c r="AF1470" s="199"/>
      <c r="AG1470" s="199"/>
    </row>
    <row r="1471" spans="19:33" customFormat="1" ht="12.75">
      <c r="S1471" s="199"/>
      <c r="T1471" s="199"/>
      <c r="U1471" s="199"/>
      <c r="V1471" s="199"/>
      <c r="W1471" s="199"/>
      <c r="X1471" s="199"/>
      <c r="Y1471" s="199"/>
      <c r="Z1471" s="199"/>
      <c r="AA1471" s="199"/>
      <c r="AB1471" s="199"/>
      <c r="AC1471" s="199"/>
      <c r="AD1471" s="199"/>
      <c r="AE1471" s="199"/>
      <c r="AF1471" s="199"/>
      <c r="AG1471" s="199"/>
    </row>
    <row r="1472" spans="19:33" customFormat="1" ht="12.75">
      <c r="S1472" s="199"/>
      <c r="T1472" s="199"/>
      <c r="U1472" s="199"/>
      <c r="V1472" s="199"/>
      <c r="W1472" s="199"/>
      <c r="X1472" s="199"/>
      <c r="Y1472" s="199"/>
      <c r="Z1472" s="199"/>
      <c r="AA1472" s="199"/>
      <c r="AB1472" s="199"/>
      <c r="AC1472" s="199"/>
      <c r="AD1472" s="199"/>
      <c r="AE1472" s="199"/>
      <c r="AF1472" s="199"/>
      <c r="AG1472" s="199"/>
    </row>
    <row r="1473" spans="19:33" customFormat="1" ht="12.75">
      <c r="S1473" s="199"/>
      <c r="T1473" s="199"/>
      <c r="U1473" s="199"/>
      <c r="V1473" s="199"/>
      <c r="W1473" s="199"/>
      <c r="X1473" s="199"/>
      <c r="Y1473" s="199"/>
      <c r="Z1473" s="199"/>
      <c r="AA1473" s="199"/>
      <c r="AB1473" s="199"/>
      <c r="AC1473" s="199"/>
      <c r="AD1473" s="199"/>
      <c r="AE1473" s="199"/>
      <c r="AF1473" s="199"/>
      <c r="AG1473" s="199"/>
    </row>
    <row r="1474" spans="19:33" customFormat="1" ht="12.75">
      <c r="S1474" s="199"/>
      <c r="T1474" s="199"/>
      <c r="U1474" s="199"/>
      <c r="V1474" s="199"/>
      <c r="W1474" s="199"/>
      <c r="X1474" s="199"/>
      <c r="Y1474" s="199"/>
      <c r="Z1474" s="199"/>
      <c r="AA1474" s="199"/>
      <c r="AB1474" s="199"/>
      <c r="AC1474" s="199"/>
      <c r="AD1474" s="199"/>
      <c r="AE1474" s="199"/>
      <c r="AF1474" s="199"/>
      <c r="AG1474" s="199"/>
    </row>
    <row r="1475" spans="19:33" customFormat="1" ht="12.75">
      <c r="S1475" s="199"/>
      <c r="T1475" s="199"/>
      <c r="U1475" s="199"/>
      <c r="V1475" s="199"/>
      <c r="W1475" s="199"/>
      <c r="X1475" s="199"/>
      <c r="Y1475" s="199"/>
      <c r="Z1475" s="199"/>
      <c r="AA1475" s="199"/>
      <c r="AB1475" s="199"/>
      <c r="AC1475" s="199"/>
      <c r="AD1475" s="199"/>
      <c r="AE1475" s="199"/>
      <c r="AF1475" s="199"/>
      <c r="AG1475" s="199"/>
    </row>
    <row r="1476" spans="19:33" customFormat="1" ht="12.75">
      <c r="S1476" s="199"/>
      <c r="T1476" s="199"/>
      <c r="U1476" s="199"/>
      <c r="V1476" s="199"/>
      <c r="W1476" s="199"/>
      <c r="X1476" s="199"/>
      <c r="Y1476" s="199"/>
      <c r="Z1476" s="199"/>
      <c r="AA1476" s="199"/>
      <c r="AB1476" s="199"/>
      <c r="AC1476" s="199"/>
      <c r="AD1476" s="199"/>
      <c r="AE1476" s="199"/>
      <c r="AF1476" s="199"/>
      <c r="AG1476" s="199"/>
    </row>
    <row r="1477" spans="19:33" customFormat="1" ht="12.75">
      <c r="S1477" s="199"/>
      <c r="T1477" s="199"/>
      <c r="U1477" s="199"/>
      <c r="V1477" s="199"/>
      <c r="W1477" s="199"/>
      <c r="X1477" s="199"/>
      <c r="Y1477" s="199"/>
      <c r="Z1477" s="199"/>
      <c r="AA1477" s="199"/>
      <c r="AB1477" s="199"/>
      <c r="AC1477" s="199"/>
      <c r="AD1477" s="199"/>
      <c r="AE1477" s="199"/>
      <c r="AF1477" s="199"/>
      <c r="AG1477" s="199"/>
    </row>
    <row r="1478" spans="19:33" customFormat="1" ht="12.75">
      <c r="S1478" s="199"/>
      <c r="T1478" s="199"/>
      <c r="U1478" s="199"/>
      <c r="V1478" s="199"/>
      <c r="W1478" s="199"/>
      <c r="X1478" s="199"/>
      <c r="Y1478" s="199"/>
      <c r="Z1478" s="199"/>
      <c r="AA1478" s="199"/>
      <c r="AB1478" s="199"/>
      <c r="AC1478" s="199"/>
      <c r="AD1478" s="199"/>
      <c r="AE1478" s="199"/>
      <c r="AF1478" s="199"/>
      <c r="AG1478" s="199"/>
    </row>
    <row r="1479" spans="19:33" customFormat="1" ht="12.75">
      <c r="S1479" s="199"/>
      <c r="T1479" s="199"/>
      <c r="U1479" s="199"/>
      <c r="V1479" s="199"/>
      <c r="W1479" s="199"/>
      <c r="X1479" s="199"/>
      <c r="Y1479" s="199"/>
      <c r="Z1479" s="199"/>
      <c r="AA1479" s="199"/>
      <c r="AB1479" s="199"/>
      <c r="AC1479" s="199"/>
      <c r="AD1479" s="199"/>
      <c r="AE1479" s="199"/>
      <c r="AF1479" s="199"/>
      <c r="AG1479" s="199"/>
    </row>
    <row r="1480" spans="19:33" customFormat="1" ht="12.75">
      <c r="S1480" s="199"/>
      <c r="T1480" s="199"/>
      <c r="U1480" s="199"/>
      <c r="V1480" s="199"/>
      <c r="W1480" s="199"/>
      <c r="X1480" s="199"/>
      <c r="Y1480" s="199"/>
      <c r="Z1480" s="199"/>
      <c r="AA1480" s="199"/>
      <c r="AB1480" s="199"/>
      <c r="AC1480" s="199"/>
      <c r="AD1480" s="199"/>
      <c r="AE1480" s="199"/>
      <c r="AF1480" s="199"/>
      <c r="AG1480" s="199"/>
    </row>
    <row r="1481" spans="19:33" customFormat="1" ht="12.75">
      <c r="S1481" s="199"/>
      <c r="T1481" s="199"/>
      <c r="U1481" s="199"/>
      <c r="V1481" s="199"/>
      <c r="W1481" s="199"/>
      <c r="X1481" s="199"/>
      <c r="Y1481" s="199"/>
      <c r="Z1481" s="199"/>
      <c r="AA1481" s="199"/>
      <c r="AB1481" s="199"/>
      <c r="AC1481" s="199"/>
      <c r="AD1481" s="199"/>
      <c r="AE1481" s="199"/>
      <c r="AF1481" s="199"/>
      <c r="AG1481" s="199"/>
    </row>
    <row r="1482" spans="19:33" customFormat="1" ht="12.75">
      <c r="S1482" s="199"/>
      <c r="T1482" s="199"/>
      <c r="U1482" s="199"/>
      <c r="V1482" s="199"/>
      <c r="W1482" s="199"/>
      <c r="X1482" s="199"/>
      <c r="Y1482" s="199"/>
      <c r="Z1482" s="199"/>
      <c r="AA1482" s="199"/>
      <c r="AB1482" s="199"/>
      <c r="AC1482" s="199"/>
      <c r="AD1482" s="199"/>
      <c r="AE1482" s="199"/>
      <c r="AF1482" s="199"/>
      <c r="AG1482" s="199"/>
    </row>
    <row r="1483" spans="19:33" customFormat="1" ht="12.75">
      <c r="S1483" s="199"/>
      <c r="T1483" s="199"/>
      <c r="U1483" s="199"/>
      <c r="V1483" s="199"/>
      <c r="W1483" s="199"/>
      <c r="X1483" s="199"/>
      <c r="Y1483" s="199"/>
      <c r="Z1483" s="199"/>
      <c r="AA1483" s="199"/>
      <c r="AB1483" s="199"/>
      <c r="AC1483" s="199"/>
      <c r="AD1483" s="199"/>
      <c r="AE1483" s="199"/>
      <c r="AF1483" s="199"/>
      <c r="AG1483" s="199"/>
    </row>
    <row r="1484" spans="19:33" customFormat="1" ht="12.75">
      <c r="S1484" s="199"/>
      <c r="T1484" s="199"/>
      <c r="U1484" s="199"/>
      <c r="V1484" s="199"/>
      <c r="W1484" s="199"/>
      <c r="X1484" s="199"/>
      <c r="Y1484" s="199"/>
      <c r="Z1484" s="199"/>
      <c r="AA1484" s="199"/>
      <c r="AB1484" s="199"/>
      <c r="AC1484" s="199"/>
      <c r="AD1484" s="199"/>
      <c r="AE1484" s="199"/>
      <c r="AF1484" s="199"/>
      <c r="AG1484" s="199"/>
    </row>
    <row r="1485" spans="19:33" customFormat="1" ht="12.75">
      <c r="S1485" s="199"/>
      <c r="T1485" s="199"/>
      <c r="U1485" s="199"/>
      <c r="V1485" s="199"/>
      <c r="W1485" s="199"/>
      <c r="X1485" s="199"/>
      <c r="Y1485" s="199"/>
      <c r="Z1485" s="199"/>
      <c r="AA1485" s="199"/>
      <c r="AB1485" s="199"/>
      <c r="AC1485" s="199"/>
      <c r="AD1485" s="199"/>
      <c r="AE1485" s="199"/>
      <c r="AF1485" s="199"/>
      <c r="AG1485" s="199"/>
    </row>
    <row r="1486" spans="19:33" customFormat="1" ht="12.75">
      <c r="S1486" s="199"/>
      <c r="T1486" s="199"/>
      <c r="U1486" s="199"/>
      <c r="V1486" s="199"/>
      <c r="W1486" s="199"/>
      <c r="X1486" s="199"/>
      <c r="Y1486" s="199"/>
      <c r="Z1486" s="199"/>
      <c r="AA1486" s="199"/>
      <c r="AB1486" s="199"/>
      <c r="AC1486" s="199"/>
      <c r="AD1486" s="199"/>
      <c r="AE1486" s="199"/>
      <c r="AF1486" s="199"/>
      <c r="AG1486" s="199"/>
    </row>
    <row r="1487" spans="19:33" customFormat="1" ht="12.75">
      <c r="S1487" s="199"/>
      <c r="T1487" s="199"/>
      <c r="U1487" s="199"/>
      <c r="V1487" s="199"/>
      <c r="W1487" s="199"/>
      <c r="X1487" s="199"/>
      <c r="Y1487" s="199"/>
      <c r="Z1487" s="199"/>
      <c r="AA1487" s="199"/>
      <c r="AB1487" s="199"/>
      <c r="AC1487" s="199"/>
      <c r="AD1487" s="199"/>
      <c r="AE1487" s="199"/>
      <c r="AF1487" s="199"/>
      <c r="AG1487" s="199"/>
    </row>
    <row r="1488" spans="19:33" customFormat="1" ht="12.75">
      <c r="S1488" s="199"/>
      <c r="T1488" s="199"/>
      <c r="U1488" s="199"/>
      <c r="V1488" s="199"/>
      <c r="W1488" s="199"/>
      <c r="X1488" s="199"/>
      <c r="Y1488" s="199"/>
      <c r="Z1488" s="199"/>
      <c r="AA1488" s="199"/>
      <c r="AB1488" s="199"/>
      <c r="AC1488" s="199"/>
      <c r="AD1488" s="199"/>
      <c r="AE1488" s="199"/>
      <c r="AF1488" s="199"/>
      <c r="AG1488" s="199"/>
    </row>
    <row r="1489" spans="19:33" customFormat="1" ht="12.75">
      <c r="S1489" s="199"/>
      <c r="T1489" s="199"/>
      <c r="U1489" s="199"/>
      <c r="V1489" s="199"/>
      <c r="W1489" s="199"/>
      <c r="X1489" s="199"/>
      <c r="Y1489" s="199"/>
      <c r="Z1489" s="199"/>
      <c r="AA1489" s="199"/>
      <c r="AB1489" s="199"/>
      <c r="AC1489" s="199"/>
      <c r="AD1489" s="199"/>
      <c r="AE1489" s="199"/>
      <c r="AF1489" s="199"/>
      <c r="AG1489" s="199"/>
    </row>
    <row r="1490" spans="19:33" customFormat="1" ht="12.75">
      <c r="S1490" s="199"/>
      <c r="T1490" s="199"/>
      <c r="U1490" s="199"/>
      <c r="V1490" s="199"/>
      <c r="W1490" s="199"/>
      <c r="X1490" s="199"/>
      <c r="Y1490" s="199"/>
      <c r="Z1490" s="199"/>
      <c r="AA1490" s="199"/>
      <c r="AB1490" s="199"/>
      <c r="AC1490" s="199"/>
      <c r="AD1490" s="199"/>
      <c r="AE1490" s="199"/>
      <c r="AF1490" s="199"/>
      <c r="AG1490" s="199"/>
    </row>
    <row r="1491" spans="19:33" customFormat="1" ht="12.75">
      <c r="S1491" s="199"/>
      <c r="T1491" s="199"/>
      <c r="U1491" s="199"/>
      <c r="V1491" s="199"/>
      <c r="W1491" s="199"/>
      <c r="X1491" s="199"/>
      <c r="Y1491" s="199"/>
      <c r="Z1491" s="199"/>
      <c r="AA1491" s="199"/>
      <c r="AB1491" s="199"/>
      <c r="AC1491" s="199"/>
      <c r="AD1491" s="199"/>
      <c r="AE1491" s="199"/>
      <c r="AF1491" s="199"/>
      <c r="AG1491" s="199"/>
    </row>
    <row r="1492" spans="19:33" customFormat="1" ht="12.75">
      <c r="S1492" s="199"/>
      <c r="T1492" s="199"/>
      <c r="U1492" s="199"/>
      <c r="V1492" s="199"/>
      <c r="W1492" s="199"/>
      <c r="X1492" s="199"/>
      <c r="Y1492" s="199"/>
      <c r="Z1492" s="199"/>
      <c r="AA1492" s="199"/>
      <c r="AB1492" s="199"/>
      <c r="AC1492" s="199"/>
      <c r="AD1492" s="199"/>
      <c r="AE1492" s="199"/>
      <c r="AF1492" s="199"/>
      <c r="AG1492" s="199"/>
    </row>
    <row r="1493" spans="19:33" customFormat="1" ht="12.75">
      <c r="S1493" s="199"/>
      <c r="T1493" s="199"/>
      <c r="U1493" s="199"/>
      <c r="V1493" s="199"/>
      <c r="W1493" s="199"/>
      <c r="X1493" s="199"/>
      <c r="Y1493" s="199"/>
      <c r="Z1493" s="199"/>
      <c r="AA1493" s="199"/>
      <c r="AB1493" s="199"/>
      <c r="AC1493" s="199"/>
      <c r="AD1493" s="199"/>
      <c r="AE1493" s="199"/>
      <c r="AF1493" s="199"/>
      <c r="AG1493" s="199"/>
    </row>
    <row r="1494" spans="19:33" customFormat="1" ht="12.75">
      <c r="S1494" s="199"/>
      <c r="T1494" s="199"/>
      <c r="U1494" s="199"/>
      <c r="V1494" s="199"/>
      <c r="W1494" s="199"/>
      <c r="X1494" s="199"/>
      <c r="Y1494" s="199"/>
      <c r="Z1494" s="199"/>
      <c r="AA1494" s="199"/>
      <c r="AB1494" s="199"/>
      <c r="AC1494" s="199"/>
      <c r="AD1494" s="199"/>
      <c r="AE1494" s="199"/>
      <c r="AF1494" s="199"/>
      <c r="AG1494" s="199"/>
    </row>
    <row r="1495" spans="19:33" customFormat="1" ht="12.75">
      <c r="S1495" s="199"/>
      <c r="T1495" s="199"/>
      <c r="U1495" s="199"/>
      <c r="V1495" s="199"/>
      <c r="W1495" s="199"/>
      <c r="X1495" s="199"/>
      <c r="Y1495" s="199"/>
      <c r="Z1495" s="199"/>
      <c r="AA1495" s="199"/>
      <c r="AB1495" s="199"/>
      <c r="AC1495" s="199"/>
      <c r="AD1495" s="199"/>
      <c r="AE1495" s="199"/>
      <c r="AF1495" s="199"/>
      <c r="AG1495" s="199"/>
    </row>
    <row r="1496" spans="19:33" customFormat="1" ht="12.75">
      <c r="S1496" s="199"/>
      <c r="T1496" s="199"/>
      <c r="U1496" s="199"/>
      <c r="V1496" s="199"/>
      <c r="W1496" s="199"/>
      <c r="X1496" s="199"/>
      <c r="Y1496" s="199"/>
      <c r="Z1496" s="199"/>
      <c r="AA1496" s="199"/>
      <c r="AB1496" s="199"/>
      <c r="AC1496" s="199"/>
      <c r="AD1496" s="199"/>
      <c r="AE1496" s="199"/>
      <c r="AF1496" s="199"/>
      <c r="AG1496" s="199"/>
    </row>
    <row r="1497" spans="19:33" customFormat="1" ht="12.75">
      <c r="S1497" s="199"/>
      <c r="T1497" s="199"/>
      <c r="U1497" s="199"/>
      <c r="V1497" s="199"/>
      <c r="W1497" s="199"/>
      <c r="X1497" s="199"/>
      <c r="Y1497" s="199"/>
      <c r="Z1497" s="199"/>
      <c r="AA1497" s="199"/>
      <c r="AB1497" s="199"/>
      <c r="AC1497" s="199"/>
      <c r="AD1497" s="199"/>
      <c r="AE1497" s="199"/>
      <c r="AF1497" s="199"/>
      <c r="AG1497" s="199"/>
    </row>
    <row r="1498" spans="19:33" customFormat="1" ht="12.75">
      <c r="S1498" s="199"/>
      <c r="T1498" s="199"/>
      <c r="U1498" s="199"/>
      <c r="V1498" s="199"/>
      <c r="W1498" s="199"/>
      <c r="X1498" s="199"/>
      <c r="Y1498" s="199"/>
      <c r="Z1498" s="199"/>
      <c r="AA1498" s="199"/>
      <c r="AB1498" s="199"/>
      <c r="AC1498" s="199"/>
      <c r="AD1498" s="199"/>
      <c r="AE1498" s="199"/>
      <c r="AF1498" s="199"/>
      <c r="AG1498" s="199"/>
    </row>
    <row r="1499" spans="19:33" customFormat="1" ht="12.75">
      <c r="S1499" s="199"/>
      <c r="T1499" s="199"/>
      <c r="U1499" s="199"/>
      <c r="V1499" s="199"/>
      <c r="W1499" s="199"/>
      <c r="X1499" s="199"/>
      <c r="Y1499" s="199"/>
      <c r="Z1499" s="199"/>
      <c r="AA1499" s="199"/>
      <c r="AB1499" s="199"/>
      <c r="AC1499" s="199"/>
      <c r="AD1499" s="199"/>
      <c r="AE1499" s="199"/>
      <c r="AF1499" s="199"/>
      <c r="AG1499" s="199"/>
    </row>
    <row r="1500" spans="19:33" customFormat="1" ht="12.75">
      <c r="S1500" s="199"/>
      <c r="T1500" s="199"/>
      <c r="U1500" s="199"/>
      <c r="V1500" s="199"/>
      <c r="W1500" s="199"/>
      <c r="X1500" s="199"/>
      <c r="Y1500" s="199"/>
      <c r="Z1500" s="199"/>
      <c r="AA1500" s="199"/>
      <c r="AB1500" s="199"/>
      <c r="AC1500" s="199"/>
      <c r="AD1500" s="199"/>
      <c r="AE1500" s="199"/>
      <c r="AF1500" s="199"/>
      <c r="AG1500" s="199"/>
    </row>
    <row r="1501" spans="19:33" customFormat="1" ht="12.75">
      <c r="S1501" s="199"/>
      <c r="T1501" s="199"/>
      <c r="U1501" s="199"/>
      <c r="V1501" s="199"/>
      <c r="W1501" s="199"/>
      <c r="X1501" s="199"/>
      <c r="Y1501" s="199"/>
      <c r="Z1501" s="199"/>
      <c r="AA1501" s="199"/>
      <c r="AB1501" s="199"/>
      <c r="AC1501" s="199"/>
      <c r="AD1501" s="199"/>
      <c r="AE1501" s="199"/>
      <c r="AF1501" s="199"/>
      <c r="AG1501" s="199"/>
    </row>
    <row r="1502" spans="19:33" customFormat="1" ht="12.75">
      <c r="S1502" s="199"/>
      <c r="T1502" s="199"/>
      <c r="U1502" s="199"/>
      <c r="V1502" s="199"/>
      <c r="W1502" s="199"/>
      <c r="X1502" s="199"/>
      <c r="Y1502" s="199"/>
      <c r="Z1502" s="199"/>
      <c r="AA1502" s="199"/>
      <c r="AB1502" s="199"/>
      <c r="AC1502" s="199"/>
      <c r="AD1502" s="199"/>
      <c r="AE1502" s="199"/>
      <c r="AF1502" s="199"/>
      <c r="AG1502" s="199"/>
    </row>
    <row r="1503" spans="19:33" customFormat="1" ht="12.75">
      <c r="S1503" s="199"/>
      <c r="T1503" s="199"/>
      <c r="U1503" s="199"/>
      <c r="V1503" s="199"/>
      <c r="W1503" s="199"/>
      <c r="X1503" s="199"/>
      <c r="Y1503" s="199"/>
      <c r="Z1503" s="199"/>
      <c r="AA1503" s="199"/>
      <c r="AB1503" s="199"/>
      <c r="AC1503" s="199"/>
      <c r="AD1503" s="199"/>
      <c r="AE1503" s="199"/>
      <c r="AF1503" s="199"/>
      <c r="AG1503" s="199"/>
    </row>
    <row r="1504" spans="19:33" customFormat="1" ht="12.75">
      <c r="S1504" s="199"/>
      <c r="T1504" s="199"/>
      <c r="U1504" s="199"/>
      <c r="V1504" s="199"/>
      <c r="W1504" s="199"/>
      <c r="X1504" s="199"/>
      <c r="Y1504" s="199"/>
      <c r="Z1504" s="199"/>
      <c r="AA1504" s="199"/>
      <c r="AB1504" s="199"/>
      <c r="AC1504" s="199"/>
      <c r="AD1504" s="199"/>
      <c r="AE1504" s="199"/>
      <c r="AF1504" s="199"/>
      <c r="AG1504" s="199"/>
    </row>
    <row r="1505" spans="19:33" customFormat="1" ht="12.75">
      <c r="S1505" s="199"/>
      <c r="T1505" s="199"/>
      <c r="U1505" s="199"/>
      <c r="V1505" s="199"/>
      <c r="W1505" s="199"/>
      <c r="X1505" s="199"/>
      <c r="Y1505" s="199"/>
      <c r="Z1505" s="199"/>
      <c r="AA1505" s="199"/>
      <c r="AB1505" s="199"/>
      <c r="AC1505" s="199"/>
      <c r="AD1505" s="199"/>
      <c r="AE1505" s="199"/>
      <c r="AF1505" s="199"/>
      <c r="AG1505" s="199"/>
    </row>
    <row r="1506" spans="19:33" customFormat="1" ht="12.75">
      <c r="S1506" s="199"/>
      <c r="T1506" s="199"/>
      <c r="U1506" s="199"/>
      <c r="V1506" s="199"/>
      <c r="W1506" s="199"/>
      <c r="X1506" s="199"/>
      <c r="Y1506" s="199"/>
      <c r="Z1506" s="199"/>
      <c r="AA1506" s="199"/>
      <c r="AB1506" s="199"/>
      <c r="AC1506" s="199"/>
      <c r="AD1506" s="199"/>
      <c r="AE1506" s="199"/>
      <c r="AF1506" s="199"/>
      <c r="AG1506" s="199"/>
    </row>
    <row r="1507" spans="19:33" customFormat="1" ht="12.75">
      <c r="S1507" s="199"/>
      <c r="T1507" s="199"/>
      <c r="U1507" s="199"/>
      <c r="V1507" s="199"/>
      <c r="W1507" s="199"/>
      <c r="X1507" s="199"/>
      <c r="Y1507" s="199"/>
      <c r="Z1507" s="199"/>
      <c r="AA1507" s="199"/>
      <c r="AB1507" s="199"/>
      <c r="AC1507" s="199"/>
      <c r="AD1507" s="199"/>
      <c r="AE1507" s="199"/>
      <c r="AF1507" s="199"/>
      <c r="AG1507" s="199"/>
    </row>
    <row r="1508" spans="19:33" customFormat="1" ht="12.75">
      <c r="S1508" s="199"/>
      <c r="T1508" s="199"/>
      <c r="U1508" s="199"/>
      <c r="V1508" s="199"/>
      <c r="W1508" s="199"/>
      <c r="X1508" s="199"/>
      <c r="Y1508" s="199"/>
      <c r="Z1508" s="199"/>
      <c r="AA1508" s="199"/>
      <c r="AB1508" s="199"/>
      <c r="AC1508" s="199"/>
      <c r="AD1508" s="199"/>
      <c r="AE1508" s="199"/>
      <c r="AF1508" s="199"/>
      <c r="AG1508" s="199"/>
    </row>
    <row r="1509" spans="19:33" customFormat="1" ht="12.75">
      <c r="S1509" s="199"/>
      <c r="T1509" s="199"/>
      <c r="U1509" s="199"/>
      <c r="V1509" s="199"/>
      <c r="W1509" s="199"/>
      <c r="X1509" s="199"/>
      <c r="Y1509" s="199"/>
      <c r="Z1509" s="199"/>
      <c r="AA1509" s="199"/>
      <c r="AB1509" s="199"/>
      <c r="AC1509" s="199"/>
      <c r="AD1509" s="199"/>
      <c r="AE1509" s="199"/>
      <c r="AF1509" s="199"/>
      <c r="AG1509" s="199"/>
    </row>
    <row r="1510" spans="19:33" customFormat="1" ht="12.75">
      <c r="S1510" s="199"/>
      <c r="T1510" s="199"/>
      <c r="U1510" s="199"/>
      <c r="V1510" s="199"/>
      <c r="W1510" s="199"/>
      <c r="X1510" s="199"/>
      <c r="Y1510" s="199"/>
      <c r="Z1510" s="199"/>
      <c r="AA1510" s="199"/>
      <c r="AB1510" s="199"/>
      <c r="AC1510" s="199"/>
      <c r="AD1510" s="199"/>
      <c r="AE1510" s="199"/>
      <c r="AF1510" s="199"/>
      <c r="AG1510" s="199"/>
    </row>
    <row r="1511" spans="19:33" customFormat="1" ht="12.75">
      <c r="S1511" s="199"/>
      <c r="T1511" s="199"/>
      <c r="U1511" s="199"/>
      <c r="V1511" s="199"/>
      <c r="W1511" s="199"/>
      <c r="X1511" s="199"/>
      <c r="Y1511" s="199"/>
      <c r="Z1511" s="199"/>
      <c r="AA1511" s="199"/>
      <c r="AB1511" s="199"/>
      <c r="AC1511" s="199"/>
      <c r="AD1511" s="199"/>
      <c r="AE1511" s="199"/>
      <c r="AF1511" s="199"/>
      <c r="AG1511" s="199"/>
    </row>
    <row r="1512" spans="19:33" customFormat="1" ht="12.75">
      <c r="S1512" s="199"/>
      <c r="T1512" s="199"/>
      <c r="U1512" s="199"/>
      <c r="V1512" s="199"/>
      <c r="W1512" s="199"/>
      <c r="X1512" s="199"/>
      <c r="Y1512" s="199"/>
      <c r="Z1512" s="199"/>
      <c r="AA1512" s="199"/>
      <c r="AB1512" s="199"/>
      <c r="AC1512" s="199"/>
      <c r="AD1512" s="199"/>
      <c r="AE1512" s="199"/>
      <c r="AF1512" s="199"/>
      <c r="AG1512" s="199"/>
    </row>
    <row r="1513" spans="19:33" customFormat="1" ht="12.75">
      <c r="S1513" s="199"/>
      <c r="T1513" s="199"/>
      <c r="U1513" s="199"/>
      <c r="V1513" s="199"/>
      <c r="W1513" s="199"/>
      <c r="X1513" s="199"/>
      <c r="Y1513" s="199"/>
      <c r="Z1513" s="199"/>
      <c r="AA1513" s="199"/>
      <c r="AB1513" s="199"/>
      <c r="AC1513" s="199"/>
      <c r="AD1513" s="199"/>
      <c r="AE1513" s="199"/>
      <c r="AF1513" s="199"/>
      <c r="AG1513" s="199"/>
    </row>
    <row r="1514" spans="19:33" customFormat="1" ht="12.75">
      <c r="S1514" s="199"/>
      <c r="T1514" s="199"/>
      <c r="U1514" s="199"/>
      <c r="V1514" s="199"/>
      <c r="W1514" s="199"/>
      <c r="X1514" s="199"/>
      <c r="Y1514" s="199"/>
      <c r="Z1514" s="199"/>
      <c r="AA1514" s="199"/>
      <c r="AB1514" s="199"/>
      <c r="AC1514" s="199"/>
      <c r="AD1514" s="199"/>
      <c r="AE1514" s="199"/>
      <c r="AF1514" s="199"/>
      <c r="AG1514" s="199"/>
    </row>
    <row r="1515" spans="19:33" customFormat="1" ht="12.75">
      <c r="S1515" s="199"/>
      <c r="T1515" s="199"/>
      <c r="U1515" s="199"/>
      <c r="V1515" s="199"/>
      <c r="W1515" s="199"/>
      <c r="X1515" s="199"/>
      <c r="Y1515" s="199"/>
      <c r="Z1515" s="199"/>
      <c r="AA1515" s="199"/>
      <c r="AB1515" s="199"/>
      <c r="AC1515" s="199"/>
      <c r="AD1515" s="199"/>
      <c r="AE1515" s="199"/>
      <c r="AF1515" s="199"/>
      <c r="AG1515" s="199"/>
    </row>
    <row r="1516" spans="19:33" customFormat="1" ht="12.75">
      <c r="S1516" s="199"/>
      <c r="T1516" s="199"/>
      <c r="U1516" s="199"/>
      <c r="V1516" s="199"/>
      <c r="W1516" s="199"/>
      <c r="X1516" s="199"/>
      <c r="Y1516" s="199"/>
      <c r="Z1516" s="199"/>
      <c r="AA1516" s="199"/>
      <c r="AB1516" s="199"/>
      <c r="AC1516" s="199"/>
      <c r="AD1516" s="199"/>
      <c r="AE1516" s="199"/>
      <c r="AF1516" s="199"/>
      <c r="AG1516" s="199"/>
    </row>
    <row r="1517" spans="19:33" customFormat="1" ht="12.75">
      <c r="S1517" s="199"/>
      <c r="T1517" s="199"/>
      <c r="U1517" s="199"/>
      <c r="V1517" s="199"/>
      <c r="W1517" s="199"/>
      <c r="X1517" s="199"/>
      <c r="Y1517" s="199"/>
      <c r="Z1517" s="199"/>
      <c r="AA1517" s="199"/>
      <c r="AB1517" s="199"/>
      <c r="AC1517" s="199"/>
      <c r="AD1517" s="199"/>
      <c r="AE1517" s="199"/>
      <c r="AF1517" s="199"/>
      <c r="AG1517" s="199"/>
    </row>
    <row r="1518" spans="19:33" customFormat="1" ht="12.75">
      <c r="S1518" s="199"/>
      <c r="T1518" s="199"/>
      <c r="U1518" s="199"/>
      <c r="V1518" s="199"/>
      <c r="W1518" s="199"/>
      <c r="X1518" s="199"/>
      <c r="Y1518" s="199"/>
      <c r="Z1518" s="199"/>
      <c r="AA1518" s="199"/>
      <c r="AB1518" s="199"/>
      <c r="AC1518" s="199"/>
      <c r="AD1518" s="199"/>
      <c r="AE1518" s="199"/>
      <c r="AF1518" s="199"/>
      <c r="AG1518" s="199"/>
    </row>
    <row r="1519" spans="19:33" customFormat="1" ht="12.75">
      <c r="S1519" s="199"/>
      <c r="T1519" s="199"/>
      <c r="U1519" s="199"/>
      <c r="V1519" s="199"/>
      <c r="W1519" s="199"/>
      <c r="X1519" s="199"/>
      <c r="Y1519" s="199"/>
      <c r="Z1519" s="199"/>
      <c r="AA1519" s="199"/>
      <c r="AB1519" s="199"/>
      <c r="AC1519" s="199"/>
      <c r="AD1519" s="199"/>
      <c r="AE1519" s="199"/>
      <c r="AF1519" s="199"/>
      <c r="AG1519" s="199"/>
    </row>
    <row r="1520" spans="19:33" customFormat="1" ht="12.75">
      <c r="S1520" s="199"/>
      <c r="T1520" s="199"/>
      <c r="U1520" s="199"/>
      <c r="V1520" s="199"/>
      <c r="W1520" s="199"/>
      <c r="X1520" s="199"/>
      <c r="Y1520" s="199"/>
      <c r="Z1520" s="199"/>
      <c r="AA1520" s="199"/>
      <c r="AB1520" s="199"/>
      <c r="AC1520" s="199"/>
      <c r="AD1520" s="199"/>
      <c r="AE1520" s="199"/>
      <c r="AF1520" s="199"/>
      <c r="AG1520" s="199"/>
    </row>
    <row r="1521" spans="19:33" customFormat="1" ht="12.75">
      <c r="S1521" s="199"/>
      <c r="T1521" s="199"/>
      <c r="U1521" s="199"/>
      <c r="V1521" s="199"/>
      <c r="W1521" s="199"/>
      <c r="X1521" s="199"/>
      <c r="Y1521" s="199"/>
      <c r="Z1521" s="199"/>
      <c r="AA1521" s="199"/>
      <c r="AB1521" s="199"/>
      <c r="AC1521" s="199"/>
      <c r="AD1521" s="199"/>
      <c r="AE1521" s="199"/>
      <c r="AF1521" s="199"/>
      <c r="AG1521" s="199"/>
    </row>
    <row r="1522" spans="19:33" customFormat="1" ht="12.75">
      <c r="S1522" s="199"/>
      <c r="T1522" s="199"/>
      <c r="U1522" s="199"/>
      <c r="V1522" s="199"/>
      <c r="W1522" s="199"/>
      <c r="X1522" s="199"/>
      <c r="Y1522" s="199"/>
      <c r="Z1522" s="199"/>
      <c r="AA1522" s="199"/>
      <c r="AB1522" s="199"/>
      <c r="AC1522" s="199"/>
      <c r="AD1522" s="199"/>
      <c r="AE1522" s="199"/>
      <c r="AF1522" s="199"/>
      <c r="AG1522" s="199"/>
    </row>
    <row r="1523" spans="19:33" customFormat="1" ht="12.75">
      <c r="S1523" s="199"/>
      <c r="T1523" s="199"/>
      <c r="U1523" s="199"/>
      <c r="V1523" s="199"/>
      <c r="W1523" s="199"/>
      <c r="X1523" s="199"/>
      <c r="Y1523" s="199"/>
      <c r="Z1523" s="199"/>
      <c r="AA1523" s="199"/>
      <c r="AB1523" s="199"/>
      <c r="AC1523" s="199"/>
      <c r="AD1523" s="199"/>
      <c r="AE1523" s="199"/>
      <c r="AF1523" s="199"/>
      <c r="AG1523" s="199"/>
    </row>
    <row r="1524" spans="19:33" customFormat="1" ht="12.75">
      <c r="S1524" s="199"/>
      <c r="T1524" s="199"/>
      <c r="U1524" s="199"/>
      <c r="V1524" s="199"/>
      <c r="W1524" s="199"/>
      <c r="X1524" s="199"/>
      <c r="Y1524" s="199"/>
      <c r="Z1524" s="199"/>
      <c r="AA1524" s="199"/>
      <c r="AB1524" s="199"/>
      <c r="AC1524" s="199"/>
      <c r="AD1524" s="199"/>
      <c r="AE1524" s="199"/>
      <c r="AF1524" s="199"/>
      <c r="AG1524" s="199"/>
    </row>
    <row r="1525" spans="19:33" customFormat="1" ht="12.75">
      <c r="S1525" s="199"/>
      <c r="T1525" s="199"/>
      <c r="U1525" s="199"/>
      <c r="V1525" s="199"/>
      <c r="W1525" s="199"/>
      <c r="X1525" s="199"/>
      <c r="Y1525" s="199"/>
      <c r="Z1525" s="199"/>
      <c r="AA1525" s="199"/>
      <c r="AB1525" s="199"/>
      <c r="AC1525" s="199"/>
      <c r="AD1525" s="199"/>
      <c r="AE1525" s="199"/>
      <c r="AF1525" s="199"/>
      <c r="AG1525" s="199"/>
    </row>
    <row r="1526" spans="19:33" customFormat="1" ht="12.75">
      <c r="S1526" s="199"/>
      <c r="T1526" s="199"/>
      <c r="U1526" s="199"/>
      <c r="V1526" s="199"/>
      <c r="W1526" s="199"/>
      <c r="X1526" s="199"/>
      <c r="Y1526" s="199"/>
      <c r="Z1526" s="199"/>
      <c r="AA1526" s="199"/>
      <c r="AB1526" s="199"/>
      <c r="AC1526" s="199"/>
      <c r="AD1526" s="199"/>
      <c r="AE1526" s="199"/>
      <c r="AF1526" s="199"/>
      <c r="AG1526" s="199"/>
    </row>
    <row r="1527" spans="19:33" customFormat="1" ht="12.75">
      <c r="S1527" s="199"/>
      <c r="T1527" s="199"/>
      <c r="U1527" s="199"/>
      <c r="V1527" s="199"/>
      <c r="W1527" s="199"/>
      <c r="X1527" s="199"/>
      <c r="Y1527" s="199"/>
      <c r="Z1527" s="199"/>
      <c r="AA1527" s="199"/>
      <c r="AB1527" s="199"/>
      <c r="AC1527" s="199"/>
      <c r="AD1527" s="199"/>
      <c r="AE1527" s="199"/>
      <c r="AF1527" s="199"/>
      <c r="AG1527" s="199"/>
    </row>
    <row r="1528" spans="19:33" customFormat="1" ht="12.75">
      <c r="S1528" s="199"/>
      <c r="T1528" s="199"/>
      <c r="U1528" s="199"/>
      <c r="V1528" s="199"/>
      <c r="W1528" s="199"/>
      <c r="X1528" s="199"/>
      <c r="Y1528" s="199"/>
      <c r="Z1528" s="199"/>
      <c r="AA1528" s="199"/>
      <c r="AB1528" s="199"/>
      <c r="AC1528" s="199"/>
      <c r="AD1528" s="199"/>
      <c r="AE1528" s="199"/>
      <c r="AF1528" s="199"/>
      <c r="AG1528" s="199"/>
    </row>
    <row r="1529" spans="19:33" customFormat="1" ht="12.75">
      <c r="S1529" s="199"/>
      <c r="T1529" s="199"/>
      <c r="U1529" s="199"/>
      <c r="V1529" s="199"/>
      <c r="W1529" s="199"/>
      <c r="X1529" s="199"/>
      <c r="Y1529" s="199"/>
      <c r="Z1529" s="199"/>
      <c r="AA1529" s="199"/>
      <c r="AB1529" s="199"/>
      <c r="AC1529" s="199"/>
      <c r="AD1529" s="199"/>
      <c r="AE1529" s="199"/>
      <c r="AF1529" s="199"/>
      <c r="AG1529" s="199"/>
    </row>
    <row r="1530" spans="19:33" customFormat="1" ht="12.75">
      <c r="S1530" s="199"/>
      <c r="T1530" s="199"/>
      <c r="U1530" s="199"/>
      <c r="V1530" s="199"/>
      <c r="W1530" s="199"/>
      <c r="X1530" s="199"/>
      <c r="Y1530" s="199"/>
      <c r="Z1530" s="199"/>
      <c r="AA1530" s="199"/>
      <c r="AB1530" s="199"/>
      <c r="AC1530" s="199"/>
      <c r="AD1530" s="199"/>
      <c r="AE1530" s="199"/>
      <c r="AF1530" s="199"/>
      <c r="AG1530" s="199"/>
    </row>
    <row r="1531" spans="19:33" customFormat="1" ht="12.75">
      <c r="S1531" s="199"/>
      <c r="T1531" s="199"/>
      <c r="U1531" s="199"/>
      <c r="V1531" s="199"/>
      <c r="W1531" s="199"/>
      <c r="X1531" s="199"/>
      <c r="Y1531" s="199"/>
      <c r="Z1531" s="199"/>
      <c r="AA1531" s="199"/>
      <c r="AB1531" s="199"/>
      <c r="AC1531" s="199"/>
      <c r="AD1531" s="199"/>
      <c r="AE1531" s="199"/>
      <c r="AF1531" s="199"/>
      <c r="AG1531" s="199"/>
    </row>
    <row r="1532" spans="19:33" customFormat="1" ht="12.75">
      <c r="S1532" s="199"/>
      <c r="T1532" s="199"/>
      <c r="U1532" s="199"/>
      <c r="V1532" s="199"/>
      <c r="W1532" s="199"/>
      <c r="X1532" s="199"/>
      <c r="Y1532" s="199"/>
      <c r="Z1532" s="199"/>
      <c r="AA1532" s="199"/>
      <c r="AB1532" s="199"/>
      <c r="AC1532" s="199"/>
      <c r="AD1532" s="199"/>
      <c r="AE1532" s="199"/>
      <c r="AF1532" s="199"/>
      <c r="AG1532" s="199"/>
    </row>
    <row r="1533" spans="19:33" customFormat="1" ht="12.75">
      <c r="S1533" s="199"/>
      <c r="T1533" s="199"/>
      <c r="U1533" s="199"/>
      <c r="V1533" s="199"/>
      <c r="W1533" s="199"/>
      <c r="X1533" s="199"/>
      <c r="Y1533" s="199"/>
      <c r="Z1533" s="199"/>
      <c r="AA1533" s="199"/>
      <c r="AB1533" s="199"/>
      <c r="AC1533" s="199"/>
      <c r="AD1533" s="199"/>
      <c r="AE1533" s="199"/>
      <c r="AF1533" s="199"/>
      <c r="AG1533" s="199"/>
    </row>
    <row r="1534" spans="19:33" customFormat="1" ht="12.75">
      <c r="S1534" s="199"/>
      <c r="T1534" s="199"/>
      <c r="U1534" s="199"/>
      <c r="V1534" s="199"/>
      <c r="W1534" s="199"/>
      <c r="X1534" s="199"/>
      <c r="Y1534" s="199"/>
      <c r="Z1534" s="199"/>
      <c r="AA1534" s="199"/>
      <c r="AB1534" s="199"/>
      <c r="AC1534" s="199"/>
      <c r="AD1534" s="199"/>
      <c r="AE1534" s="199"/>
      <c r="AF1534" s="199"/>
      <c r="AG1534" s="199"/>
    </row>
    <row r="1535" spans="19:33" customFormat="1" ht="12.75">
      <c r="S1535" s="199"/>
      <c r="T1535" s="199"/>
      <c r="U1535" s="199"/>
      <c r="V1535" s="199"/>
      <c r="W1535" s="199"/>
      <c r="X1535" s="199"/>
      <c r="Y1535" s="199"/>
      <c r="Z1535" s="199"/>
      <c r="AA1535" s="199"/>
      <c r="AB1535" s="199"/>
      <c r="AC1535" s="199"/>
      <c r="AD1535" s="199"/>
      <c r="AE1535" s="199"/>
      <c r="AF1535" s="199"/>
      <c r="AG1535" s="199"/>
    </row>
    <row r="1536" spans="19:33" customFormat="1" ht="12.75">
      <c r="S1536" s="199"/>
      <c r="T1536" s="199"/>
      <c r="U1536" s="199"/>
      <c r="V1536" s="199"/>
      <c r="W1536" s="199"/>
      <c r="X1536" s="199"/>
      <c r="Y1536" s="199"/>
      <c r="Z1536" s="199"/>
      <c r="AA1536" s="199"/>
      <c r="AB1536" s="199"/>
      <c r="AC1536" s="199"/>
      <c r="AD1536" s="199"/>
      <c r="AE1536" s="199"/>
      <c r="AF1536" s="199"/>
      <c r="AG1536" s="199"/>
    </row>
    <row r="1537" spans="19:33" customFormat="1" ht="12.75">
      <c r="S1537" s="199"/>
      <c r="T1537" s="199"/>
      <c r="U1537" s="199"/>
      <c r="V1537" s="199"/>
      <c r="W1537" s="199"/>
      <c r="X1537" s="199"/>
      <c r="Y1537" s="199"/>
      <c r="Z1537" s="199"/>
      <c r="AA1537" s="199"/>
      <c r="AB1537" s="199"/>
      <c r="AC1537" s="199"/>
      <c r="AD1537" s="199"/>
      <c r="AE1537" s="199"/>
      <c r="AF1537" s="199"/>
      <c r="AG1537" s="199"/>
    </row>
    <row r="1538" spans="19:33" customFormat="1" ht="12.75">
      <c r="S1538" s="199"/>
      <c r="T1538" s="199"/>
      <c r="U1538" s="199"/>
      <c r="V1538" s="199"/>
      <c r="W1538" s="199"/>
      <c r="X1538" s="199"/>
      <c r="Y1538" s="199"/>
      <c r="Z1538" s="199"/>
      <c r="AA1538" s="199"/>
      <c r="AB1538" s="199"/>
      <c r="AC1538" s="199"/>
      <c r="AD1538" s="199"/>
      <c r="AE1538" s="199"/>
      <c r="AF1538" s="199"/>
      <c r="AG1538" s="199"/>
    </row>
    <row r="1539" spans="19:33" customFormat="1" ht="12.75">
      <c r="S1539" s="199"/>
      <c r="T1539" s="199"/>
      <c r="U1539" s="199"/>
      <c r="V1539" s="199"/>
      <c r="W1539" s="199"/>
      <c r="X1539" s="199"/>
      <c r="Y1539" s="199"/>
      <c r="Z1539" s="199"/>
      <c r="AA1539" s="199"/>
      <c r="AB1539" s="199"/>
      <c r="AC1539" s="199"/>
      <c r="AD1539" s="199"/>
      <c r="AE1539" s="199"/>
      <c r="AF1539" s="199"/>
      <c r="AG1539" s="199"/>
    </row>
    <row r="1540" spans="19:33" customFormat="1" ht="12.75">
      <c r="S1540" s="199"/>
      <c r="T1540" s="199"/>
      <c r="U1540" s="199"/>
      <c r="V1540" s="199"/>
      <c r="W1540" s="199"/>
      <c r="X1540" s="199"/>
      <c r="Y1540" s="199"/>
      <c r="Z1540" s="199"/>
      <c r="AA1540" s="199"/>
      <c r="AB1540" s="199"/>
      <c r="AC1540" s="199"/>
      <c r="AD1540" s="199"/>
      <c r="AE1540" s="199"/>
      <c r="AF1540" s="199"/>
      <c r="AG1540" s="199"/>
    </row>
    <row r="1541" spans="19:33" customFormat="1" ht="12.75">
      <c r="S1541" s="199"/>
      <c r="T1541" s="199"/>
      <c r="U1541" s="199"/>
      <c r="V1541" s="199"/>
      <c r="W1541" s="199"/>
      <c r="X1541" s="199"/>
      <c r="Y1541" s="199"/>
      <c r="Z1541" s="199"/>
      <c r="AA1541" s="199"/>
      <c r="AB1541" s="199"/>
      <c r="AC1541" s="199"/>
      <c r="AD1541" s="199"/>
      <c r="AE1541" s="199"/>
      <c r="AF1541" s="199"/>
      <c r="AG1541" s="199"/>
    </row>
    <row r="1542" spans="19:33" customFormat="1" ht="12.75">
      <c r="S1542" s="199"/>
      <c r="T1542" s="199"/>
      <c r="U1542" s="199"/>
      <c r="V1542" s="199"/>
      <c r="W1542" s="199"/>
      <c r="X1542" s="199"/>
      <c r="Y1542" s="199"/>
      <c r="Z1542" s="199"/>
      <c r="AA1542" s="199"/>
      <c r="AB1542" s="199"/>
      <c r="AC1542" s="199"/>
      <c r="AD1542" s="199"/>
      <c r="AE1542" s="199"/>
      <c r="AF1542" s="199"/>
      <c r="AG1542" s="199"/>
    </row>
    <row r="1543" spans="19:33" customFormat="1" ht="12.75">
      <c r="S1543" s="199"/>
      <c r="T1543" s="199"/>
      <c r="U1543" s="199"/>
      <c r="V1543" s="199"/>
      <c r="W1543" s="199"/>
      <c r="X1543" s="199"/>
      <c r="Y1543" s="199"/>
      <c r="Z1543" s="199"/>
      <c r="AA1543" s="199"/>
      <c r="AB1543" s="199"/>
      <c r="AC1543" s="199"/>
      <c r="AD1543" s="199"/>
      <c r="AE1543" s="199"/>
      <c r="AF1543" s="199"/>
      <c r="AG1543" s="199"/>
    </row>
    <row r="1544" spans="19:33" customFormat="1" ht="12.75">
      <c r="S1544" s="199"/>
      <c r="T1544" s="199"/>
      <c r="U1544" s="199"/>
      <c r="V1544" s="199"/>
      <c r="W1544" s="199"/>
      <c r="X1544" s="199"/>
      <c r="Y1544" s="199"/>
      <c r="Z1544" s="199"/>
      <c r="AA1544" s="199"/>
      <c r="AB1544" s="199"/>
      <c r="AC1544" s="199"/>
      <c r="AD1544" s="199"/>
      <c r="AE1544" s="199"/>
      <c r="AF1544" s="199"/>
      <c r="AG1544" s="199"/>
    </row>
    <row r="1545" spans="19:33" customFormat="1" ht="12.75">
      <c r="S1545" s="199"/>
      <c r="T1545" s="199"/>
      <c r="U1545" s="199"/>
      <c r="V1545" s="199"/>
      <c r="W1545" s="199"/>
      <c r="X1545" s="199"/>
      <c r="Y1545" s="199"/>
      <c r="Z1545" s="199"/>
      <c r="AA1545" s="199"/>
      <c r="AB1545" s="199"/>
      <c r="AC1545" s="199"/>
      <c r="AD1545" s="199"/>
      <c r="AE1545" s="199"/>
      <c r="AF1545" s="199"/>
      <c r="AG1545" s="199"/>
    </row>
    <row r="1546" spans="19:33" customFormat="1" ht="12.75">
      <c r="S1546" s="199"/>
      <c r="T1546" s="199"/>
      <c r="U1546" s="199"/>
      <c r="V1546" s="199"/>
      <c r="W1546" s="199"/>
      <c r="X1546" s="199"/>
      <c r="Y1546" s="199"/>
      <c r="Z1546" s="199"/>
      <c r="AA1546" s="199"/>
      <c r="AB1546" s="199"/>
      <c r="AC1546" s="199"/>
      <c r="AD1546" s="199"/>
      <c r="AE1546" s="199"/>
      <c r="AF1546" s="199"/>
      <c r="AG1546" s="199"/>
    </row>
    <row r="1547" spans="19:33" customFormat="1" ht="12.75">
      <c r="S1547" s="199"/>
      <c r="T1547" s="199"/>
      <c r="U1547" s="199"/>
      <c r="V1547" s="199"/>
      <c r="W1547" s="199"/>
      <c r="X1547" s="199"/>
      <c r="Y1547" s="199"/>
      <c r="Z1547" s="199"/>
      <c r="AA1547" s="199"/>
      <c r="AB1547" s="199"/>
      <c r="AC1547" s="199"/>
      <c r="AD1547" s="199"/>
      <c r="AE1547" s="199"/>
      <c r="AF1547" s="199"/>
      <c r="AG1547" s="199"/>
    </row>
    <row r="1548" spans="19:33" customFormat="1" ht="12.75">
      <c r="S1548" s="199"/>
      <c r="T1548" s="199"/>
      <c r="U1548" s="199"/>
      <c r="V1548" s="199"/>
      <c r="W1548" s="199"/>
      <c r="X1548" s="199"/>
      <c r="Y1548" s="199"/>
      <c r="Z1548" s="199"/>
      <c r="AA1548" s="199"/>
      <c r="AB1548" s="199"/>
      <c r="AC1548" s="199"/>
      <c r="AD1548" s="199"/>
      <c r="AE1548" s="199"/>
      <c r="AF1548" s="199"/>
      <c r="AG1548" s="199"/>
    </row>
    <row r="1549" spans="19:33" customFormat="1" ht="12.75">
      <c r="S1549" s="199"/>
      <c r="T1549" s="199"/>
      <c r="U1549" s="199"/>
      <c r="V1549" s="199"/>
      <c r="W1549" s="199"/>
      <c r="X1549" s="199"/>
      <c r="Y1549" s="199"/>
      <c r="Z1549" s="199"/>
      <c r="AA1549" s="199"/>
      <c r="AB1549" s="199"/>
      <c r="AC1549" s="199"/>
      <c r="AD1549" s="199"/>
      <c r="AE1549" s="199"/>
      <c r="AF1549" s="199"/>
      <c r="AG1549" s="199"/>
    </row>
    <row r="1550" spans="19:33" customFormat="1" ht="12.75">
      <c r="S1550" s="199"/>
      <c r="T1550" s="199"/>
      <c r="U1550" s="199"/>
      <c r="V1550" s="199"/>
      <c r="W1550" s="199"/>
      <c r="X1550" s="199"/>
      <c r="Y1550" s="199"/>
      <c r="Z1550" s="199"/>
      <c r="AA1550" s="199"/>
      <c r="AB1550" s="199"/>
      <c r="AC1550" s="199"/>
      <c r="AD1550" s="199"/>
      <c r="AE1550" s="199"/>
      <c r="AF1550" s="199"/>
      <c r="AG1550" s="199"/>
    </row>
    <row r="1551" spans="19:33" customFormat="1" ht="12.75">
      <c r="S1551" s="199"/>
      <c r="T1551" s="199"/>
      <c r="U1551" s="199"/>
      <c r="V1551" s="199"/>
      <c r="W1551" s="199"/>
      <c r="X1551" s="199"/>
      <c r="Y1551" s="199"/>
      <c r="Z1551" s="199"/>
      <c r="AA1551" s="199"/>
      <c r="AB1551" s="199"/>
      <c r="AC1551" s="199"/>
      <c r="AD1551" s="199"/>
      <c r="AE1551" s="199"/>
      <c r="AF1551" s="199"/>
      <c r="AG1551" s="199"/>
    </row>
    <row r="1552" spans="19:33" customFormat="1" ht="12.75">
      <c r="S1552" s="199"/>
      <c r="T1552" s="199"/>
      <c r="U1552" s="199"/>
      <c r="V1552" s="199"/>
      <c r="W1552" s="199"/>
      <c r="X1552" s="199"/>
      <c r="Y1552" s="199"/>
      <c r="Z1552" s="199"/>
      <c r="AA1552" s="199"/>
      <c r="AB1552" s="199"/>
      <c r="AC1552" s="199"/>
      <c r="AD1552" s="199"/>
      <c r="AE1552" s="199"/>
      <c r="AF1552" s="199"/>
      <c r="AG1552" s="199"/>
    </row>
    <row r="1553" spans="19:33" customFormat="1" ht="12.75">
      <c r="S1553" s="199"/>
      <c r="T1553" s="199"/>
      <c r="U1553" s="199"/>
      <c r="V1553" s="199"/>
      <c r="W1553" s="199"/>
      <c r="X1553" s="199"/>
      <c r="Y1553" s="199"/>
      <c r="Z1553" s="199"/>
      <c r="AA1553" s="199"/>
      <c r="AB1553" s="199"/>
      <c r="AC1553" s="199"/>
      <c r="AD1553" s="199"/>
      <c r="AE1553" s="199"/>
      <c r="AF1553" s="199"/>
      <c r="AG1553" s="199"/>
    </row>
    <row r="1554" spans="19:33" customFormat="1" ht="12.75">
      <c r="S1554" s="199"/>
      <c r="T1554" s="199"/>
      <c r="U1554" s="199"/>
      <c r="V1554" s="199"/>
      <c r="W1554" s="199"/>
      <c r="X1554" s="199"/>
      <c r="Y1554" s="199"/>
      <c r="Z1554" s="199"/>
      <c r="AA1554" s="199"/>
      <c r="AB1554" s="199"/>
      <c r="AC1554" s="199"/>
      <c r="AD1554" s="199"/>
      <c r="AE1554" s="199"/>
      <c r="AF1554" s="199"/>
      <c r="AG1554" s="199"/>
    </row>
    <row r="1555" spans="19:33" customFormat="1" ht="12.75">
      <c r="S1555" s="199"/>
      <c r="T1555" s="199"/>
      <c r="U1555" s="199"/>
      <c r="V1555" s="199"/>
      <c r="W1555" s="199"/>
      <c r="X1555" s="199"/>
      <c r="Y1555" s="199"/>
      <c r="Z1555" s="199"/>
      <c r="AA1555" s="199"/>
      <c r="AB1555" s="199"/>
      <c r="AC1555" s="199"/>
      <c r="AD1555" s="199"/>
      <c r="AE1555" s="199"/>
      <c r="AF1555" s="199"/>
      <c r="AG1555" s="199"/>
    </row>
    <row r="1556" spans="19:33" customFormat="1" ht="12.75">
      <c r="S1556" s="199"/>
      <c r="T1556" s="199"/>
      <c r="U1556" s="199"/>
      <c r="V1556" s="199"/>
      <c r="W1556" s="199"/>
      <c r="X1556" s="199"/>
      <c r="Y1556" s="199"/>
      <c r="Z1556" s="199"/>
      <c r="AA1556" s="199"/>
      <c r="AB1556" s="199"/>
      <c r="AC1556" s="199"/>
      <c r="AD1556" s="199"/>
      <c r="AE1556" s="199"/>
      <c r="AF1556" s="199"/>
      <c r="AG1556" s="199"/>
    </row>
    <row r="1557" spans="19:33" customFormat="1" ht="12.75">
      <c r="S1557" s="199"/>
      <c r="T1557" s="199"/>
      <c r="U1557" s="199"/>
      <c r="V1557" s="199"/>
      <c r="W1557" s="199"/>
      <c r="X1557" s="199"/>
      <c r="Y1557" s="199"/>
      <c r="Z1557" s="199"/>
      <c r="AA1557" s="199"/>
      <c r="AB1557" s="199"/>
      <c r="AC1557" s="199"/>
      <c r="AD1557" s="199"/>
      <c r="AE1557" s="199"/>
      <c r="AF1557" s="199"/>
      <c r="AG1557" s="199"/>
    </row>
    <row r="1558" spans="19:33" customFormat="1" ht="12.75">
      <c r="S1558" s="199"/>
      <c r="T1558" s="199"/>
      <c r="U1558" s="199"/>
      <c r="V1558" s="199"/>
      <c r="W1558" s="199"/>
      <c r="X1558" s="199"/>
      <c r="Y1558" s="199"/>
      <c r="Z1558" s="199"/>
      <c r="AA1558" s="199"/>
      <c r="AB1558" s="199"/>
      <c r="AC1558" s="199"/>
      <c r="AD1558" s="199"/>
      <c r="AE1558" s="199"/>
      <c r="AF1558" s="199"/>
      <c r="AG1558" s="199"/>
    </row>
    <row r="1559" spans="19:33" customFormat="1" ht="12.75">
      <c r="S1559" s="199"/>
      <c r="T1559" s="199"/>
      <c r="U1559" s="199"/>
      <c r="V1559" s="199"/>
      <c r="W1559" s="199"/>
      <c r="X1559" s="199"/>
      <c r="Y1559" s="199"/>
      <c r="Z1559" s="199"/>
      <c r="AA1559" s="199"/>
      <c r="AB1559" s="199"/>
      <c r="AC1559" s="199"/>
      <c r="AD1559" s="199"/>
      <c r="AE1559" s="199"/>
      <c r="AF1559" s="199"/>
      <c r="AG1559" s="199"/>
    </row>
    <row r="1560" spans="19:33" customFormat="1" ht="12.75">
      <c r="S1560" s="199"/>
      <c r="T1560" s="199"/>
      <c r="U1560" s="199"/>
      <c r="V1560" s="199"/>
      <c r="W1560" s="199"/>
      <c r="X1560" s="199"/>
      <c r="Y1560" s="199"/>
      <c r="Z1560" s="199"/>
      <c r="AA1560" s="199"/>
      <c r="AB1560" s="199"/>
      <c r="AC1560" s="199"/>
      <c r="AD1560" s="199"/>
      <c r="AE1560" s="199"/>
      <c r="AF1560" s="199"/>
      <c r="AG1560" s="199"/>
    </row>
    <row r="1561" spans="19:33" customFormat="1" ht="12.75">
      <c r="S1561" s="199"/>
      <c r="T1561" s="199"/>
      <c r="U1561" s="199"/>
      <c r="V1561" s="199"/>
      <c r="W1561" s="199"/>
      <c r="X1561" s="199"/>
      <c r="Y1561" s="199"/>
      <c r="Z1561" s="199"/>
      <c r="AA1561" s="199"/>
      <c r="AB1561" s="199"/>
      <c r="AC1561" s="199"/>
      <c r="AD1561" s="199"/>
      <c r="AE1561" s="199"/>
      <c r="AF1561" s="199"/>
      <c r="AG1561" s="199"/>
    </row>
    <row r="1562" spans="19:33" customFormat="1" ht="12.75">
      <c r="S1562" s="199"/>
      <c r="T1562" s="199"/>
      <c r="U1562" s="199"/>
      <c r="V1562" s="199"/>
      <c r="W1562" s="199"/>
      <c r="X1562" s="199"/>
      <c r="Y1562" s="199"/>
      <c r="Z1562" s="199"/>
      <c r="AA1562" s="199"/>
      <c r="AB1562" s="199"/>
      <c r="AC1562" s="199"/>
      <c r="AD1562" s="199"/>
      <c r="AE1562" s="199"/>
      <c r="AF1562" s="199"/>
      <c r="AG1562" s="199"/>
    </row>
    <row r="1563" spans="19:33" customFormat="1" ht="12.75">
      <c r="S1563" s="199"/>
      <c r="T1563" s="199"/>
      <c r="U1563" s="199"/>
      <c r="V1563" s="199"/>
      <c r="W1563" s="199"/>
      <c r="X1563" s="199"/>
      <c r="Y1563" s="199"/>
      <c r="Z1563" s="199"/>
      <c r="AA1563" s="199"/>
      <c r="AB1563" s="199"/>
      <c r="AC1563" s="199"/>
      <c r="AD1563" s="199"/>
      <c r="AE1563" s="199"/>
      <c r="AF1563" s="199"/>
      <c r="AG1563" s="199"/>
    </row>
    <row r="1564" spans="19:33" customFormat="1" ht="12.75">
      <c r="S1564" s="199"/>
      <c r="T1564" s="199"/>
      <c r="U1564" s="199"/>
      <c r="V1564" s="199"/>
      <c r="W1564" s="199"/>
      <c r="X1564" s="199"/>
      <c r="Y1564" s="199"/>
      <c r="Z1564" s="199"/>
      <c r="AA1564" s="199"/>
      <c r="AB1564" s="199"/>
      <c r="AC1564" s="199"/>
      <c r="AD1564" s="199"/>
      <c r="AE1564" s="199"/>
      <c r="AF1564" s="199"/>
      <c r="AG1564" s="199"/>
    </row>
    <row r="1565" spans="19:33" customFormat="1" ht="12.75">
      <c r="S1565" s="199"/>
      <c r="T1565" s="199"/>
      <c r="U1565" s="199"/>
      <c r="V1565" s="199"/>
      <c r="W1565" s="199"/>
      <c r="X1565" s="199"/>
      <c r="Y1565" s="199"/>
      <c r="Z1565" s="199"/>
      <c r="AA1565" s="199"/>
      <c r="AB1565" s="199"/>
      <c r="AC1565" s="199"/>
      <c r="AD1565" s="199"/>
      <c r="AE1565" s="199"/>
      <c r="AF1565" s="199"/>
      <c r="AG1565" s="199"/>
    </row>
    <row r="1566" spans="19:33" customFormat="1" ht="12.75">
      <c r="S1566" s="199"/>
      <c r="T1566" s="199"/>
      <c r="U1566" s="199"/>
      <c r="V1566" s="199"/>
      <c r="W1566" s="199"/>
      <c r="X1566" s="199"/>
      <c r="Y1566" s="199"/>
      <c r="Z1566" s="199"/>
      <c r="AA1566" s="199"/>
      <c r="AB1566" s="199"/>
      <c r="AC1566" s="199"/>
      <c r="AD1566" s="199"/>
      <c r="AE1566" s="199"/>
      <c r="AF1566" s="199"/>
      <c r="AG1566" s="199"/>
    </row>
    <row r="1567" spans="19:33" customFormat="1" ht="12.75">
      <c r="S1567" s="199"/>
      <c r="T1567" s="199"/>
      <c r="U1567" s="199"/>
      <c r="V1567" s="199"/>
      <c r="W1567" s="199"/>
      <c r="X1567" s="199"/>
      <c r="Y1567" s="199"/>
      <c r="Z1567" s="199"/>
      <c r="AA1567" s="199"/>
      <c r="AB1567" s="199"/>
      <c r="AC1567" s="199"/>
      <c r="AD1567" s="199"/>
      <c r="AE1567" s="199"/>
      <c r="AF1567" s="199"/>
      <c r="AG1567" s="199"/>
    </row>
    <row r="1568" spans="19:33" customFormat="1" ht="12.75">
      <c r="S1568" s="199"/>
      <c r="T1568" s="199"/>
      <c r="U1568" s="199"/>
      <c r="V1568" s="199"/>
      <c r="W1568" s="199"/>
      <c r="X1568" s="199"/>
      <c r="Y1568" s="199"/>
      <c r="Z1568" s="199"/>
      <c r="AA1568" s="199"/>
      <c r="AB1568" s="199"/>
      <c r="AC1568" s="199"/>
      <c r="AD1568" s="199"/>
      <c r="AE1568" s="199"/>
      <c r="AF1568" s="199"/>
      <c r="AG1568" s="199"/>
    </row>
    <row r="1569" spans="19:33" customFormat="1" ht="12.75">
      <c r="S1569" s="199"/>
      <c r="T1569" s="199"/>
      <c r="U1569" s="199"/>
      <c r="V1569" s="199"/>
      <c r="W1569" s="199"/>
      <c r="X1569" s="199"/>
      <c r="Y1569" s="199"/>
      <c r="Z1569" s="199"/>
      <c r="AA1569" s="199"/>
      <c r="AB1569" s="199"/>
      <c r="AC1569" s="199"/>
      <c r="AD1569" s="199"/>
      <c r="AE1569" s="199"/>
      <c r="AF1569" s="199"/>
      <c r="AG1569" s="199"/>
    </row>
    <row r="1570" spans="19:33" customFormat="1" ht="12.75">
      <c r="S1570" s="199"/>
      <c r="T1570" s="199"/>
      <c r="U1570" s="199"/>
      <c r="V1570" s="199"/>
      <c r="W1570" s="199"/>
      <c r="X1570" s="199"/>
      <c r="Y1570" s="199"/>
      <c r="Z1570" s="199"/>
      <c r="AA1570" s="199"/>
      <c r="AB1570" s="199"/>
      <c r="AC1570" s="199"/>
      <c r="AD1570" s="199"/>
      <c r="AE1570" s="199"/>
      <c r="AF1570" s="199"/>
      <c r="AG1570" s="199"/>
    </row>
    <row r="1571" spans="19:33" customFormat="1" ht="12.75">
      <c r="S1571" s="199"/>
      <c r="T1571" s="199"/>
      <c r="U1571" s="199"/>
      <c r="V1571" s="199"/>
      <c r="W1571" s="199"/>
      <c r="X1571" s="199"/>
      <c r="Y1571" s="199"/>
      <c r="Z1571" s="199"/>
      <c r="AA1571" s="199"/>
      <c r="AB1571" s="199"/>
      <c r="AC1571" s="199"/>
      <c r="AD1571" s="199"/>
      <c r="AE1571" s="199"/>
      <c r="AF1571" s="199"/>
      <c r="AG1571" s="199"/>
    </row>
    <row r="1572" spans="19:33" customFormat="1" ht="12.75">
      <c r="S1572" s="199"/>
      <c r="T1572" s="199"/>
      <c r="U1572" s="199"/>
      <c r="V1572" s="199"/>
      <c r="W1572" s="199"/>
      <c r="X1572" s="199"/>
      <c r="Y1572" s="199"/>
      <c r="Z1572" s="199"/>
      <c r="AA1572" s="199"/>
      <c r="AB1572" s="199"/>
      <c r="AC1572" s="199"/>
      <c r="AD1572" s="199"/>
      <c r="AE1572" s="199"/>
      <c r="AF1572" s="199"/>
      <c r="AG1572" s="199"/>
    </row>
    <row r="1573" spans="19:33" customFormat="1" ht="12.75">
      <c r="S1573" s="199"/>
      <c r="T1573" s="199"/>
      <c r="U1573" s="199"/>
      <c r="V1573" s="199"/>
      <c r="W1573" s="199"/>
      <c r="X1573" s="199"/>
      <c r="Y1573" s="199"/>
      <c r="Z1573" s="199"/>
      <c r="AA1573" s="199"/>
      <c r="AB1573" s="199"/>
      <c r="AC1573" s="199"/>
      <c r="AD1573" s="199"/>
      <c r="AE1573" s="199"/>
      <c r="AF1573" s="199"/>
      <c r="AG1573" s="199"/>
    </row>
    <row r="1574" spans="19:33" customFormat="1" ht="12.75">
      <c r="S1574" s="199"/>
      <c r="T1574" s="199"/>
      <c r="U1574" s="199"/>
      <c r="V1574" s="199"/>
      <c r="W1574" s="199"/>
      <c r="X1574" s="199"/>
      <c r="Y1574" s="199"/>
      <c r="Z1574" s="199"/>
      <c r="AA1574" s="199"/>
      <c r="AB1574" s="199"/>
      <c r="AC1574" s="199"/>
      <c r="AD1574" s="199"/>
      <c r="AE1574" s="199"/>
      <c r="AF1574" s="199"/>
      <c r="AG1574" s="199"/>
    </row>
    <row r="1575" spans="19:33" customFormat="1" ht="12.75">
      <c r="S1575" s="199"/>
      <c r="T1575" s="199"/>
      <c r="U1575" s="199"/>
      <c r="V1575" s="199"/>
      <c r="W1575" s="199"/>
      <c r="X1575" s="199"/>
      <c r="Y1575" s="199"/>
      <c r="Z1575" s="199"/>
      <c r="AA1575" s="199"/>
      <c r="AB1575" s="199"/>
      <c r="AC1575" s="199"/>
      <c r="AD1575" s="199"/>
      <c r="AE1575" s="199"/>
      <c r="AF1575" s="199"/>
      <c r="AG1575" s="199"/>
    </row>
    <row r="1576" spans="19:33" customFormat="1" ht="12.75">
      <c r="S1576" s="199"/>
      <c r="T1576" s="199"/>
      <c r="U1576" s="199"/>
      <c r="V1576" s="199"/>
      <c r="W1576" s="199"/>
      <c r="X1576" s="199"/>
      <c r="Y1576" s="199"/>
      <c r="Z1576" s="199"/>
      <c r="AA1576" s="199"/>
      <c r="AB1576" s="199"/>
      <c r="AC1576" s="199"/>
      <c r="AD1576" s="199"/>
      <c r="AE1576" s="199"/>
      <c r="AF1576" s="199"/>
      <c r="AG1576" s="199"/>
    </row>
    <row r="1577" spans="19:33" customFormat="1" ht="12.75">
      <c r="S1577" s="199"/>
      <c r="T1577" s="199"/>
      <c r="U1577" s="199"/>
      <c r="V1577" s="199"/>
      <c r="W1577" s="199"/>
      <c r="X1577" s="199"/>
      <c r="Y1577" s="199"/>
      <c r="Z1577" s="199"/>
      <c r="AA1577" s="199"/>
      <c r="AB1577" s="199"/>
      <c r="AC1577" s="199"/>
      <c r="AD1577" s="199"/>
      <c r="AE1577" s="199"/>
      <c r="AF1577" s="199"/>
      <c r="AG1577" s="199"/>
    </row>
    <row r="1578" spans="19:33" customFormat="1" ht="12.75">
      <c r="S1578" s="199"/>
      <c r="T1578" s="199"/>
      <c r="U1578" s="199"/>
      <c r="V1578" s="199"/>
      <c r="W1578" s="199"/>
      <c r="X1578" s="199"/>
      <c r="Y1578" s="199"/>
      <c r="Z1578" s="199"/>
      <c r="AA1578" s="199"/>
      <c r="AB1578" s="199"/>
      <c r="AC1578" s="199"/>
      <c r="AD1578" s="199"/>
      <c r="AE1578" s="199"/>
      <c r="AF1578" s="199"/>
      <c r="AG1578" s="199"/>
    </row>
    <row r="1579" spans="19:33" customFormat="1" ht="12.75">
      <c r="S1579" s="199"/>
      <c r="T1579" s="199"/>
      <c r="U1579" s="199"/>
      <c r="V1579" s="199"/>
      <c r="W1579" s="199"/>
      <c r="X1579" s="199"/>
      <c r="Y1579" s="199"/>
      <c r="Z1579" s="199"/>
      <c r="AA1579" s="199"/>
      <c r="AB1579" s="199"/>
      <c r="AC1579" s="199"/>
      <c r="AD1579" s="199"/>
      <c r="AE1579" s="199"/>
      <c r="AF1579" s="199"/>
      <c r="AG1579" s="199"/>
    </row>
    <row r="1580" spans="19:33" customFormat="1" ht="12.75">
      <c r="S1580" s="199"/>
      <c r="T1580" s="199"/>
      <c r="U1580" s="199"/>
      <c r="V1580" s="199"/>
      <c r="W1580" s="199"/>
      <c r="X1580" s="199"/>
      <c r="Y1580" s="199"/>
      <c r="Z1580" s="199"/>
      <c r="AA1580" s="199"/>
      <c r="AB1580" s="199"/>
      <c r="AC1580" s="199"/>
      <c r="AD1580" s="199"/>
      <c r="AE1580" s="199"/>
      <c r="AF1580" s="199"/>
      <c r="AG1580" s="199"/>
    </row>
    <row r="1581" spans="19:33" customFormat="1" ht="12.75">
      <c r="S1581" s="199"/>
      <c r="T1581" s="199"/>
      <c r="U1581" s="199"/>
      <c r="V1581" s="199"/>
      <c r="W1581" s="199"/>
      <c r="X1581" s="199"/>
      <c r="Y1581" s="199"/>
      <c r="Z1581" s="199"/>
      <c r="AA1581" s="199"/>
      <c r="AB1581" s="199"/>
      <c r="AC1581" s="199"/>
      <c r="AD1581" s="199"/>
      <c r="AE1581" s="199"/>
      <c r="AF1581" s="199"/>
      <c r="AG1581" s="199"/>
    </row>
    <row r="1582" spans="19:33" customFormat="1" ht="12.75">
      <c r="S1582" s="199"/>
      <c r="T1582" s="199"/>
      <c r="U1582" s="199"/>
      <c r="V1582" s="199"/>
      <c r="W1582" s="199"/>
      <c r="X1582" s="199"/>
      <c r="Y1582" s="199"/>
      <c r="Z1582" s="199"/>
      <c r="AA1582" s="199"/>
      <c r="AB1582" s="199"/>
      <c r="AC1582" s="199"/>
      <c r="AD1582" s="199"/>
      <c r="AE1582" s="199"/>
      <c r="AF1582" s="199"/>
      <c r="AG1582" s="199"/>
    </row>
    <row r="1583" spans="19:33" customFormat="1" ht="12.75">
      <c r="S1583" s="199"/>
      <c r="T1583" s="199"/>
      <c r="U1583" s="199"/>
      <c r="V1583" s="199"/>
      <c r="W1583" s="199"/>
      <c r="X1583" s="199"/>
      <c r="Y1583" s="199"/>
      <c r="Z1583" s="199"/>
      <c r="AA1583" s="199"/>
      <c r="AB1583" s="199"/>
      <c r="AC1583" s="199"/>
      <c r="AD1583" s="199"/>
      <c r="AE1583" s="199"/>
      <c r="AF1583" s="199"/>
      <c r="AG1583" s="199"/>
    </row>
    <row r="1584" spans="19:33" customFormat="1" ht="12.75">
      <c r="S1584" s="199"/>
      <c r="T1584" s="199"/>
      <c r="U1584" s="199"/>
      <c r="V1584" s="199"/>
      <c r="W1584" s="199"/>
      <c r="X1584" s="199"/>
      <c r="Y1584" s="199"/>
      <c r="Z1584" s="199"/>
      <c r="AA1584" s="199"/>
      <c r="AB1584" s="199"/>
      <c r="AC1584" s="199"/>
      <c r="AD1584" s="199"/>
      <c r="AE1584" s="199"/>
      <c r="AF1584" s="199"/>
      <c r="AG1584" s="199"/>
    </row>
    <row r="1585" spans="19:33" customFormat="1" ht="12.75">
      <c r="S1585" s="199"/>
      <c r="T1585" s="199"/>
      <c r="U1585" s="199"/>
      <c r="V1585" s="199"/>
      <c r="W1585" s="199"/>
      <c r="X1585" s="199"/>
      <c r="Y1585" s="199"/>
      <c r="Z1585" s="199"/>
      <c r="AA1585" s="199"/>
      <c r="AB1585" s="199"/>
      <c r="AC1585" s="199"/>
      <c r="AD1585" s="199"/>
      <c r="AE1585" s="199"/>
      <c r="AF1585" s="199"/>
      <c r="AG1585" s="199"/>
    </row>
    <row r="1586" spans="19:33" customFormat="1" ht="12.75">
      <c r="S1586" s="199"/>
      <c r="T1586" s="199"/>
      <c r="U1586" s="199"/>
      <c r="V1586" s="199"/>
      <c r="W1586" s="199"/>
      <c r="X1586" s="199"/>
      <c r="Y1586" s="199"/>
      <c r="Z1586" s="199"/>
      <c r="AA1586" s="199"/>
      <c r="AB1586" s="199"/>
      <c r="AC1586" s="199"/>
      <c r="AD1586" s="199"/>
      <c r="AE1586" s="199"/>
      <c r="AF1586" s="199"/>
      <c r="AG1586" s="199"/>
    </row>
    <row r="1587" spans="19:33" customFormat="1" ht="12.75">
      <c r="S1587" s="199"/>
      <c r="T1587" s="199"/>
      <c r="U1587" s="199"/>
      <c r="V1587" s="199"/>
      <c r="W1587" s="199"/>
      <c r="X1587" s="199"/>
      <c r="Y1587" s="199"/>
      <c r="Z1587" s="199"/>
      <c r="AA1587" s="199"/>
      <c r="AB1587" s="199"/>
      <c r="AC1587" s="199"/>
      <c r="AD1587" s="199"/>
      <c r="AE1587" s="199"/>
      <c r="AF1587" s="199"/>
      <c r="AG1587" s="199"/>
    </row>
    <row r="1588" spans="19:33" customFormat="1" ht="12.75">
      <c r="S1588" s="199"/>
      <c r="T1588" s="199"/>
      <c r="U1588" s="199"/>
      <c r="V1588" s="199"/>
      <c r="W1588" s="199"/>
      <c r="X1588" s="199"/>
      <c r="Y1588" s="199"/>
      <c r="Z1588" s="199"/>
      <c r="AA1588" s="199"/>
      <c r="AB1588" s="199"/>
      <c r="AC1588" s="199"/>
      <c r="AD1588" s="199"/>
      <c r="AE1588" s="199"/>
      <c r="AF1588" s="199"/>
      <c r="AG1588" s="199"/>
    </row>
    <row r="1589" spans="19:33" customFormat="1" ht="12.75">
      <c r="S1589" s="199"/>
      <c r="T1589" s="199"/>
      <c r="U1589" s="199"/>
      <c r="V1589" s="199"/>
      <c r="W1589" s="199"/>
      <c r="X1589" s="199"/>
      <c r="Y1589" s="199"/>
      <c r="Z1589" s="199"/>
      <c r="AA1589" s="199"/>
      <c r="AB1589" s="199"/>
      <c r="AC1589" s="199"/>
      <c r="AD1589" s="199"/>
      <c r="AE1589" s="199"/>
      <c r="AF1589" s="199"/>
      <c r="AG1589" s="199"/>
    </row>
    <row r="1590" spans="19:33" customFormat="1" ht="12.75">
      <c r="S1590" s="199"/>
      <c r="T1590" s="199"/>
      <c r="U1590" s="199"/>
      <c r="V1590" s="199"/>
      <c r="W1590" s="199"/>
      <c r="X1590" s="199"/>
      <c r="Y1590" s="199"/>
      <c r="Z1590" s="199"/>
      <c r="AA1590" s="199"/>
      <c r="AB1590" s="199"/>
      <c r="AC1590" s="199"/>
      <c r="AD1590" s="199"/>
      <c r="AE1590" s="199"/>
      <c r="AF1590" s="199"/>
      <c r="AG1590" s="199"/>
    </row>
    <row r="1591" spans="19:33" customFormat="1" ht="12.75">
      <c r="S1591" s="199"/>
      <c r="T1591" s="199"/>
      <c r="U1591" s="199"/>
      <c r="V1591" s="199"/>
      <c r="W1591" s="199"/>
      <c r="X1591" s="199"/>
      <c r="Y1591" s="199"/>
      <c r="Z1591" s="199"/>
      <c r="AA1591" s="199"/>
      <c r="AB1591" s="199"/>
      <c r="AC1591" s="199"/>
      <c r="AD1591" s="199"/>
      <c r="AE1591" s="199"/>
      <c r="AF1591" s="199"/>
      <c r="AG1591" s="199"/>
    </row>
    <row r="1592" spans="19:33" customFormat="1" ht="12.75">
      <c r="S1592" s="199"/>
      <c r="T1592" s="199"/>
      <c r="U1592" s="199"/>
      <c r="V1592" s="199"/>
      <c r="W1592" s="199"/>
      <c r="X1592" s="199"/>
      <c r="Y1592" s="199"/>
      <c r="Z1592" s="199"/>
      <c r="AA1592" s="199"/>
      <c r="AB1592" s="199"/>
      <c r="AC1592" s="199"/>
      <c r="AD1592" s="199"/>
      <c r="AE1592" s="199"/>
      <c r="AF1592" s="199"/>
      <c r="AG1592" s="199"/>
    </row>
    <row r="1593" spans="19:33" customFormat="1" ht="12.75">
      <c r="S1593" s="199"/>
      <c r="T1593" s="199"/>
      <c r="U1593" s="199"/>
      <c r="V1593" s="199"/>
      <c r="W1593" s="199"/>
      <c r="X1593" s="199"/>
      <c r="Y1593" s="199"/>
      <c r="Z1593" s="199"/>
      <c r="AA1593" s="199"/>
      <c r="AB1593" s="199"/>
      <c r="AC1593" s="199"/>
      <c r="AD1593" s="199"/>
      <c r="AE1593" s="199"/>
      <c r="AF1593" s="199"/>
      <c r="AG1593" s="199"/>
    </row>
    <row r="1594" spans="19:33" customFormat="1" ht="12.75">
      <c r="S1594" s="199"/>
      <c r="T1594" s="199"/>
      <c r="U1594" s="199"/>
      <c r="V1594" s="199"/>
      <c r="W1594" s="199"/>
      <c r="X1594" s="199"/>
      <c r="Y1594" s="199"/>
      <c r="Z1594" s="199"/>
      <c r="AA1594" s="199"/>
      <c r="AB1594" s="199"/>
      <c r="AC1594" s="199"/>
      <c r="AD1594" s="199"/>
      <c r="AE1594" s="199"/>
      <c r="AF1594" s="199"/>
      <c r="AG1594" s="199"/>
    </row>
    <row r="1595" spans="19:33" customFormat="1" ht="12.75">
      <c r="S1595" s="199"/>
      <c r="T1595" s="199"/>
      <c r="U1595" s="199"/>
      <c r="V1595" s="199"/>
      <c r="W1595" s="199"/>
      <c r="X1595" s="199"/>
      <c r="Y1595" s="199"/>
      <c r="Z1595" s="199"/>
      <c r="AA1595" s="199"/>
      <c r="AB1595" s="199"/>
      <c r="AC1595" s="199"/>
      <c r="AD1595" s="199"/>
      <c r="AE1595" s="199"/>
      <c r="AF1595" s="199"/>
      <c r="AG1595" s="199"/>
    </row>
    <row r="1596" spans="19:33" customFormat="1" ht="12.75">
      <c r="S1596" s="199"/>
      <c r="T1596" s="199"/>
      <c r="U1596" s="199"/>
      <c r="V1596" s="199"/>
      <c r="W1596" s="199"/>
      <c r="X1596" s="199"/>
      <c r="Y1596" s="199"/>
      <c r="Z1596" s="199"/>
      <c r="AA1596" s="199"/>
      <c r="AB1596" s="199"/>
      <c r="AC1596" s="199"/>
      <c r="AD1596" s="199"/>
      <c r="AE1596" s="199"/>
      <c r="AF1596" s="199"/>
      <c r="AG1596" s="199"/>
    </row>
    <row r="1597" spans="19:33" customFormat="1" ht="12.75">
      <c r="S1597" s="199"/>
      <c r="T1597" s="199"/>
      <c r="U1597" s="199"/>
      <c r="V1597" s="199"/>
      <c r="W1597" s="199"/>
      <c r="X1597" s="199"/>
      <c r="Y1597" s="199"/>
      <c r="Z1597" s="199"/>
      <c r="AA1597" s="199"/>
      <c r="AB1597" s="199"/>
      <c r="AC1597" s="199"/>
      <c r="AD1597" s="199"/>
      <c r="AE1597" s="199"/>
      <c r="AF1597" s="199"/>
      <c r="AG1597" s="199"/>
    </row>
    <row r="1598" spans="19:33" customFormat="1" ht="12.75">
      <c r="S1598" s="199"/>
      <c r="T1598" s="199"/>
      <c r="U1598" s="199"/>
      <c r="V1598" s="199"/>
      <c r="W1598" s="199"/>
      <c r="X1598" s="199"/>
      <c r="Y1598" s="199"/>
      <c r="Z1598" s="199"/>
      <c r="AA1598" s="199"/>
      <c r="AB1598" s="199"/>
      <c r="AC1598" s="199"/>
      <c r="AD1598" s="199"/>
      <c r="AE1598" s="199"/>
      <c r="AF1598" s="199"/>
      <c r="AG1598" s="199"/>
    </row>
    <row r="1599" spans="19:33" customFormat="1" ht="12.75">
      <c r="S1599" s="199"/>
      <c r="T1599" s="199"/>
      <c r="U1599" s="199"/>
      <c r="V1599" s="199"/>
      <c r="W1599" s="199"/>
      <c r="X1599" s="199"/>
      <c r="Y1599" s="199"/>
      <c r="Z1599" s="199"/>
      <c r="AA1599" s="199"/>
      <c r="AB1599" s="199"/>
      <c r="AC1599" s="199"/>
      <c r="AD1599" s="199"/>
      <c r="AE1599" s="199"/>
      <c r="AF1599" s="199"/>
      <c r="AG1599" s="199"/>
    </row>
    <row r="1600" spans="19:33" customFormat="1" ht="12.75">
      <c r="S1600" s="199"/>
      <c r="T1600" s="199"/>
      <c r="U1600" s="199"/>
      <c r="V1600" s="199"/>
      <c r="W1600" s="199"/>
      <c r="X1600" s="199"/>
      <c r="Y1600" s="199"/>
      <c r="Z1600" s="199"/>
      <c r="AA1600" s="199"/>
      <c r="AB1600" s="199"/>
      <c r="AC1600" s="199"/>
      <c r="AD1600" s="199"/>
      <c r="AE1600" s="199"/>
      <c r="AF1600" s="199"/>
      <c r="AG1600" s="199"/>
    </row>
    <row r="1601" spans="19:33" customFormat="1" ht="12.75">
      <c r="S1601" s="199"/>
      <c r="T1601" s="199"/>
      <c r="U1601" s="199"/>
      <c r="V1601" s="199"/>
      <c r="W1601" s="199"/>
      <c r="X1601" s="199"/>
      <c r="Y1601" s="199"/>
      <c r="Z1601" s="199"/>
      <c r="AA1601" s="199"/>
      <c r="AB1601" s="199"/>
      <c r="AC1601" s="199"/>
      <c r="AD1601" s="199"/>
      <c r="AE1601" s="199"/>
      <c r="AF1601" s="199"/>
      <c r="AG1601" s="199"/>
    </row>
    <row r="1602" spans="19:33" customFormat="1" ht="12.75">
      <c r="S1602" s="199"/>
      <c r="T1602" s="199"/>
      <c r="U1602" s="199"/>
      <c r="V1602" s="199"/>
      <c r="W1602" s="199"/>
      <c r="X1602" s="199"/>
      <c r="Y1602" s="199"/>
      <c r="Z1602" s="199"/>
      <c r="AA1602" s="199"/>
      <c r="AB1602" s="199"/>
      <c r="AC1602" s="199"/>
      <c r="AD1602" s="199"/>
      <c r="AE1602" s="199"/>
      <c r="AF1602" s="199"/>
      <c r="AG1602" s="199"/>
    </row>
    <row r="1603" spans="19:33" customFormat="1" ht="12.75">
      <c r="S1603" s="199"/>
      <c r="T1603" s="199"/>
      <c r="U1603" s="199"/>
      <c r="V1603" s="199"/>
      <c r="W1603" s="199"/>
      <c r="X1603" s="199"/>
      <c r="Y1603" s="199"/>
      <c r="Z1603" s="199"/>
      <c r="AA1603" s="199"/>
      <c r="AB1603" s="199"/>
      <c r="AC1603" s="199"/>
      <c r="AD1603" s="199"/>
      <c r="AE1603" s="199"/>
      <c r="AF1603" s="199"/>
      <c r="AG1603" s="199"/>
    </row>
    <row r="1604" spans="19:33" customFormat="1" ht="12.75">
      <c r="S1604" s="199"/>
      <c r="T1604" s="199"/>
      <c r="U1604" s="199"/>
      <c r="V1604" s="199"/>
      <c r="W1604" s="199"/>
      <c r="X1604" s="199"/>
      <c r="Y1604" s="199"/>
      <c r="Z1604" s="199"/>
      <c r="AA1604" s="199"/>
      <c r="AB1604" s="199"/>
      <c r="AC1604" s="199"/>
      <c r="AD1604" s="199"/>
      <c r="AE1604" s="199"/>
      <c r="AF1604" s="199"/>
      <c r="AG1604" s="199"/>
    </row>
    <row r="1605" spans="19:33" customFormat="1" ht="12.75">
      <c r="S1605" s="199"/>
      <c r="T1605" s="199"/>
      <c r="U1605" s="199"/>
      <c r="V1605" s="199"/>
      <c r="W1605" s="199"/>
      <c r="X1605" s="199"/>
      <c r="Y1605" s="199"/>
      <c r="Z1605" s="199"/>
      <c r="AA1605" s="199"/>
      <c r="AB1605" s="199"/>
      <c r="AC1605" s="199"/>
      <c r="AD1605" s="199"/>
      <c r="AE1605" s="199"/>
      <c r="AF1605" s="199"/>
      <c r="AG1605" s="199"/>
    </row>
    <row r="1606" spans="19:33" customFormat="1" ht="12.75">
      <c r="S1606" s="199"/>
      <c r="T1606" s="199"/>
      <c r="U1606" s="199"/>
      <c r="V1606" s="199"/>
      <c r="W1606" s="199"/>
      <c r="X1606" s="199"/>
      <c r="Y1606" s="199"/>
      <c r="Z1606" s="199"/>
      <c r="AA1606" s="199"/>
      <c r="AB1606" s="199"/>
      <c r="AC1606" s="199"/>
      <c r="AD1606" s="199"/>
      <c r="AE1606" s="199"/>
      <c r="AF1606" s="199"/>
      <c r="AG1606" s="199"/>
    </row>
    <row r="1607" spans="19:33" customFormat="1" ht="12.75">
      <c r="S1607" s="199"/>
      <c r="T1607" s="199"/>
      <c r="U1607" s="199"/>
      <c r="V1607" s="199"/>
      <c r="W1607" s="199"/>
      <c r="X1607" s="199"/>
      <c r="Y1607" s="199"/>
      <c r="Z1607" s="199"/>
      <c r="AA1607" s="199"/>
      <c r="AB1607" s="199"/>
      <c r="AC1607" s="199"/>
      <c r="AD1607" s="199"/>
      <c r="AE1607" s="199"/>
      <c r="AF1607" s="199"/>
      <c r="AG1607" s="199"/>
    </row>
    <row r="1608" spans="19:33" customFormat="1" ht="12.75">
      <c r="S1608" s="199"/>
      <c r="T1608" s="199"/>
      <c r="U1608" s="199"/>
      <c r="V1608" s="199"/>
      <c r="W1608" s="199"/>
      <c r="X1608" s="199"/>
      <c r="Y1608" s="199"/>
      <c r="Z1608" s="199"/>
      <c r="AA1608" s="199"/>
      <c r="AB1608" s="199"/>
      <c r="AC1608" s="199"/>
      <c r="AD1608" s="199"/>
      <c r="AE1608" s="199"/>
      <c r="AF1608" s="199"/>
      <c r="AG1608" s="199"/>
    </row>
    <row r="1609" spans="19:33" customFormat="1" ht="12.75">
      <c r="S1609" s="199"/>
      <c r="T1609" s="199"/>
      <c r="U1609" s="199"/>
      <c r="V1609" s="199"/>
      <c r="W1609" s="199"/>
      <c r="X1609" s="199"/>
      <c r="Y1609" s="199"/>
      <c r="Z1609" s="199"/>
      <c r="AA1609" s="199"/>
      <c r="AB1609" s="199"/>
      <c r="AC1609" s="199"/>
      <c r="AD1609" s="199"/>
      <c r="AE1609" s="199"/>
      <c r="AF1609" s="199"/>
      <c r="AG1609" s="199"/>
    </row>
    <row r="1610" spans="19:33" customFormat="1" ht="12.75">
      <c r="S1610" s="199"/>
      <c r="T1610" s="199"/>
      <c r="U1610" s="199"/>
      <c r="V1610" s="199"/>
      <c r="W1610" s="199"/>
      <c r="X1610" s="199"/>
      <c r="Y1610" s="199"/>
      <c r="Z1610" s="199"/>
      <c r="AA1610" s="199"/>
      <c r="AB1610" s="199"/>
      <c r="AC1610" s="199"/>
      <c r="AD1610" s="199"/>
      <c r="AE1610" s="199"/>
      <c r="AF1610" s="199"/>
      <c r="AG1610" s="199"/>
    </row>
    <row r="1611" spans="19:33" customFormat="1" ht="12.75">
      <c r="S1611" s="199"/>
      <c r="T1611" s="199"/>
      <c r="U1611" s="199"/>
      <c r="V1611" s="199"/>
      <c r="W1611" s="199"/>
      <c r="X1611" s="199"/>
      <c r="Y1611" s="199"/>
      <c r="Z1611" s="199"/>
      <c r="AA1611" s="199"/>
      <c r="AB1611" s="199"/>
      <c r="AC1611" s="199"/>
      <c r="AD1611" s="199"/>
      <c r="AE1611" s="199"/>
      <c r="AF1611" s="199"/>
      <c r="AG1611" s="199"/>
    </row>
    <row r="1612" spans="19:33" customFormat="1" ht="12.75">
      <c r="S1612" s="199"/>
      <c r="T1612" s="199"/>
      <c r="U1612" s="199"/>
      <c r="V1612" s="199"/>
      <c r="W1612" s="199"/>
      <c r="X1612" s="199"/>
      <c r="Y1612" s="199"/>
      <c r="Z1612" s="199"/>
      <c r="AA1612" s="199"/>
      <c r="AB1612" s="199"/>
      <c r="AC1612" s="199"/>
      <c r="AD1612" s="199"/>
      <c r="AE1612" s="199"/>
      <c r="AF1612" s="199"/>
      <c r="AG1612" s="199"/>
    </row>
    <row r="1613" spans="19:33" customFormat="1" ht="12.75">
      <c r="S1613" s="199"/>
      <c r="T1613" s="199"/>
      <c r="U1613" s="199"/>
      <c r="V1613" s="199"/>
      <c r="W1613" s="199"/>
      <c r="X1613" s="199"/>
      <c r="Y1613" s="199"/>
      <c r="Z1613" s="199"/>
      <c r="AA1613" s="199"/>
      <c r="AB1613" s="199"/>
      <c r="AC1613" s="199"/>
      <c r="AD1613" s="199"/>
      <c r="AE1613" s="199"/>
      <c r="AF1613" s="199"/>
      <c r="AG1613" s="199"/>
    </row>
    <row r="1614" spans="19:33" customFormat="1" ht="12.75">
      <c r="S1614" s="199"/>
      <c r="T1614" s="199"/>
      <c r="U1614" s="199"/>
      <c r="V1614" s="199"/>
      <c r="W1614" s="199"/>
      <c r="X1614" s="199"/>
      <c r="Y1614" s="199"/>
      <c r="Z1614" s="199"/>
      <c r="AA1614" s="199"/>
      <c r="AB1614" s="199"/>
      <c r="AC1614" s="199"/>
      <c r="AD1614" s="199"/>
      <c r="AE1614" s="199"/>
      <c r="AF1614" s="199"/>
      <c r="AG1614" s="199"/>
    </row>
    <row r="1615" spans="19:33" customFormat="1" ht="12.75">
      <c r="S1615" s="199"/>
      <c r="T1615" s="199"/>
      <c r="U1615" s="199"/>
      <c r="V1615" s="199"/>
      <c r="W1615" s="199"/>
      <c r="X1615" s="199"/>
      <c r="Y1615" s="199"/>
      <c r="Z1615" s="199"/>
      <c r="AA1615" s="199"/>
      <c r="AB1615" s="199"/>
      <c r="AC1615" s="199"/>
      <c r="AD1615" s="199"/>
      <c r="AE1615" s="199"/>
      <c r="AF1615" s="199"/>
      <c r="AG1615" s="199"/>
    </row>
    <row r="1616" spans="19:33" customFormat="1" ht="12.75">
      <c r="S1616" s="199"/>
      <c r="T1616" s="199"/>
      <c r="U1616" s="199"/>
      <c r="V1616" s="199"/>
      <c r="W1616" s="199"/>
      <c r="X1616" s="199"/>
      <c r="Y1616" s="199"/>
      <c r="Z1616" s="199"/>
      <c r="AA1616" s="199"/>
      <c r="AB1616" s="199"/>
      <c r="AC1616" s="199"/>
      <c r="AD1616" s="199"/>
      <c r="AE1616" s="199"/>
      <c r="AF1616" s="199"/>
      <c r="AG1616" s="199"/>
    </row>
    <row r="1617" spans="19:33" customFormat="1" ht="12.75">
      <c r="S1617" s="199"/>
      <c r="T1617" s="199"/>
      <c r="U1617" s="199"/>
      <c r="V1617" s="199"/>
      <c r="W1617" s="199"/>
      <c r="X1617" s="199"/>
      <c r="Y1617" s="199"/>
      <c r="Z1617" s="199"/>
      <c r="AA1617" s="199"/>
      <c r="AB1617" s="199"/>
      <c r="AC1617" s="199"/>
      <c r="AD1617" s="199"/>
      <c r="AE1617" s="199"/>
      <c r="AF1617" s="199"/>
      <c r="AG1617" s="199"/>
    </row>
    <row r="1618" spans="19:33" customFormat="1" ht="12.75">
      <c r="S1618" s="199"/>
      <c r="T1618" s="199"/>
      <c r="U1618" s="199"/>
      <c r="V1618" s="199"/>
      <c r="W1618" s="199"/>
      <c r="X1618" s="199"/>
      <c r="Y1618" s="199"/>
      <c r="Z1618" s="199"/>
      <c r="AA1618" s="199"/>
      <c r="AB1618" s="199"/>
      <c r="AC1618" s="199"/>
      <c r="AD1618" s="199"/>
      <c r="AE1618" s="199"/>
      <c r="AF1618" s="199"/>
      <c r="AG1618" s="199"/>
    </row>
    <row r="1619" spans="19:33" customFormat="1" ht="12.75">
      <c r="S1619" s="199"/>
      <c r="T1619" s="199"/>
      <c r="U1619" s="199"/>
      <c r="V1619" s="199"/>
      <c r="W1619" s="199"/>
      <c r="X1619" s="199"/>
      <c r="Y1619" s="199"/>
      <c r="Z1619" s="199"/>
      <c r="AA1619" s="199"/>
      <c r="AB1619" s="199"/>
      <c r="AC1619" s="199"/>
      <c r="AD1619" s="199"/>
      <c r="AE1619" s="199"/>
      <c r="AF1619" s="199"/>
      <c r="AG1619" s="199"/>
    </row>
    <row r="1620" spans="19:33" customFormat="1" ht="12.75">
      <c r="S1620" s="199"/>
      <c r="T1620" s="199"/>
      <c r="U1620" s="199"/>
      <c r="V1620" s="199"/>
      <c r="W1620" s="199"/>
      <c r="X1620" s="199"/>
      <c r="Y1620" s="199"/>
      <c r="Z1620" s="199"/>
      <c r="AA1620" s="199"/>
      <c r="AB1620" s="199"/>
      <c r="AC1620" s="199"/>
      <c r="AD1620" s="199"/>
      <c r="AE1620" s="199"/>
      <c r="AF1620" s="199"/>
      <c r="AG1620" s="199"/>
    </row>
    <row r="1621" spans="19:33" customFormat="1" ht="12.75">
      <c r="S1621" s="199"/>
      <c r="T1621" s="199"/>
      <c r="U1621" s="199"/>
      <c r="V1621" s="199"/>
      <c r="W1621" s="199"/>
      <c r="X1621" s="199"/>
      <c r="Y1621" s="199"/>
      <c r="Z1621" s="199"/>
      <c r="AA1621" s="199"/>
      <c r="AB1621" s="199"/>
      <c r="AC1621" s="199"/>
      <c r="AD1621" s="199"/>
      <c r="AE1621" s="199"/>
      <c r="AF1621" s="199"/>
      <c r="AG1621" s="199"/>
    </row>
    <row r="1622" spans="19:33" customFormat="1" ht="12.75">
      <c r="S1622" s="199"/>
      <c r="T1622" s="199"/>
      <c r="U1622" s="199"/>
      <c r="V1622" s="199"/>
      <c r="W1622" s="199"/>
      <c r="X1622" s="199"/>
      <c r="Y1622" s="199"/>
      <c r="Z1622" s="199"/>
      <c r="AA1622" s="199"/>
      <c r="AB1622" s="199"/>
      <c r="AC1622" s="199"/>
      <c r="AD1622" s="199"/>
      <c r="AE1622" s="199"/>
      <c r="AF1622" s="199"/>
      <c r="AG1622" s="199"/>
    </row>
    <row r="1623" spans="19:33" customFormat="1" ht="12.75">
      <c r="S1623" s="199"/>
      <c r="T1623" s="199"/>
      <c r="U1623" s="199"/>
      <c r="V1623" s="199"/>
      <c r="W1623" s="199"/>
      <c r="X1623" s="199"/>
      <c r="Y1623" s="199"/>
      <c r="Z1623" s="199"/>
      <c r="AA1623" s="199"/>
      <c r="AB1623" s="199"/>
      <c r="AC1623" s="199"/>
      <c r="AD1623" s="199"/>
      <c r="AE1623" s="199"/>
      <c r="AF1623" s="199"/>
      <c r="AG1623" s="199"/>
    </row>
    <row r="1624" spans="19:33" customFormat="1" ht="12.75">
      <c r="S1624" s="199"/>
      <c r="T1624" s="199"/>
      <c r="U1624" s="199"/>
      <c r="V1624" s="199"/>
      <c r="W1624" s="199"/>
      <c r="X1624" s="199"/>
      <c r="Y1624" s="199"/>
      <c r="Z1624" s="199"/>
      <c r="AA1624" s="199"/>
      <c r="AB1624" s="199"/>
      <c r="AC1624" s="199"/>
      <c r="AD1624" s="199"/>
      <c r="AE1624" s="199"/>
      <c r="AF1624" s="199"/>
      <c r="AG1624" s="199"/>
    </row>
    <row r="1625" spans="19:33" customFormat="1" ht="12.75">
      <c r="S1625" s="199"/>
      <c r="T1625" s="199"/>
      <c r="U1625" s="199"/>
      <c r="V1625" s="199"/>
      <c r="W1625" s="199"/>
      <c r="X1625" s="199"/>
      <c r="Y1625" s="199"/>
      <c r="Z1625" s="199"/>
      <c r="AA1625" s="199"/>
      <c r="AB1625" s="199"/>
      <c r="AC1625" s="199"/>
      <c r="AD1625" s="199"/>
      <c r="AE1625" s="199"/>
      <c r="AF1625" s="199"/>
      <c r="AG1625" s="199"/>
    </row>
    <row r="1626" spans="19:33" customFormat="1" ht="12.75">
      <c r="S1626" s="199"/>
      <c r="T1626" s="199"/>
      <c r="U1626" s="199"/>
      <c r="V1626" s="199"/>
      <c r="W1626" s="199"/>
      <c r="X1626" s="199"/>
      <c r="Y1626" s="199"/>
      <c r="Z1626" s="199"/>
      <c r="AA1626" s="199"/>
      <c r="AB1626" s="199"/>
      <c r="AC1626" s="199"/>
      <c r="AD1626" s="199"/>
      <c r="AE1626" s="199"/>
      <c r="AF1626" s="199"/>
      <c r="AG1626" s="199"/>
    </row>
    <row r="1627" spans="19:33" customFormat="1" ht="12.75">
      <c r="S1627" s="199"/>
      <c r="T1627" s="199"/>
      <c r="U1627" s="199"/>
      <c r="V1627" s="199"/>
      <c r="W1627" s="199"/>
      <c r="X1627" s="199"/>
      <c r="Y1627" s="199"/>
      <c r="Z1627" s="199"/>
      <c r="AA1627" s="199"/>
      <c r="AB1627" s="199"/>
      <c r="AC1627" s="199"/>
      <c r="AD1627" s="199"/>
      <c r="AE1627" s="199"/>
      <c r="AF1627" s="199"/>
      <c r="AG1627" s="199"/>
    </row>
    <row r="1628" spans="19:33" customFormat="1" ht="12.75">
      <c r="S1628" s="199"/>
      <c r="T1628" s="199"/>
      <c r="U1628" s="199"/>
      <c r="V1628" s="199"/>
      <c r="W1628" s="199"/>
      <c r="X1628" s="199"/>
      <c r="Y1628" s="199"/>
      <c r="Z1628" s="199"/>
      <c r="AA1628" s="199"/>
      <c r="AB1628" s="199"/>
      <c r="AC1628" s="199"/>
      <c r="AD1628" s="199"/>
      <c r="AE1628" s="199"/>
      <c r="AF1628" s="199"/>
      <c r="AG1628" s="199"/>
    </row>
    <row r="1629" spans="19:33" customFormat="1" ht="12.75">
      <c r="S1629" s="199"/>
      <c r="T1629" s="199"/>
      <c r="U1629" s="199"/>
      <c r="V1629" s="199"/>
      <c r="W1629" s="199"/>
      <c r="X1629" s="199"/>
      <c r="Y1629" s="199"/>
      <c r="Z1629" s="199"/>
      <c r="AA1629" s="199"/>
      <c r="AB1629" s="199"/>
      <c r="AC1629" s="199"/>
      <c r="AD1629" s="199"/>
      <c r="AE1629" s="199"/>
      <c r="AF1629" s="199"/>
      <c r="AG1629" s="199"/>
    </row>
    <row r="1630" spans="19:33" customFormat="1" ht="12.75">
      <c r="S1630" s="199"/>
      <c r="T1630" s="199"/>
      <c r="U1630" s="199"/>
      <c r="V1630" s="199"/>
      <c r="W1630" s="199"/>
      <c r="X1630" s="199"/>
      <c r="Y1630" s="199"/>
      <c r="Z1630" s="199"/>
      <c r="AA1630" s="199"/>
      <c r="AB1630" s="199"/>
      <c r="AC1630" s="199"/>
      <c r="AD1630" s="199"/>
      <c r="AE1630" s="199"/>
      <c r="AF1630" s="199"/>
      <c r="AG1630" s="199"/>
    </row>
    <row r="1631" spans="19:33" customFormat="1" ht="12.75">
      <c r="S1631" s="199"/>
      <c r="T1631" s="199"/>
      <c r="U1631" s="199"/>
      <c r="V1631" s="199"/>
      <c r="W1631" s="199"/>
      <c r="X1631" s="199"/>
      <c r="Y1631" s="199"/>
      <c r="Z1631" s="199"/>
      <c r="AA1631" s="199"/>
      <c r="AB1631" s="199"/>
      <c r="AC1631" s="199"/>
      <c r="AD1631" s="199"/>
      <c r="AE1631" s="199"/>
      <c r="AF1631" s="199"/>
      <c r="AG1631" s="199"/>
    </row>
    <row r="1632" spans="19:33" customFormat="1" ht="12.75">
      <c r="S1632" s="199"/>
      <c r="T1632" s="199"/>
      <c r="U1632" s="199"/>
      <c r="V1632" s="199"/>
      <c r="W1632" s="199"/>
      <c r="X1632" s="199"/>
      <c r="Y1632" s="199"/>
      <c r="Z1632" s="199"/>
      <c r="AA1632" s="199"/>
      <c r="AB1632" s="199"/>
      <c r="AC1632" s="199"/>
      <c r="AD1632" s="199"/>
      <c r="AE1632" s="199"/>
      <c r="AF1632" s="199"/>
      <c r="AG1632" s="199"/>
    </row>
    <row r="1633" spans="19:33" customFormat="1" ht="12.75">
      <c r="S1633" s="199"/>
      <c r="T1633" s="199"/>
      <c r="U1633" s="199"/>
      <c r="V1633" s="199"/>
      <c r="W1633" s="199"/>
      <c r="X1633" s="199"/>
      <c r="Y1633" s="199"/>
      <c r="Z1633" s="199"/>
      <c r="AA1633" s="199"/>
      <c r="AB1633" s="199"/>
      <c r="AC1633" s="199"/>
      <c r="AD1633" s="199"/>
      <c r="AE1633" s="199"/>
      <c r="AF1633" s="199"/>
      <c r="AG1633" s="199"/>
    </row>
    <row r="1634" spans="19:33" customFormat="1" ht="12.75">
      <c r="S1634" s="199"/>
      <c r="T1634" s="199"/>
      <c r="U1634" s="199"/>
      <c r="V1634" s="199"/>
      <c r="W1634" s="199"/>
      <c r="X1634" s="199"/>
      <c r="Y1634" s="199"/>
      <c r="Z1634" s="199"/>
      <c r="AA1634" s="199"/>
      <c r="AB1634" s="199"/>
      <c r="AC1634" s="199"/>
      <c r="AD1634" s="199"/>
      <c r="AE1634" s="199"/>
      <c r="AF1634" s="199"/>
      <c r="AG1634" s="199"/>
    </row>
    <row r="1635" spans="19:33" customFormat="1" ht="12.75">
      <c r="S1635" s="199"/>
      <c r="T1635" s="199"/>
      <c r="U1635" s="199"/>
      <c r="V1635" s="199"/>
      <c r="W1635" s="199"/>
      <c r="X1635" s="199"/>
      <c r="Y1635" s="199"/>
      <c r="Z1635" s="199"/>
      <c r="AA1635" s="199"/>
      <c r="AB1635" s="199"/>
      <c r="AC1635" s="199"/>
      <c r="AD1635" s="199"/>
      <c r="AE1635" s="199"/>
      <c r="AF1635" s="199"/>
      <c r="AG1635" s="199"/>
    </row>
    <row r="1636" spans="19:33" customFormat="1" ht="12.75">
      <c r="S1636" s="199"/>
      <c r="T1636" s="199"/>
      <c r="U1636" s="199"/>
      <c r="V1636" s="199"/>
      <c r="W1636" s="199"/>
      <c r="X1636" s="199"/>
      <c r="Y1636" s="199"/>
      <c r="Z1636" s="199"/>
      <c r="AA1636" s="199"/>
      <c r="AB1636" s="199"/>
      <c r="AC1636" s="199"/>
      <c r="AD1636" s="199"/>
      <c r="AE1636" s="199"/>
      <c r="AF1636" s="199"/>
      <c r="AG1636" s="199"/>
    </row>
    <row r="1637" spans="19:33" customFormat="1" ht="12.75">
      <c r="S1637" s="199"/>
      <c r="T1637" s="199"/>
      <c r="U1637" s="199"/>
      <c r="V1637" s="199"/>
      <c r="W1637" s="199"/>
      <c r="X1637" s="199"/>
      <c r="Y1637" s="199"/>
      <c r="Z1637" s="199"/>
      <c r="AA1637" s="199"/>
      <c r="AB1637" s="199"/>
      <c r="AC1637" s="199"/>
      <c r="AD1637" s="199"/>
      <c r="AE1637" s="199"/>
      <c r="AF1637" s="199"/>
      <c r="AG1637" s="199"/>
    </row>
    <row r="1638" spans="19:33" customFormat="1" ht="12.75">
      <c r="S1638" s="199"/>
      <c r="T1638" s="199"/>
      <c r="U1638" s="199"/>
      <c r="V1638" s="199"/>
      <c r="W1638" s="199"/>
      <c r="X1638" s="199"/>
      <c r="Y1638" s="199"/>
      <c r="Z1638" s="199"/>
      <c r="AA1638" s="199"/>
      <c r="AB1638" s="199"/>
      <c r="AC1638" s="199"/>
      <c r="AD1638" s="199"/>
      <c r="AE1638" s="199"/>
      <c r="AF1638" s="199"/>
      <c r="AG1638" s="199"/>
    </row>
    <row r="1639" spans="19:33" customFormat="1" ht="12.75">
      <c r="S1639" s="199"/>
      <c r="T1639" s="199"/>
      <c r="U1639" s="199"/>
      <c r="V1639" s="199"/>
      <c r="W1639" s="199"/>
      <c r="X1639" s="199"/>
      <c r="Y1639" s="199"/>
      <c r="Z1639" s="199"/>
      <c r="AA1639" s="199"/>
      <c r="AB1639" s="199"/>
      <c r="AC1639" s="199"/>
      <c r="AD1639" s="199"/>
      <c r="AE1639" s="199"/>
      <c r="AF1639" s="199"/>
      <c r="AG1639" s="199"/>
    </row>
    <row r="1640" spans="19:33" customFormat="1" ht="12.75">
      <c r="S1640" s="199"/>
      <c r="T1640" s="199"/>
      <c r="U1640" s="199"/>
      <c r="V1640" s="199"/>
      <c r="W1640" s="199"/>
      <c r="X1640" s="199"/>
      <c r="Y1640" s="199"/>
      <c r="Z1640" s="199"/>
      <c r="AA1640" s="199"/>
      <c r="AB1640" s="199"/>
      <c r="AC1640" s="199"/>
      <c r="AD1640" s="199"/>
      <c r="AE1640" s="199"/>
      <c r="AF1640" s="199"/>
      <c r="AG1640" s="199"/>
    </row>
    <row r="1641" spans="19:33" customFormat="1" ht="12.75">
      <c r="S1641" s="199"/>
      <c r="T1641" s="199"/>
      <c r="U1641" s="199"/>
      <c r="V1641" s="199"/>
      <c r="W1641" s="199"/>
      <c r="X1641" s="199"/>
      <c r="Y1641" s="199"/>
      <c r="Z1641" s="199"/>
      <c r="AA1641" s="199"/>
      <c r="AB1641" s="199"/>
      <c r="AC1641" s="199"/>
      <c r="AD1641" s="199"/>
      <c r="AE1641" s="199"/>
      <c r="AF1641" s="199"/>
      <c r="AG1641" s="199"/>
    </row>
    <row r="1642" spans="19:33" customFormat="1" ht="12.75">
      <c r="S1642" s="199"/>
      <c r="T1642" s="199"/>
      <c r="U1642" s="199"/>
      <c r="V1642" s="199"/>
      <c r="W1642" s="199"/>
      <c r="X1642" s="199"/>
      <c r="Y1642" s="199"/>
      <c r="Z1642" s="199"/>
      <c r="AA1642" s="199"/>
      <c r="AB1642" s="199"/>
      <c r="AC1642" s="199"/>
      <c r="AD1642" s="199"/>
      <c r="AE1642" s="199"/>
      <c r="AF1642" s="199"/>
      <c r="AG1642" s="199"/>
    </row>
    <row r="1643" spans="19:33" customFormat="1" ht="12.75">
      <c r="S1643" s="199"/>
      <c r="T1643" s="199"/>
      <c r="U1643" s="199"/>
      <c r="V1643" s="199"/>
      <c r="W1643" s="199"/>
      <c r="X1643" s="199"/>
      <c r="Y1643" s="199"/>
      <c r="Z1643" s="199"/>
      <c r="AA1643" s="199"/>
      <c r="AB1643" s="199"/>
      <c r="AC1643" s="199"/>
      <c r="AD1643" s="199"/>
      <c r="AE1643" s="199"/>
      <c r="AF1643" s="199"/>
      <c r="AG1643" s="199"/>
    </row>
    <row r="1644" spans="19:33" customFormat="1" ht="12.75">
      <c r="S1644" s="199"/>
      <c r="T1644" s="199"/>
      <c r="U1644" s="199"/>
      <c r="V1644" s="199"/>
      <c r="W1644" s="199"/>
      <c r="X1644" s="199"/>
      <c r="Y1644" s="199"/>
      <c r="Z1644" s="199"/>
      <c r="AA1644" s="199"/>
      <c r="AB1644" s="199"/>
      <c r="AC1644" s="199"/>
      <c r="AD1644" s="199"/>
      <c r="AE1644" s="199"/>
      <c r="AF1644" s="199"/>
      <c r="AG1644" s="199"/>
    </row>
    <row r="1645" spans="19:33" customFormat="1" ht="12.75">
      <c r="S1645" s="199"/>
      <c r="T1645" s="199"/>
      <c r="U1645" s="199"/>
      <c r="V1645" s="199"/>
      <c r="W1645" s="199"/>
      <c r="X1645" s="199"/>
      <c r="Y1645" s="199"/>
      <c r="Z1645" s="199"/>
      <c r="AA1645" s="199"/>
      <c r="AB1645" s="199"/>
      <c r="AC1645" s="199"/>
      <c r="AD1645" s="199"/>
      <c r="AE1645" s="199"/>
      <c r="AF1645" s="199"/>
      <c r="AG1645" s="199"/>
    </row>
    <row r="1646" spans="19:33" customFormat="1" ht="12.75">
      <c r="S1646" s="199"/>
      <c r="T1646" s="199"/>
      <c r="U1646" s="199"/>
      <c r="V1646" s="199"/>
      <c r="W1646" s="199"/>
      <c r="X1646" s="199"/>
      <c r="Y1646" s="199"/>
      <c r="Z1646" s="199"/>
      <c r="AA1646" s="199"/>
      <c r="AB1646" s="199"/>
      <c r="AC1646" s="199"/>
      <c r="AD1646" s="199"/>
      <c r="AE1646" s="199"/>
      <c r="AF1646" s="199"/>
      <c r="AG1646" s="199"/>
    </row>
    <row r="1647" spans="19:33" customFormat="1" ht="12.75">
      <c r="S1647" s="199"/>
      <c r="T1647" s="199"/>
      <c r="U1647" s="199"/>
      <c r="V1647" s="199"/>
      <c r="W1647" s="199"/>
      <c r="X1647" s="199"/>
      <c r="Y1647" s="199"/>
      <c r="Z1647" s="199"/>
      <c r="AA1647" s="199"/>
      <c r="AB1647" s="199"/>
      <c r="AC1647" s="199"/>
      <c r="AD1647" s="199"/>
      <c r="AE1647" s="199"/>
      <c r="AF1647" s="199"/>
      <c r="AG1647" s="199"/>
    </row>
    <row r="1648" spans="19:33" customFormat="1" ht="12.75">
      <c r="S1648" s="199"/>
      <c r="T1648" s="199"/>
      <c r="U1648" s="199"/>
      <c r="V1648" s="199"/>
      <c r="W1648" s="199"/>
      <c r="X1648" s="199"/>
      <c r="Y1648" s="199"/>
      <c r="Z1648" s="199"/>
      <c r="AA1648" s="199"/>
      <c r="AB1648" s="199"/>
      <c r="AC1648" s="199"/>
      <c r="AD1648" s="199"/>
      <c r="AE1648" s="199"/>
      <c r="AF1648" s="199"/>
      <c r="AG1648" s="199"/>
    </row>
    <row r="1649" spans="19:33" customFormat="1" ht="12.75">
      <c r="S1649" s="199"/>
      <c r="T1649" s="199"/>
      <c r="U1649" s="199"/>
      <c r="V1649" s="199"/>
      <c r="W1649" s="199"/>
      <c r="X1649" s="199"/>
      <c r="Y1649" s="199"/>
      <c r="Z1649" s="199"/>
      <c r="AA1649" s="199"/>
      <c r="AB1649" s="199"/>
      <c r="AC1649" s="199"/>
      <c r="AD1649" s="199"/>
      <c r="AE1649" s="199"/>
      <c r="AF1649" s="199"/>
      <c r="AG1649" s="199"/>
    </row>
    <row r="1650" spans="19:33" customFormat="1" ht="12.75">
      <c r="S1650" s="199"/>
      <c r="T1650" s="199"/>
      <c r="U1650" s="199"/>
      <c r="V1650" s="199"/>
      <c r="W1650" s="199"/>
      <c r="X1650" s="199"/>
      <c r="Y1650" s="199"/>
      <c r="Z1650" s="199"/>
      <c r="AA1650" s="199"/>
      <c r="AB1650" s="199"/>
      <c r="AC1650" s="199"/>
      <c r="AD1650" s="199"/>
      <c r="AE1650" s="199"/>
      <c r="AF1650" s="199"/>
      <c r="AG1650" s="199"/>
    </row>
    <row r="1651" spans="19:33" customFormat="1" ht="12.75">
      <c r="S1651" s="199"/>
      <c r="T1651" s="199"/>
      <c r="U1651" s="199"/>
      <c r="V1651" s="199"/>
      <c r="W1651" s="199"/>
      <c r="X1651" s="199"/>
      <c r="Y1651" s="199"/>
      <c r="Z1651" s="199"/>
      <c r="AA1651" s="199"/>
      <c r="AB1651" s="199"/>
      <c r="AC1651" s="199"/>
      <c r="AD1651" s="199"/>
      <c r="AE1651" s="199"/>
      <c r="AF1651" s="199"/>
      <c r="AG1651" s="199"/>
    </row>
    <row r="1652" spans="19:33" customFormat="1" ht="12.75">
      <c r="S1652" s="199"/>
      <c r="T1652" s="199"/>
      <c r="U1652" s="199"/>
      <c r="V1652" s="199"/>
      <c r="W1652" s="199"/>
      <c r="X1652" s="199"/>
      <c r="Y1652" s="199"/>
      <c r="Z1652" s="199"/>
      <c r="AA1652" s="199"/>
      <c r="AB1652" s="199"/>
      <c r="AC1652" s="199"/>
      <c r="AD1652" s="199"/>
      <c r="AE1652" s="199"/>
      <c r="AF1652" s="199"/>
      <c r="AG1652" s="199"/>
    </row>
    <row r="1653" spans="19:33" customFormat="1" ht="12.75">
      <c r="S1653" s="199"/>
      <c r="T1653" s="199"/>
      <c r="U1653" s="199"/>
      <c r="V1653" s="199"/>
      <c r="W1653" s="199"/>
      <c r="X1653" s="199"/>
      <c r="Y1653" s="199"/>
      <c r="Z1653" s="199"/>
      <c r="AA1653" s="199"/>
      <c r="AB1653" s="199"/>
      <c r="AC1653" s="199"/>
      <c r="AD1653" s="199"/>
      <c r="AE1653" s="199"/>
      <c r="AF1653" s="199"/>
      <c r="AG1653" s="199"/>
    </row>
    <row r="1654" spans="19:33" customFormat="1" ht="12.75">
      <c r="S1654" s="199"/>
      <c r="T1654" s="199"/>
      <c r="U1654" s="199"/>
      <c r="V1654" s="199"/>
      <c r="W1654" s="199"/>
      <c r="X1654" s="199"/>
      <c r="Y1654" s="199"/>
      <c r="Z1654" s="199"/>
      <c r="AA1654" s="199"/>
      <c r="AB1654" s="199"/>
      <c r="AC1654" s="199"/>
      <c r="AD1654" s="199"/>
      <c r="AE1654" s="199"/>
      <c r="AF1654" s="199"/>
      <c r="AG1654" s="199"/>
    </row>
    <row r="1655" spans="19:33" customFormat="1" ht="12.75">
      <c r="S1655" s="199"/>
      <c r="T1655" s="199"/>
      <c r="U1655" s="199"/>
      <c r="V1655" s="199"/>
      <c r="W1655" s="199"/>
      <c r="X1655" s="199"/>
      <c r="Y1655" s="199"/>
      <c r="Z1655" s="199"/>
      <c r="AA1655" s="199"/>
      <c r="AB1655" s="199"/>
      <c r="AC1655" s="199"/>
      <c r="AD1655" s="199"/>
      <c r="AE1655" s="199"/>
      <c r="AF1655" s="199"/>
      <c r="AG1655" s="199"/>
    </row>
    <row r="1656" spans="19:33" customFormat="1" ht="12.75">
      <c r="S1656" s="199"/>
      <c r="T1656" s="199"/>
      <c r="U1656" s="199"/>
      <c r="V1656" s="199"/>
      <c r="W1656" s="199"/>
      <c r="X1656" s="199"/>
      <c r="Y1656" s="199"/>
      <c r="Z1656" s="199"/>
      <c r="AA1656" s="199"/>
      <c r="AB1656" s="199"/>
      <c r="AC1656" s="199"/>
      <c r="AD1656" s="199"/>
      <c r="AE1656" s="199"/>
      <c r="AF1656" s="199"/>
      <c r="AG1656" s="199"/>
    </row>
    <row r="1657" spans="19:33" customFormat="1" ht="12.75">
      <c r="S1657" s="199"/>
      <c r="T1657" s="199"/>
      <c r="U1657" s="199"/>
      <c r="V1657" s="199"/>
      <c r="W1657" s="199"/>
      <c r="X1657" s="199"/>
      <c r="Y1657" s="199"/>
      <c r="Z1657" s="199"/>
      <c r="AA1657" s="199"/>
      <c r="AB1657" s="199"/>
      <c r="AC1657" s="199"/>
      <c r="AD1657" s="199"/>
      <c r="AE1657" s="199"/>
      <c r="AF1657" s="199"/>
      <c r="AG1657" s="199"/>
    </row>
    <row r="1658" spans="19:33" customFormat="1" ht="12.75">
      <c r="S1658" s="199"/>
      <c r="T1658" s="199"/>
      <c r="U1658" s="199"/>
      <c r="V1658" s="199"/>
      <c r="W1658" s="199"/>
      <c r="X1658" s="199"/>
      <c r="Y1658" s="199"/>
      <c r="Z1658" s="199"/>
      <c r="AA1658" s="199"/>
      <c r="AB1658" s="199"/>
      <c r="AC1658" s="199"/>
      <c r="AD1658" s="199"/>
      <c r="AE1658" s="199"/>
      <c r="AF1658" s="199"/>
      <c r="AG1658" s="199"/>
    </row>
    <row r="1659" spans="19:33" customFormat="1" ht="12.75">
      <c r="S1659" s="199"/>
      <c r="T1659" s="199"/>
      <c r="U1659" s="199"/>
      <c r="V1659" s="199"/>
      <c r="W1659" s="199"/>
      <c r="X1659" s="199"/>
      <c r="Y1659" s="199"/>
      <c r="Z1659" s="199"/>
      <c r="AA1659" s="199"/>
      <c r="AB1659" s="199"/>
      <c r="AC1659" s="199"/>
      <c r="AD1659" s="199"/>
      <c r="AE1659" s="199"/>
      <c r="AF1659" s="199"/>
      <c r="AG1659" s="199"/>
    </row>
    <row r="1660" spans="19:33" customFormat="1" ht="12.75">
      <c r="S1660" s="199"/>
      <c r="T1660" s="199"/>
      <c r="U1660" s="199"/>
      <c r="V1660" s="199"/>
      <c r="W1660" s="199"/>
      <c r="X1660" s="199"/>
      <c r="Y1660" s="199"/>
      <c r="Z1660" s="199"/>
      <c r="AA1660" s="199"/>
      <c r="AB1660" s="199"/>
      <c r="AC1660" s="199"/>
      <c r="AD1660" s="199"/>
      <c r="AE1660" s="199"/>
      <c r="AF1660" s="199"/>
      <c r="AG1660" s="199"/>
    </row>
    <row r="1661" spans="19:33" customFormat="1" ht="12.75">
      <c r="S1661" s="199"/>
      <c r="T1661" s="199"/>
      <c r="U1661" s="199"/>
      <c r="V1661" s="199"/>
      <c r="W1661" s="199"/>
      <c r="X1661" s="199"/>
      <c r="Y1661" s="199"/>
      <c r="Z1661" s="199"/>
      <c r="AA1661" s="199"/>
      <c r="AB1661" s="199"/>
      <c r="AC1661" s="199"/>
      <c r="AD1661" s="199"/>
      <c r="AE1661" s="199"/>
      <c r="AF1661" s="199"/>
      <c r="AG1661" s="199"/>
    </row>
    <row r="1662" spans="19:33" customFormat="1" ht="12.75">
      <c r="S1662" s="199"/>
      <c r="T1662" s="199"/>
      <c r="U1662" s="199"/>
      <c r="V1662" s="199"/>
      <c r="W1662" s="199"/>
      <c r="X1662" s="199"/>
      <c r="Y1662" s="199"/>
      <c r="Z1662" s="199"/>
      <c r="AA1662" s="199"/>
      <c r="AB1662" s="199"/>
      <c r="AC1662" s="199"/>
      <c r="AD1662" s="199"/>
      <c r="AE1662" s="199"/>
      <c r="AF1662" s="199"/>
      <c r="AG1662" s="199"/>
    </row>
    <row r="1663" spans="19:33" customFormat="1" ht="12.75">
      <c r="S1663" s="199"/>
      <c r="T1663" s="199"/>
      <c r="U1663" s="199"/>
      <c r="V1663" s="199"/>
      <c r="W1663" s="199"/>
      <c r="X1663" s="199"/>
      <c r="Y1663" s="199"/>
      <c r="Z1663" s="199"/>
      <c r="AA1663" s="199"/>
      <c r="AB1663" s="199"/>
      <c r="AC1663" s="199"/>
      <c r="AD1663" s="199"/>
      <c r="AE1663" s="199"/>
      <c r="AF1663" s="199"/>
      <c r="AG1663" s="199"/>
    </row>
    <row r="1664" spans="19:33" customFormat="1" ht="12.75">
      <c r="S1664" s="199"/>
      <c r="T1664" s="199"/>
      <c r="U1664" s="199"/>
      <c r="V1664" s="199"/>
      <c r="W1664" s="199"/>
      <c r="X1664" s="199"/>
      <c r="Y1664" s="199"/>
      <c r="Z1664" s="199"/>
      <c r="AA1664" s="199"/>
      <c r="AB1664" s="199"/>
      <c r="AC1664" s="199"/>
      <c r="AD1664" s="199"/>
      <c r="AE1664" s="199"/>
      <c r="AF1664" s="199"/>
      <c r="AG1664" s="199"/>
    </row>
    <row r="1665" spans="19:33" customFormat="1" ht="12.75">
      <c r="S1665" s="199"/>
      <c r="T1665" s="199"/>
      <c r="U1665" s="199"/>
      <c r="V1665" s="199"/>
      <c r="W1665" s="199"/>
      <c r="X1665" s="199"/>
      <c r="Y1665" s="199"/>
      <c r="Z1665" s="199"/>
      <c r="AA1665" s="199"/>
      <c r="AB1665" s="199"/>
      <c r="AC1665" s="199"/>
      <c r="AD1665" s="199"/>
      <c r="AE1665" s="199"/>
      <c r="AF1665" s="199"/>
      <c r="AG1665" s="199"/>
    </row>
    <row r="1666" spans="19:33" customFormat="1" ht="12.75">
      <c r="S1666" s="199"/>
      <c r="T1666" s="199"/>
      <c r="U1666" s="199"/>
      <c r="V1666" s="199"/>
      <c r="W1666" s="199"/>
      <c r="X1666" s="199"/>
      <c r="Y1666" s="199"/>
      <c r="Z1666" s="199"/>
      <c r="AA1666" s="199"/>
      <c r="AB1666" s="199"/>
      <c r="AC1666" s="199"/>
      <c r="AD1666" s="199"/>
      <c r="AE1666" s="199"/>
      <c r="AF1666" s="199"/>
      <c r="AG1666" s="199"/>
    </row>
    <row r="1667" spans="19:33" customFormat="1" ht="12.75">
      <c r="S1667" s="199"/>
      <c r="T1667" s="199"/>
      <c r="U1667" s="199"/>
      <c r="V1667" s="199"/>
      <c r="W1667" s="199"/>
      <c r="X1667" s="199"/>
      <c r="Y1667" s="199"/>
      <c r="Z1667" s="199"/>
      <c r="AA1667" s="199"/>
      <c r="AB1667" s="199"/>
      <c r="AC1667" s="199"/>
      <c r="AD1667" s="199"/>
      <c r="AE1667" s="199"/>
      <c r="AF1667" s="199"/>
      <c r="AG1667" s="199"/>
    </row>
    <row r="1668" spans="19:33" customFormat="1" ht="12.75">
      <c r="S1668" s="199"/>
      <c r="T1668" s="199"/>
      <c r="U1668" s="199"/>
      <c r="V1668" s="199"/>
      <c r="W1668" s="199"/>
      <c r="X1668" s="199"/>
      <c r="Y1668" s="199"/>
      <c r="Z1668" s="199"/>
      <c r="AA1668" s="199"/>
      <c r="AB1668" s="199"/>
      <c r="AC1668" s="199"/>
      <c r="AD1668" s="199"/>
      <c r="AE1668" s="199"/>
      <c r="AF1668" s="199"/>
      <c r="AG1668" s="199"/>
    </row>
    <row r="1669" spans="19:33" customFormat="1" ht="12.75">
      <c r="S1669" s="199"/>
      <c r="T1669" s="199"/>
      <c r="U1669" s="199"/>
      <c r="V1669" s="199"/>
      <c r="W1669" s="199"/>
      <c r="X1669" s="199"/>
      <c r="Y1669" s="199"/>
      <c r="Z1669" s="199"/>
      <c r="AA1669" s="199"/>
      <c r="AB1669" s="199"/>
      <c r="AC1669" s="199"/>
      <c r="AD1669" s="199"/>
      <c r="AE1669" s="199"/>
      <c r="AF1669" s="199"/>
      <c r="AG1669" s="199"/>
    </row>
    <row r="1670" spans="19:33" customFormat="1" ht="12.75">
      <c r="S1670" s="199"/>
      <c r="T1670" s="199"/>
      <c r="U1670" s="199"/>
      <c r="V1670" s="199"/>
      <c r="W1670" s="199"/>
      <c r="X1670" s="199"/>
      <c r="Y1670" s="199"/>
      <c r="Z1670" s="199"/>
      <c r="AA1670" s="199"/>
      <c r="AB1670" s="199"/>
      <c r="AC1670" s="199"/>
      <c r="AD1670" s="199"/>
      <c r="AE1670" s="199"/>
      <c r="AF1670" s="199"/>
      <c r="AG1670" s="199"/>
    </row>
    <row r="1671" spans="19:33" customFormat="1" ht="12.75">
      <c r="S1671" s="199"/>
      <c r="T1671" s="199"/>
      <c r="U1671" s="199"/>
      <c r="V1671" s="199"/>
      <c r="W1671" s="199"/>
      <c r="X1671" s="199"/>
      <c r="Y1671" s="199"/>
      <c r="Z1671" s="199"/>
      <c r="AA1671" s="199"/>
      <c r="AB1671" s="199"/>
      <c r="AC1671" s="199"/>
      <c r="AD1671" s="199"/>
      <c r="AE1671" s="199"/>
      <c r="AF1671" s="199"/>
      <c r="AG1671" s="199"/>
    </row>
    <row r="1672" spans="19:33" customFormat="1" ht="12.75">
      <c r="S1672" s="199"/>
      <c r="T1672" s="199"/>
      <c r="U1672" s="199"/>
      <c r="V1672" s="199"/>
      <c r="W1672" s="199"/>
      <c r="X1672" s="199"/>
      <c r="Y1672" s="199"/>
      <c r="Z1672" s="199"/>
      <c r="AA1672" s="199"/>
      <c r="AB1672" s="199"/>
      <c r="AC1672" s="199"/>
      <c r="AD1672" s="199"/>
      <c r="AE1672" s="199"/>
      <c r="AF1672" s="199"/>
      <c r="AG1672" s="199"/>
    </row>
    <row r="1673" spans="19:33" customFormat="1" ht="12.75">
      <c r="S1673" s="199"/>
      <c r="T1673" s="199"/>
      <c r="U1673" s="199"/>
      <c r="V1673" s="199"/>
      <c r="W1673" s="199"/>
      <c r="X1673" s="199"/>
      <c r="Y1673" s="199"/>
      <c r="Z1673" s="199"/>
      <c r="AA1673" s="199"/>
      <c r="AB1673" s="199"/>
      <c r="AC1673" s="199"/>
      <c r="AD1673" s="199"/>
      <c r="AE1673" s="199"/>
      <c r="AF1673" s="199"/>
      <c r="AG1673" s="199"/>
    </row>
    <row r="1674" spans="19:33" customFormat="1" ht="12.75">
      <c r="S1674" s="199"/>
      <c r="T1674" s="199"/>
      <c r="U1674" s="199"/>
      <c r="V1674" s="199"/>
      <c r="W1674" s="199"/>
      <c r="X1674" s="199"/>
      <c r="Y1674" s="199"/>
      <c r="Z1674" s="199"/>
      <c r="AA1674" s="199"/>
      <c r="AB1674" s="199"/>
      <c r="AC1674" s="199"/>
      <c r="AD1674" s="199"/>
      <c r="AE1674" s="199"/>
      <c r="AF1674" s="199"/>
      <c r="AG1674" s="199"/>
    </row>
    <row r="1675" spans="19:33" customFormat="1" ht="12.75">
      <c r="S1675" s="199"/>
      <c r="T1675" s="199"/>
      <c r="U1675" s="199"/>
      <c r="V1675" s="199"/>
      <c r="W1675" s="199"/>
      <c r="X1675" s="199"/>
      <c r="Y1675" s="199"/>
      <c r="Z1675" s="199"/>
      <c r="AA1675" s="199"/>
      <c r="AB1675" s="199"/>
      <c r="AC1675" s="199"/>
      <c r="AD1675" s="199"/>
      <c r="AE1675" s="199"/>
      <c r="AF1675" s="199"/>
      <c r="AG1675" s="199"/>
    </row>
    <row r="1676" spans="19:33" customFormat="1" ht="12.75">
      <c r="S1676" s="199"/>
      <c r="T1676" s="199"/>
      <c r="U1676" s="199"/>
      <c r="V1676" s="199"/>
      <c r="W1676" s="199"/>
      <c r="X1676" s="199"/>
      <c r="Y1676" s="199"/>
      <c r="Z1676" s="199"/>
      <c r="AA1676" s="199"/>
      <c r="AB1676" s="199"/>
      <c r="AC1676" s="199"/>
      <c r="AD1676" s="199"/>
      <c r="AE1676" s="199"/>
      <c r="AF1676" s="199"/>
      <c r="AG1676" s="199"/>
    </row>
    <row r="1677" spans="19:33" customFormat="1" ht="12.75">
      <c r="S1677" s="199"/>
      <c r="T1677" s="199"/>
      <c r="U1677" s="199"/>
      <c r="V1677" s="199"/>
      <c r="W1677" s="199"/>
      <c r="X1677" s="199"/>
      <c r="Y1677" s="199"/>
      <c r="Z1677" s="199"/>
      <c r="AA1677" s="199"/>
      <c r="AB1677" s="199"/>
      <c r="AC1677" s="199"/>
      <c r="AD1677" s="199"/>
      <c r="AE1677" s="199"/>
      <c r="AF1677" s="199"/>
      <c r="AG1677" s="199"/>
    </row>
    <row r="1678" spans="19:33" customFormat="1" ht="12.75">
      <c r="S1678" s="199"/>
      <c r="T1678" s="199"/>
      <c r="U1678" s="199"/>
      <c r="V1678" s="199"/>
      <c r="W1678" s="199"/>
      <c r="X1678" s="199"/>
      <c r="Y1678" s="199"/>
      <c r="Z1678" s="199"/>
      <c r="AA1678" s="199"/>
      <c r="AB1678" s="199"/>
      <c r="AC1678" s="199"/>
      <c r="AD1678" s="199"/>
      <c r="AE1678" s="199"/>
      <c r="AF1678" s="199"/>
      <c r="AG1678" s="199"/>
    </row>
    <row r="1679" spans="19:33" customFormat="1" ht="12.75">
      <c r="S1679" s="199"/>
      <c r="T1679" s="199"/>
      <c r="U1679" s="199"/>
      <c r="V1679" s="199"/>
      <c r="W1679" s="199"/>
      <c r="X1679" s="199"/>
      <c r="Y1679" s="199"/>
      <c r="Z1679" s="199"/>
      <c r="AA1679" s="199"/>
      <c r="AB1679" s="199"/>
      <c r="AC1679" s="199"/>
      <c r="AD1679" s="199"/>
      <c r="AE1679" s="199"/>
      <c r="AF1679" s="199"/>
      <c r="AG1679" s="199"/>
    </row>
    <row r="1680" spans="19:33" customFormat="1" ht="12.75">
      <c r="S1680" s="199"/>
      <c r="T1680" s="199"/>
      <c r="U1680" s="199"/>
      <c r="V1680" s="199"/>
      <c r="W1680" s="199"/>
      <c r="X1680" s="199"/>
      <c r="Y1680" s="199"/>
      <c r="Z1680" s="199"/>
      <c r="AA1680" s="199"/>
      <c r="AB1680" s="199"/>
      <c r="AC1680" s="199"/>
      <c r="AD1680" s="199"/>
      <c r="AE1680" s="199"/>
      <c r="AF1680" s="199"/>
      <c r="AG1680" s="199"/>
    </row>
    <row r="1681" spans="19:33" customFormat="1" ht="12.75">
      <c r="S1681" s="199"/>
      <c r="T1681" s="199"/>
      <c r="U1681" s="199"/>
      <c r="V1681" s="199"/>
      <c r="W1681" s="199"/>
      <c r="X1681" s="199"/>
      <c r="Y1681" s="199"/>
      <c r="Z1681" s="199"/>
      <c r="AA1681" s="199"/>
      <c r="AB1681" s="199"/>
      <c r="AC1681" s="199"/>
      <c r="AD1681" s="199"/>
      <c r="AE1681" s="199"/>
      <c r="AF1681" s="199"/>
      <c r="AG1681" s="199"/>
    </row>
    <row r="1682" spans="19:33" customFormat="1" ht="12.75">
      <c r="S1682" s="199"/>
      <c r="T1682" s="199"/>
      <c r="U1682" s="199"/>
      <c r="V1682" s="199"/>
      <c r="W1682" s="199"/>
      <c r="X1682" s="199"/>
      <c r="Y1682" s="199"/>
      <c r="Z1682" s="199"/>
      <c r="AA1682" s="199"/>
      <c r="AB1682" s="199"/>
      <c r="AC1682" s="199"/>
      <c r="AD1682" s="199"/>
      <c r="AE1682" s="199"/>
      <c r="AF1682" s="199"/>
      <c r="AG1682" s="199"/>
    </row>
    <row r="1683" spans="19:33" customFormat="1" ht="12.75">
      <c r="S1683" s="199"/>
      <c r="T1683" s="199"/>
      <c r="U1683" s="199"/>
      <c r="V1683" s="199"/>
      <c r="W1683" s="199"/>
      <c r="X1683" s="199"/>
      <c r="Y1683" s="199"/>
      <c r="Z1683" s="199"/>
      <c r="AA1683" s="199"/>
      <c r="AB1683" s="199"/>
      <c r="AC1683" s="199"/>
      <c r="AD1683" s="199"/>
      <c r="AE1683" s="199"/>
      <c r="AF1683" s="199"/>
      <c r="AG1683" s="199"/>
    </row>
    <row r="1684" spans="19:33" customFormat="1" ht="12.75">
      <c r="S1684" s="199"/>
      <c r="T1684" s="199"/>
      <c r="U1684" s="199"/>
      <c r="V1684" s="199"/>
      <c r="W1684" s="199"/>
      <c r="X1684" s="199"/>
      <c r="Y1684" s="199"/>
      <c r="Z1684" s="199"/>
      <c r="AA1684" s="199"/>
      <c r="AB1684" s="199"/>
      <c r="AC1684" s="199"/>
      <c r="AD1684" s="199"/>
      <c r="AE1684" s="199"/>
      <c r="AF1684" s="199"/>
      <c r="AG1684" s="199"/>
    </row>
    <row r="1685" spans="19:33" customFormat="1" ht="12.75">
      <c r="S1685" s="199"/>
      <c r="T1685" s="199"/>
      <c r="U1685" s="199"/>
      <c r="V1685" s="199"/>
      <c r="W1685" s="199"/>
      <c r="X1685" s="199"/>
      <c r="Y1685" s="199"/>
      <c r="Z1685" s="199"/>
      <c r="AA1685" s="199"/>
      <c r="AB1685" s="199"/>
      <c r="AC1685" s="199"/>
      <c r="AD1685" s="199"/>
      <c r="AE1685" s="199"/>
      <c r="AF1685" s="199"/>
      <c r="AG1685" s="199"/>
    </row>
    <row r="1686" spans="19:33" customFormat="1" ht="12.75">
      <c r="S1686" s="199"/>
      <c r="T1686" s="199"/>
      <c r="U1686" s="199"/>
      <c r="V1686" s="199"/>
      <c r="W1686" s="199"/>
      <c r="X1686" s="199"/>
      <c r="Y1686" s="199"/>
      <c r="Z1686" s="199"/>
      <c r="AA1686" s="199"/>
      <c r="AB1686" s="199"/>
      <c r="AC1686" s="199"/>
      <c r="AD1686" s="199"/>
      <c r="AE1686" s="199"/>
      <c r="AF1686" s="199"/>
      <c r="AG1686" s="199"/>
    </row>
    <row r="1687" spans="19:33" customFormat="1" ht="12.75">
      <c r="S1687" s="199"/>
      <c r="T1687" s="199"/>
      <c r="U1687" s="199"/>
      <c r="V1687" s="199"/>
      <c r="W1687" s="199"/>
      <c r="X1687" s="199"/>
      <c r="Y1687" s="199"/>
      <c r="Z1687" s="199"/>
      <c r="AA1687" s="199"/>
      <c r="AB1687" s="199"/>
      <c r="AC1687" s="199"/>
      <c r="AD1687" s="199"/>
      <c r="AE1687" s="199"/>
      <c r="AF1687" s="199"/>
      <c r="AG1687" s="199"/>
    </row>
    <row r="1688" spans="19:33" customFormat="1" ht="12.75">
      <c r="S1688" s="199"/>
      <c r="T1688" s="199"/>
      <c r="U1688" s="199"/>
      <c r="V1688" s="199"/>
      <c r="W1688" s="199"/>
      <c r="X1688" s="199"/>
      <c r="Y1688" s="199"/>
      <c r="Z1688" s="199"/>
      <c r="AA1688" s="199"/>
      <c r="AB1688" s="199"/>
      <c r="AC1688" s="199"/>
      <c r="AD1688" s="199"/>
      <c r="AE1688" s="199"/>
      <c r="AF1688" s="199"/>
      <c r="AG1688" s="199"/>
    </row>
    <row r="1689" spans="19:33" customFormat="1" ht="12.75">
      <c r="S1689" s="199"/>
      <c r="T1689" s="199"/>
      <c r="U1689" s="199"/>
      <c r="V1689" s="199"/>
      <c r="W1689" s="199"/>
      <c r="X1689" s="199"/>
      <c r="Y1689" s="199"/>
      <c r="Z1689" s="199"/>
      <c r="AA1689" s="199"/>
      <c r="AB1689" s="199"/>
      <c r="AC1689" s="199"/>
      <c r="AD1689" s="199"/>
      <c r="AE1689" s="199"/>
      <c r="AF1689" s="199"/>
      <c r="AG1689" s="199"/>
    </row>
    <row r="1690" spans="19:33" customFormat="1" ht="12.75">
      <c r="S1690" s="199"/>
      <c r="T1690" s="199"/>
      <c r="U1690" s="199"/>
      <c r="V1690" s="199"/>
      <c r="W1690" s="199"/>
      <c r="X1690" s="199"/>
      <c r="Y1690" s="199"/>
      <c r="Z1690" s="199"/>
      <c r="AA1690" s="199"/>
      <c r="AB1690" s="199"/>
      <c r="AC1690" s="199"/>
      <c r="AD1690" s="199"/>
      <c r="AE1690" s="199"/>
      <c r="AF1690" s="199"/>
      <c r="AG1690" s="199"/>
    </row>
    <row r="1691" spans="19:33" customFormat="1" ht="12.75">
      <c r="S1691" s="199"/>
      <c r="T1691" s="199"/>
      <c r="U1691" s="199"/>
      <c r="V1691" s="199"/>
      <c r="W1691" s="199"/>
      <c r="X1691" s="199"/>
      <c r="Y1691" s="199"/>
      <c r="Z1691" s="199"/>
      <c r="AA1691" s="199"/>
      <c r="AB1691" s="199"/>
      <c r="AC1691" s="199"/>
      <c r="AD1691" s="199"/>
      <c r="AE1691" s="199"/>
      <c r="AF1691" s="199"/>
      <c r="AG1691" s="199"/>
    </row>
    <row r="1692" spans="19:33" customFormat="1" ht="12.75">
      <c r="S1692" s="199"/>
      <c r="T1692" s="199"/>
      <c r="U1692" s="199"/>
      <c r="V1692" s="199"/>
      <c r="W1692" s="199"/>
      <c r="X1692" s="199"/>
      <c r="Y1692" s="199"/>
      <c r="Z1692" s="199"/>
      <c r="AA1692" s="199"/>
      <c r="AB1692" s="199"/>
      <c r="AC1692" s="199"/>
      <c r="AD1692" s="199"/>
      <c r="AE1692" s="199"/>
      <c r="AF1692" s="199"/>
      <c r="AG1692" s="199"/>
    </row>
    <row r="1693" spans="19:33" customFormat="1" ht="12.75">
      <c r="S1693" s="199"/>
      <c r="T1693" s="199"/>
      <c r="U1693" s="199"/>
      <c r="V1693" s="199"/>
      <c r="W1693" s="199"/>
      <c r="X1693" s="199"/>
      <c r="Y1693" s="199"/>
      <c r="Z1693" s="199"/>
      <c r="AA1693" s="199"/>
      <c r="AB1693" s="199"/>
      <c r="AC1693" s="199"/>
      <c r="AD1693" s="199"/>
      <c r="AE1693" s="199"/>
      <c r="AF1693" s="199"/>
      <c r="AG1693" s="199"/>
    </row>
    <row r="1694" spans="19:33" customFormat="1" ht="12.75">
      <c r="S1694" s="199"/>
      <c r="T1694" s="199"/>
      <c r="U1694" s="199"/>
      <c r="V1694" s="199"/>
      <c r="W1694" s="199"/>
      <c r="X1694" s="199"/>
      <c r="Y1694" s="199"/>
      <c r="Z1694" s="199"/>
      <c r="AA1694" s="199"/>
      <c r="AB1694" s="199"/>
      <c r="AC1694" s="199"/>
      <c r="AD1694" s="199"/>
      <c r="AE1694" s="199"/>
      <c r="AF1694" s="199"/>
      <c r="AG1694" s="199"/>
    </row>
    <row r="1695" spans="19:33" customFormat="1" ht="12.75">
      <c r="S1695" s="199"/>
      <c r="T1695" s="199"/>
      <c r="U1695" s="199"/>
      <c r="V1695" s="199"/>
      <c r="W1695" s="199"/>
      <c r="X1695" s="199"/>
      <c r="Y1695" s="199"/>
      <c r="Z1695" s="199"/>
      <c r="AA1695" s="199"/>
      <c r="AB1695" s="199"/>
      <c r="AC1695" s="199"/>
      <c r="AD1695" s="199"/>
      <c r="AE1695" s="199"/>
      <c r="AF1695" s="199"/>
      <c r="AG1695" s="199"/>
    </row>
    <row r="1696" spans="19:33" customFormat="1" ht="12.75">
      <c r="S1696" s="199"/>
      <c r="T1696" s="199"/>
      <c r="U1696" s="199"/>
      <c r="V1696" s="199"/>
      <c r="W1696" s="199"/>
      <c r="X1696" s="199"/>
      <c r="Y1696" s="199"/>
      <c r="Z1696" s="199"/>
      <c r="AA1696" s="199"/>
      <c r="AB1696" s="199"/>
      <c r="AC1696" s="199"/>
      <c r="AD1696" s="199"/>
      <c r="AE1696" s="199"/>
      <c r="AF1696" s="199"/>
      <c r="AG1696" s="199"/>
    </row>
    <row r="1697" spans="19:33" customFormat="1" ht="12.75">
      <c r="S1697" s="199"/>
      <c r="T1697" s="199"/>
      <c r="U1697" s="199"/>
      <c r="V1697" s="199"/>
      <c r="W1697" s="199"/>
      <c r="X1697" s="199"/>
      <c r="Y1697" s="199"/>
      <c r="Z1697" s="199"/>
      <c r="AA1697" s="199"/>
      <c r="AB1697" s="199"/>
      <c r="AC1697" s="199"/>
      <c r="AD1697" s="199"/>
      <c r="AE1697" s="199"/>
      <c r="AF1697" s="199"/>
      <c r="AG1697" s="199"/>
    </row>
    <row r="1698" spans="19:33" customFormat="1" ht="12.75">
      <c r="S1698" s="199"/>
      <c r="T1698" s="199"/>
      <c r="U1698" s="199"/>
      <c r="V1698" s="199"/>
      <c r="W1698" s="199"/>
      <c r="X1698" s="199"/>
      <c r="Y1698" s="199"/>
      <c r="Z1698" s="199"/>
      <c r="AA1698" s="199"/>
      <c r="AB1698" s="199"/>
      <c r="AC1698" s="199"/>
      <c r="AD1698" s="199"/>
      <c r="AE1698" s="199"/>
      <c r="AF1698" s="199"/>
      <c r="AG1698" s="199"/>
    </row>
    <row r="1699" spans="19:33" customFormat="1" ht="12.75">
      <c r="S1699" s="199"/>
      <c r="T1699" s="199"/>
      <c r="U1699" s="199"/>
      <c r="V1699" s="199"/>
      <c r="W1699" s="199"/>
      <c r="X1699" s="199"/>
      <c r="Y1699" s="199"/>
      <c r="Z1699" s="199"/>
      <c r="AA1699" s="199"/>
      <c r="AB1699" s="199"/>
      <c r="AC1699" s="199"/>
      <c r="AD1699" s="199"/>
      <c r="AE1699" s="199"/>
      <c r="AF1699" s="199"/>
      <c r="AG1699" s="199"/>
    </row>
    <row r="1700" spans="19:33" customFormat="1" ht="12.75">
      <c r="S1700" s="199"/>
      <c r="T1700" s="199"/>
      <c r="U1700" s="199"/>
      <c r="V1700" s="199"/>
      <c r="W1700" s="199"/>
      <c r="X1700" s="199"/>
      <c r="Y1700" s="199"/>
      <c r="Z1700" s="199"/>
      <c r="AA1700" s="199"/>
      <c r="AB1700" s="199"/>
      <c r="AC1700" s="199"/>
      <c r="AD1700" s="199"/>
      <c r="AE1700" s="199"/>
      <c r="AF1700" s="199"/>
      <c r="AG1700" s="199"/>
    </row>
    <row r="1701" spans="19:33" customFormat="1" ht="12.75">
      <c r="S1701" s="199"/>
      <c r="T1701" s="199"/>
      <c r="U1701" s="199"/>
      <c r="V1701" s="199"/>
      <c r="W1701" s="199"/>
      <c r="X1701" s="199"/>
      <c r="Y1701" s="199"/>
      <c r="Z1701" s="199"/>
      <c r="AA1701" s="199"/>
      <c r="AB1701" s="199"/>
      <c r="AC1701" s="199"/>
      <c r="AD1701" s="199"/>
      <c r="AE1701" s="199"/>
      <c r="AF1701" s="199"/>
      <c r="AG1701" s="199"/>
    </row>
    <row r="1702" spans="19:33" customFormat="1" ht="12.75">
      <c r="S1702" s="199"/>
      <c r="T1702" s="199"/>
      <c r="U1702" s="199"/>
      <c r="V1702" s="199"/>
      <c r="W1702" s="199"/>
      <c r="X1702" s="199"/>
      <c r="Y1702" s="199"/>
      <c r="Z1702" s="199"/>
      <c r="AA1702" s="199"/>
      <c r="AB1702" s="199"/>
      <c r="AC1702" s="199"/>
      <c r="AD1702" s="199"/>
      <c r="AE1702" s="199"/>
      <c r="AF1702" s="199"/>
      <c r="AG1702" s="199"/>
    </row>
    <row r="1703" spans="19:33" customFormat="1" ht="12.75">
      <c r="S1703" s="199"/>
      <c r="T1703" s="199"/>
      <c r="U1703" s="199"/>
      <c r="V1703" s="199"/>
      <c r="W1703" s="199"/>
      <c r="X1703" s="199"/>
      <c r="Y1703" s="199"/>
      <c r="Z1703" s="199"/>
      <c r="AA1703" s="199"/>
      <c r="AB1703" s="199"/>
      <c r="AC1703" s="199"/>
      <c r="AD1703" s="199"/>
      <c r="AE1703" s="199"/>
      <c r="AF1703" s="199"/>
      <c r="AG1703" s="199"/>
    </row>
    <row r="1704" spans="19:33" customFormat="1" ht="12.75">
      <c r="S1704" s="199"/>
      <c r="T1704" s="199"/>
      <c r="U1704" s="199"/>
      <c r="V1704" s="199"/>
      <c r="W1704" s="199"/>
      <c r="X1704" s="199"/>
      <c r="Y1704" s="199"/>
      <c r="Z1704" s="199"/>
      <c r="AA1704" s="199"/>
      <c r="AB1704" s="199"/>
      <c r="AC1704" s="199"/>
      <c r="AD1704" s="199"/>
      <c r="AE1704" s="199"/>
      <c r="AF1704" s="199"/>
      <c r="AG1704" s="199"/>
    </row>
    <row r="1705" spans="19:33" customFormat="1" ht="12.75">
      <c r="S1705" s="199"/>
      <c r="T1705" s="199"/>
      <c r="U1705" s="199"/>
      <c r="V1705" s="199"/>
      <c r="W1705" s="199"/>
      <c r="X1705" s="199"/>
      <c r="Y1705" s="199"/>
      <c r="Z1705" s="199"/>
      <c r="AA1705" s="199"/>
      <c r="AB1705" s="199"/>
      <c r="AC1705" s="199"/>
      <c r="AD1705" s="199"/>
      <c r="AE1705" s="199"/>
      <c r="AF1705" s="199"/>
      <c r="AG1705" s="199"/>
    </row>
    <row r="1706" spans="19:33" customFormat="1" ht="12.75">
      <c r="S1706" s="199"/>
      <c r="T1706" s="199"/>
      <c r="U1706" s="199"/>
      <c r="V1706" s="199"/>
      <c r="W1706" s="199"/>
      <c r="X1706" s="199"/>
      <c r="Y1706" s="199"/>
      <c r="Z1706" s="199"/>
      <c r="AA1706" s="199"/>
      <c r="AB1706" s="199"/>
      <c r="AC1706" s="199"/>
      <c r="AD1706" s="199"/>
      <c r="AE1706" s="199"/>
      <c r="AF1706" s="199"/>
      <c r="AG1706" s="199"/>
    </row>
    <row r="1707" spans="19:33" customFormat="1" ht="12.75">
      <c r="S1707" s="199"/>
      <c r="T1707" s="199"/>
      <c r="U1707" s="199"/>
      <c r="V1707" s="199"/>
      <c r="W1707" s="199"/>
      <c r="X1707" s="199"/>
      <c r="Y1707" s="199"/>
      <c r="Z1707" s="199"/>
      <c r="AA1707" s="199"/>
      <c r="AB1707" s="199"/>
      <c r="AC1707" s="199"/>
      <c r="AD1707" s="199"/>
      <c r="AE1707" s="199"/>
      <c r="AF1707" s="199"/>
      <c r="AG1707" s="199"/>
    </row>
    <row r="1708" spans="19:33" customFormat="1" ht="12.75">
      <c r="S1708" s="199"/>
      <c r="T1708" s="199"/>
      <c r="U1708" s="199"/>
      <c r="V1708" s="199"/>
      <c r="W1708" s="199"/>
      <c r="X1708" s="199"/>
      <c r="Y1708" s="199"/>
      <c r="Z1708" s="199"/>
      <c r="AA1708" s="199"/>
      <c r="AB1708" s="199"/>
      <c r="AC1708" s="199"/>
      <c r="AD1708" s="199"/>
      <c r="AE1708" s="199"/>
      <c r="AF1708" s="199"/>
      <c r="AG1708" s="199"/>
    </row>
    <row r="1709" spans="19:33" customFormat="1" ht="12.75">
      <c r="S1709" s="199"/>
      <c r="T1709" s="199"/>
      <c r="U1709" s="199"/>
      <c r="V1709" s="199"/>
      <c r="W1709" s="199"/>
      <c r="X1709" s="199"/>
      <c r="Y1709" s="199"/>
      <c r="Z1709" s="199"/>
      <c r="AA1709" s="199"/>
      <c r="AB1709" s="199"/>
      <c r="AC1709" s="199"/>
      <c r="AD1709" s="199"/>
      <c r="AE1709" s="199"/>
      <c r="AF1709" s="199"/>
      <c r="AG1709" s="199"/>
    </row>
    <row r="1710" spans="19:33" customFormat="1" ht="12.75">
      <c r="S1710" s="199"/>
      <c r="T1710" s="199"/>
      <c r="U1710" s="199"/>
      <c r="V1710" s="199"/>
      <c r="W1710" s="199"/>
      <c r="X1710" s="199"/>
      <c r="Y1710" s="199"/>
      <c r="Z1710" s="199"/>
      <c r="AA1710" s="199"/>
      <c r="AB1710" s="199"/>
      <c r="AC1710" s="199"/>
      <c r="AD1710" s="199"/>
      <c r="AE1710" s="199"/>
      <c r="AF1710" s="199"/>
      <c r="AG1710" s="199"/>
    </row>
    <row r="1711" spans="19:33" customFormat="1" ht="12.75">
      <c r="S1711" s="199"/>
      <c r="T1711" s="199"/>
      <c r="U1711" s="199"/>
      <c r="V1711" s="199"/>
      <c r="W1711" s="199"/>
      <c r="X1711" s="199"/>
      <c r="Y1711" s="199"/>
      <c r="Z1711" s="199"/>
      <c r="AA1711" s="199"/>
      <c r="AB1711" s="199"/>
      <c r="AC1711" s="199"/>
      <c r="AD1711" s="199"/>
      <c r="AE1711" s="199"/>
      <c r="AF1711" s="199"/>
      <c r="AG1711" s="199"/>
    </row>
    <row r="1712" spans="19:33" customFormat="1" ht="12.75">
      <c r="S1712" s="199"/>
      <c r="T1712" s="199"/>
      <c r="U1712" s="199"/>
      <c r="V1712" s="199"/>
      <c r="W1712" s="199"/>
      <c r="X1712" s="199"/>
      <c r="Y1712" s="199"/>
      <c r="Z1712" s="199"/>
      <c r="AA1712" s="199"/>
      <c r="AB1712" s="199"/>
      <c r="AC1712" s="199"/>
      <c r="AD1712" s="199"/>
      <c r="AE1712" s="199"/>
      <c r="AF1712" s="199"/>
      <c r="AG1712" s="199"/>
    </row>
    <row r="1713" spans="19:33" customFormat="1" ht="12.75">
      <c r="S1713" s="199"/>
      <c r="T1713" s="199"/>
      <c r="U1713" s="199"/>
      <c r="V1713" s="199"/>
      <c r="W1713" s="199"/>
      <c r="X1713" s="199"/>
      <c r="Y1713" s="199"/>
      <c r="Z1713" s="199"/>
      <c r="AA1713" s="199"/>
      <c r="AB1713" s="199"/>
      <c r="AC1713" s="199"/>
      <c r="AD1713" s="199"/>
      <c r="AE1713" s="199"/>
      <c r="AF1713" s="199"/>
      <c r="AG1713" s="199"/>
    </row>
    <row r="1714" spans="19:33" customFormat="1" ht="12.75">
      <c r="S1714" s="199"/>
      <c r="T1714" s="199"/>
      <c r="U1714" s="199"/>
      <c r="V1714" s="199"/>
      <c r="W1714" s="199"/>
      <c r="X1714" s="199"/>
      <c r="Y1714" s="199"/>
      <c r="Z1714" s="199"/>
      <c r="AA1714" s="199"/>
      <c r="AB1714" s="199"/>
      <c r="AC1714" s="199"/>
      <c r="AD1714" s="199"/>
      <c r="AE1714" s="199"/>
      <c r="AF1714" s="199"/>
      <c r="AG1714" s="199"/>
    </row>
    <row r="1715" spans="19:33" customFormat="1" ht="12.75">
      <c r="S1715" s="199"/>
      <c r="T1715" s="199"/>
      <c r="U1715" s="199"/>
      <c r="V1715" s="199"/>
      <c r="W1715" s="199"/>
      <c r="X1715" s="199"/>
      <c r="Y1715" s="199"/>
      <c r="Z1715" s="199"/>
      <c r="AA1715" s="199"/>
      <c r="AB1715" s="199"/>
      <c r="AC1715" s="199"/>
      <c r="AD1715" s="199"/>
      <c r="AE1715" s="199"/>
      <c r="AF1715" s="199"/>
      <c r="AG1715" s="199"/>
    </row>
    <row r="1716" spans="19:33" customFormat="1" ht="12.75">
      <c r="S1716" s="199"/>
      <c r="T1716" s="199"/>
      <c r="U1716" s="199"/>
      <c r="V1716" s="199"/>
      <c r="W1716" s="199"/>
      <c r="X1716" s="199"/>
      <c r="Y1716" s="199"/>
      <c r="Z1716" s="199"/>
      <c r="AA1716" s="199"/>
      <c r="AB1716" s="199"/>
      <c r="AC1716" s="199"/>
      <c r="AD1716" s="199"/>
      <c r="AE1716" s="199"/>
      <c r="AF1716" s="199"/>
      <c r="AG1716" s="199"/>
    </row>
    <row r="1717" spans="19:33" customFormat="1" ht="12.75">
      <c r="S1717" s="199"/>
      <c r="T1717" s="199"/>
      <c r="U1717" s="199"/>
      <c r="V1717" s="199"/>
      <c r="W1717" s="199"/>
      <c r="X1717" s="199"/>
      <c r="Y1717" s="199"/>
      <c r="Z1717" s="199"/>
      <c r="AA1717" s="199"/>
      <c r="AB1717" s="199"/>
      <c r="AC1717" s="199"/>
      <c r="AD1717" s="199"/>
      <c r="AE1717" s="199"/>
      <c r="AF1717" s="199"/>
      <c r="AG1717" s="199"/>
    </row>
    <row r="1718" spans="19:33" customFormat="1" ht="12.75">
      <c r="S1718" s="199"/>
      <c r="T1718" s="199"/>
      <c r="U1718" s="199"/>
      <c r="V1718" s="199"/>
      <c r="W1718" s="199"/>
      <c r="X1718" s="199"/>
      <c r="Y1718" s="199"/>
      <c r="Z1718" s="199"/>
      <c r="AA1718" s="199"/>
      <c r="AB1718" s="199"/>
      <c r="AC1718" s="199"/>
      <c r="AD1718" s="199"/>
      <c r="AE1718" s="199"/>
      <c r="AF1718" s="199"/>
      <c r="AG1718" s="199"/>
    </row>
    <row r="1719" spans="19:33" customFormat="1" ht="12.75">
      <c r="S1719" s="199"/>
      <c r="T1719" s="199"/>
      <c r="U1719" s="199"/>
      <c r="V1719" s="199"/>
      <c r="W1719" s="199"/>
      <c r="X1719" s="199"/>
      <c r="Y1719" s="199"/>
      <c r="Z1719" s="199"/>
      <c r="AA1719" s="199"/>
      <c r="AB1719" s="199"/>
      <c r="AC1719" s="199"/>
      <c r="AD1719" s="199"/>
      <c r="AE1719" s="199"/>
      <c r="AF1719" s="199"/>
      <c r="AG1719" s="199"/>
    </row>
    <row r="1720" spans="19:33" customFormat="1" ht="12.75">
      <c r="S1720" s="199"/>
      <c r="T1720" s="199"/>
      <c r="U1720" s="199"/>
      <c r="V1720" s="199"/>
      <c r="W1720" s="199"/>
      <c r="X1720" s="199"/>
      <c r="Y1720" s="199"/>
      <c r="Z1720" s="199"/>
      <c r="AA1720" s="199"/>
      <c r="AB1720" s="199"/>
      <c r="AC1720" s="199"/>
      <c r="AD1720" s="199"/>
      <c r="AE1720" s="199"/>
      <c r="AF1720" s="199"/>
      <c r="AG1720" s="199"/>
    </row>
    <row r="1721" spans="19:33" customFormat="1" ht="12.75">
      <c r="S1721" s="199"/>
      <c r="T1721" s="199"/>
      <c r="U1721" s="199"/>
      <c r="V1721" s="199"/>
      <c r="W1721" s="199"/>
      <c r="X1721" s="199"/>
      <c r="Y1721" s="199"/>
      <c r="Z1721" s="199"/>
      <c r="AA1721" s="199"/>
      <c r="AB1721" s="199"/>
      <c r="AC1721" s="199"/>
      <c r="AD1721" s="199"/>
      <c r="AE1721" s="199"/>
      <c r="AF1721" s="199"/>
      <c r="AG1721" s="199"/>
    </row>
    <row r="1722" spans="19:33" customFormat="1" ht="12.75">
      <c r="S1722" s="199"/>
      <c r="T1722" s="199"/>
      <c r="U1722" s="199"/>
      <c r="V1722" s="199"/>
      <c r="W1722" s="199"/>
      <c r="X1722" s="199"/>
      <c r="Y1722" s="199"/>
      <c r="Z1722" s="199"/>
      <c r="AA1722" s="199"/>
      <c r="AB1722" s="199"/>
      <c r="AC1722" s="199"/>
      <c r="AD1722" s="199"/>
      <c r="AE1722" s="199"/>
      <c r="AF1722" s="199"/>
      <c r="AG1722" s="199"/>
    </row>
    <row r="1723" spans="19:33" customFormat="1" ht="12.75">
      <c r="S1723" s="199"/>
      <c r="T1723" s="199"/>
      <c r="U1723" s="199"/>
      <c r="V1723" s="199"/>
      <c r="W1723" s="199"/>
      <c r="X1723" s="199"/>
      <c r="Y1723" s="199"/>
      <c r="Z1723" s="199"/>
      <c r="AA1723" s="199"/>
      <c r="AB1723" s="199"/>
      <c r="AC1723" s="199"/>
      <c r="AD1723" s="199"/>
      <c r="AE1723" s="199"/>
      <c r="AF1723" s="199"/>
      <c r="AG1723" s="199"/>
    </row>
    <row r="1724" spans="19:33" customFormat="1" ht="12.75">
      <c r="S1724" s="199"/>
      <c r="T1724" s="199"/>
      <c r="U1724" s="199"/>
      <c r="V1724" s="199"/>
      <c r="W1724" s="199"/>
      <c r="X1724" s="199"/>
      <c r="Y1724" s="199"/>
      <c r="Z1724" s="199"/>
      <c r="AA1724" s="199"/>
      <c r="AB1724" s="199"/>
      <c r="AC1724" s="199"/>
      <c r="AD1724" s="199"/>
      <c r="AE1724" s="199"/>
      <c r="AF1724" s="199"/>
      <c r="AG1724" s="199"/>
    </row>
    <row r="1725" spans="19:33" customFormat="1" ht="12.75">
      <c r="S1725" s="199"/>
      <c r="T1725" s="199"/>
      <c r="U1725" s="199"/>
      <c r="V1725" s="199"/>
      <c r="W1725" s="199"/>
      <c r="X1725" s="199"/>
      <c r="Y1725" s="199"/>
      <c r="Z1725" s="199"/>
      <c r="AA1725" s="199"/>
      <c r="AB1725" s="199"/>
      <c r="AC1725" s="199"/>
      <c r="AD1725" s="199"/>
      <c r="AE1725" s="199"/>
      <c r="AF1725" s="199"/>
      <c r="AG1725" s="199"/>
    </row>
    <row r="1726" spans="19:33" customFormat="1" ht="12.75">
      <c r="S1726" s="199"/>
      <c r="T1726" s="199"/>
      <c r="U1726" s="199"/>
      <c r="V1726" s="199"/>
      <c r="W1726" s="199"/>
      <c r="X1726" s="199"/>
      <c r="Y1726" s="199"/>
      <c r="Z1726" s="199"/>
      <c r="AA1726" s="199"/>
      <c r="AB1726" s="199"/>
      <c r="AC1726" s="199"/>
      <c r="AD1726" s="199"/>
      <c r="AE1726" s="199"/>
      <c r="AF1726" s="199"/>
      <c r="AG1726" s="199"/>
    </row>
    <row r="1727" spans="19:33" customFormat="1" ht="12.75">
      <c r="S1727" s="199"/>
      <c r="T1727" s="199"/>
      <c r="U1727" s="199"/>
      <c r="V1727" s="199"/>
      <c r="W1727" s="199"/>
      <c r="X1727" s="199"/>
      <c r="Y1727" s="199"/>
      <c r="Z1727" s="199"/>
      <c r="AA1727" s="199"/>
      <c r="AB1727" s="199"/>
      <c r="AC1727" s="199"/>
      <c r="AD1727" s="199"/>
      <c r="AE1727" s="199"/>
      <c r="AF1727" s="199"/>
      <c r="AG1727" s="199"/>
    </row>
    <row r="1728" spans="19:33" customFormat="1" ht="12.75">
      <c r="S1728" s="199"/>
      <c r="T1728" s="199"/>
      <c r="U1728" s="199"/>
      <c r="V1728" s="199"/>
      <c r="W1728" s="199"/>
      <c r="X1728" s="199"/>
      <c r="Y1728" s="199"/>
      <c r="Z1728" s="199"/>
      <c r="AA1728" s="199"/>
      <c r="AB1728" s="199"/>
      <c r="AC1728" s="199"/>
      <c r="AD1728" s="199"/>
      <c r="AE1728" s="199"/>
      <c r="AF1728" s="199"/>
      <c r="AG1728" s="199"/>
    </row>
    <row r="1729" spans="19:33" customFormat="1" ht="12.75">
      <c r="S1729" s="199"/>
      <c r="T1729" s="199"/>
      <c r="U1729" s="199"/>
      <c r="V1729" s="199"/>
      <c r="W1729" s="199"/>
      <c r="X1729" s="199"/>
      <c r="Y1729" s="199"/>
      <c r="Z1729" s="199"/>
      <c r="AA1729" s="199"/>
      <c r="AB1729" s="199"/>
      <c r="AC1729" s="199"/>
      <c r="AD1729" s="199"/>
      <c r="AE1729" s="199"/>
      <c r="AF1729" s="199"/>
      <c r="AG1729" s="199"/>
    </row>
    <row r="1730" spans="19:33" customFormat="1" ht="12.75">
      <c r="S1730" s="199"/>
      <c r="T1730" s="199"/>
      <c r="U1730" s="199"/>
      <c r="V1730" s="199"/>
      <c r="W1730" s="199"/>
      <c r="X1730" s="199"/>
      <c r="Y1730" s="199"/>
      <c r="Z1730" s="199"/>
      <c r="AA1730" s="199"/>
      <c r="AB1730" s="199"/>
      <c r="AC1730" s="199"/>
      <c r="AD1730" s="199"/>
      <c r="AE1730" s="199"/>
      <c r="AF1730" s="199"/>
      <c r="AG1730" s="199"/>
    </row>
    <row r="1731" spans="19:33" customFormat="1" ht="12.75">
      <c r="S1731" s="199"/>
      <c r="T1731" s="199"/>
      <c r="U1731" s="199"/>
      <c r="V1731" s="199"/>
      <c r="W1731" s="199"/>
      <c r="X1731" s="199"/>
      <c r="Y1731" s="199"/>
      <c r="Z1731" s="199"/>
      <c r="AA1731" s="199"/>
      <c r="AB1731" s="199"/>
      <c r="AC1731" s="199"/>
      <c r="AD1731" s="199"/>
      <c r="AE1731" s="199"/>
      <c r="AF1731" s="199"/>
      <c r="AG1731" s="199"/>
    </row>
    <row r="1732" spans="19:33" customFormat="1" ht="12.75">
      <c r="S1732" s="199"/>
      <c r="T1732" s="199"/>
      <c r="U1732" s="199"/>
      <c r="V1732" s="199"/>
      <c r="W1732" s="199"/>
      <c r="X1732" s="199"/>
      <c r="Y1732" s="199"/>
      <c r="Z1732" s="199"/>
      <c r="AA1732" s="199"/>
      <c r="AB1732" s="199"/>
      <c r="AC1732" s="199"/>
      <c r="AD1732" s="199"/>
      <c r="AE1732" s="199"/>
      <c r="AF1732" s="199"/>
      <c r="AG1732" s="199"/>
    </row>
    <row r="1733" spans="19:33" customFormat="1" ht="12.75">
      <c r="S1733" s="199"/>
      <c r="T1733" s="199"/>
      <c r="U1733" s="199"/>
      <c r="V1733" s="199"/>
      <c r="W1733" s="199"/>
      <c r="X1733" s="199"/>
      <c r="Y1733" s="199"/>
      <c r="Z1733" s="199"/>
      <c r="AA1733" s="199"/>
      <c r="AB1733" s="199"/>
      <c r="AC1733" s="199"/>
      <c r="AD1733" s="199"/>
      <c r="AE1733" s="199"/>
      <c r="AF1733" s="199"/>
      <c r="AG1733" s="199"/>
    </row>
    <row r="1734" spans="19:33" customFormat="1" ht="12.75">
      <c r="S1734" s="199"/>
      <c r="T1734" s="199"/>
      <c r="U1734" s="199"/>
      <c r="V1734" s="199"/>
      <c r="W1734" s="199"/>
      <c r="X1734" s="199"/>
      <c r="Y1734" s="199"/>
      <c r="Z1734" s="199"/>
      <c r="AA1734" s="199"/>
      <c r="AB1734" s="199"/>
      <c r="AC1734" s="199"/>
      <c r="AD1734" s="199"/>
      <c r="AE1734" s="199"/>
      <c r="AF1734" s="199"/>
      <c r="AG1734" s="199"/>
    </row>
    <row r="1735" spans="19:33" customFormat="1" ht="12.75">
      <c r="S1735" s="199"/>
      <c r="T1735" s="199"/>
      <c r="U1735" s="199"/>
      <c r="V1735" s="199"/>
      <c r="W1735" s="199"/>
      <c r="X1735" s="199"/>
      <c r="Y1735" s="199"/>
      <c r="Z1735" s="199"/>
      <c r="AA1735" s="199"/>
      <c r="AB1735" s="199"/>
      <c r="AC1735" s="199"/>
      <c r="AD1735" s="199"/>
      <c r="AE1735" s="199"/>
      <c r="AF1735" s="199"/>
      <c r="AG1735" s="199"/>
    </row>
    <row r="1736" spans="19:33" customFormat="1" ht="12.75">
      <c r="S1736" s="199"/>
      <c r="T1736" s="199"/>
      <c r="U1736" s="199"/>
      <c r="V1736" s="199"/>
      <c r="W1736" s="199"/>
      <c r="X1736" s="199"/>
      <c r="Y1736" s="199"/>
      <c r="Z1736" s="199"/>
      <c r="AA1736" s="199"/>
      <c r="AB1736" s="199"/>
      <c r="AC1736" s="199"/>
      <c r="AD1736" s="199"/>
      <c r="AE1736" s="199"/>
      <c r="AF1736" s="199"/>
      <c r="AG1736" s="199"/>
    </row>
    <row r="1737" spans="19:33" customFormat="1" ht="12.75">
      <c r="S1737" s="199"/>
      <c r="T1737" s="199"/>
      <c r="U1737" s="199"/>
      <c r="V1737" s="199"/>
      <c r="W1737" s="199"/>
      <c r="X1737" s="199"/>
      <c r="Y1737" s="199"/>
      <c r="Z1737" s="199"/>
      <c r="AA1737" s="199"/>
      <c r="AB1737" s="199"/>
      <c r="AC1737" s="199"/>
      <c r="AD1737" s="199"/>
      <c r="AE1737" s="199"/>
      <c r="AF1737" s="199"/>
      <c r="AG1737" s="199"/>
    </row>
    <row r="1738" spans="19:33" customFormat="1" ht="12.75">
      <c r="S1738" s="199"/>
      <c r="T1738" s="199"/>
      <c r="U1738" s="199"/>
      <c r="V1738" s="199"/>
      <c r="W1738" s="199"/>
      <c r="X1738" s="199"/>
      <c r="Y1738" s="199"/>
      <c r="Z1738" s="199"/>
      <c r="AA1738" s="199"/>
      <c r="AB1738" s="199"/>
      <c r="AC1738" s="199"/>
      <c r="AD1738" s="199"/>
      <c r="AE1738" s="199"/>
      <c r="AF1738" s="199"/>
      <c r="AG1738" s="199"/>
    </row>
    <row r="1739" spans="19:33" customFormat="1" ht="12.75">
      <c r="S1739" s="199"/>
      <c r="T1739" s="199"/>
      <c r="U1739" s="199"/>
      <c r="V1739" s="199"/>
      <c r="W1739" s="199"/>
      <c r="X1739" s="199"/>
      <c r="Y1739" s="199"/>
      <c r="Z1739" s="199"/>
      <c r="AA1739" s="199"/>
      <c r="AB1739" s="199"/>
      <c r="AC1739" s="199"/>
      <c r="AD1739" s="199"/>
      <c r="AE1739" s="199"/>
      <c r="AF1739" s="199"/>
      <c r="AG1739" s="199"/>
    </row>
    <row r="1740" spans="19:33" customFormat="1" ht="12.75">
      <c r="S1740" s="199"/>
      <c r="T1740" s="199"/>
      <c r="U1740" s="199"/>
      <c r="V1740" s="199"/>
      <c r="W1740" s="199"/>
      <c r="X1740" s="199"/>
      <c r="Y1740" s="199"/>
      <c r="Z1740" s="199"/>
      <c r="AA1740" s="199"/>
      <c r="AB1740" s="199"/>
      <c r="AC1740" s="199"/>
      <c r="AD1740" s="199"/>
      <c r="AE1740" s="199"/>
      <c r="AF1740" s="199"/>
      <c r="AG1740" s="199"/>
    </row>
    <row r="1741" spans="19:33" customFormat="1" ht="12.75">
      <c r="S1741" s="199"/>
      <c r="T1741" s="199"/>
      <c r="U1741" s="199"/>
      <c r="V1741" s="199"/>
      <c r="W1741" s="199"/>
      <c r="X1741" s="199"/>
      <c r="Y1741" s="199"/>
      <c r="Z1741" s="199"/>
      <c r="AA1741" s="199"/>
      <c r="AB1741" s="199"/>
      <c r="AC1741" s="199"/>
      <c r="AD1741" s="199"/>
      <c r="AE1741" s="199"/>
      <c r="AF1741" s="199"/>
      <c r="AG1741" s="199"/>
    </row>
    <row r="1742" spans="19:33" customFormat="1" ht="12.75">
      <c r="S1742" s="199"/>
      <c r="T1742" s="199"/>
      <c r="U1742" s="199"/>
      <c r="V1742" s="199"/>
      <c r="W1742" s="199"/>
      <c r="X1742" s="199"/>
      <c r="Y1742" s="199"/>
      <c r="Z1742" s="199"/>
      <c r="AA1742" s="199"/>
      <c r="AB1742" s="199"/>
      <c r="AC1742" s="199"/>
      <c r="AD1742" s="199"/>
      <c r="AE1742" s="199"/>
      <c r="AF1742" s="199"/>
      <c r="AG1742" s="199"/>
    </row>
    <row r="1743" spans="19:33" customFormat="1" ht="12.75">
      <c r="S1743" s="199"/>
      <c r="T1743" s="199"/>
      <c r="U1743" s="199"/>
      <c r="V1743" s="199"/>
      <c r="W1743" s="199"/>
      <c r="X1743" s="199"/>
      <c r="Y1743" s="199"/>
      <c r="Z1743" s="199"/>
      <c r="AA1743" s="199"/>
      <c r="AB1743" s="199"/>
      <c r="AC1743" s="199"/>
      <c r="AD1743" s="199"/>
      <c r="AE1743" s="199"/>
      <c r="AF1743" s="199"/>
      <c r="AG1743" s="199"/>
    </row>
    <row r="1744" spans="19:33" customFormat="1" ht="12.75">
      <c r="S1744" s="199"/>
      <c r="T1744" s="199"/>
      <c r="U1744" s="199"/>
      <c r="V1744" s="199"/>
      <c r="W1744" s="199"/>
      <c r="X1744" s="199"/>
      <c r="Y1744" s="199"/>
      <c r="Z1744" s="199"/>
      <c r="AA1744" s="199"/>
      <c r="AB1744" s="199"/>
      <c r="AC1744" s="199"/>
      <c r="AD1744" s="199"/>
      <c r="AE1744" s="199"/>
      <c r="AF1744" s="199"/>
      <c r="AG1744" s="199"/>
    </row>
    <row r="1745" spans="19:33" customFormat="1" ht="12.75">
      <c r="S1745" s="199"/>
      <c r="T1745" s="199"/>
      <c r="U1745" s="199"/>
      <c r="V1745" s="199"/>
      <c r="W1745" s="199"/>
      <c r="X1745" s="199"/>
      <c r="Y1745" s="199"/>
      <c r="Z1745" s="199"/>
      <c r="AA1745" s="199"/>
      <c r="AB1745" s="199"/>
      <c r="AC1745" s="199"/>
      <c r="AD1745" s="199"/>
      <c r="AE1745" s="199"/>
      <c r="AF1745" s="199"/>
      <c r="AG1745" s="199"/>
    </row>
    <row r="1746" spans="19:33" customFormat="1" ht="12.75">
      <c r="S1746" s="199"/>
      <c r="T1746" s="199"/>
      <c r="U1746" s="199"/>
      <c r="V1746" s="199"/>
      <c r="W1746" s="199"/>
      <c r="X1746" s="199"/>
      <c r="Y1746" s="199"/>
      <c r="Z1746" s="199"/>
      <c r="AA1746" s="199"/>
      <c r="AB1746" s="199"/>
      <c r="AC1746" s="199"/>
      <c r="AD1746" s="199"/>
      <c r="AE1746" s="199"/>
      <c r="AF1746" s="199"/>
      <c r="AG1746" s="199"/>
    </row>
    <row r="1747" spans="19:33" customFormat="1" ht="12.75">
      <c r="S1747" s="199"/>
      <c r="T1747" s="199"/>
      <c r="U1747" s="199"/>
      <c r="V1747" s="199"/>
      <c r="W1747" s="199"/>
      <c r="X1747" s="199"/>
      <c r="Y1747" s="199"/>
      <c r="Z1747" s="199"/>
      <c r="AA1747" s="199"/>
      <c r="AB1747" s="199"/>
      <c r="AC1747" s="199"/>
      <c r="AD1747" s="199"/>
      <c r="AE1747" s="199"/>
      <c r="AF1747" s="199"/>
      <c r="AG1747" s="199"/>
    </row>
    <row r="1748" spans="19:33" customFormat="1" ht="12.75">
      <c r="S1748" s="199"/>
      <c r="T1748" s="199"/>
      <c r="U1748" s="199"/>
      <c r="V1748" s="199"/>
      <c r="W1748" s="199"/>
      <c r="X1748" s="199"/>
      <c r="Y1748" s="199"/>
      <c r="Z1748" s="199"/>
      <c r="AA1748" s="199"/>
      <c r="AB1748" s="199"/>
      <c r="AC1748" s="199"/>
      <c r="AD1748" s="199"/>
      <c r="AE1748" s="199"/>
      <c r="AF1748" s="199"/>
      <c r="AG1748" s="199"/>
    </row>
    <row r="1749" spans="19:33" customFormat="1" ht="12.75">
      <c r="S1749" s="199"/>
      <c r="T1749" s="199"/>
      <c r="U1749" s="199"/>
      <c r="V1749" s="199"/>
      <c r="W1749" s="199"/>
      <c r="X1749" s="199"/>
      <c r="Y1749" s="199"/>
      <c r="Z1749" s="199"/>
      <c r="AA1749" s="199"/>
      <c r="AB1749" s="199"/>
      <c r="AC1749" s="199"/>
      <c r="AD1749" s="199"/>
      <c r="AE1749" s="199"/>
      <c r="AF1749" s="199"/>
      <c r="AG1749" s="199"/>
    </row>
    <row r="1750" spans="19:33" customFormat="1" ht="12.75">
      <c r="S1750" s="199"/>
      <c r="T1750" s="199"/>
      <c r="U1750" s="199"/>
      <c r="V1750" s="199"/>
      <c r="W1750" s="199"/>
      <c r="X1750" s="199"/>
      <c r="Y1750" s="199"/>
      <c r="Z1750" s="199"/>
      <c r="AA1750" s="199"/>
      <c r="AB1750" s="199"/>
      <c r="AC1750" s="199"/>
      <c r="AD1750" s="199"/>
      <c r="AE1750" s="199"/>
      <c r="AF1750" s="199"/>
      <c r="AG1750" s="199"/>
    </row>
    <row r="1751" spans="19:33" customFormat="1" ht="12.75">
      <c r="S1751" s="199"/>
      <c r="T1751" s="199"/>
      <c r="U1751" s="199"/>
      <c r="V1751" s="199"/>
      <c r="W1751" s="199"/>
      <c r="X1751" s="199"/>
      <c r="Y1751" s="199"/>
      <c r="Z1751" s="199"/>
      <c r="AA1751" s="199"/>
      <c r="AB1751" s="199"/>
      <c r="AC1751" s="199"/>
      <c r="AD1751" s="199"/>
      <c r="AE1751" s="199"/>
      <c r="AF1751" s="199"/>
      <c r="AG1751" s="199"/>
    </row>
    <row r="1752" spans="19:33" customFormat="1" ht="12.75">
      <c r="S1752" s="199"/>
      <c r="T1752" s="199"/>
      <c r="U1752" s="199"/>
      <c r="V1752" s="199"/>
      <c r="W1752" s="199"/>
      <c r="X1752" s="199"/>
      <c r="Y1752" s="199"/>
      <c r="Z1752" s="199"/>
      <c r="AA1752" s="199"/>
      <c r="AB1752" s="199"/>
      <c r="AC1752" s="199"/>
      <c r="AD1752" s="199"/>
      <c r="AE1752" s="199"/>
      <c r="AF1752" s="199"/>
      <c r="AG1752" s="199"/>
    </row>
    <row r="1753" spans="19:33" customFormat="1" ht="12.75">
      <c r="S1753" s="199"/>
      <c r="T1753" s="199"/>
      <c r="U1753" s="199"/>
      <c r="V1753" s="199"/>
      <c r="W1753" s="199"/>
      <c r="X1753" s="199"/>
      <c r="Y1753" s="199"/>
      <c r="Z1753" s="199"/>
      <c r="AA1753" s="199"/>
      <c r="AB1753" s="199"/>
      <c r="AC1753" s="199"/>
      <c r="AD1753" s="199"/>
      <c r="AE1753" s="199"/>
      <c r="AF1753" s="199"/>
      <c r="AG1753" s="199"/>
    </row>
    <row r="1754" spans="19:33" customFormat="1" ht="12.75">
      <c r="S1754" s="199"/>
      <c r="T1754" s="199"/>
      <c r="U1754" s="199"/>
      <c r="V1754" s="199"/>
      <c r="W1754" s="199"/>
      <c r="X1754" s="199"/>
      <c r="Y1754" s="199"/>
      <c r="Z1754" s="199"/>
      <c r="AA1754" s="199"/>
      <c r="AB1754" s="199"/>
      <c r="AC1754" s="199"/>
      <c r="AD1754" s="199"/>
      <c r="AE1754" s="199"/>
      <c r="AF1754" s="199"/>
      <c r="AG1754" s="199"/>
    </row>
    <row r="1755" spans="19:33" customFormat="1" ht="12.75">
      <c r="S1755" s="199"/>
      <c r="T1755" s="199"/>
      <c r="U1755" s="199"/>
      <c r="V1755" s="199"/>
      <c r="W1755" s="199"/>
      <c r="X1755" s="199"/>
      <c r="Y1755" s="199"/>
      <c r="Z1755" s="199"/>
      <c r="AA1755" s="199"/>
      <c r="AB1755" s="199"/>
      <c r="AC1755" s="199"/>
      <c r="AD1755" s="199"/>
      <c r="AE1755" s="199"/>
      <c r="AF1755" s="199"/>
      <c r="AG1755" s="199"/>
    </row>
    <row r="1756" spans="19:33" customFormat="1" ht="12.75">
      <c r="S1756" s="199"/>
      <c r="T1756" s="199"/>
      <c r="U1756" s="199"/>
      <c r="V1756" s="199"/>
      <c r="W1756" s="199"/>
      <c r="X1756" s="199"/>
      <c r="Y1756" s="199"/>
      <c r="Z1756" s="199"/>
      <c r="AA1756" s="199"/>
      <c r="AB1756" s="199"/>
      <c r="AC1756" s="199"/>
      <c r="AD1756" s="199"/>
      <c r="AE1756" s="199"/>
      <c r="AF1756" s="199"/>
      <c r="AG1756" s="199"/>
    </row>
    <row r="1757" spans="19:33" customFormat="1" ht="12.75">
      <c r="S1757" s="199"/>
      <c r="T1757" s="199"/>
      <c r="U1757" s="199"/>
      <c r="V1757" s="199"/>
      <c r="W1757" s="199"/>
      <c r="X1757" s="199"/>
      <c r="Y1757" s="199"/>
      <c r="Z1757" s="199"/>
      <c r="AA1757" s="199"/>
      <c r="AB1757" s="199"/>
      <c r="AC1757" s="199"/>
      <c r="AD1757" s="199"/>
      <c r="AE1757" s="199"/>
      <c r="AF1757" s="199"/>
      <c r="AG1757" s="199"/>
    </row>
    <row r="1758" spans="19:33" customFormat="1" ht="12.75">
      <c r="S1758" s="199"/>
      <c r="T1758" s="199"/>
      <c r="U1758" s="199"/>
      <c r="V1758" s="199"/>
      <c r="W1758" s="199"/>
      <c r="X1758" s="199"/>
      <c r="Y1758" s="199"/>
      <c r="Z1758" s="199"/>
      <c r="AA1758" s="199"/>
      <c r="AB1758" s="199"/>
      <c r="AC1758" s="199"/>
      <c r="AD1758" s="199"/>
      <c r="AE1758" s="199"/>
      <c r="AF1758" s="199"/>
      <c r="AG1758" s="199"/>
    </row>
    <row r="1759" spans="19:33" customFormat="1" ht="12.75">
      <c r="S1759" s="199"/>
      <c r="T1759" s="199"/>
      <c r="U1759" s="199"/>
      <c r="V1759" s="199"/>
      <c r="W1759" s="199"/>
      <c r="X1759" s="199"/>
      <c r="Y1759" s="199"/>
      <c r="Z1759" s="199"/>
      <c r="AA1759" s="199"/>
      <c r="AB1759" s="199"/>
      <c r="AC1759" s="199"/>
      <c r="AD1759" s="199"/>
      <c r="AE1759" s="199"/>
      <c r="AF1759" s="199"/>
      <c r="AG1759" s="199"/>
    </row>
    <row r="1760" spans="19:33" customFormat="1" ht="12.75">
      <c r="S1760" s="199"/>
      <c r="T1760" s="199"/>
      <c r="U1760" s="199"/>
      <c r="V1760" s="199"/>
      <c r="W1760" s="199"/>
      <c r="X1760" s="199"/>
      <c r="Y1760" s="199"/>
      <c r="Z1760" s="199"/>
      <c r="AA1760" s="199"/>
      <c r="AB1760" s="199"/>
      <c r="AC1760" s="199"/>
      <c r="AD1760" s="199"/>
      <c r="AE1760" s="199"/>
      <c r="AF1760" s="199"/>
      <c r="AG1760" s="199"/>
    </row>
    <row r="1761" spans="19:33" customFormat="1" ht="12.75">
      <c r="S1761" s="199"/>
      <c r="T1761" s="199"/>
      <c r="U1761" s="199"/>
      <c r="V1761" s="199"/>
      <c r="W1761" s="199"/>
      <c r="X1761" s="199"/>
      <c r="Y1761" s="199"/>
      <c r="Z1761" s="199"/>
      <c r="AA1761" s="199"/>
      <c r="AB1761" s="199"/>
      <c r="AC1761" s="199"/>
      <c r="AD1761" s="199"/>
      <c r="AE1761" s="199"/>
      <c r="AF1761" s="199"/>
      <c r="AG1761" s="199"/>
    </row>
    <row r="1762" spans="19:33" customFormat="1" ht="12.75">
      <c r="S1762" s="199"/>
      <c r="T1762" s="199"/>
      <c r="U1762" s="199"/>
      <c r="V1762" s="199"/>
      <c r="W1762" s="199"/>
      <c r="X1762" s="199"/>
      <c r="Y1762" s="199"/>
      <c r="Z1762" s="199"/>
      <c r="AA1762" s="199"/>
      <c r="AB1762" s="199"/>
      <c r="AC1762" s="199"/>
      <c r="AD1762" s="199"/>
      <c r="AE1762" s="199"/>
      <c r="AF1762" s="199"/>
      <c r="AG1762" s="199"/>
    </row>
    <row r="1763" spans="19:33" customFormat="1" ht="12.75">
      <c r="S1763" s="199"/>
      <c r="T1763" s="199"/>
      <c r="U1763" s="199"/>
      <c r="V1763" s="199"/>
      <c r="W1763" s="199"/>
      <c r="X1763" s="199"/>
      <c r="Y1763" s="199"/>
      <c r="Z1763" s="199"/>
      <c r="AA1763" s="199"/>
      <c r="AB1763" s="199"/>
      <c r="AC1763" s="199"/>
      <c r="AD1763" s="199"/>
      <c r="AE1763" s="199"/>
      <c r="AF1763" s="199"/>
      <c r="AG1763" s="199"/>
    </row>
    <row r="1764" spans="19:33" customFormat="1" ht="12.75">
      <c r="S1764" s="199"/>
      <c r="T1764" s="199"/>
      <c r="U1764" s="199"/>
      <c r="V1764" s="199"/>
      <c r="W1764" s="199"/>
      <c r="X1764" s="199"/>
      <c r="Y1764" s="199"/>
      <c r="Z1764" s="199"/>
      <c r="AA1764" s="199"/>
      <c r="AB1764" s="199"/>
      <c r="AC1764" s="199"/>
      <c r="AD1764" s="199"/>
      <c r="AE1764" s="199"/>
      <c r="AF1764" s="199"/>
      <c r="AG1764" s="199"/>
    </row>
    <row r="1765" spans="19:33" customFormat="1" ht="12.75">
      <c r="S1765" s="199"/>
      <c r="T1765" s="199"/>
      <c r="U1765" s="199"/>
      <c r="V1765" s="199"/>
      <c r="W1765" s="199"/>
      <c r="X1765" s="199"/>
      <c r="Y1765" s="199"/>
      <c r="Z1765" s="199"/>
      <c r="AA1765" s="199"/>
      <c r="AB1765" s="199"/>
      <c r="AC1765" s="199"/>
      <c r="AD1765" s="199"/>
      <c r="AE1765" s="199"/>
      <c r="AF1765" s="199"/>
      <c r="AG1765" s="199"/>
    </row>
    <row r="1766" spans="19:33" customFormat="1" ht="12.75">
      <c r="S1766" s="199"/>
      <c r="T1766" s="199"/>
      <c r="U1766" s="199"/>
      <c r="V1766" s="199"/>
      <c r="W1766" s="199"/>
      <c r="X1766" s="199"/>
      <c r="Y1766" s="199"/>
      <c r="Z1766" s="199"/>
      <c r="AA1766" s="199"/>
      <c r="AB1766" s="199"/>
      <c r="AC1766" s="199"/>
      <c r="AD1766" s="199"/>
      <c r="AE1766" s="199"/>
      <c r="AF1766" s="199"/>
      <c r="AG1766" s="199"/>
    </row>
    <row r="1767" spans="19:33" customFormat="1" ht="12.75">
      <c r="S1767" s="199"/>
      <c r="T1767" s="199"/>
      <c r="U1767" s="199"/>
      <c r="V1767" s="199"/>
      <c r="W1767" s="199"/>
      <c r="X1767" s="199"/>
      <c r="Y1767" s="199"/>
      <c r="Z1767" s="199"/>
      <c r="AA1767" s="199"/>
      <c r="AB1767" s="199"/>
      <c r="AC1767" s="199"/>
      <c r="AD1767" s="199"/>
      <c r="AE1767" s="199"/>
      <c r="AF1767" s="199"/>
      <c r="AG1767" s="199"/>
    </row>
    <row r="1768" spans="19:33" customFormat="1" ht="12.75">
      <c r="S1768" s="199"/>
      <c r="T1768" s="199"/>
      <c r="U1768" s="199"/>
      <c r="V1768" s="199"/>
      <c r="W1768" s="199"/>
      <c r="X1768" s="199"/>
      <c r="Y1768" s="199"/>
      <c r="Z1768" s="199"/>
      <c r="AA1768" s="199"/>
      <c r="AB1768" s="199"/>
      <c r="AC1768" s="199"/>
      <c r="AD1768" s="199"/>
      <c r="AE1768" s="199"/>
      <c r="AF1768" s="199"/>
      <c r="AG1768" s="199"/>
    </row>
    <row r="1769" spans="19:33" customFormat="1" ht="12.75">
      <c r="S1769" s="199"/>
      <c r="T1769" s="199"/>
      <c r="U1769" s="199"/>
      <c r="V1769" s="199"/>
      <c r="W1769" s="199"/>
      <c r="X1769" s="199"/>
      <c r="Y1769" s="199"/>
      <c r="Z1769" s="199"/>
      <c r="AA1769" s="199"/>
      <c r="AB1769" s="199"/>
      <c r="AC1769" s="199"/>
      <c r="AD1769" s="199"/>
      <c r="AE1769" s="199"/>
      <c r="AF1769" s="199"/>
      <c r="AG1769" s="199"/>
    </row>
    <row r="1770" spans="19:33" customFormat="1" ht="12.75">
      <c r="S1770" s="199"/>
      <c r="T1770" s="199"/>
      <c r="U1770" s="199"/>
      <c r="V1770" s="199"/>
      <c r="W1770" s="199"/>
      <c r="X1770" s="199"/>
      <c r="Y1770" s="199"/>
      <c r="Z1770" s="199"/>
      <c r="AA1770" s="199"/>
      <c r="AB1770" s="199"/>
      <c r="AC1770" s="199"/>
      <c r="AD1770" s="199"/>
      <c r="AE1770" s="199"/>
      <c r="AF1770" s="199"/>
      <c r="AG1770" s="199"/>
    </row>
    <row r="1771" spans="19:33" customFormat="1" ht="12.75">
      <c r="S1771" s="199"/>
      <c r="T1771" s="199"/>
      <c r="U1771" s="199"/>
      <c r="V1771" s="199"/>
      <c r="W1771" s="199"/>
      <c r="X1771" s="199"/>
      <c r="Y1771" s="199"/>
      <c r="Z1771" s="199"/>
      <c r="AA1771" s="199"/>
      <c r="AB1771" s="199"/>
      <c r="AC1771" s="199"/>
      <c r="AD1771" s="199"/>
      <c r="AE1771" s="199"/>
      <c r="AF1771" s="199"/>
      <c r="AG1771" s="199"/>
    </row>
    <row r="1772" spans="19:33" customFormat="1" ht="12.75">
      <c r="S1772" s="199"/>
      <c r="T1772" s="199"/>
      <c r="U1772" s="199"/>
      <c r="V1772" s="199"/>
      <c r="W1772" s="199"/>
      <c r="X1772" s="199"/>
      <c r="Y1772" s="199"/>
      <c r="Z1772" s="199"/>
      <c r="AA1772" s="199"/>
      <c r="AB1772" s="199"/>
      <c r="AC1772" s="199"/>
      <c r="AD1772" s="199"/>
      <c r="AE1772" s="199"/>
      <c r="AF1772" s="199"/>
      <c r="AG1772" s="199"/>
    </row>
    <row r="1773" spans="19:33" customFormat="1" ht="12.75">
      <c r="S1773" s="199"/>
      <c r="T1773" s="199"/>
      <c r="U1773" s="199"/>
      <c r="V1773" s="199"/>
      <c r="W1773" s="199"/>
      <c r="X1773" s="199"/>
      <c r="Y1773" s="199"/>
      <c r="Z1773" s="199"/>
      <c r="AA1773" s="199"/>
      <c r="AB1773" s="199"/>
      <c r="AC1773" s="199"/>
      <c r="AD1773" s="199"/>
      <c r="AE1773" s="199"/>
      <c r="AF1773" s="199"/>
      <c r="AG1773" s="199"/>
    </row>
    <row r="1774" spans="19:33" customFormat="1" ht="12.75">
      <c r="S1774" s="199"/>
      <c r="T1774" s="199"/>
      <c r="U1774" s="199"/>
      <c r="V1774" s="199"/>
      <c r="W1774" s="199"/>
      <c r="X1774" s="199"/>
      <c r="Y1774" s="199"/>
      <c r="Z1774" s="199"/>
      <c r="AA1774" s="199"/>
      <c r="AB1774" s="199"/>
      <c r="AC1774" s="199"/>
      <c r="AD1774" s="199"/>
      <c r="AE1774" s="199"/>
      <c r="AF1774" s="199"/>
      <c r="AG1774" s="199"/>
    </row>
    <row r="1775" spans="19:33" customFormat="1" ht="12.75">
      <c r="S1775" s="199"/>
      <c r="T1775" s="199"/>
      <c r="U1775" s="199"/>
      <c r="V1775" s="199"/>
      <c r="W1775" s="199"/>
      <c r="X1775" s="199"/>
      <c r="Y1775" s="199"/>
      <c r="Z1775" s="199"/>
      <c r="AA1775" s="199"/>
      <c r="AB1775" s="199"/>
      <c r="AC1775" s="199"/>
      <c r="AD1775" s="199"/>
      <c r="AE1775" s="199"/>
      <c r="AF1775" s="199"/>
      <c r="AG1775" s="199"/>
    </row>
    <row r="1776" spans="19:33" customFormat="1" ht="12.75">
      <c r="S1776" s="199"/>
      <c r="T1776" s="199"/>
      <c r="U1776" s="199"/>
      <c r="V1776" s="199"/>
      <c r="W1776" s="199"/>
      <c r="X1776" s="199"/>
      <c r="Y1776" s="199"/>
      <c r="Z1776" s="199"/>
      <c r="AA1776" s="199"/>
      <c r="AB1776" s="199"/>
      <c r="AC1776" s="199"/>
      <c r="AD1776" s="199"/>
      <c r="AE1776" s="199"/>
      <c r="AF1776" s="199"/>
      <c r="AG1776" s="199"/>
    </row>
    <row r="1777" spans="19:33" customFormat="1" ht="12.75">
      <c r="S1777" s="199"/>
      <c r="T1777" s="199"/>
      <c r="U1777" s="199"/>
      <c r="V1777" s="199"/>
      <c r="W1777" s="199"/>
      <c r="X1777" s="199"/>
      <c r="Y1777" s="199"/>
      <c r="Z1777" s="199"/>
      <c r="AA1777" s="199"/>
      <c r="AB1777" s="199"/>
      <c r="AC1777" s="199"/>
      <c r="AD1777" s="199"/>
      <c r="AE1777" s="199"/>
      <c r="AF1777" s="199"/>
      <c r="AG1777" s="199"/>
    </row>
    <row r="1778" spans="19:33" customFormat="1" ht="12.75">
      <c r="S1778" s="199"/>
      <c r="T1778" s="199"/>
      <c r="U1778" s="199"/>
      <c r="V1778" s="199"/>
      <c r="W1778" s="199"/>
      <c r="X1778" s="199"/>
      <c r="Y1778" s="199"/>
      <c r="Z1778" s="199"/>
      <c r="AA1778" s="199"/>
      <c r="AB1778" s="199"/>
      <c r="AC1778" s="199"/>
      <c r="AD1778" s="199"/>
      <c r="AE1778" s="199"/>
      <c r="AF1778" s="199"/>
      <c r="AG1778" s="199"/>
    </row>
    <row r="1779" spans="19:33" customFormat="1" ht="12.75">
      <c r="S1779" s="199"/>
      <c r="T1779" s="199"/>
      <c r="U1779" s="199"/>
      <c r="V1779" s="199"/>
      <c r="W1779" s="199"/>
      <c r="X1779" s="199"/>
      <c r="Y1779" s="199"/>
      <c r="Z1779" s="199"/>
      <c r="AA1779" s="199"/>
      <c r="AB1779" s="199"/>
      <c r="AC1779" s="199"/>
      <c r="AD1779" s="199"/>
      <c r="AE1779" s="199"/>
      <c r="AF1779" s="199"/>
      <c r="AG1779" s="199"/>
    </row>
    <row r="1780" spans="19:33" customFormat="1" ht="12.75">
      <c r="S1780" s="199"/>
      <c r="T1780" s="199"/>
      <c r="U1780" s="199"/>
      <c r="V1780" s="199"/>
      <c r="W1780" s="199"/>
      <c r="X1780" s="199"/>
      <c r="Y1780" s="199"/>
      <c r="Z1780" s="199"/>
      <c r="AA1780" s="199"/>
      <c r="AB1780" s="199"/>
      <c r="AC1780" s="199"/>
      <c r="AD1780" s="199"/>
      <c r="AE1780" s="199"/>
      <c r="AF1780" s="199"/>
      <c r="AG1780" s="199"/>
    </row>
    <row r="1781" spans="19:33" customFormat="1" ht="12.75">
      <c r="S1781" s="199"/>
      <c r="T1781" s="199"/>
      <c r="U1781" s="199"/>
      <c r="V1781" s="199"/>
      <c r="W1781" s="199"/>
      <c r="X1781" s="199"/>
      <c r="Y1781" s="199"/>
      <c r="Z1781" s="199"/>
      <c r="AA1781" s="199"/>
      <c r="AB1781" s="199"/>
      <c r="AC1781" s="199"/>
      <c r="AD1781" s="199"/>
      <c r="AE1781" s="199"/>
      <c r="AF1781" s="199"/>
      <c r="AG1781" s="199"/>
    </row>
    <row r="1782" spans="19:33" customFormat="1" ht="12.75">
      <c r="S1782" s="199"/>
      <c r="T1782" s="199"/>
      <c r="U1782" s="199"/>
      <c r="V1782" s="199"/>
      <c r="W1782" s="199"/>
      <c r="X1782" s="199"/>
      <c r="Y1782" s="199"/>
      <c r="Z1782" s="199"/>
      <c r="AA1782" s="199"/>
      <c r="AB1782" s="199"/>
      <c r="AC1782" s="199"/>
      <c r="AD1782" s="199"/>
      <c r="AE1782" s="199"/>
      <c r="AF1782" s="199"/>
      <c r="AG1782" s="199"/>
    </row>
    <row r="1783" spans="19:33" customFormat="1" ht="12.75">
      <c r="S1783" s="199"/>
      <c r="T1783" s="199"/>
      <c r="U1783" s="199"/>
      <c r="V1783" s="199"/>
      <c r="W1783" s="199"/>
      <c r="X1783" s="199"/>
      <c r="Y1783" s="199"/>
      <c r="Z1783" s="199"/>
      <c r="AA1783" s="199"/>
      <c r="AB1783" s="199"/>
      <c r="AC1783" s="199"/>
      <c r="AD1783" s="199"/>
      <c r="AE1783" s="199"/>
      <c r="AF1783" s="199"/>
      <c r="AG1783" s="199"/>
    </row>
    <row r="1784" spans="19:33" customFormat="1" ht="12.75">
      <c r="S1784" s="199"/>
      <c r="T1784" s="199"/>
      <c r="U1784" s="199"/>
      <c r="V1784" s="199"/>
      <c r="W1784" s="199"/>
      <c r="X1784" s="199"/>
      <c r="Y1784" s="199"/>
      <c r="Z1784" s="199"/>
      <c r="AA1784" s="199"/>
      <c r="AB1784" s="199"/>
      <c r="AC1784" s="199"/>
      <c r="AD1784" s="199"/>
      <c r="AE1784" s="199"/>
      <c r="AF1784" s="199"/>
      <c r="AG1784" s="199"/>
    </row>
    <row r="1785" spans="19:33" customFormat="1" ht="12.75">
      <c r="S1785" s="199"/>
      <c r="T1785" s="199"/>
      <c r="U1785" s="199"/>
      <c r="V1785" s="199"/>
      <c r="W1785" s="199"/>
      <c r="X1785" s="199"/>
      <c r="Y1785" s="199"/>
      <c r="Z1785" s="199"/>
      <c r="AA1785" s="199"/>
      <c r="AB1785" s="199"/>
      <c r="AC1785" s="199"/>
      <c r="AD1785" s="199"/>
      <c r="AE1785" s="199"/>
      <c r="AF1785" s="199"/>
      <c r="AG1785" s="199"/>
    </row>
    <row r="1786" spans="19:33" customFormat="1" ht="12.75">
      <c r="S1786" s="199"/>
      <c r="T1786" s="199"/>
      <c r="U1786" s="199"/>
      <c r="V1786" s="199"/>
      <c r="W1786" s="199"/>
      <c r="X1786" s="199"/>
      <c r="Y1786" s="199"/>
      <c r="Z1786" s="199"/>
      <c r="AA1786" s="199"/>
      <c r="AB1786" s="199"/>
      <c r="AC1786" s="199"/>
      <c r="AD1786" s="199"/>
      <c r="AE1786" s="199"/>
      <c r="AF1786" s="199"/>
      <c r="AG1786" s="199"/>
    </row>
    <row r="1787" spans="19:33" customFormat="1" ht="12.75">
      <c r="S1787" s="199"/>
      <c r="T1787" s="199"/>
      <c r="U1787" s="199"/>
      <c r="V1787" s="199"/>
      <c r="W1787" s="199"/>
      <c r="X1787" s="199"/>
      <c r="Y1787" s="199"/>
      <c r="Z1787" s="199"/>
      <c r="AA1787" s="199"/>
      <c r="AB1787" s="199"/>
      <c r="AC1787" s="199"/>
      <c r="AD1787" s="199"/>
      <c r="AE1787" s="199"/>
      <c r="AF1787" s="199"/>
      <c r="AG1787" s="199"/>
    </row>
    <row r="1788" spans="19:33" customFormat="1" ht="12.75">
      <c r="S1788" s="199"/>
      <c r="T1788" s="199"/>
      <c r="U1788" s="199"/>
      <c r="V1788" s="199"/>
      <c r="W1788" s="199"/>
      <c r="X1788" s="199"/>
      <c r="Y1788" s="199"/>
      <c r="Z1788" s="199"/>
      <c r="AA1788" s="199"/>
      <c r="AB1788" s="199"/>
      <c r="AC1788" s="199"/>
      <c r="AD1788" s="199"/>
      <c r="AE1788" s="199"/>
      <c r="AF1788" s="199"/>
      <c r="AG1788" s="199"/>
    </row>
    <row r="1789" spans="19:33" customFormat="1" ht="12.75">
      <c r="S1789" s="199"/>
      <c r="T1789" s="199"/>
      <c r="U1789" s="199"/>
      <c r="V1789" s="199"/>
      <c r="W1789" s="199"/>
      <c r="X1789" s="199"/>
      <c r="Y1789" s="199"/>
      <c r="Z1789" s="199"/>
      <c r="AA1789" s="199"/>
      <c r="AB1789" s="199"/>
      <c r="AC1789" s="199"/>
      <c r="AD1789" s="199"/>
      <c r="AE1789" s="199"/>
      <c r="AF1789" s="199"/>
      <c r="AG1789" s="199"/>
    </row>
    <row r="1790" spans="19:33" customFormat="1" ht="12.75">
      <c r="S1790" s="199"/>
      <c r="T1790" s="199"/>
      <c r="U1790" s="199"/>
      <c r="V1790" s="199"/>
      <c r="W1790" s="199"/>
      <c r="X1790" s="199"/>
      <c r="Y1790" s="199"/>
      <c r="Z1790" s="199"/>
      <c r="AA1790" s="199"/>
      <c r="AB1790" s="199"/>
      <c r="AC1790" s="199"/>
      <c r="AD1790" s="199"/>
      <c r="AE1790" s="199"/>
      <c r="AF1790" s="199"/>
      <c r="AG1790" s="199"/>
    </row>
    <row r="1791" spans="19:33" customFormat="1" ht="12.75">
      <c r="S1791" s="199"/>
      <c r="T1791" s="199"/>
      <c r="U1791" s="199"/>
      <c r="V1791" s="199"/>
      <c r="W1791" s="199"/>
      <c r="X1791" s="199"/>
      <c r="Y1791" s="199"/>
      <c r="Z1791" s="199"/>
      <c r="AA1791" s="199"/>
      <c r="AB1791" s="199"/>
      <c r="AC1791" s="199"/>
      <c r="AD1791" s="199"/>
      <c r="AE1791" s="199"/>
      <c r="AF1791" s="199"/>
      <c r="AG1791" s="199"/>
    </row>
    <row r="1792" spans="19:33" customFormat="1" ht="12.75">
      <c r="S1792" s="199"/>
      <c r="T1792" s="199"/>
      <c r="U1792" s="199"/>
      <c r="V1792" s="199"/>
      <c r="W1792" s="199"/>
      <c r="X1792" s="199"/>
      <c r="Y1792" s="199"/>
      <c r="Z1792" s="199"/>
      <c r="AA1792" s="199"/>
      <c r="AB1792" s="199"/>
      <c r="AC1792" s="199"/>
      <c r="AD1792" s="199"/>
      <c r="AE1792" s="199"/>
      <c r="AF1792" s="199"/>
      <c r="AG1792" s="199"/>
    </row>
    <row r="1793" spans="19:33" customFormat="1" ht="12.75">
      <c r="S1793" s="199"/>
      <c r="T1793" s="199"/>
      <c r="U1793" s="199"/>
      <c r="V1793" s="199"/>
      <c r="W1793" s="199"/>
      <c r="X1793" s="199"/>
      <c r="Y1793" s="199"/>
      <c r="Z1793" s="199"/>
      <c r="AA1793" s="199"/>
      <c r="AB1793" s="199"/>
      <c r="AC1793" s="199"/>
      <c r="AD1793" s="199"/>
      <c r="AE1793" s="199"/>
      <c r="AF1793" s="199"/>
      <c r="AG1793" s="199"/>
    </row>
    <row r="1794" spans="19:33" customFormat="1" ht="12.75">
      <c r="S1794" s="199"/>
      <c r="T1794" s="199"/>
      <c r="U1794" s="199"/>
      <c r="V1794" s="199"/>
      <c r="W1794" s="199"/>
      <c r="X1794" s="199"/>
      <c r="Y1794" s="199"/>
      <c r="Z1794" s="199"/>
      <c r="AA1794" s="199"/>
      <c r="AB1794" s="199"/>
      <c r="AC1794" s="199"/>
      <c r="AD1794" s="199"/>
      <c r="AE1794" s="199"/>
      <c r="AF1794" s="199"/>
      <c r="AG1794" s="199"/>
    </row>
    <row r="1795" spans="19:33" customFormat="1" ht="12.75">
      <c r="S1795" s="199"/>
      <c r="T1795" s="199"/>
      <c r="U1795" s="199"/>
      <c r="V1795" s="199"/>
      <c r="W1795" s="199"/>
      <c r="X1795" s="199"/>
      <c r="Y1795" s="199"/>
      <c r="Z1795" s="199"/>
      <c r="AA1795" s="199"/>
      <c r="AB1795" s="199"/>
      <c r="AC1795" s="199"/>
      <c r="AD1795" s="199"/>
      <c r="AE1795" s="199"/>
      <c r="AF1795" s="199"/>
      <c r="AG1795" s="199"/>
    </row>
    <row r="1796" spans="19:33" customFormat="1" ht="12.75">
      <c r="S1796" s="199"/>
      <c r="T1796" s="199"/>
      <c r="U1796" s="199"/>
      <c r="V1796" s="199"/>
      <c r="W1796" s="199"/>
      <c r="X1796" s="199"/>
      <c r="Y1796" s="199"/>
      <c r="Z1796" s="199"/>
      <c r="AA1796" s="199"/>
      <c r="AB1796" s="199"/>
      <c r="AC1796" s="199"/>
      <c r="AD1796" s="199"/>
      <c r="AE1796" s="199"/>
      <c r="AF1796" s="199"/>
      <c r="AG1796" s="199"/>
    </row>
    <row r="1797" spans="19:33" customFormat="1" ht="12.75">
      <c r="S1797" s="199"/>
      <c r="T1797" s="199"/>
      <c r="U1797" s="199"/>
      <c r="V1797" s="199"/>
      <c r="W1797" s="199"/>
      <c r="X1797" s="199"/>
      <c r="Y1797" s="199"/>
      <c r="Z1797" s="199"/>
      <c r="AA1797" s="199"/>
      <c r="AB1797" s="199"/>
      <c r="AC1797" s="199"/>
      <c r="AD1797" s="199"/>
      <c r="AE1797" s="199"/>
      <c r="AF1797" s="199"/>
      <c r="AG1797" s="199"/>
    </row>
    <row r="1798" spans="19:33" customFormat="1" ht="12.75">
      <c r="S1798" s="199"/>
      <c r="T1798" s="199"/>
      <c r="U1798" s="199"/>
      <c r="V1798" s="199"/>
      <c r="W1798" s="199"/>
      <c r="X1798" s="199"/>
      <c r="Y1798" s="199"/>
      <c r="Z1798" s="199"/>
      <c r="AA1798" s="199"/>
      <c r="AB1798" s="199"/>
      <c r="AC1798" s="199"/>
      <c r="AD1798" s="199"/>
      <c r="AE1798" s="199"/>
      <c r="AF1798" s="199"/>
      <c r="AG1798" s="199"/>
    </row>
    <row r="1799" spans="19:33" customFormat="1" ht="12.75">
      <c r="S1799" s="199"/>
      <c r="T1799" s="199"/>
      <c r="U1799" s="199"/>
      <c r="V1799" s="199"/>
      <c r="W1799" s="199"/>
      <c r="X1799" s="199"/>
      <c r="Y1799" s="199"/>
      <c r="Z1799" s="199"/>
      <c r="AA1799" s="199"/>
      <c r="AB1799" s="199"/>
      <c r="AC1799" s="199"/>
      <c r="AD1799" s="199"/>
      <c r="AE1799" s="199"/>
      <c r="AF1799" s="199"/>
      <c r="AG1799" s="199"/>
    </row>
    <row r="1800" spans="19:33" customFormat="1" ht="12.75">
      <c r="S1800" s="199"/>
      <c r="T1800" s="199"/>
      <c r="U1800" s="199"/>
      <c r="V1800" s="199"/>
      <c r="W1800" s="199"/>
      <c r="X1800" s="199"/>
      <c r="Y1800" s="199"/>
      <c r="Z1800" s="199"/>
      <c r="AA1800" s="199"/>
      <c r="AB1800" s="199"/>
      <c r="AC1800" s="199"/>
      <c r="AD1800" s="199"/>
      <c r="AE1800" s="199"/>
      <c r="AF1800" s="199"/>
      <c r="AG1800" s="199"/>
    </row>
    <row r="1801" spans="19:33" customFormat="1" ht="12.75">
      <c r="S1801" s="199"/>
      <c r="T1801" s="199"/>
      <c r="U1801" s="199"/>
      <c r="V1801" s="199"/>
      <c r="W1801" s="199"/>
      <c r="X1801" s="199"/>
      <c r="Y1801" s="199"/>
      <c r="Z1801" s="199"/>
      <c r="AA1801" s="199"/>
      <c r="AB1801" s="199"/>
      <c r="AC1801" s="199"/>
      <c r="AD1801" s="199"/>
      <c r="AE1801" s="199"/>
      <c r="AF1801" s="199"/>
      <c r="AG1801" s="199"/>
    </row>
    <row r="1802" spans="19:33" customFormat="1" ht="12.75">
      <c r="S1802" s="199"/>
      <c r="T1802" s="199"/>
      <c r="U1802" s="199"/>
      <c r="V1802" s="199"/>
      <c r="W1802" s="199"/>
      <c r="X1802" s="199"/>
      <c r="Y1802" s="199"/>
      <c r="Z1802" s="199"/>
      <c r="AA1802" s="199"/>
      <c r="AB1802" s="199"/>
      <c r="AC1802" s="199"/>
      <c r="AD1802" s="199"/>
      <c r="AE1802" s="199"/>
      <c r="AF1802" s="199"/>
      <c r="AG1802" s="199"/>
    </row>
    <row r="1803" spans="19:33" customFormat="1" ht="12.75">
      <c r="S1803" s="199"/>
      <c r="T1803" s="199"/>
      <c r="U1803" s="199"/>
      <c r="V1803" s="199"/>
      <c r="W1803" s="199"/>
      <c r="X1803" s="199"/>
      <c r="Y1803" s="199"/>
      <c r="Z1803" s="199"/>
      <c r="AA1803" s="199"/>
      <c r="AB1803" s="199"/>
      <c r="AC1803" s="199"/>
      <c r="AD1803" s="199"/>
      <c r="AE1803" s="199"/>
      <c r="AF1803" s="199"/>
      <c r="AG1803" s="199"/>
    </row>
    <row r="1804" spans="19:33" customFormat="1" ht="12.75">
      <c r="S1804" s="199"/>
      <c r="T1804" s="199"/>
      <c r="U1804" s="199"/>
      <c r="V1804" s="199"/>
      <c r="W1804" s="199"/>
      <c r="X1804" s="199"/>
      <c r="Y1804" s="199"/>
      <c r="Z1804" s="199"/>
      <c r="AA1804" s="199"/>
      <c r="AB1804" s="199"/>
      <c r="AC1804" s="199"/>
      <c r="AD1804" s="199"/>
      <c r="AE1804" s="199"/>
      <c r="AF1804" s="199"/>
      <c r="AG1804" s="199"/>
    </row>
    <row r="1805" spans="19:33" customFormat="1" ht="12.75">
      <c r="S1805" s="199"/>
      <c r="T1805" s="199"/>
      <c r="U1805" s="199"/>
      <c r="V1805" s="199"/>
      <c r="W1805" s="199"/>
      <c r="X1805" s="199"/>
      <c r="Y1805" s="199"/>
      <c r="Z1805" s="199"/>
      <c r="AA1805" s="199"/>
      <c r="AB1805" s="199"/>
      <c r="AC1805" s="199"/>
      <c r="AD1805" s="199"/>
      <c r="AE1805" s="199"/>
      <c r="AF1805" s="199"/>
      <c r="AG1805" s="199"/>
    </row>
    <row r="1806" spans="19:33" customFormat="1" ht="12.75">
      <c r="S1806" s="199"/>
      <c r="T1806" s="199"/>
      <c r="U1806" s="199"/>
      <c r="V1806" s="199"/>
      <c r="W1806" s="199"/>
      <c r="X1806" s="199"/>
      <c r="Y1806" s="199"/>
      <c r="Z1806" s="199"/>
      <c r="AA1806" s="199"/>
      <c r="AB1806" s="199"/>
      <c r="AC1806" s="199"/>
      <c r="AD1806" s="199"/>
      <c r="AE1806" s="199"/>
      <c r="AF1806" s="199"/>
      <c r="AG1806" s="199"/>
    </row>
    <row r="1807" spans="19:33" customFormat="1" ht="12.75">
      <c r="S1807" s="199"/>
      <c r="T1807" s="199"/>
      <c r="U1807" s="199"/>
      <c r="V1807" s="199"/>
      <c r="W1807" s="199"/>
      <c r="X1807" s="199"/>
      <c r="Y1807" s="199"/>
      <c r="Z1807" s="199"/>
      <c r="AA1807" s="199"/>
      <c r="AB1807" s="199"/>
      <c r="AC1807" s="199"/>
      <c r="AD1807" s="199"/>
      <c r="AE1807" s="199"/>
      <c r="AF1807" s="199"/>
      <c r="AG1807" s="199"/>
    </row>
    <row r="1808" spans="19:33" customFormat="1" ht="12.75">
      <c r="S1808" s="199"/>
      <c r="T1808" s="199"/>
      <c r="U1808" s="199"/>
      <c r="V1808" s="199"/>
      <c r="W1808" s="199"/>
      <c r="X1808" s="199"/>
      <c r="Y1808" s="199"/>
      <c r="Z1808" s="199"/>
      <c r="AA1808" s="199"/>
      <c r="AB1808" s="199"/>
      <c r="AC1808" s="199"/>
      <c r="AD1808" s="199"/>
      <c r="AE1808" s="199"/>
      <c r="AF1808" s="199"/>
      <c r="AG1808" s="199"/>
    </row>
    <row r="1809" spans="19:33" customFormat="1" ht="12.75">
      <c r="S1809" s="199"/>
      <c r="T1809" s="199"/>
      <c r="U1809" s="199"/>
      <c r="V1809" s="199"/>
      <c r="W1809" s="199"/>
      <c r="X1809" s="199"/>
      <c r="Y1809" s="199"/>
      <c r="Z1809" s="199"/>
      <c r="AA1809" s="199"/>
      <c r="AB1809" s="199"/>
      <c r="AC1809" s="199"/>
      <c r="AD1809" s="199"/>
      <c r="AE1809" s="199"/>
      <c r="AF1809" s="199"/>
      <c r="AG1809" s="199"/>
    </row>
    <row r="1810" spans="19:33" customFormat="1" ht="12.75">
      <c r="S1810" s="199"/>
      <c r="T1810" s="199"/>
      <c r="U1810" s="199"/>
      <c r="V1810" s="199"/>
      <c r="W1810" s="199"/>
      <c r="X1810" s="199"/>
      <c r="Y1810" s="199"/>
      <c r="Z1810" s="199"/>
      <c r="AA1810" s="199"/>
      <c r="AB1810" s="199"/>
      <c r="AC1810" s="199"/>
      <c r="AD1810" s="199"/>
      <c r="AE1810" s="199"/>
      <c r="AF1810" s="199"/>
      <c r="AG1810" s="199"/>
    </row>
    <row r="1811" spans="19:33" customFormat="1" ht="12.75">
      <c r="S1811" s="199"/>
      <c r="T1811" s="199"/>
      <c r="U1811" s="199"/>
      <c r="V1811" s="199"/>
      <c r="W1811" s="199"/>
      <c r="X1811" s="199"/>
      <c r="Y1811" s="199"/>
      <c r="Z1811" s="199"/>
      <c r="AA1811" s="199"/>
      <c r="AB1811" s="199"/>
      <c r="AC1811" s="199"/>
      <c r="AD1811" s="199"/>
      <c r="AE1811" s="199"/>
      <c r="AF1811" s="199"/>
      <c r="AG1811" s="199"/>
    </row>
    <row r="1812" spans="19:33" customFormat="1" ht="12.75">
      <c r="S1812" s="199"/>
      <c r="T1812" s="199"/>
      <c r="U1812" s="199"/>
      <c r="V1812" s="199"/>
      <c r="W1812" s="199"/>
      <c r="X1812" s="199"/>
      <c r="Y1812" s="199"/>
      <c r="Z1812" s="199"/>
      <c r="AA1812" s="199"/>
      <c r="AB1812" s="199"/>
      <c r="AC1812" s="199"/>
      <c r="AD1812" s="199"/>
      <c r="AE1812" s="199"/>
      <c r="AF1812" s="199"/>
      <c r="AG1812" s="199"/>
    </row>
    <row r="1813" spans="19:33" customFormat="1" ht="12.75">
      <c r="S1813" s="199"/>
      <c r="T1813" s="199"/>
      <c r="U1813" s="199"/>
      <c r="V1813" s="199"/>
      <c r="W1813" s="199"/>
      <c r="X1813" s="199"/>
      <c r="Y1813" s="199"/>
      <c r="Z1813" s="199"/>
      <c r="AA1813" s="199"/>
      <c r="AB1813" s="199"/>
      <c r="AC1813" s="199"/>
      <c r="AD1813" s="199"/>
      <c r="AE1813" s="199"/>
      <c r="AF1813" s="199"/>
      <c r="AG1813" s="199"/>
    </row>
    <row r="1814" spans="19:33" customFormat="1" ht="12.75">
      <c r="S1814" s="199"/>
      <c r="T1814" s="199"/>
      <c r="U1814" s="199"/>
      <c r="V1814" s="199"/>
      <c r="W1814" s="199"/>
      <c r="X1814" s="199"/>
      <c r="Y1814" s="199"/>
      <c r="Z1814" s="199"/>
      <c r="AA1814" s="199"/>
      <c r="AB1814" s="199"/>
      <c r="AC1814" s="199"/>
      <c r="AD1814" s="199"/>
      <c r="AE1814" s="199"/>
      <c r="AF1814" s="199"/>
      <c r="AG1814" s="199"/>
    </row>
    <row r="1815" spans="19:33" customFormat="1" ht="12.75">
      <c r="S1815" s="199"/>
      <c r="T1815" s="199"/>
      <c r="U1815" s="199"/>
      <c r="V1815" s="199"/>
      <c r="W1815" s="199"/>
      <c r="X1815" s="199"/>
      <c r="Y1815" s="199"/>
      <c r="Z1815" s="199"/>
      <c r="AA1815" s="199"/>
      <c r="AB1815" s="199"/>
      <c r="AC1815" s="199"/>
      <c r="AD1815" s="199"/>
      <c r="AE1815" s="199"/>
      <c r="AF1815" s="199"/>
      <c r="AG1815" s="199"/>
    </row>
    <row r="1816" spans="19:33" customFormat="1" ht="12.75">
      <c r="S1816" s="199"/>
      <c r="T1816" s="199"/>
      <c r="U1816" s="199"/>
      <c r="V1816" s="199"/>
      <c r="W1816" s="199"/>
      <c r="X1816" s="199"/>
      <c r="Y1816" s="199"/>
      <c r="Z1816" s="199"/>
      <c r="AA1816" s="199"/>
      <c r="AB1816" s="199"/>
      <c r="AC1816" s="199"/>
      <c r="AD1816" s="199"/>
      <c r="AE1816" s="199"/>
      <c r="AF1816" s="199"/>
      <c r="AG1816" s="199"/>
    </row>
    <row r="1817" spans="19:33" customFormat="1" ht="12.75">
      <c r="S1817" s="199"/>
      <c r="T1817" s="199"/>
      <c r="U1817" s="199"/>
      <c r="V1817" s="199"/>
      <c r="W1817" s="199"/>
      <c r="X1817" s="199"/>
      <c r="Y1817" s="199"/>
      <c r="Z1817" s="199"/>
      <c r="AA1817" s="199"/>
      <c r="AB1817" s="199"/>
      <c r="AC1817" s="199"/>
      <c r="AD1817" s="199"/>
      <c r="AE1817" s="199"/>
      <c r="AF1817" s="199"/>
      <c r="AG1817" s="199"/>
    </row>
    <row r="1818" spans="19:33" customFormat="1" ht="12.75">
      <c r="S1818" s="199"/>
      <c r="T1818" s="199"/>
      <c r="U1818" s="199"/>
      <c r="V1818" s="199"/>
      <c r="W1818" s="199"/>
      <c r="X1818" s="199"/>
      <c r="Y1818" s="199"/>
      <c r="Z1818" s="199"/>
      <c r="AA1818" s="199"/>
      <c r="AB1818" s="199"/>
      <c r="AC1818" s="199"/>
      <c r="AD1818" s="199"/>
      <c r="AE1818" s="199"/>
      <c r="AF1818" s="199"/>
      <c r="AG1818" s="199"/>
    </row>
    <row r="1819" spans="19:33" customFormat="1" ht="12.75">
      <c r="S1819" s="199"/>
      <c r="T1819" s="199"/>
      <c r="U1819" s="199"/>
      <c r="V1819" s="199"/>
      <c r="W1819" s="199"/>
      <c r="X1819" s="199"/>
      <c r="Y1819" s="199"/>
      <c r="Z1819" s="199"/>
      <c r="AA1819" s="199"/>
      <c r="AB1819" s="199"/>
      <c r="AC1819" s="199"/>
      <c r="AD1819" s="199"/>
      <c r="AE1819" s="199"/>
      <c r="AF1819" s="199"/>
      <c r="AG1819" s="199"/>
    </row>
    <row r="1820" spans="19:33" customFormat="1" ht="12.75">
      <c r="S1820" s="199"/>
      <c r="T1820" s="199"/>
      <c r="U1820" s="199"/>
      <c r="V1820" s="199"/>
      <c r="W1820" s="199"/>
      <c r="X1820" s="199"/>
      <c r="Y1820" s="199"/>
      <c r="Z1820" s="199"/>
      <c r="AA1820" s="199"/>
      <c r="AB1820" s="199"/>
      <c r="AC1820" s="199"/>
      <c r="AD1820" s="199"/>
      <c r="AE1820" s="199"/>
      <c r="AF1820" s="199"/>
      <c r="AG1820" s="199"/>
    </row>
    <row r="1821" spans="19:33" customFormat="1" ht="12.75">
      <c r="S1821" s="199"/>
      <c r="T1821" s="199"/>
      <c r="U1821" s="199"/>
      <c r="V1821" s="199"/>
      <c r="W1821" s="199"/>
      <c r="X1821" s="199"/>
      <c r="Y1821" s="199"/>
      <c r="Z1821" s="199"/>
      <c r="AA1821" s="199"/>
      <c r="AB1821" s="199"/>
      <c r="AC1821" s="199"/>
      <c r="AD1821" s="199"/>
      <c r="AE1821" s="199"/>
      <c r="AF1821" s="199"/>
      <c r="AG1821" s="199"/>
    </row>
    <row r="1822" spans="19:33" customFormat="1" ht="12.75">
      <c r="S1822" s="199"/>
      <c r="T1822" s="199"/>
      <c r="U1822" s="199"/>
      <c r="V1822" s="199"/>
      <c r="W1822" s="199"/>
      <c r="X1822" s="199"/>
      <c r="Y1822" s="199"/>
      <c r="Z1822" s="199"/>
      <c r="AA1822" s="199"/>
      <c r="AB1822" s="199"/>
      <c r="AC1822" s="199"/>
      <c r="AD1822" s="199"/>
      <c r="AE1822" s="199"/>
      <c r="AF1822" s="199"/>
      <c r="AG1822" s="199"/>
    </row>
    <row r="1823" spans="19:33" customFormat="1" ht="12.75">
      <c r="S1823" s="199"/>
      <c r="T1823" s="199"/>
      <c r="U1823" s="199"/>
      <c r="V1823" s="199"/>
      <c r="W1823" s="199"/>
      <c r="X1823" s="199"/>
      <c r="Y1823" s="199"/>
      <c r="Z1823" s="199"/>
      <c r="AA1823" s="199"/>
      <c r="AB1823" s="199"/>
      <c r="AC1823" s="199"/>
      <c r="AD1823" s="199"/>
      <c r="AE1823" s="199"/>
      <c r="AF1823" s="199"/>
      <c r="AG1823" s="199"/>
    </row>
    <row r="1824" spans="19:33" customFormat="1" ht="12.75">
      <c r="S1824" s="199"/>
      <c r="T1824" s="199"/>
      <c r="U1824" s="199"/>
      <c r="V1824" s="199"/>
      <c r="W1824" s="199"/>
      <c r="X1824" s="199"/>
      <c r="Y1824" s="199"/>
      <c r="Z1824" s="199"/>
      <c r="AA1824" s="199"/>
      <c r="AB1824" s="199"/>
      <c r="AC1824" s="199"/>
      <c r="AD1824" s="199"/>
      <c r="AE1824" s="199"/>
      <c r="AF1824" s="199"/>
      <c r="AG1824" s="199"/>
    </row>
    <row r="1825" spans="19:33" customFormat="1" ht="12.75">
      <c r="S1825" s="199"/>
      <c r="T1825" s="199"/>
      <c r="U1825" s="199"/>
      <c r="V1825" s="199"/>
      <c r="W1825" s="199"/>
      <c r="X1825" s="199"/>
      <c r="Y1825" s="199"/>
      <c r="Z1825" s="199"/>
      <c r="AA1825" s="199"/>
      <c r="AB1825" s="199"/>
      <c r="AC1825" s="199"/>
      <c r="AD1825" s="199"/>
      <c r="AE1825" s="199"/>
      <c r="AF1825" s="199"/>
      <c r="AG1825" s="199"/>
    </row>
    <row r="1826" spans="19:33" customFormat="1" ht="12.75">
      <c r="S1826" s="199"/>
      <c r="T1826" s="199"/>
      <c r="U1826" s="199"/>
      <c r="V1826" s="199"/>
      <c r="W1826" s="199"/>
      <c r="X1826" s="199"/>
      <c r="Y1826" s="199"/>
      <c r="Z1826" s="199"/>
      <c r="AA1826" s="199"/>
      <c r="AB1826" s="199"/>
      <c r="AC1826" s="199"/>
      <c r="AD1826" s="199"/>
      <c r="AE1826" s="199"/>
      <c r="AF1826" s="199"/>
      <c r="AG1826" s="199"/>
    </row>
    <row r="1827" spans="19:33" customFormat="1" ht="12.75">
      <c r="S1827" s="199"/>
      <c r="T1827" s="199"/>
      <c r="U1827" s="199"/>
      <c r="V1827" s="199"/>
      <c r="W1827" s="199"/>
      <c r="X1827" s="199"/>
      <c r="Y1827" s="199"/>
      <c r="Z1827" s="199"/>
      <c r="AA1827" s="199"/>
      <c r="AB1827" s="199"/>
      <c r="AC1827" s="199"/>
      <c r="AD1827" s="199"/>
      <c r="AE1827" s="199"/>
      <c r="AF1827" s="199"/>
      <c r="AG1827" s="199"/>
    </row>
    <row r="1828" spans="19:33" customFormat="1" ht="12.75">
      <c r="S1828" s="199"/>
      <c r="T1828" s="199"/>
      <c r="U1828" s="199"/>
      <c r="V1828" s="199"/>
      <c r="W1828" s="199"/>
      <c r="X1828" s="199"/>
      <c r="Y1828" s="199"/>
      <c r="Z1828" s="199"/>
      <c r="AA1828" s="199"/>
      <c r="AB1828" s="199"/>
      <c r="AC1828" s="199"/>
      <c r="AD1828" s="199"/>
      <c r="AE1828" s="199"/>
      <c r="AF1828" s="199"/>
      <c r="AG1828" s="199"/>
    </row>
    <row r="1829" spans="19:33" customFormat="1" ht="12.75">
      <c r="S1829" s="199"/>
      <c r="T1829" s="199"/>
      <c r="U1829" s="199"/>
      <c r="V1829" s="199"/>
      <c r="W1829" s="199"/>
      <c r="X1829" s="199"/>
      <c r="Y1829" s="199"/>
      <c r="Z1829" s="199"/>
      <c r="AA1829" s="199"/>
      <c r="AB1829" s="199"/>
      <c r="AC1829" s="199"/>
      <c r="AD1829" s="199"/>
      <c r="AE1829" s="199"/>
      <c r="AF1829" s="199"/>
      <c r="AG1829" s="199"/>
    </row>
    <row r="1830" spans="19:33" customFormat="1" ht="12.75">
      <c r="S1830" s="199"/>
      <c r="T1830" s="199"/>
      <c r="U1830" s="199"/>
      <c r="V1830" s="199"/>
      <c r="W1830" s="199"/>
      <c r="X1830" s="199"/>
      <c r="Y1830" s="199"/>
      <c r="Z1830" s="199"/>
      <c r="AA1830" s="199"/>
      <c r="AB1830" s="199"/>
      <c r="AC1830" s="199"/>
      <c r="AD1830" s="199"/>
      <c r="AE1830" s="199"/>
      <c r="AF1830" s="199"/>
      <c r="AG1830" s="199"/>
    </row>
    <row r="1831" spans="19:33" customFormat="1" ht="12.75">
      <c r="S1831" s="199"/>
      <c r="T1831" s="199"/>
      <c r="U1831" s="199"/>
      <c r="V1831" s="199"/>
      <c r="W1831" s="199"/>
      <c r="X1831" s="199"/>
      <c r="Y1831" s="199"/>
      <c r="Z1831" s="199"/>
      <c r="AA1831" s="199"/>
      <c r="AB1831" s="199"/>
      <c r="AC1831" s="199"/>
      <c r="AD1831" s="199"/>
      <c r="AE1831" s="199"/>
      <c r="AF1831" s="199"/>
      <c r="AG1831" s="199"/>
    </row>
    <row r="1832" spans="19:33" customFormat="1" ht="12.75">
      <c r="S1832" s="199"/>
      <c r="T1832" s="199"/>
      <c r="U1832" s="199"/>
      <c r="V1832" s="199"/>
      <c r="W1832" s="199"/>
      <c r="X1832" s="199"/>
      <c r="Y1832" s="199"/>
      <c r="Z1832" s="199"/>
      <c r="AA1832" s="199"/>
      <c r="AB1832" s="199"/>
      <c r="AC1832" s="199"/>
      <c r="AD1832" s="199"/>
      <c r="AE1832" s="199"/>
      <c r="AF1832" s="199"/>
      <c r="AG1832" s="199"/>
    </row>
    <row r="1833" spans="19:33" customFormat="1" ht="12.75">
      <c r="S1833" s="199"/>
      <c r="T1833" s="199"/>
      <c r="U1833" s="199"/>
      <c r="V1833" s="199"/>
      <c r="W1833" s="199"/>
      <c r="X1833" s="199"/>
      <c r="Y1833" s="199"/>
      <c r="Z1833" s="199"/>
      <c r="AA1833" s="199"/>
      <c r="AB1833" s="199"/>
      <c r="AC1833" s="199"/>
      <c r="AD1833" s="199"/>
      <c r="AE1833" s="199"/>
      <c r="AF1833" s="199"/>
      <c r="AG1833" s="199"/>
    </row>
    <row r="1834" spans="19:33" customFormat="1" ht="12.75">
      <c r="S1834" s="199"/>
      <c r="T1834" s="199"/>
      <c r="U1834" s="199"/>
      <c r="V1834" s="199"/>
      <c r="W1834" s="199"/>
      <c r="X1834" s="199"/>
      <c r="Y1834" s="199"/>
      <c r="Z1834" s="199"/>
      <c r="AA1834" s="199"/>
      <c r="AB1834" s="199"/>
      <c r="AC1834" s="199"/>
      <c r="AD1834" s="199"/>
      <c r="AE1834" s="199"/>
      <c r="AF1834" s="199"/>
      <c r="AG1834" s="199"/>
    </row>
    <row r="1835" spans="19:33" customFormat="1" ht="12.75">
      <c r="S1835" s="199"/>
      <c r="T1835" s="199"/>
      <c r="U1835" s="199"/>
      <c r="V1835" s="199"/>
      <c r="W1835" s="199"/>
      <c r="X1835" s="199"/>
      <c r="Y1835" s="199"/>
      <c r="Z1835" s="199"/>
      <c r="AA1835" s="199"/>
      <c r="AB1835" s="199"/>
      <c r="AC1835" s="199"/>
      <c r="AD1835" s="199"/>
      <c r="AE1835" s="199"/>
      <c r="AF1835" s="199"/>
      <c r="AG1835" s="199"/>
    </row>
    <row r="1836" spans="19:33" customFormat="1" ht="12.75">
      <c r="S1836" s="199"/>
      <c r="T1836" s="199"/>
      <c r="U1836" s="199"/>
      <c r="V1836" s="199"/>
      <c r="W1836" s="199"/>
      <c r="X1836" s="199"/>
      <c r="Y1836" s="199"/>
      <c r="Z1836" s="199"/>
      <c r="AA1836" s="199"/>
      <c r="AB1836" s="199"/>
      <c r="AC1836" s="199"/>
      <c r="AD1836" s="199"/>
      <c r="AE1836" s="199"/>
      <c r="AF1836" s="199"/>
      <c r="AG1836" s="199"/>
    </row>
    <row r="1837" spans="19:33" customFormat="1" ht="12.75">
      <c r="S1837" s="199"/>
      <c r="T1837" s="199"/>
      <c r="U1837" s="199"/>
      <c r="V1837" s="199"/>
      <c r="W1837" s="199"/>
      <c r="X1837" s="199"/>
      <c r="Y1837" s="199"/>
      <c r="Z1837" s="199"/>
      <c r="AA1837" s="199"/>
      <c r="AB1837" s="199"/>
      <c r="AC1837" s="199"/>
      <c r="AD1837" s="199"/>
      <c r="AE1837" s="199"/>
      <c r="AF1837" s="199"/>
      <c r="AG1837" s="199"/>
    </row>
    <row r="1838" spans="19:33" customFormat="1" ht="12.75">
      <c r="S1838" s="199"/>
      <c r="T1838" s="199"/>
      <c r="U1838" s="199"/>
      <c r="V1838" s="199"/>
      <c r="W1838" s="199"/>
      <c r="X1838" s="199"/>
      <c r="Y1838" s="199"/>
      <c r="Z1838" s="199"/>
      <c r="AA1838" s="199"/>
      <c r="AB1838" s="199"/>
      <c r="AC1838" s="199"/>
      <c r="AD1838" s="199"/>
      <c r="AE1838" s="199"/>
      <c r="AF1838" s="199"/>
      <c r="AG1838" s="199"/>
    </row>
    <row r="1839" spans="19:33" customFormat="1" ht="12.75">
      <c r="S1839" s="199"/>
      <c r="T1839" s="199"/>
      <c r="U1839" s="199"/>
      <c r="V1839" s="199"/>
      <c r="W1839" s="199"/>
      <c r="X1839" s="199"/>
      <c r="Y1839" s="199"/>
      <c r="Z1839" s="199"/>
      <c r="AA1839" s="199"/>
      <c r="AB1839" s="199"/>
      <c r="AC1839" s="199"/>
      <c r="AD1839" s="199"/>
      <c r="AE1839" s="199"/>
      <c r="AF1839" s="199"/>
      <c r="AG1839" s="199"/>
    </row>
    <row r="1840" spans="19:33" customFormat="1" ht="12.75">
      <c r="S1840" s="199"/>
      <c r="T1840" s="199"/>
      <c r="U1840" s="199"/>
      <c r="V1840" s="199"/>
      <c r="W1840" s="199"/>
      <c r="X1840" s="199"/>
      <c r="Y1840" s="199"/>
      <c r="Z1840" s="199"/>
      <c r="AA1840" s="199"/>
      <c r="AB1840" s="199"/>
      <c r="AC1840" s="199"/>
      <c r="AD1840" s="199"/>
      <c r="AE1840" s="199"/>
      <c r="AF1840" s="199"/>
      <c r="AG1840" s="199"/>
    </row>
    <row r="1841" spans="19:33" customFormat="1" ht="12.75">
      <c r="S1841" s="199"/>
      <c r="T1841" s="199"/>
      <c r="U1841" s="199"/>
      <c r="V1841" s="199"/>
      <c r="W1841" s="199"/>
      <c r="X1841" s="199"/>
      <c r="Y1841" s="199"/>
      <c r="Z1841" s="199"/>
      <c r="AA1841" s="199"/>
      <c r="AB1841" s="199"/>
      <c r="AC1841" s="199"/>
      <c r="AD1841" s="199"/>
      <c r="AE1841" s="199"/>
      <c r="AF1841" s="199"/>
      <c r="AG1841" s="199"/>
    </row>
    <row r="1842" spans="19:33" customFormat="1" ht="12.75">
      <c r="S1842" s="199"/>
      <c r="T1842" s="199"/>
      <c r="U1842" s="199"/>
      <c r="V1842" s="199"/>
      <c r="W1842" s="199"/>
      <c r="X1842" s="199"/>
      <c r="Y1842" s="199"/>
      <c r="Z1842" s="199"/>
      <c r="AA1842" s="199"/>
      <c r="AB1842" s="199"/>
      <c r="AC1842" s="199"/>
      <c r="AD1842" s="199"/>
      <c r="AE1842" s="199"/>
      <c r="AF1842" s="199"/>
      <c r="AG1842" s="199"/>
    </row>
    <row r="1843" spans="19:33" customFormat="1" ht="12.75">
      <c r="S1843" s="199"/>
      <c r="T1843" s="199"/>
      <c r="U1843" s="199"/>
      <c r="V1843" s="199"/>
      <c r="W1843" s="199"/>
      <c r="X1843" s="199"/>
      <c r="Y1843" s="199"/>
      <c r="Z1843" s="199"/>
      <c r="AA1843" s="199"/>
      <c r="AB1843" s="199"/>
      <c r="AC1843" s="199"/>
      <c r="AD1843" s="199"/>
      <c r="AE1843" s="199"/>
      <c r="AF1843" s="199"/>
      <c r="AG1843" s="199"/>
    </row>
    <row r="1844" spans="19:33" customFormat="1" ht="12.75">
      <c r="S1844" s="199"/>
      <c r="T1844" s="199"/>
      <c r="U1844" s="199"/>
      <c r="V1844" s="199"/>
      <c r="W1844" s="199"/>
      <c r="X1844" s="199"/>
      <c r="Y1844" s="199"/>
      <c r="Z1844" s="199"/>
      <c r="AA1844" s="199"/>
      <c r="AB1844" s="199"/>
      <c r="AC1844" s="199"/>
      <c r="AD1844" s="199"/>
      <c r="AE1844" s="199"/>
      <c r="AF1844" s="199"/>
      <c r="AG1844" s="199"/>
    </row>
    <row r="1845" spans="19:33" customFormat="1" ht="12.75">
      <c r="S1845" s="199"/>
      <c r="T1845" s="199"/>
      <c r="U1845" s="199"/>
      <c r="V1845" s="199"/>
      <c r="W1845" s="199"/>
      <c r="X1845" s="199"/>
      <c r="Y1845" s="199"/>
      <c r="Z1845" s="199"/>
      <c r="AA1845" s="199"/>
      <c r="AB1845" s="199"/>
      <c r="AC1845" s="199"/>
      <c r="AD1845" s="199"/>
      <c r="AE1845" s="199"/>
      <c r="AF1845" s="199"/>
      <c r="AG1845" s="199"/>
    </row>
    <row r="1846" spans="19:33" customFormat="1" ht="12.75">
      <c r="S1846" s="199"/>
      <c r="T1846" s="199"/>
      <c r="U1846" s="199"/>
      <c r="V1846" s="199"/>
      <c r="W1846" s="199"/>
      <c r="X1846" s="199"/>
      <c r="Y1846" s="199"/>
      <c r="Z1846" s="199"/>
      <c r="AA1846" s="199"/>
      <c r="AB1846" s="199"/>
      <c r="AC1846" s="199"/>
      <c r="AD1846" s="199"/>
      <c r="AE1846" s="199"/>
      <c r="AF1846" s="199"/>
      <c r="AG1846" s="199"/>
    </row>
    <row r="1847" spans="19:33" customFormat="1" ht="12.75">
      <c r="S1847" s="199"/>
      <c r="T1847" s="199"/>
      <c r="U1847" s="199"/>
      <c r="V1847" s="199"/>
      <c r="W1847" s="199"/>
      <c r="X1847" s="199"/>
      <c r="Y1847" s="199"/>
      <c r="Z1847" s="199"/>
      <c r="AA1847" s="199"/>
      <c r="AB1847" s="199"/>
      <c r="AC1847" s="199"/>
      <c r="AD1847" s="199"/>
      <c r="AE1847" s="199"/>
      <c r="AF1847" s="199"/>
      <c r="AG1847" s="199"/>
    </row>
    <row r="1848" spans="19:33" customFormat="1" ht="12.75">
      <c r="S1848" s="199"/>
      <c r="T1848" s="199"/>
      <c r="U1848" s="199"/>
      <c r="V1848" s="199"/>
      <c r="W1848" s="199"/>
      <c r="X1848" s="199"/>
      <c r="Y1848" s="199"/>
      <c r="Z1848" s="199"/>
      <c r="AA1848" s="199"/>
      <c r="AB1848" s="199"/>
      <c r="AC1848" s="199"/>
      <c r="AD1848" s="199"/>
      <c r="AE1848" s="199"/>
      <c r="AF1848" s="199"/>
      <c r="AG1848" s="199"/>
    </row>
    <row r="1849" spans="19:33" customFormat="1" ht="12.75">
      <c r="S1849" s="199"/>
      <c r="T1849" s="199"/>
      <c r="U1849" s="199"/>
      <c r="V1849" s="199"/>
      <c r="W1849" s="199"/>
      <c r="X1849" s="199"/>
      <c r="Y1849" s="199"/>
      <c r="Z1849" s="199"/>
      <c r="AA1849" s="199"/>
      <c r="AB1849" s="199"/>
      <c r="AC1849" s="199"/>
      <c r="AD1849" s="199"/>
      <c r="AE1849" s="199"/>
      <c r="AF1849" s="199"/>
      <c r="AG1849" s="199"/>
    </row>
    <row r="1850" spans="19:33" customFormat="1" ht="12.75">
      <c r="S1850" s="199"/>
      <c r="T1850" s="199"/>
      <c r="U1850" s="199"/>
      <c r="V1850" s="199"/>
      <c r="W1850" s="199"/>
      <c r="X1850" s="199"/>
      <c r="Y1850" s="199"/>
      <c r="Z1850" s="199"/>
      <c r="AA1850" s="199"/>
      <c r="AB1850" s="199"/>
      <c r="AC1850" s="199"/>
      <c r="AD1850" s="199"/>
      <c r="AE1850" s="199"/>
      <c r="AF1850" s="199"/>
      <c r="AG1850" s="199"/>
    </row>
    <row r="1851" spans="19:33" customFormat="1" ht="12.75">
      <c r="S1851" s="199"/>
      <c r="T1851" s="199"/>
      <c r="U1851" s="199"/>
      <c r="V1851" s="199"/>
      <c r="W1851" s="199"/>
      <c r="X1851" s="199"/>
      <c r="Y1851" s="199"/>
      <c r="Z1851" s="199"/>
      <c r="AA1851" s="199"/>
      <c r="AB1851" s="199"/>
      <c r="AC1851" s="199"/>
      <c r="AD1851" s="199"/>
      <c r="AE1851" s="199"/>
      <c r="AF1851" s="199"/>
      <c r="AG1851" s="199"/>
    </row>
    <row r="1852" spans="19:33" customFormat="1" ht="12.75">
      <c r="S1852" s="199"/>
      <c r="T1852" s="199"/>
      <c r="U1852" s="199"/>
      <c r="V1852" s="199"/>
      <c r="W1852" s="199"/>
      <c r="X1852" s="199"/>
      <c r="Y1852" s="199"/>
      <c r="Z1852" s="199"/>
      <c r="AA1852" s="199"/>
      <c r="AB1852" s="199"/>
      <c r="AC1852" s="199"/>
      <c r="AD1852" s="199"/>
      <c r="AE1852" s="199"/>
      <c r="AF1852" s="199"/>
      <c r="AG1852" s="199"/>
    </row>
    <row r="1853" spans="19:33" customFormat="1" ht="12.75">
      <c r="S1853" s="199"/>
      <c r="T1853" s="199"/>
      <c r="U1853" s="199"/>
      <c r="V1853" s="199"/>
      <c r="W1853" s="199"/>
      <c r="X1853" s="199"/>
      <c r="Y1853" s="199"/>
      <c r="Z1853" s="199"/>
      <c r="AA1853" s="199"/>
      <c r="AB1853" s="199"/>
      <c r="AC1853" s="199"/>
      <c r="AD1853" s="199"/>
      <c r="AE1853" s="199"/>
      <c r="AF1853" s="199"/>
      <c r="AG1853" s="199"/>
    </row>
    <row r="1854" spans="19:33" customFormat="1" ht="12.75">
      <c r="S1854" s="199"/>
      <c r="T1854" s="199"/>
      <c r="U1854" s="199"/>
      <c r="V1854" s="199"/>
      <c r="W1854" s="199"/>
      <c r="X1854" s="199"/>
      <c r="Y1854" s="199"/>
      <c r="Z1854" s="199"/>
      <c r="AA1854" s="199"/>
      <c r="AB1854" s="199"/>
      <c r="AC1854" s="199"/>
      <c r="AD1854" s="199"/>
      <c r="AE1854" s="199"/>
      <c r="AF1854" s="199"/>
      <c r="AG1854" s="199"/>
    </row>
    <row r="1855" spans="19:33" customFormat="1" ht="12.75">
      <c r="S1855" s="199"/>
      <c r="T1855" s="199"/>
      <c r="U1855" s="199"/>
      <c r="V1855" s="199"/>
      <c r="W1855" s="199"/>
      <c r="X1855" s="199"/>
      <c r="Y1855" s="199"/>
      <c r="Z1855" s="199"/>
      <c r="AA1855" s="199"/>
      <c r="AB1855" s="199"/>
      <c r="AC1855" s="199"/>
      <c r="AD1855" s="199"/>
      <c r="AE1855" s="199"/>
      <c r="AF1855" s="199"/>
      <c r="AG1855" s="199"/>
    </row>
    <row r="1856" spans="19:33" customFormat="1" ht="12.75">
      <c r="S1856" s="199"/>
      <c r="T1856" s="199"/>
      <c r="U1856" s="199"/>
      <c r="V1856" s="199"/>
      <c r="W1856" s="199"/>
      <c r="X1856" s="199"/>
      <c r="Y1856" s="199"/>
      <c r="Z1856" s="199"/>
      <c r="AA1856" s="199"/>
      <c r="AB1856" s="199"/>
      <c r="AC1856" s="199"/>
      <c r="AD1856" s="199"/>
      <c r="AE1856" s="199"/>
      <c r="AF1856" s="199"/>
      <c r="AG1856" s="199"/>
    </row>
    <row r="1857" spans="19:33" customFormat="1" ht="12.75">
      <c r="S1857" s="199"/>
      <c r="T1857" s="199"/>
      <c r="U1857" s="199"/>
      <c r="V1857" s="199"/>
      <c r="W1857" s="199"/>
      <c r="X1857" s="199"/>
      <c r="Y1857" s="199"/>
      <c r="Z1857" s="199"/>
      <c r="AA1857" s="199"/>
      <c r="AB1857" s="199"/>
      <c r="AC1857" s="199"/>
      <c r="AD1857" s="199"/>
      <c r="AE1857" s="199"/>
      <c r="AF1857" s="199"/>
      <c r="AG1857" s="199"/>
    </row>
    <row r="1858" spans="19:33" customFormat="1" ht="12.75">
      <c r="S1858" s="199"/>
      <c r="T1858" s="199"/>
      <c r="U1858" s="199"/>
      <c r="V1858" s="199"/>
      <c r="W1858" s="199"/>
      <c r="X1858" s="199"/>
      <c r="Y1858" s="199"/>
      <c r="Z1858" s="199"/>
      <c r="AA1858" s="199"/>
      <c r="AB1858" s="199"/>
      <c r="AC1858" s="199"/>
      <c r="AD1858" s="199"/>
      <c r="AE1858" s="199"/>
      <c r="AF1858" s="199"/>
      <c r="AG1858" s="199"/>
    </row>
    <row r="1859" spans="19:33" customFormat="1" ht="12.75">
      <c r="S1859" s="199"/>
      <c r="T1859" s="199"/>
      <c r="U1859" s="199"/>
      <c r="V1859" s="199"/>
      <c r="W1859" s="199"/>
      <c r="X1859" s="199"/>
      <c r="Y1859" s="199"/>
      <c r="Z1859" s="199"/>
      <c r="AA1859" s="199"/>
      <c r="AB1859" s="199"/>
      <c r="AC1859" s="199"/>
      <c r="AD1859" s="199"/>
      <c r="AE1859" s="199"/>
      <c r="AF1859" s="199"/>
      <c r="AG1859" s="199"/>
    </row>
    <row r="1860" spans="19:33" customFormat="1" ht="12.75">
      <c r="S1860" s="199"/>
      <c r="T1860" s="199"/>
      <c r="U1860" s="199"/>
      <c r="V1860" s="199"/>
      <c r="W1860" s="199"/>
      <c r="X1860" s="199"/>
      <c r="Y1860" s="199"/>
      <c r="Z1860" s="199"/>
      <c r="AA1860" s="199"/>
      <c r="AB1860" s="199"/>
      <c r="AC1860" s="199"/>
      <c r="AD1860" s="199"/>
      <c r="AE1860" s="199"/>
      <c r="AF1860" s="199"/>
      <c r="AG1860" s="199"/>
    </row>
    <row r="1861" spans="19:33" customFormat="1" ht="12.75">
      <c r="S1861" s="199"/>
      <c r="T1861" s="199"/>
      <c r="U1861" s="199"/>
      <c r="V1861" s="199"/>
      <c r="W1861" s="199"/>
      <c r="X1861" s="199"/>
      <c r="Y1861" s="199"/>
      <c r="Z1861" s="199"/>
      <c r="AA1861" s="199"/>
      <c r="AB1861" s="199"/>
      <c r="AC1861" s="199"/>
      <c r="AD1861" s="199"/>
      <c r="AE1861" s="199"/>
      <c r="AF1861" s="199"/>
      <c r="AG1861" s="199"/>
    </row>
    <row r="1862" spans="19:33" customFormat="1" ht="12.75">
      <c r="S1862" s="199"/>
      <c r="T1862" s="199"/>
      <c r="U1862" s="199"/>
      <c r="V1862" s="199"/>
      <c r="W1862" s="199"/>
      <c r="X1862" s="199"/>
      <c r="Y1862" s="199"/>
      <c r="Z1862" s="199"/>
      <c r="AA1862" s="199"/>
      <c r="AB1862" s="199"/>
      <c r="AC1862" s="199"/>
      <c r="AD1862" s="199"/>
      <c r="AE1862" s="199"/>
      <c r="AF1862" s="199"/>
      <c r="AG1862" s="199"/>
    </row>
    <row r="1863" spans="19:33" customFormat="1" ht="12.75">
      <c r="S1863" s="199"/>
      <c r="T1863" s="199"/>
      <c r="U1863" s="199"/>
      <c r="V1863" s="199"/>
      <c r="W1863" s="199"/>
      <c r="X1863" s="199"/>
      <c r="Y1863" s="199"/>
      <c r="Z1863" s="199"/>
      <c r="AA1863" s="199"/>
      <c r="AB1863" s="199"/>
      <c r="AC1863" s="199"/>
      <c r="AD1863" s="199"/>
      <c r="AE1863" s="199"/>
      <c r="AF1863" s="199"/>
      <c r="AG1863" s="199"/>
    </row>
    <row r="1864" spans="19:33" customFormat="1" ht="12.75">
      <c r="S1864" s="199"/>
      <c r="T1864" s="199"/>
      <c r="U1864" s="199"/>
      <c r="V1864" s="199"/>
      <c r="W1864" s="199"/>
      <c r="X1864" s="199"/>
      <c r="Y1864" s="199"/>
      <c r="Z1864" s="199"/>
      <c r="AA1864" s="199"/>
      <c r="AB1864" s="199"/>
      <c r="AC1864" s="199"/>
      <c r="AD1864" s="199"/>
      <c r="AE1864" s="199"/>
      <c r="AF1864" s="199"/>
      <c r="AG1864" s="199"/>
    </row>
    <row r="1865" spans="19:33" customFormat="1" ht="12.75">
      <c r="S1865" s="199"/>
      <c r="T1865" s="199"/>
      <c r="U1865" s="199"/>
      <c r="V1865" s="199"/>
      <c r="W1865" s="199"/>
      <c r="X1865" s="199"/>
      <c r="Y1865" s="199"/>
      <c r="Z1865" s="199"/>
      <c r="AA1865" s="199"/>
      <c r="AB1865" s="199"/>
      <c r="AC1865" s="199"/>
      <c r="AD1865" s="199"/>
      <c r="AE1865" s="199"/>
      <c r="AF1865" s="199"/>
      <c r="AG1865" s="199"/>
    </row>
    <row r="1866" spans="19:33" customFormat="1" ht="12.75">
      <c r="S1866" s="199"/>
      <c r="T1866" s="199"/>
      <c r="U1866" s="199"/>
      <c r="V1866" s="199"/>
      <c r="W1866" s="199"/>
      <c r="X1866" s="199"/>
      <c r="Y1866" s="199"/>
      <c r="Z1866" s="199"/>
      <c r="AA1866" s="199"/>
      <c r="AB1866" s="199"/>
      <c r="AC1866" s="199"/>
      <c r="AD1866" s="199"/>
      <c r="AE1866" s="199"/>
      <c r="AF1866" s="199"/>
      <c r="AG1866" s="199"/>
    </row>
    <row r="1867" spans="19:33" customFormat="1" ht="12.75">
      <c r="S1867" s="199"/>
      <c r="T1867" s="199"/>
      <c r="U1867" s="199"/>
      <c r="V1867" s="199"/>
      <c r="W1867" s="199"/>
      <c r="X1867" s="199"/>
      <c r="Y1867" s="199"/>
      <c r="Z1867" s="199"/>
      <c r="AA1867" s="199"/>
      <c r="AB1867" s="199"/>
      <c r="AC1867" s="199"/>
      <c r="AD1867" s="199"/>
      <c r="AE1867" s="199"/>
      <c r="AF1867" s="199"/>
      <c r="AG1867" s="199"/>
    </row>
    <row r="1868" spans="19:33" customFormat="1" ht="12.75">
      <c r="S1868" s="199"/>
      <c r="T1868" s="199"/>
      <c r="U1868" s="199"/>
      <c r="V1868" s="199"/>
      <c r="W1868" s="199"/>
      <c r="X1868" s="199"/>
      <c r="Y1868" s="199"/>
      <c r="Z1868" s="199"/>
      <c r="AA1868" s="199"/>
      <c r="AB1868" s="199"/>
      <c r="AC1868" s="199"/>
      <c r="AD1868" s="199"/>
      <c r="AE1868" s="199"/>
      <c r="AF1868" s="199"/>
      <c r="AG1868" s="199"/>
    </row>
    <row r="1869" spans="19:33" customFormat="1" ht="12.75">
      <c r="S1869" s="199"/>
      <c r="T1869" s="199"/>
      <c r="U1869" s="199"/>
      <c r="V1869" s="199"/>
      <c r="W1869" s="199"/>
      <c r="X1869" s="199"/>
      <c r="Y1869" s="199"/>
      <c r="Z1869" s="199"/>
      <c r="AA1869" s="199"/>
      <c r="AB1869" s="199"/>
      <c r="AC1869" s="199"/>
      <c r="AD1869" s="199"/>
      <c r="AE1869" s="199"/>
      <c r="AF1869" s="199"/>
      <c r="AG1869" s="199"/>
    </row>
    <row r="1870" spans="19:33" customFormat="1" ht="12.75">
      <c r="S1870" s="199"/>
      <c r="T1870" s="199"/>
      <c r="U1870" s="199"/>
      <c r="V1870" s="199"/>
      <c r="W1870" s="199"/>
      <c r="X1870" s="199"/>
      <c r="Y1870" s="199"/>
      <c r="Z1870" s="199"/>
      <c r="AA1870" s="199"/>
      <c r="AB1870" s="199"/>
      <c r="AC1870" s="199"/>
      <c r="AD1870" s="199"/>
      <c r="AE1870" s="199"/>
      <c r="AF1870" s="199"/>
      <c r="AG1870" s="199"/>
    </row>
    <row r="1871" spans="19:33" customFormat="1" ht="12.75">
      <c r="S1871" s="199"/>
      <c r="T1871" s="199"/>
      <c r="U1871" s="199"/>
      <c r="V1871" s="199"/>
      <c r="W1871" s="199"/>
      <c r="X1871" s="199"/>
      <c r="Y1871" s="199"/>
      <c r="Z1871" s="199"/>
      <c r="AA1871" s="199"/>
      <c r="AB1871" s="199"/>
      <c r="AC1871" s="199"/>
      <c r="AD1871" s="199"/>
      <c r="AE1871" s="199"/>
      <c r="AF1871" s="199"/>
      <c r="AG1871" s="199"/>
    </row>
    <row r="1872" spans="19:33" customFormat="1" ht="12.75">
      <c r="S1872" s="199"/>
      <c r="T1872" s="199"/>
      <c r="U1872" s="199"/>
      <c r="V1872" s="199"/>
      <c r="W1872" s="199"/>
      <c r="X1872" s="199"/>
      <c r="Y1872" s="199"/>
      <c r="Z1872" s="199"/>
      <c r="AA1872" s="199"/>
      <c r="AB1872" s="199"/>
      <c r="AC1872" s="199"/>
      <c r="AD1872" s="199"/>
      <c r="AE1872" s="199"/>
      <c r="AF1872" s="199"/>
      <c r="AG1872" s="199"/>
    </row>
    <row r="1873" spans="19:33" customFormat="1" ht="12.75">
      <c r="S1873" s="199"/>
      <c r="T1873" s="199"/>
      <c r="U1873" s="199"/>
      <c r="V1873" s="199"/>
      <c r="W1873" s="199"/>
      <c r="X1873" s="199"/>
      <c r="Y1873" s="199"/>
      <c r="Z1873" s="199"/>
      <c r="AA1873" s="199"/>
      <c r="AB1873" s="199"/>
      <c r="AC1873" s="199"/>
      <c r="AD1873" s="199"/>
      <c r="AE1873" s="199"/>
      <c r="AF1873" s="199"/>
      <c r="AG1873" s="199"/>
    </row>
    <row r="1874" spans="19:33" customFormat="1" ht="12.75">
      <c r="S1874" s="199"/>
      <c r="T1874" s="199"/>
      <c r="U1874" s="199"/>
      <c r="V1874" s="199"/>
      <c r="W1874" s="199"/>
      <c r="X1874" s="199"/>
      <c r="Y1874" s="199"/>
      <c r="Z1874" s="199"/>
      <c r="AA1874" s="199"/>
      <c r="AB1874" s="199"/>
      <c r="AC1874" s="199"/>
      <c r="AD1874" s="199"/>
      <c r="AE1874" s="199"/>
      <c r="AF1874" s="199"/>
      <c r="AG1874" s="199"/>
    </row>
    <row r="1875" spans="19:33" customFormat="1" ht="12.75">
      <c r="S1875" s="199"/>
      <c r="T1875" s="199"/>
      <c r="U1875" s="199"/>
      <c r="V1875" s="199"/>
      <c r="W1875" s="199"/>
      <c r="X1875" s="199"/>
      <c r="Y1875" s="199"/>
      <c r="Z1875" s="199"/>
      <c r="AA1875" s="199"/>
      <c r="AB1875" s="199"/>
      <c r="AC1875" s="199"/>
      <c r="AD1875" s="199"/>
      <c r="AE1875" s="199"/>
      <c r="AF1875" s="199"/>
      <c r="AG1875" s="199"/>
    </row>
    <row r="1876" spans="19:33" customFormat="1" ht="12.75">
      <c r="S1876" s="199"/>
      <c r="T1876" s="199"/>
      <c r="U1876" s="199"/>
      <c r="V1876" s="199"/>
      <c r="W1876" s="199"/>
      <c r="X1876" s="199"/>
      <c r="Y1876" s="199"/>
      <c r="Z1876" s="199"/>
      <c r="AA1876" s="199"/>
      <c r="AB1876" s="199"/>
      <c r="AC1876" s="199"/>
      <c r="AD1876" s="199"/>
      <c r="AE1876" s="199"/>
      <c r="AF1876" s="199"/>
      <c r="AG1876" s="199"/>
    </row>
    <row r="1877" spans="19:33" customFormat="1" ht="12.75">
      <c r="S1877" s="199"/>
      <c r="T1877" s="199"/>
      <c r="U1877" s="199"/>
      <c r="V1877" s="199"/>
      <c r="W1877" s="199"/>
      <c r="X1877" s="199"/>
      <c r="Y1877" s="199"/>
      <c r="Z1877" s="199"/>
      <c r="AA1877" s="199"/>
      <c r="AB1877" s="199"/>
      <c r="AC1877" s="199"/>
      <c r="AD1877" s="199"/>
      <c r="AE1877" s="199"/>
      <c r="AF1877" s="199"/>
      <c r="AG1877" s="199"/>
    </row>
    <row r="1878" spans="19:33" customFormat="1" ht="12.75">
      <c r="S1878" s="199"/>
      <c r="T1878" s="199"/>
      <c r="U1878" s="199"/>
      <c r="V1878" s="199"/>
      <c r="W1878" s="199"/>
      <c r="X1878" s="199"/>
      <c r="Y1878" s="199"/>
      <c r="Z1878" s="199"/>
      <c r="AA1878" s="199"/>
      <c r="AB1878" s="199"/>
      <c r="AC1878" s="199"/>
      <c r="AD1878" s="199"/>
      <c r="AE1878" s="199"/>
      <c r="AF1878" s="199"/>
      <c r="AG1878" s="199"/>
    </row>
    <row r="1879" spans="19:33" customFormat="1" ht="12.75">
      <c r="S1879" s="199"/>
      <c r="T1879" s="199"/>
      <c r="U1879" s="199"/>
      <c r="V1879" s="199"/>
      <c r="W1879" s="199"/>
      <c r="X1879" s="199"/>
      <c r="Y1879" s="199"/>
      <c r="Z1879" s="199"/>
      <c r="AA1879" s="199"/>
      <c r="AB1879" s="199"/>
      <c r="AC1879" s="199"/>
      <c r="AD1879" s="199"/>
      <c r="AE1879" s="199"/>
      <c r="AF1879" s="199"/>
      <c r="AG1879" s="199"/>
    </row>
    <row r="1880" spans="19:33" customFormat="1" ht="12.75">
      <c r="S1880" s="199"/>
      <c r="T1880" s="199"/>
      <c r="U1880" s="199"/>
      <c r="V1880" s="199"/>
      <c r="W1880" s="199"/>
      <c r="X1880" s="199"/>
      <c r="Y1880" s="199"/>
      <c r="Z1880" s="199"/>
      <c r="AA1880" s="199"/>
      <c r="AB1880" s="199"/>
      <c r="AC1880" s="199"/>
      <c r="AD1880" s="199"/>
      <c r="AE1880" s="199"/>
      <c r="AF1880" s="199"/>
      <c r="AG1880" s="199"/>
    </row>
    <row r="1881" spans="19:33" customFormat="1" ht="12.75">
      <c r="S1881" s="199"/>
      <c r="T1881" s="199"/>
      <c r="U1881" s="199"/>
      <c r="V1881" s="199"/>
      <c r="W1881" s="199"/>
      <c r="X1881" s="199"/>
      <c r="Y1881" s="199"/>
      <c r="Z1881" s="199"/>
      <c r="AA1881" s="199"/>
      <c r="AB1881" s="199"/>
      <c r="AC1881" s="199"/>
      <c r="AD1881" s="199"/>
      <c r="AE1881" s="199"/>
      <c r="AF1881" s="199"/>
      <c r="AG1881" s="199"/>
    </row>
    <row r="1882" spans="19:33" customFormat="1" ht="12.75">
      <c r="S1882" s="199"/>
      <c r="T1882" s="199"/>
      <c r="U1882" s="199"/>
      <c r="V1882" s="199"/>
      <c r="W1882" s="199"/>
      <c r="X1882" s="199"/>
      <c r="Y1882" s="199"/>
      <c r="Z1882" s="199"/>
      <c r="AA1882" s="199"/>
      <c r="AB1882" s="199"/>
      <c r="AC1882" s="199"/>
      <c r="AD1882" s="199"/>
      <c r="AE1882" s="199"/>
      <c r="AF1882" s="199"/>
      <c r="AG1882" s="199"/>
    </row>
    <row r="1883" spans="19:33" customFormat="1" ht="12.75">
      <c r="S1883" s="199"/>
      <c r="T1883" s="199"/>
      <c r="U1883" s="199"/>
      <c r="V1883" s="199"/>
      <c r="W1883" s="199"/>
      <c r="X1883" s="199"/>
      <c r="Y1883" s="199"/>
      <c r="Z1883" s="199"/>
      <c r="AA1883" s="199"/>
      <c r="AB1883" s="199"/>
      <c r="AC1883" s="199"/>
      <c r="AD1883" s="199"/>
      <c r="AE1883" s="199"/>
      <c r="AF1883" s="199"/>
      <c r="AG1883" s="199"/>
    </row>
    <row r="1884" spans="19:33" customFormat="1" ht="12.75">
      <c r="S1884" s="199"/>
      <c r="T1884" s="199"/>
      <c r="U1884" s="199"/>
      <c r="V1884" s="199"/>
      <c r="W1884" s="199"/>
      <c r="X1884" s="199"/>
      <c r="Y1884" s="199"/>
      <c r="Z1884" s="199"/>
      <c r="AA1884" s="199"/>
      <c r="AB1884" s="199"/>
      <c r="AC1884" s="199"/>
      <c r="AD1884" s="199"/>
      <c r="AE1884" s="199"/>
      <c r="AF1884" s="199"/>
      <c r="AG1884" s="199"/>
    </row>
    <row r="1885" spans="19:33" customFormat="1" ht="12.75">
      <c r="S1885" s="199"/>
      <c r="T1885" s="199"/>
      <c r="U1885" s="199"/>
      <c r="V1885" s="199"/>
      <c r="W1885" s="199"/>
      <c r="X1885" s="199"/>
      <c r="Y1885" s="199"/>
      <c r="Z1885" s="199"/>
      <c r="AA1885" s="199"/>
      <c r="AB1885" s="199"/>
      <c r="AC1885" s="199"/>
      <c r="AD1885" s="199"/>
      <c r="AE1885" s="199"/>
      <c r="AF1885" s="199"/>
      <c r="AG1885" s="199"/>
    </row>
    <row r="1886" spans="19:33" customFormat="1" ht="12.75">
      <c r="S1886" s="199"/>
      <c r="T1886" s="199"/>
      <c r="U1886" s="199"/>
      <c r="V1886" s="199"/>
      <c r="W1886" s="199"/>
      <c r="X1886" s="199"/>
      <c r="Y1886" s="199"/>
      <c r="Z1886" s="199"/>
      <c r="AA1886" s="199"/>
      <c r="AB1886" s="199"/>
      <c r="AC1886" s="199"/>
      <c r="AD1886" s="199"/>
      <c r="AE1886" s="199"/>
      <c r="AF1886" s="199"/>
      <c r="AG1886" s="199"/>
    </row>
    <row r="1887" spans="19:33" customFormat="1" ht="12.75">
      <c r="S1887" s="199"/>
      <c r="T1887" s="199"/>
      <c r="U1887" s="199"/>
      <c r="V1887" s="199"/>
      <c r="W1887" s="199"/>
      <c r="X1887" s="199"/>
      <c r="Y1887" s="199"/>
      <c r="Z1887" s="199"/>
      <c r="AA1887" s="199"/>
      <c r="AB1887" s="199"/>
      <c r="AC1887" s="199"/>
      <c r="AD1887" s="199"/>
      <c r="AE1887" s="199"/>
      <c r="AF1887" s="199"/>
      <c r="AG1887" s="199"/>
    </row>
    <row r="1888" spans="19:33" customFormat="1" ht="12.75">
      <c r="S1888" s="199"/>
      <c r="T1888" s="199"/>
      <c r="U1888" s="199"/>
      <c r="V1888" s="199"/>
      <c r="W1888" s="199"/>
      <c r="X1888" s="199"/>
      <c r="Y1888" s="199"/>
      <c r="Z1888" s="199"/>
      <c r="AA1888" s="199"/>
      <c r="AB1888" s="199"/>
      <c r="AC1888" s="199"/>
      <c r="AD1888" s="199"/>
      <c r="AE1888" s="199"/>
      <c r="AF1888" s="199"/>
      <c r="AG1888" s="199"/>
    </row>
    <row r="1889" spans="19:33" customFormat="1" ht="12.75">
      <c r="S1889" s="199"/>
      <c r="T1889" s="199"/>
      <c r="U1889" s="199"/>
      <c r="V1889" s="199"/>
      <c r="W1889" s="199"/>
      <c r="X1889" s="199"/>
      <c r="Y1889" s="199"/>
      <c r="Z1889" s="199"/>
      <c r="AA1889" s="199"/>
      <c r="AB1889" s="199"/>
      <c r="AC1889" s="199"/>
      <c r="AD1889" s="199"/>
      <c r="AE1889" s="199"/>
      <c r="AF1889" s="199"/>
      <c r="AG1889" s="199"/>
    </row>
    <row r="1890" spans="19:33" customFormat="1" ht="12.75">
      <c r="S1890" s="199"/>
      <c r="T1890" s="199"/>
      <c r="U1890" s="199"/>
      <c r="V1890" s="199"/>
      <c r="W1890" s="199"/>
      <c r="X1890" s="199"/>
      <c r="Y1890" s="199"/>
      <c r="Z1890" s="199"/>
      <c r="AA1890" s="199"/>
      <c r="AB1890" s="199"/>
      <c r="AC1890" s="199"/>
      <c r="AD1890" s="199"/>
      <c r="AE1890" s="199"/>
      <c r="AF1890" s="199"/>
      <c r="AG1890" s="199"/>
    </row>
    <row r="1891" spans="19:33" customFormat="1" ht="12.75">
      <c r="S1891" s="199"/>
      <c r="T1891" s="199"/>
      <c r="U1891" s="199"/>
      <c r="V1891" s="199"/>
      <c r="W1891" s="199"/>
      <c r="X1891" s="199"/>
      <c r="Y1891" s="199"/>
      <c r="Z1891" s="199"/>
      <c r="AA1891" s="199"/>
      <c r="AB1891" s="199"/>
      <c r="AC1891" s="199"/>
      <c r="AD1891" s="199"/>
      <c r="AE1891" s="199"/>
      <c r="AF1891" s="199"/>
      <c r="AG1891" s="199"/>
    </row>
    <row r="1892" spans="19:33" customFormat="1" ht="12.75">
      <c r="S1892" s="199"/>
      <c r="T1892" s="199"/>
      <c r="U1892" s="199"/>
      <c r="V1892" s="199"/>
      <c r="W1892" s="199"/>
      <c r="X1892" s="199"/>
      <c r="Y1892" s="199"/>
      <c r="Z1892" s="199"/>
      <c r="AA1892" s="199"/>
      <c r="AB1892" s="199"/>
      <c r="AC1892" s="199"/>
      <c r="AD1892" s="199"/>
      <c r="AE1892" s="199"/>
      <c r="AF1892" s="199"/>
      <c r="AG1892" s="199"/>
    </row>
    <row r="1893" spans="19:33" customFormat="1" ht="12.75">
      <c r="S1893" s="199"/>
      <c r="T1893" s="199"/>
      <c r="U1893" s="199"/>
      <c r="V1893" s="199"/>
      <c r="W1893" s="199"/>
      <c r="X1893" s="199"/>
      <c r="Y1893" s="199"/>
      <c r="Z1893" s="199"/>
      <c r="AA1893" s="199"/>
      <c r="AB1893" s="199"/>
      <c r="AC1893" s="199"/>
      <c r="AD1893" s="199"/>
      <c r="AE1893" s="199"/>
      <c r="AF1893" s="199"/>
      <c r="AG1893" s="199"/>
    </row>
    <row r="1894" spans="19:33" customFormat="1" ht="12.75">
      <c r="S1894" s="199"/>
      <c r="T1894" s="199"/>
      <c r="U1894" s="199"/>
      <c r="V1894" s="199"/>
      <c r="W1894" s="199"/>
      <c r="X1894" s="199"/>
      <c r="Y1894" s="199"/>
      <c r="Z1894" s="199"/>
      <c r="AA1894" s="199"/>
      <c r="AB1894" s="199"/>
      <c r="AC1894" s="199"/>
      <c r="AD1894" s="199"/>
      <c r="AE1894" s="199"/>
      <c r="AF1894" s="199"/>
      <c r="AG1894" s="199"/>
    </row>
    <row r="1895" spans="19:33" customFormat="1" ht="12.75">
      <c r="S1895" s="199"/>
      <c r="T1895" s="199"/>
      <c r="U1895" s="199"/>
      <c r="V1895" s="199"/>
      <c r="W1895" s="199"/>
      <c r="X1895" s="199"/>
      <c r="Y1895" s="199"/>
      <c r="Z1895" s="199"/>
      <c r="AA1895" s="199"/>
      <c r="AB1895" s="199"/>
      <c r="AC1895" s="199"/>
      <c r="AD1895" s="199"/>
      <c r="AE1895" s="199"/>
      <c r="AF1895" s="199"/>
      <c r="AG1895" s="199"/>
    </row>
    <row r="1896" spans="19:33" customFormat="1" ht="12.75">
      <c r="S1896" s="199"/>
      <c r="T1896" s="199"/>
      <c r="U1896" s="199"/>
      <c r="V1896" s="199"/>
      <c r="W1896" s="199"/>
      <c r="X1896" s="199"/>
      <c r="Y1896" s="199"/>
      <c r="Z1896" s="199"/>
      <c r="AA1896" s="199"/>
      <c r="AB1896" s="199"/>
      <c r="AC1896" s="199"/>
      <c r="AD1896" s="199"/>
      <c r="AE1896" s="199"/>
      <c r="AF1896" s="199"/>
      <c r="AG1896" s="199"/>
    </row>
    <row r="1897" spans="19:33" customFormat="1" ht="12.75">
      <c r="S1897" s="199"/>
      <c r="T1897" s="199"/>
      <c r="U1897" s="199"/>
      <c r="V1897" s="199"/>
      <c r="W1897" s="199"/>
      <c r="X1897" s="199"/>
      <c r="Y1897" s="199"/>
      <c r="Z1897" s="199"/>
      <c r="AA1897" s="199"/>
      <c r="AB1897" s="199"/>
      <c r="AC1897" s="199"/>
      <c r="AD1897" s="199"/>
      <c r="AE1897" s="199"/>
      <c r="AF1897" s="199"/>
      <c r="AG1897" s="199"/>
    </row>
    <row r="1898" spans="19:33" customFormat="1" ht="12.75">
      <c r="S1898" s="199"/>
      <c r="T1898" s="199"/>
      <c r="U1898" s="199"/>
      <c r="V1898" s="199"/>
      <c r="W1898" s="199"/>
      <c r="X1898" s="199"/>
      <c r="Y1898" s="199"/>
      <c r="Z1898" s="199"/>
      <c r="AA1898" s="199"/>
      <c r="AB1898" s="199"/>
      <c r="AC1898" s="199"/>
      <c r="AD1898" s="199"/>
      <c r="AE1898" s="199"/>
      <c r="AF1898" s="199"/>
      <c r="AG1898" s="199"/>
    </row>
    <row r="1899" spans="19:33" customFormat="1" ht="12.75">
      <c r="S1899" s="199"/>
      <c r="T1899" s="199"/>
      <c r="U1899" s="199"/>
      <c r="V1899" s="199"/>
      <c r="W1899" s="199"/>
      <c r="X1899" s="199"/>
      <c r="Y1899" s="199"/>
      <c r="Z1899" s="199"/>
      <c r="AA1899" s="199"/>
      <c r="AB1899" s="199"/>
      <c r="AC1899" s="199"/>
      <c r="AD1899" s="199"/>
      <c r="AE1899" s="199"/>
      <c r="AF1899" s="199"/>
      <c r="AG1899" s="199"/>
    </row>
    <row r="1900" spans="19:33" customFormat="1" ht="12.75">
      <c r="S1900" s="199"/>
      <c r="T1900" s="199"/>
      <c r="U1900" s="199"/>
      <c r="V1900" s="199"/>
      <c r="W1900" s="199"/>
      <c r="X1900" s="199"/>
      <c r="Y1900" s="199"/>
      <c r="Z1900" s="199"/>
      <c r="AA1900" s="199"/>
      <c r="AB1900" s="199"/>
      <c r="AC1900" s="199"/>
      <c r="AD1900" s="199"/>
      <c r="AE1900" s="199"/>
      <c r="AF1900" s="199"/>
      <c r="AG1900" s="199"/>
    </row>
    <row r="1901" spans="19:33" customFormat="1" ht="12.75">
      <c r="S1901" s="199"/>
      <c r="T1901" s="199"/>
      <c r="U1901" s="199"/>
      <c r="V1901" s="199"/>
      <c r="W1901" s="199"/>
      <c r="X1901" s="199"/>
      <c r="Y1901" s="199"/>
      <c r="Z1901" s="199"/>
      <c r="AA1901" s="199"/>
      <c r="AB1901" s="199"/>
      <c r="AC1901" s="199"/>
      <c r="AD1901" s="199"/>
      <c r="AE1901" s="199"/>
      <c r="AF1901" s="199"/>
      <c r="AG1901" s="199"/>
    </row>
    <row r="1902" spans="19:33" customFormat="1" ht="12.75">
      <c r="S1902" s="199"/>
      <c r="T1902" s="199"/>
      <c r="U1902" s="199"/>
      <c r="V1902" s="199"/>
      <c r="W1902" s="199"/>
      <c r="X1902" s="199"/>
      <c r="Y1902" s="199"/>
      <c r="Z1902" s="199"/>
      <c r="AA1902" s="199"/>
      <c r="AB1902" s="199"/>
      <c r="AC1902" s="199"/>
      <c r="AD1902" s="199"/>
      <c r="AE1902" s="199"/>
      <c r="AF1902" s="199"/>
      <c r="AG1902" s="199"/>
    </row>
    <row r="1903" spans="19:33" customFormat="1" ht="12.75">
      <c r="S1903" s="199"/>
      <c r="T1903" s="199"/>
      <c r="U1903" s="199"/>
      <c r="V1903" s="199"/>
      <c r="W1903" s="199"/>
      <c r="X1903" s="199"/>
      <c r="Y1903" s="199"/>
      <c r="Z1903" s="199"/>
      <c r="AA1903" s="199"/>
      <c r="AB1903" s="199"/>
      <c r="AC1903" s="199"/>
      <c r="AD1903" s="199"/>
      <c r="AE1903" s="199"/>
      <c r="AF1903" s="199"/>
      <c r="AG1903" s="199"/>
    </row>
    <row r="1904" spans="19:33" customFormat="1" ht="12.75">
      <c r="S1904" s="199"/>
      <c r="T1904" s="199"/>
      <c r="U1904" s="199"/>
      <c r="V1904" s="199"/>
      <c r="W1904" s="199"/>
      <c r="X1904" s="199"/>
      <c r="Y1904" s="199"/>
      <c r="Z1904" s="199"/>
      <c r="AA1904" s="199"/>
      <c r="AB1904" s="199"/>
      <c r="AC1904" s="199"/>
      <c r="AD1904" s="199"/>
      <c r="AE1904" s="199"/>
      <c r="AF1904" s="199"/>
      <c r="AG1904" s="199"/>
    </row>
    <row r="1905" spans="19:33" customFormat="1" ht="12.75">
      <c r="S1905" s="199"/>
      <c r="T1905" s="199"/>
      <c r="U1905" s="199"/>
      <c r="V1905" s="199"/>
      <c r="W1905" s="199"/>
      <c r="X1905" s="199"/>
      <c r="Y1905" s="199"/>
      <c r="Z1905" s="199"/>
      <c r="AA1905" s="199"/>
      <c r="AB1905" s="199"/>
      <c r="AC1905" s="199"/>
      <c r="AD1905" s="199"/>
      <c r="AE1905" s="199"/>
      <c r="AF1905" s="199"/>
      <c r="AG1905" s="199"/>
    </row>
    <row r="1906" spans="19:33" customFormat="1" ht="12.75">
      <c r="S1906" s="199"/>
      <c r="T1906" s="199"/>
      <c r="U1906" s="199"/>
      <c r="V1906" s="199"/>
      <c r="W1906" s="199"/>
      <c r="X1906" s="199"/>
      <c r="Y1906" s="199"/>
      <c r="Z1906" s="199"/>
      <c r="AA1906" s="199"/>
      <c r="AB1906" s="199"/>
      <c r="AC1906" s="199"/>
      <c r="AD1906" s="199"/>
      <c r="AE1906" s="199"/>
      <c r="AF1906" s="199"/>
      <c r="AG1906" s="199"/>
    </row>
    <row r="1907" spans="19:33" customFormat="1" ht="12.75">
      <c r="S1907" s="199"/>
      <c r="T1907" s="199"/>
      <c r="U1907" s="199"/>
      <c r="V1907" s="199"/>
      <c r="W1907" s="199"/>
      <c r="X1907" s="199"/>
      <c r="Y1907" s="199"/>
      <c r="Z1907" s="199"/>
      <c r="AA1907" s="199"/>
      <c r="AB1907" s="199"/>
      <c r="AC1907" s="199"/>
      <c r="AD1907" s="199"/>
      <c r="AE1907" s="199"/>
      <c r="AF1907" s="199"/>
      <c r="AG1907" s="199"/>
    </row>
    <row r="1908" spans="19:33" customFormat="1" ht="12.75">
      <c r="S1908" s="199"/>
      <c r="T1908" s="199"/>
      <c r="U1908" s="199"/>
      <c r="V1908" s="199"/>
      <c r="W1908" s="199"/>
      <c r="X1908" s="199"/>
      <c r="Y1908" s="199"/>
      <c r="Z1908" s="199"/>
      <c r="AA1908" s="199"/>
      <c r="AB1908" s="199"/>
      <c r="AC1908" s="199"/>
      <c r="AD1908" s="199"/>
      <c r="AE1908" s="199"/>
      <c r="AF1908" s="199"/>
      <c r="AG1908" s="199"/>
    </row>
    <row r="1909" spans="19:33" customFormat="1" ht="12.75">
      <c r="S1909" s="199"/>
      <c r="T1909" s="199"/>
      <c r="U1909" s="199"/>
      <c r="V1909" s="199"/>
      <c r="W1909" s="199"/>
      <c r="X1909" s="199"/>
      <c r="Y1909" s="199"/>
      <c r="Z1909" s="199"/>
      <c r="AA1909" s="199"/>
      <c r="AB1909" s="199"/>
      <c r="AC1909" s="199"/>
      <c r="AD1909" s="199"/>
      <c r="AE1909" s="199"/>
      <c r="AF1909" s="199"/>
      <c r="AG1909" s="199"/>
    </row>
    <row r="1910" spans="19:33" customFormat="1" ht="12.75">
      <c r="S1910" s="199"/>
      <c r="T1910" s="199"/>
      <c r="U1910" s="199"/>
      <c r="V1910" s="199"/>
      <c r="W1910" s="199"/>
      <c r="X1910" s="199"/>
      <c r="Y1910" s="199"/>
      <c r="Z1910" s="199"/>
      <c r="AA1910" s="199"/>
      <c r="AB1910" s="199"/>
      <c r="AC1910" s="199"/>
      <c r="AD1910" s="199"/>
      <c r="AE1910" s="199"/>
      <c r="AF1910" s="199"/>
      <c r="AG1910" s="199"/>
    </row>
    <row r="1911" spans="19:33" customFormat="1" ht="12.75">
      <c r="S1911" s="199"/>
      <c r="T1911" s="199"/>
      <c r="U1911" s="199"/>
      <c r="V1911" s="199"/>
      <c r="W1911" s="199"/>
      <c r="X1911" s="199"/>
      <c r="Y1911" s="199"/>
      <c r="Z1911" s="199"/>
      <c r="AA1911" s="199"/>
      <c r="AB1911" s="199"/>
      <c r="AC1911" s="199"/>
      <c r="AD1911" s="199"/>
      <c r="AE1911" s="199"/>
      <c r="AF1911" s="199"/>
      <c r="AG1911" s="199"/>
    </row>
    <row r="1912" spans="19:33" customFormat="1" ht="12.75">
      <c r="S1912" s="199"/>
      <c r="T1912" s="199"/>
      <c r="U1912" s="199"/>
      <c r="V1912" s="199"/>
      <c r="W1912" s="199"/>
      <c r="X1912" s="199"/>
      <c r="Y1912" s="199"/>
      <c r="Z1912" s="199"/>
      <c r="AA1912" s="199"/>
      <c r="AB1912" s="199"/>
      <c r="AC1912" s="199"/>
      <c r="AD1912" s="199"/>
      <c r="AE1912" s="199"/>
      <c r="AF1912" s="199"/>
      <c r="AG1912" s="199"/>
    </row>
    <row r="1913" spans="19:33" customFormat="1" ht="12.75">
      <c r="S1913" s="199"/>
      <c r="T1913" s="199"/>
      <c r="U1913" s="199"/>
      <c r="V1913" s="199"/>
      <c r="W1913" s="199"/>
      <c r="X1913" s="199"/>
      <c r="Y1913" s="199"/>
      <c r="Z1913" s="199"/>
      <c r="AA1913" s="199"/>
      <c r="AB1913" s="199"/>
      <c r="AC1913" s="199"/>
      <c r="AD1913" s="199"/>
      <c r="AE1913" s="199"/>
      <c r="AF1913" s="199"/>
      <c r="AG1913" s="199"/>
    </row>
    <row r="1914" spans="19:33" customFormat="1" ht="12.75">
      <c r="S1914" s="199"/>
      <c r="T1914" s="199"/>
      <c r="U1914" s="199"/>
      <c r="V1914" s="199"/>
      <c r="W1914" s="199"/>
      <c r="X1914" s="199"/>
      <c r="Y1914" s="199"/>
      <c r="Z1914" s="199"/>
      <c r="AA1914" s="199"/>
      <c r="AB1914" s="199"/>
      <c r="AC1914" s="199"/>
      <c r="AD1914" s="199"/>
      <c r="AE1914" s="199"/>
      <c r="AF1914" s="199"/>
      <c r="AG1914" s="199"/>
    </row>
    <row r="1915" spans="19:33" customFormat="1" ht="12.75">
      <c r="S1915" s="199"/>
      <c r="T1915" s="199"/>
      <c r="U1915" s="199"/>
      <c r="V1915" s="199"/>
      <c r="W1915" s="199"/>
      <c r="X1915" s="199"/>
      <c r="Y1915" s="199"/>
      <c r="Z1915" s="199"/>
      <c r="AA1915" s="199"/>
      <c r="AB1915" s="199"/>
      <c r="AC1915" s="199"/>
      <c r="AD1915" s="199"/>
      <c r="AE1915" s="199"/>
      <c r="AF1915" s="199"/>
      <c r="AG1915" s="199"/>
    </row>
    <row r="1916" spans="19:33" customFormat="1" ht="12.75">
      <c r="S1916" s="199"/>
      <c r="T1916" s="199"/>
      <c r="U1916" s="199"/>
      <c r="V1916" s="199"/>
      <c r="W1916" s="199"/>
      <c r="X1916" s="199"/>
      <c r="Y1916" s="199"/>
      <c r="Z1916" s="199"/>
      <c r="AA1916" s="199"/>
      <c r="AB1916" s="199"/>
      <c r="AC1916" s="199"/>
      <c r="AD1916" s="199"/>
      <c r="AE1916" s="199"/>
      <c r="AF1916" s="199"/>
      <c r="AG1916" s="199"/>
    </row>
    <row r="1917" spans="19:33" customFormat="1" ht="12.75">
      <c r="S1917" s="199"/>
      <c r="T1917" s="199"/>
      <c r="U1917" s="199"/>
      <c r="V1917" s="199"/>
      <c r="W1917" s="199"/>
      <c r="X1917" s="199"/>
      <c r="Y1917" s="199"/>
      <c r="Z1917" s="199"/>
      <c r="AA1917" s="199"/>
      <c r="AB1917" s="199"/>
      <c r="AC1917" s="199"/>
      <c r="AD1917" s="199"/>
      <c r="AE1917" s="199"/>
      <c r="AF1917" s="199"/>
      <c r="AG1917" s="199"/>
    </row>
    <row r="1918" spans="19:33" customFormat="1" ht="12.75">
      <c r="S1918" s="199"/>
      <c r="T1918" s="199"/>
      <c r="U1918" s="199"/>
      <c r="V1918" s="199"/>
      <c r="W1918" s="199"/>
      <c r="X1918" s="199"/>
      <c r="Y1918" s="199"/>
      <c r="Z1918" s="199"/>
      <c r="AA1918" s="199"/>
      <c r="AB1918" s="199"/>
      <c r="AC1918" s="199"/>
      <c r="AD1918" s="199"/>
      <c r="AE1918" s="199"/>
      <c r="AF1918" s="199"/>
      <c r="AG1918" s="199"/>
    </row>
    <row r="1919" spans="19:33" customFormat="1" ht="12.75">
      <c r="S1919" s="199"/>
      <c r="T1919" s="199"/>
      <c r="U1919" s="199"/>
      <c r="V1919" s="199"/>
      <c r="W1919" s="199"/>
      <c r="X1919" s="199"/>
      <c r="Y1919" s="199"/>
      <c r="Z1919" s="199"/>
      <c r="AA1919" s="199"/>
      <c r="AB1919" s="199"/>
      <c r="AC1919" s="199"/>
      <c r="AD1919" s="199"/>
      <c r="AE1919" s="199"/>
      <c r="AF1919" s="199"/>
      <c r="AG1919" s="199"/>
    </row>
    <row r="1920" spans="19:33" customFormat="1" ht="12.75">
      <c r="S1920" s="199"/>
      <c r="T1920" s="199"/>
      <c r="U1920" s="199"/>
      <c r="V1920" s="199"/>
      <c r="W1920" s="199"/>
      <c r="X1920" s="199"/>
      <c r="Y1920" s="199"/>
      <c r="Z1920" s="199"/>
      <c r="AA1920" s="199"/>
      <c r="AB1920" s="199"/>
      <c r="AC1920" s="199"/>
      <c r="AD1920" s="199"/>
      <c r="AE1920" s="199"/>
      <c r="AF1920" s="199"/>
      <c r="AG1920" s="199"/>
    </row>
    <row r="1921" spans="19:33" customFormat="1" ht="12.75">
      <c r="S1921" s="199"/>
      <c r="T1921" s="199"/>
      <c r="U1921" s="199"/>
      <c r="V1921" s="199"/>
      <c r="W1921" s="199"/>
      <c r="X1921" s="199"/>
      <c r="Y1921" s="199"/>
      <c r="Z1921" s="199"/>
      <c r="AA1921" s="199"/>
      <c r="AB1921" s="199"/>
      <c r="AC1921" s="199"/>
      <c r="AD1921" s="199"/>
      <c r="AE1921" s="199"/>
      <c r="AF1921" s="199"/>
      <c r="AG1921" s="199"/>
    </row>
    <row r="1922" spans="19:33" customFormat="1" ht="12.75">
      <c r="S1922" s="199"/>
      <c r="T1922" s="199"/>
      <c r="U1922" s="199"/>
      <c r="V1922" s="199"/>
      <c r="W1922" s="199"/>
      <c r="X1922" s="199"/>
      <c r="Y1922" s="199"/>
      <c r="Z1922" s="199"/>
      <c r="AA1922" s="199"/>
      <c r="AB1922" s="199"/>
      <c r="AC1922" s="199"/>
      <c r="AD1922" s="199"/>
      <c r="AE1922" s="199"/>
      <c r="AF1922" s="199"/>
      <c r="AG1922" s="199"/>
    </row>
    <row r="1923" spans="19:33" customFormat="1" ht="12.75">
      <c r="S1923" s="199"/>
      <c r="T1923" s="199"/>
      <c r="U1923" s="199"/>
      <c r="V1923" s="199"/>
      <c r="W1923" s="199"/>
      <c r="X1923" s="199"/>
      <c r="Y1923" s="199"/>
      <c r="Z1923" s="199"/>
      <c r="AA1923" s="199"/>
      <c r="AB1923" s="199"/>
      <c r="AC1923" s="199"/>
      <c r="AD1923" s="199"/>
      <c r="AE1923" s="199"/>
      <c r="AF1923" s="199"/>
      <c r="AG1923" s="199"/>
    </row>
    <row r="1924" spans="19:33" customFormat="1" ht="12.75">
      <c r="S1924" s="199"/>
      <c r="T1924" s="199"/>
      <c r="U1924" s="199"/>
      <c r="V1924" s="199"/>
      <c r="W1924" s="199"/>
      <c r="X1924" s="199"/>
      <c r="Y1924" s="199"/>
      <c r="Z1924" s="199"/>
      <c r="AA1924" s="199"/>
      <c r="AB1924" s="199"/>
      <c r="AC1924" s="199"/>
      <c r="AD1924" s="199"/>
      <c r="AE1924" s="199"/>
      <c r="AF1924" s="199"/>
      <c r="AG1924" s="199"/>
    </row>
    <row r="1925" spans="19:33" customFormat="1" ht="12.75">
      <c r="S1925" s="199"/>
      <c r="T1925" s="199"/>
      <c r="U1925" s="199"/>
      <c r="V1925" s="199"/>
      <c r="W1925" s="199"/>
      <c r="X1925" s="199"/>
      <c r="Y1925" s="199"/>
      <c r="Z1925" s="199"/>
      <c r="AA1925" s="199"/>
      <c r="AB1925" s="199"/>
      <c r="AC1925" s="199"/>
      <c r="AD1925" s="199"/>
      <c r="AE1925" s="199"/>
      <c r="AF1925" s="199"/>
      <c r="AG1925" s="199"/>
    </row>
    <row r="1926" spans="19:33" customFormat="1" ht="12.75">
      <c r="S1926" s="199"/>
      <c r="T1926" s="199"/>
      <c r="U1926" s="199"/>
      <c r="V1926" s="199"/>
      <c r="W1926" s="199"/>
      <c r="X1926" s="199"/>
      <c r="Y1926" s="199"/>
      <c r="Z1926" s="199"/>
      <c r="AA1926" s="199"/>
      <c r="AB1926" s="199"/>
      <c r="AC1926" s="199"/>
      <c r="AD1926" s="199"/>
      <c r="AE1926" s="199"/>
      <c r="AF1926" s="199"/>
      <c r="AG1926" s="199"/>
    </row>
    <row r="1927" spans="19:33" customFormat="1" ht="12.75">
      <c r="S1927" s="199"/>
      <c r="T1927" s="199"/>
      <c r="U1927" s="199"/>
      <c r="V1927" s="199"/>
      <c r="W1927" s="199"/>
      <c r="X1927" s="199"/>
      <c r="Y1927" s="199"/>
      <c r="Z1927" s="199"/>
      <c r="AA1927" s="199"/>
      <c r="AB1927" s="199"/>
      <c r="AC1927" s="199"/>
      <c r="AD1927" s="199"/>
      <c r="AE1927" s="199"/>
      <c r="AF1927" s="199"/>
      <c r="AG1927" s="199"/>
    </row>
    <row r="1928" spans="19:33" customFormat="1" ht="12.75">
      <c r="S1928" s="199"/>
      <c r="T1928" s="199"/>
      <c r="U1928" s="199"/>
      <c r="V1928" s="199"/>
      <c r="W1928" s="199"/>
      <c r="X1928" s="199"/>
      <c r="Y1928" s="199"/>
      <c r="Z1928" s="199"/>
      <c r="AA1928" s="199"/>
      <c r="AB1928" s="199"/>
      <c r="AC1928" s="199"/>
      <c r="AD1928" s="199"/>
      <c r="AE1928" s="199"/>
      <c r="AF1928" s="199"/>
      <c r="AG1928" s="199"/>
    </row>
    <row r="1929" spans="19:33" customFormat="1" ht="12.75">
      <c r="S1929" s="199"/>
      <c r="T1929" s="199"/>
      <c r="U1929" s="199"/>
      <c r="V1929" s="199"/>
      <c r="W1929" s="199"/>
      <c r="X1929" s="199"/>
      <c r="Y1929" s="199"/>
      <c r="Z1929" s="199"/>
      <c r="AA1929" s="199"/>
      <c r="AB1929" s="199"/>
      <c r="AC1929" s="199"/>
      <c r="AD1929" s="199"/>
      <c r="AE1929" s="199"/>
      <c r="AF1929" s="199"/>
      <c r="AG1929" s="199"/>
    </row>
    <row r="1930" spans="19:33" customFormat="1" ht="12.75">
      <c r="S1930" s="199"/>
      <c r="T1930" s="199"/>
      <c r="U1930" s="199"/>
      <c r="V1930" s="199"/>
      <c r="W1930" s="199"/>
      <c r="X1930" s="199"/>
      <c r="Y1930" s="199"/>
      <c r="Z1930" s="199"/>
      <c r="AA1930" s="199"/>
      <c r="AB1930" s="199"/>
      <c r="AC1930" s="199"/>
      <c r="AD1930" s="199"/>
      <c r="AE1930" s="199"/>
      <c r="AF1930" s="199"/>
      <c r="AG1930" s="199"/>
    </row>
    <row r="1931" spans="19:33" customFormat="1" ht="12.75">
      <c r="S1931" s="199"/>
      <c r="T1931" s="199"/>
      <c r="U1931" s="199"/>
      <c r="V1931" s="199"/>
      <c r="W1931" s="199"/>
      <c r="X1931" s="199"/>
      <c r="Y1931" s="199"/>
      <c r="Z1931" s="199"/>
      <c r="AA1931" s="199"/>
      <c r="AB1931" s="199"/>
      <c r="AC1931" s="199"/>
      <c r="AD1931" s="199"/>
      <c r="AE1931" s="199"/>
      <c r="AF1931" s="199"/>
      <c r="AG1931" s="199"/>
    </row>
    <row r="1932" spans="19:33" customFormat="1" ht="12.75">
      <c r="S1932" s="199"/>
      <c r="T1932" s="199"/>
      <c r="U1932" s="199"/>
      <c r="V1932" s="199"/>
      <c r="W1932" s="199"/>
      <c r="X1932" s="199"/>
      <c r="Y1932" s="199"/>
      <c r="Z1932" s="199"/>
      <c r="AA1932" s="199"/>
      <c r="AB1932" s="199"/>
      <c r="AC1932" s="199"/>
      <c r="AD1932" s="199"/>
      <c r="AE1932" s="199"/>
      <c r="AF1932" s="199"/>
      <c r="AG1932" s="199"/>
    </row>
    <row r="1933" spans="19:33" customFormat="1" ht="12.75">
      <c r="S1933" s="199"/>
      <c r="T1933" s="199"/>
      <c r="U1933" s="199"/>
      <c r="V1933" s="199"/>
      <c r="W1933" s="199"/>
      <c r="X1933" s="199"/>
      <c r="Y1933" s="199"/>
      <c r="Z1933" s="199"/>
      <c r="AA1933" s="199"/>
      <c r="AB1933" s="199"/>
      <c r="AC1933" s="199"/>
      <c r="AD1933" s="199"/>
      <c r="AE1933" s="199"/>
      <c r="AF1933" s="199"/>
      <c r="AG1933" s="199"/>
    </row>
    <row r="1934" spans="19:33" customFormat="1" ht="12.75">
      <c r="S1934" s="199"/>
      <c r="T1934" s="199"/>
      <c r="U1934" s="199"/>
      <c r="V1934" s="199"/>
      <c r="W1934" s="199"/>
      <c r="X1934" s="199"/>
      <c r="Y1934" s="199"/>
      <c r="Z1934" s="199"/>
      <c r="AA1934" s="199"/>
      <c r="AB1934" s="199"/>
      <c r="AC1934" s="199"/>
      <c r="AD1934" s="199"/>
      <c r="AE1934" s="199"/>
      <c r="AF1934" s="199"/>
      <c r="AG1934" s="199"/>
    </row>
    <row r="1935" spans="19:33" customFormat="1" ht="12.75">
      <c r="S1935" s="199"/>
      <c r="T1935" s="199"/>
      <c r="U1935" s="199"/>
      <c r="V1935" s="199"/>
      <c r="W1935" s="199"/>
      <c r="X1935" s="199"/>
      <c r="Y1935" s="199"/>
      <c r="Z1935" s="199"/>
      <c r="AA1935" s="199"/>
      <c r="AB1935" s="199"/>
      <c r="AC1935" s="199"/>
      <c r="AD1935" s="199"/>
      <c r="AE1935" s="199"/>
      <c r="AF1935" s="199"/>
      <c r="AG1935" s="199"/>
    </row>
    <row r="1936" spans="19:33" customFormat="1" ht="12.75">
      <c r="S1936" s="199"/>
      <c r="T1936" s="199"/>
      <c r="U1936" s="199"/>
      <c r="V1936" s="199"/>
      <c r="W1936" s="199"/>
      <c r="X1936" s="199"/>
      <c r="Y1936" s="199"/>
      <c r="Z1936" s="199"/>
      <c r="AA1936" s="199"/>
      <c r="AB1936" s="199"/>
      <c r="AC1936" s="199"/>
      <c r="AD1936" s="199"/>
      <c r="AE1936" s="199"/>
      <c r="AF1936" s="199"/>
      <c r="AG1936" s="199"/>
    </row>
    <row r="1937" spans="19:33" customFormat="1" ht="12.75">
      <c r="S1937" s="199"/>
      <c r="T1937" s="199"/>
      <c r="U1937" s="199"/>
      <c r="V1937" s="199"/>
      <c r="W1937" s="199"/>
      <c r="X1937" s="199"/>
      <c r="Y1937" s="199"/>
      <c r="Z1937" s="199"/>
      <c r="AA1937" s="199"/>
      <c r="AB1937" s="199"/>
      <c r="AC1937" s="199"/>
      <c r="AD1937" s="199"/>
      <c r="AE1937" s="199"/>
      <c r="AF1937" s="199"/>
      <c r="AG1937" s="199"/>
    </row>
    <row r="1938" spans="19:33" customFormat="1" ht="12.75">
      <c r="S1938" s="199"/>
      <c r="T1938" s="199"/>
      <c r="U1938" s="199"/>
      <c r="V1938" s="199"/>
      <c r="W1938" s="199"/>
      <c r="X1938" s="199"/>
      <c r="Y1938" s="199"/>
      <c r="Z1938" s="199"/>
      <c r="AA1938" s="199"/>
      <c r="AB1938" s="199"/>
      <c r="AC1938" s="199"/>
      <c r="AD1938" s="199"/>
      <c r="AE1938" s="199"/>
      <c r="AF1938" s="199"/>
      <c r="AG1938" s="199"/>
    </row>
    <row r="1939" spans="19:33" customFormat="1" ht="12.75">
      <c r="S1939" s="199"/>
      <c r="T1939" s="199"/>
      <c r="U1939" s="199"/>
      <c r="V1939" s="199"/>
      <c r="W1939" s="199"/>
      <c r="X1939" s="199"/>
      <c r="Y1939" s="199"/>
      <c r="Z1939" s="199"/>
      <c r="AA1939" s="199"/>
      <c r="AB1939" s="199"/>
      <c r="AC1939" s="199"/>
      <c r="AD1939" s="199"/>
      <c r="AE1939" s="199"/>
      <c r="AF1939" s="199"/>
      <c r="AG1939" s="199"/>
    </row>
    <row r="1940" spans="19:33" customFormat="1" ht="12.75">
      <c r="S1940" s="199"/>
      <c r="T1940" s="199"/>
      <c r="U1940" s="199"/>
      <c r="V1940" s="199"/>
      <c r="W1940" s="199"/>
      <c r="X1940" s="199"/>
      <c r="Y1940" s="199"/>
      <c r="Z1940" s="199"/>
      <c r="AA1940" s="199"/>
      <c r="AB1940" s="199"/>
      <c r="AC1940" s="199"/>
      <c r="AD1940" s="199"/>
      <c r="AE1940" s="199"/>
      <c r="AF1940" s="199"/>
      <c r="AG1940" s="199"/>
    </row>
    <row r="1941" spans="19:33" customFormat="1" ht="12.75">
      <c r="S1941" s="199"/>
      <c r="T1941" s="199"/>
      <c r="U1941" s="199"/>
      <c r="V1941" s="199"/>
      <c r="W1941" s="199"/>
      <c r="X1941" s="199"/>
      <c r="Y1941" s="199"/>
      <c r="Z1941" s="199"/>
      <c r="AA1941" s="199"/>
      <c r="AB1941" s="199"/>
      <c r="AC1941" s="199"/>
      <c r="AD1941" s="199"/>
      <c r="AE1941" s="199"/>
      <c r="AF1941" s="199"/>
      <c r="AG1941" s="199"/>
    </row>
    <row r="1942" spans="19:33" customFormat="1" ht="12.75">
      <c r="S1942" s="199"/>
      <c r="T1942" s="199"/>
      <c r="U1942" s="199"/>
      <c r="V1942" s="199"/>
      <c r="W1942" s="199"/>
      <c r="X1942" s="199"/>
      <c r="Y1942" s="199"/>
      <c r="Z1942" s="199"/>
      <c r="AA1942" s="199"/>
      <c r="AB1942" s="199"/>
      <c r="AC1942" s="199"/>
      <c r="AD1942" s="199"/>
      <c r="AE1942" s="199"/>
      <c r="AF1942" s="199"/>
      <c r="AG1942" s="199"/>
    </row>
    <row r="1943" spans="19:33" customFormat="1" ht="12.75">
      <c r="S1943" s="199"/>
      <c r="T1943" s="199"/>
      <c r="U1943" s="199"/>
      <c r="V1943" s="199"/>
      <c r="W1943" s="199"/>
      <c r="X1943" s="199"/>
      <c r="Y1943" s="199"/>
      <c r="Z1943" s="199"/>
      <c r="AA1943" s="199"/>
      <c r="AB1943" s="199"/>
      <c r="AC1943" s="199"/>
      <c r="AD1943" s="199"/>
      <c r="AE1943" s="199"/>
      <c r="AF1943" s="199"/>
      <c r="AG1943" s="199"/>
    </row>
    <row r="1944" spans="19:33" customFormat="1" ht="12.75">
      <c r="S1944" s="199"/>
      <c r="T1944" s="199"/>
      <c r="U1944" s="199"/>
      <c r="V1944" s="199"/>
      <c r="W1944" s="199"/>
      <c r="X1944" s="199"/>
      <c r="Y1944" s="199"/>
      <c r="Z1944" s="199"/>
      <c r="AA1944" s="199"/>
      <c r="AB1944" s="199"/>
      <c r="AC1944" s="199"/>
      <c r="AD1944" s="199"/>
      <c r="AE1944" s="199"/>
      <c r="AF1944" s="199"/>
      <c r="AG1944" s="199"/>
    </row>
    <row r="1945" spans="19:33" customFormat="1" ht="12.75">
      <c r="S1945" s="199"/>
      <c r="T1945" s="199"/>
      <c r="U1945" s="199"/>
      <c r="V1945" s="199"/>
      <c r="W1945" s="199"/>
      <c r="X1945" s="199"/>
      <c r="Y1945" s="199"/>
      <c r="Z1945" s="199"/>
      <c r="AA1945" s="199"/>
      <c r="AB1945" s="199"/>
      <c r="AC1945" s="199"/>
      <c r="AD1945" s="199"/>
      <c r="AE1945" s="199"/>
      <c r="AF1945" s="199"/>
      <c r="AG1945" s="199"/>
    </row>
    <row r="1946" spans="19:33" customFormat="1" ht="12.75">
      <c r="S1946" s="199"/>
      <c r="T1946" s="199"/>
      <c r="U1946" s="199"/>
      <c r="V1946" s="199"/>
      <c r="W1946" s="199"/>
      <c r="X1946" s="199"/>
      <c r="Y1946" s="199"/>
      <c r="Z1946" s="199"/>
      <c r="AA1946" s="199"/>
      <c r="AB1946" s="199"/>
      <c r="AC1946" s="199"/>
      <c r="AD1946" s="199"/>
      <c r="AE1946" s="199"/>
      <c r="AF1946" s="199"/>
      <c r="AG1946" s="199"/>
    </row>
    <row r="1947" spans="19:33" customFormat="1" ht="12.75">
      <c r="S1947" s="199"/>
      <c r="T1947" s="199"/>
      <c r="U1947" s="199"/>
      <c r="V1947" s="199"/>
      <c r="W1947" s="199"/>
      <c r="X1947" s="199"/>
      <c r="Y1947" s="199"/>
      <c r="Z1947" s="199"/>
      <c r="AA1947" s="199"/>
      <c r="AB1947" s="199"/>
      <c r="AC1947" s="199"/>
      <c r="AD1947" s="199"/>
      <c r="AE1947" s="199"/>
      <c r="AF1947" s="199"/>
      <c r="AG1947" s="199"/>
    </row>
    <row r="1948" spans="19:33" customFormat="1" ht="12.75">
      <c r="S1948" s="199"/>
      <c r="T1948" s="199"/>
      <c r="U1948" s="199"/>
      <c r="V1948" s="199"/>
      <c r="W1948" s="199"/>
      <c r="X1948" s="199"/>
      <c r="Y1948" s="199"/>
      <c r="Z1948" s="199"/>
      <c r="AA1948" s="199"/>
      <c r="AB1948" s="199"/>
      <c r="AC1948" s="199"/>
      <c r="AD1948" s="199"/>
      <c r="AE1948" s="199"/>
      <c r="AF1948" s="199"/>
      <c r="AG1948" s="199"/>
    </row>
    <row r="1949" spans="19:33" customFormat="1" ht="12.75">
      <c r="S1949" s="199"/>
      <c r="T1949" s="199"/>
      <c r="U1949" s="199"/>
      <c r="V1949" s="199"/>
      <c r="W1949" s="199"/>
      <c r="X1949" s="199"/>
      <c r="Y1949" s="199"/>
      <c r="Z1949" s="199"/>
      <c r="AA1949" s="199"/>
      <c r="AB1949" s="199"/>
      <c r="AC1949" s="199"/>
      <c r="AD1949" s="199"/>
      <c r="AE1949" s="199"/>
      <c r="AF1949" s="199"/>
      <c r="AG1949" s="199"/>
    </row>
    <row r="1950" spans="19:33" customFormat="1" ht="12.75">
      <c r="S1950" s="199"/>
      <c r="T1950" s="199"/>
      <c r="U1950" s="199"/>
      <c r="V1950" s="199"/>
      <c r="W1950" s="199"/>
      <c r="X1950" s="199"/>
      <c r="Y1950" s="199"/>
      <c r="Z1950" s="199"/>
      <c r="AA1950" s="199"/>
      <c r="AB1950" s="199"/>
      <c r="AC1950" s="199"/>
      <c r="AD1950" s="199"/>
      <c r="AE1950" s="199"/>
      <c r="AF1950" s="199"/>
      <c r="AG1950" s="199"/>
    </row>
    <row r="1951" spans="19:33" customFormat="1" ht="12.75">
      <c r="S1951" s="199"/>
      <c r="T1951" s="199"/>
      <c r="U1951" s="199"/>
      <c r="V1951" s="199"/>
      <c r="W1951" s="199"/>
      <c r="X1951" s="199"/>
      <c r="Y1951" s="199"/>
      <c r="Z1951" s="199"/>
      <c r="AA1951" s="199"/>
      <c r="AB1951" s="199"/>
      <c r="AC1951" s="199"/>
      <c r="AD1951" s="199"/>
      <c r="AE1951" s="199"/>
      <c r="AF1951" s="199"/>
      <c r="AG1951" s="199"/>
    </row>
    <row r="1952" spans="19:33" customFormat="1" ht="12.75">
      <c r="S1952" s="199"/>
      <c r="T1952" s="199"/>
      <c r="U1952" s="199"/>
      <c r="V1952" s="199"/>
      <c r="W1952" s="199"/>
      <c r="X1952" s="199"/>
      <c r="Y1952" s="199"/>
      <c r="Z1952" s="199"/>
      <c r="AA1952" s="199"/>
      <c r="AB1952" s="199"/>
      <c r="AC1952" s="199"/>
      <c r="AD1952" s="199"/>
      <c r="AE1952" s="199"/>
      <c r="AF1952" s="199"/>
      <c r="AG1952" s="199"/>
    </row>
    <row r="1953" spans="19:33" customFormat="1" ht="12.75">
      <c r="S1953" s="199"/>
      <c r="T1953" s="199"/>
      <c r="U1953" s="199"/>
      <c r="V1953" s="199"/>
      <c r="W1953" s="199"/>
      <c r="X1953" s="199"/>
      <c r="Y1953" s="199"/>
      <c r="Z1953" s="199"/>
      <c r="AA1953" s="199"/>
      <c r="AB1953" s="199"/>
      <c r="AC1953" s="199"/>
      <c r="AD1953" s="199"/>
      <c r="AE1953" s="199"/>
      <c r="AF1953" s="199"/>
      <c r="AG1953" s="199"/>
    </row>
    <row r="1954" spans="19:33" customFormat="1" ht="12.75">
      <c r="S1954" s="199"/>
      <c r="T1954" s="199"/>
      <c r="U1954" s="199"/>
      <c r="V1954" s="199"/>
      <c r="W1954" s="199"/>
      <c r="X1954" s="199"/>
      <c r="Y1954" s="199"/>
      <c r="Z1954" s="199"/>
      <c r="AA1954" s="199"/>
      <c r="AB1954" s="199"/>
      <c r="AC1954" s="199"/>
      <c r="AD1954" s="199"/>
      <c r="AE1954" s="199"/>
      <c r="AF1954" s="199"/>
      <c r="AG1954" s="199"/>
    </row>
    <row r="1955" spans="19:33" customFormat="1" ht="12.75">
      <c r="S1955" s="199"/>
      <c r="T1955" s="199"/>
      <c r="U1955" s="199"/>
      <c r="V1955" s="199"/>
      <c r="W1955" s="199"/>
      <c r="X1955" s="199"/>
      <c r="Y1955" s="199"/>
      <c r="Z1955" s="199"/>
      <c r="AA1955" s="199"/>
      <c r="AB1955" s="199"/>
      <c r="AC1955" s="199"/>
      <c r="AD1955" s="199"/>
      <c r="AE1955" s="199"/>
      <c r="AF1955" s="199"/>
      <c r="AG1955" s="199"/>
    </row>
    <row r="1956" spans="19:33" customFormat="1" ht="12.75">
      <c r="S1956" s="199"/>
      <c r="T1956" s="199"/>
      <c r="U1956" s="199"/>
      <c r="V1956" s="199"/>
      <c r="W1956" s="199"/>
      <c r="X1956" s="199"/>
      <c r="Y1956" s="199"/>
      <c r="Z1956" s="199"/>
      <c r="AA1956" s="199"/>
      <c r="AB1956" s="199"/>
      <c r="AC1956" s="199"/>
      <c r="AD1956" s="199"/>
      <c r="AE1956" s="199"/>
      <c r="AF1956" s="199"/>
      <c r="AG1956" s="199"/>
    </row>
    <row r="1957" spans="19:33" customFormat="1" ht="12.75">
      <c r="S1957" s="199"/>
      <c r="T1957" s="199"/>
      <c r="U1957" s="199"/>
      <c r="V1957" s="199"/>
      <c r="W1957" s="199"/>
      <c r="X1957" s="199"/>
      <c r="Y1957" s="199"/>
      <c r="Z1957" s="199"/>
      <c r="AA1957" s="199"/>
      <c r="AB1957" s="199"/>
      <c r="AC1957" s="199"/>
      <c r="AD1957" s="199"/>
      <c r="AE1957" s="199"/>
      <c r="AF1957" s="199"/>
      <c r="AG1957" s="199"/>
    </row>
    <row r="1958" spans="19:33" customFormat="1" ht="12.75">
      <c r="S1958" s="199"/>
      <c r="T1958" s="199"/>
      <c r="U1958" s="199"/>
      <c r="V1958" s="199"/>
      <c r="W1958" s="199"/>
      <c r="X1958" s="199"/>
      <c r="Y1958" s="199"/>
      <c r="Z1958" s="199"/>
      <c r="AA1958" s="199"/>
      <c r="AB1958" s="199"/>
      <c r="AC1958" s="199"/>
      <c r="AD1958" s="199"/>
      <c r="AE1958" s="199"/>
      <c r="AF1958" s="199"/>
      <c r="AG1958" s="199"/>
    </row>
    <row r="1959" spans="19:33" customFormat="1" ht="12.75">
      <c r="S1959" s="199"/>
      <c r="T1959" s="199"/>
      <c r="U1959" s="199"/>
      <c r="V1959" s="199"/>
      <c r="W1959" s="199"/>
      <c r="X1959" s="199"/>
      <c r="Y1959" s="199"/>
      <c r="Z1959" s="199"/>
      <c r="AA1959" s="199"/>
      <c r="AB1959" s="199"/>
      <c r="AC1959" s="199"/>
      <c r="AD1959" s="199"/>
      <c r="AE1959" s="199"/>
      <c r="AF1959" s="199"/>
      <c r="AG1959" s="199"/>
    </row>
    <row r="1960" spans="19:33" customFormat="1" ht="12.75">
      <c r="S1960" s="199"/>
      <c r="T1960" s="199"/>
      <c r="U1960" s="199"/>
      <c r="V1960" s="199"/>
      <c r="W1960" s="199"/>
      <c r="X1960" s="199"/>
      <c r="Y1960" s="199"/>
      <c r="Z1960" s="199"/>
      <c r="AA1960" s="199"/>
      <c r="AB1960" s="199"/>
      <c r="AC1960" s="199"/>
      <c r="AD1960" s="199"/>
      <c r="AE1960" s="199"/>
      <c r="AF1960" s="199"/>
      <c r="AG1960" s="199"/>
    </row>
    <row r="1961" spans="19:33" customFormat="1" ht="12.75">
      <c r="S1961" s="199"/>
      <c r="T1961" s="199"/>
      <c r="U1961" s="199"/>
      <c r="V1961" s="199"/>
      <c r="W1961" s="199"/>
      <c r="X1961" s="199"/>
      <c r="Y1961" s="199"/>
      <c r="Z1961" s="199"/>
      <c r="AA1961" s="199"/>
      <c r="AB1961" s="199"/>
      <c r="AC1961" s="199"/>
      <c r="AD1961" s="199"/>
      <c r="AE1961" s="199"/>
      <c r="AF1961" s="199"/>
      <c r="AG1961" s="199"/>
    </row>
    <row r="1962" spans="19:33" customFormat="1" ht="12.75">
      <c r="S1962" s="199"/>
      <c r="T1962" s="199"/>
      <c r="U1962" s="199"/>
      <c r="V1962" s="199"/>
      <c r="W1962" s="199"/>
      <c r="X1962" s="199"/>
      <c r="Y1962" s="199"/>
      <c r="Z1962" s="199"/>
      <c r="AA1962" s="199"/>
      <c r="AB1962" s="199"/>
      <c r="AC1962" s="199"/>
      <c r="AD1962" s="199"/>
      <c r="AE1962" s="199"/>
      <c r="AF1962" s="199"/>
      <c r="AG1962" s="199"/>
    </row>
    <row r="1963" spans="19:33" customFormat="1" ht="12.75">
      <c r="S1963" s="199"/>
      <c r="T1963" s="199"/>
      <c r="U1963" s="199"/>
      <c r="V1963" s="199"/>
      <c r="W1963" s="199"/>
      <c r="X1963" s="199"/>
      <c r="Y1963" s="199"/>
      <c r="Z1963" s="199"/>
      <c r="AA1963" s="199"/>
      <c r="AB1963" s="199"/>
      <c r="AC1963" s="199"/>
      <c r="AD1963" s="199"/>
      <c r="AE1963" s="199"/>
      <c r="AF1963" s="199"/>
      <c r="AG1963" s="199"/>
    </row>
    <row r="1964" spans="19:33" customFormat="1" ht="12.75">
      <c r="S1964" s="199"/>
      <c r="T1964" s="199"/>
      <c r="U1964" s="199"/>
      <c r="V1964" s="199"/>
      <c r="W1964" s="199"/>
      <c r="X1964" s="199"/>
      <c r="Y1964" s="199"/>
      <c r="Z1964" s="199"/>
      <c r="AA1964" s="199"/>
      <c r="AB1964" s="199"/>
      <c r="AC1964" s="199"/>
      <c r="AD1964" s="199"/>
      <c r="AE1964" s="199"/>
      <c r="AF1964" s="199"/>
      <c r="AG1964" s="199"/>
    </row>
    <row r="1965" spans="19:33" customFormat="1" ht="12.75">
      <c r="S1965" s="199"/>
      <c r="T1965" s="199"/>
      <c r="U1965" s="199"/>
      <c r="V1965" s="199"/>
      <c r="W1965" s="199"/>
      <c r="X1965" s="199"/>
      <c r="Y1965" s="199"/>
      <c r="Z1965" s="199"/>
      <c r="AA1965" s="199"/>
      <c r="AB1965" s="199"/>
      <c r="AC1965" s="199"/>
      <c r="AD1965" s="199"/>
      <c r="AE1965" s="199"/>
      <c r="AF1965" s="199"/>
      <c r="AG1965" s="199"/>
    </row>
    <row r="1966" spans="19:33" customFormat="1" ht="12.75">
      <c r="S1966" s="199"/>
      <c r="T1966" s="199"/>
      <c r="U1966" s="199"/>
      <c r="V1966" s="199"/>
      <c r="W1966" s="199"/>
      <c r="X1966" s="199"/>
      <c r="Y1966" s="199"/>
      <c r="Z1966" s="199"/>
      <c r="AA1966" s="199"/>
      <c r="AB1966" s="199"/>
      <c r="AC1966" s="199"/>
      <c r="AD1966" s="199"/>
      <c r="AE1966" s="199"/>
      <c r="AF1966" s="199"/>
      <c r="AG1966" s="199"/>
    </row>
    <row r="1967" spans="19:33" customFormat="1" ht="12.75">
      <c r="S1967" s="199"/>
      <c r="T1967" s="199"/>
      <c r="U1967" s="199"/>
      <c r="V1967" s="199"/>
      <c r="W1967" s="199"/>
      <c r="X1967" s="199"/>
      <c r="Y1967" s="199"/>
      <c r="Z1967" s="199"/>
      <c r="AA1967" s="199"/>
      <c r="AB1967" s="199"/>
      <c r="AC1967" s="199"/>
      <c r="AD1967" s="199"/>
      <c r="AE1967" s="199"/>
      <c r="AF1967" s="199"/>
      <c r="AG1967" s="199"/>
    </row>
    <row r="1968" spans="19:33" customFormat="1" ht="12.75">
      <c r="S1968" s="199"/>
      <c r="T1968" s="199"/>
      <c r="U1968" s="199"/>
      <c r="V1968" s="199"/>
      <c r="W1968" s="199"/>
      <c r="X1968" s="199"/>
      <c r="Y1968" s="199"/>
      <c r="Z1968" s="199"/>
      <c r="AA1968" s="199"/>
      <c r="AB1968" s="199"/>
      <c r="AC1968" s="199"/>
      <c r="AD1968" s="199"/>
      <c r="AE1968" s="199"/>
      <c r="AF1968" s="199"/>
      <c r="AG1968" s="199"/>
    </row>
    <row r="1969" spans="19:33" customFormat="1" ht="12.75">
      <c r="S1969" s="199"/>
      <c r="T1969" s="199"/>
      <c r="U1969" s="199"/>
      <c r="V1969" s="199"/>
      <c r="W1969" s="199"/>
      <c r="X1969" s="199"/>
      <c r="Y1969" s="199"/>
      <c r="Z1969" s="199"/>
      <c r="AA1969" s="199"/>
      <c r="AB1969" s="199"/>
      <c r="AC1969" s="199"/>
      <c r="AD1969" s="199"/>
      <c r="AE1969" s="199"/>
      <c r="AF1969" s="199"/>
      <c r="AG1969" s="199"/>
    </row>
    <row r="1970" spans="19:33" customFormat="1" ht="12.75">
      <c r="S1970" s="199"/>
      <c r="T1970" s="199"/>
      <c r="U1970" s="199"/>
      <c r="V1970" s="199"/>
      <c r="W1970" s="199"/>
      <c r="X1970" s="199"/>
      <c r="Y1970" s="199"/>
      <c r="Z1970" s="199"/>
      <c r="AA1970" s="199"/>
      <c r="AB1970" s="199"/>
      <c r="AC1970" s="199"/>
      <c r="AD1970" s="199"/>
      <c r="AE1970" s="199"/>
      <c r="AF1970" s="199"/>
      <c r="AG1970" s="199"/>
    </row>
    <row r="1971" spans="19:33" customFormat="1" ht="12.75">
      <c r="S1971" s="199"/>
      <c r="T1971" s="199"/>
      <c r="U1971" s="199"/>
      <c r="V1971" s="199"/>
      <c r="W1971" s="199"/>
      <c r="X1971" s="199"/>
      <c r="Y1971" s="199"/>
      <c r="Z1971" s="199"/>
      <c r="AA1971" s="199"/>
      <c r="AB1971" s="199"/>
      <c r="AC1971" s="199"/>
      <c r="AD1971" s="199"/>
      <c r="AE1971" s="199"/>
      <c r="AF1971" s="199"/>
      <c r="AG1971" s="199"/>
    </row>
    <row r="1972" spans="19:33" customFormat="1" ht="12.75">
      <c r="S1972" s="199"/>
      <c r="T1972" s="199"/>
      <c r="U1972" s="199"/>
      <c r="V1972" s="199"/>
      <c r="W1972" s="199"/>
      <c r="X1972" s="199"/>
      <c r="Y1972" s="199"/>
      <c r="Z1972" s="199"/>
      <c r="AA1972" s="199"/>
      <c r="AB1972" s="199"/>
      <c r="AC1972" s="199"/>
      <c r="AD1972" s="199"/>
      <c r="AE1972" s="199"/>
      <c r="AF1972" s="199"/>
      <c r="AG1972" s="199"/>
    </row>
    <row r="1973" spans="19:33" customFormat="1" ht="12.75">
      <c r="S1973" s="199"/>
      <c r="T1973" s="199"/>
      <c r="U1973" s="199"/>
      <c r="V1973" s="199"/>
      <c r="W1973" s="199"/>
      <c r="X1973" s="199"/>
      <c r="Y1973" s="199"/>
      <c r="Z1973" s="199"/>
      <c r="AA1973" s="199"/>
      <c r="AB1973" s="199"/>
      <c r="AC1973" s="199"/>
      <c r="AD1973" s="199"/>
      <c r="AE1973" s="199"/>
      <c r="AF1973" s="199"/>
      <c r="AG1973" s="199"/>
    </row>
    <row r="1974" spans="19:33" customFormat="1" ht="12.75">
      <c r="S1974" s="199"/>
      <c r="T1974" s="199"/>
      <c r="U1974" s="199"/>
      <c r="V1974" s="199"/>
      <c r="W1974" s="199"/>
      <c r="X1974" s="199"/>
      <c r="Y1974" s="199"/>
      <c r="Z1974" s="199"/>
      <c r="AA1974" s="199"/>
      <c r="AB1974" s="199"/>
      <c r="AC1974" s="199"/>
      <c r="AD1974" s="199"/>
      <c r="AE1974" s="199"/>
      <c r="AF1974" s="199"/>
      <c r="AG1974" s="199"/>
    </row>
    <row r="1975" spans="19:33" customFormat="1" ht="12.75">
      <c r="S1975" s="199"/>
      <c r="T1975" s="199"/>
      <c r="U1975" s="199"/>
      <c r="V1975" s="199"/>
      <c r="W1975" s="199"/>
      <c r="X1975" s="199"/>
      <c r="Y1975" s="199"/>
      <c r="Z1975" s="199"/>
      <c r="AA1975" s="199"/>
      <c r="AB1975" s="199"/>
      <c r="AC1975" s="199"/>
      <c r="AD1975" s="199"/>
      <c r="AE1975" s="199"/>
      <c r="AF1975" s="199"/>
      <c r="AG1975" s="199"/>
    </row>
    <row r="1976" spans="19:33" customFormat="1" ht="12.75">
      <c r="S1976" s="199"/>
      <c r="T1976" s="199"/>
      <c r="U1976" s="199"/>
      <c r="V1976" s="199"/>
      <c r="W1976" s="199"/>
      <c r="X1976" s="199"/>
      <c r="Y1976" s="199"/>
      <c r="Z1976" s="199"/>
      <c r="AA1976" s="199"/>
      <c r="AB1976" s="199"/>
      <c r="AC1976" s="199"/>
      <c r="AD1976" s="199"/>
      <c r="AE1976" s="199"/>
      <c r="AF1976" s="199"/>
      <c r="AG1976" s="199"/>
    </row>
    <row r="1977" spans="19:33" customFormat="1" ht="12.75">
      <c r="S1977" s="199"/>
      <c r="T1977" s="199"/>
      <c r="U1977" s="199"/>
      <c r="V1977" s="199"/>
      <c r="W1977" s="199"/>
      <c r="X1977" s="199"/>
      <c r="Y1977" s="199"/>
      <c r="Z1977" s="199"/>
      <c r="AA1977" s="199"/>
      <c r="AB1977" s="199"/>
      <c r="AC1977" s="199"/>
      <c r="AD1977" s="199"/>
      <c r="AE1977" s="199"/>
      <c r="AF1977" s="199"/>
      <c r="AG1977" s="199"/>
    </row>
    <row r="1978" spans="19:33" customFormat="1" ht="12.75">
      <c r="S1978" s="199"/>
      <c r="T1978" s="199"/>
      <c r="U1978" s="199"/>
      <c r="V1978" s="199"/>
      <c r="W1978" s="199"/>
      <c r="X1978" s="199"/>
      <c r="Y1978" s="199"/>
      <c r="Z1978" s="199"/>
      <c r="AA1978" s="199"/>
      <c r="AB1978" s="199"/>
      <c r="AC1978" s="199"/>
      <c r="AD1978" s="199"/>
      <c r="AE1978" s="199"/>
      <c r="AF1978" s="199"/>
      <c r="AG1978" s="199"/>
    </row>
    <row r="1979" spans="19:33" customFormat="1" ht="12.75">
      <c r="S1979" s="199"/>
      <c r="T1979" s="199"/>
      <c r="U1979" s="199"/>
      <c r="V1979" s="199"/>
      <c r="W1979" s="199"/>
      <c r="X1979" s="199"/>
      <c r="Y1979" s="199"/>
      <c r="Z1979" s="199"/>
      <c r="AA1979" s="199"/>
      <c r="AB1979" s="199"/>
      <c r="AC1979" s="199"/>
      <c r="AD1979" s="199"/>
      <c r="AE1979" s="199"/>
      <c r="AF1979" s="199"/>
      <c r="AG1979" s="199"/>
    </row>
    <row r="1980" spans="19:33" customFormat="1" ht="12.75">
      <c r="S1980" s="199"/>
      <c r="T1980" s="199"/>
      <c r="U1980" s="199"/>
      <c r="V1980" s="199"/>
      <c r="W1980" s="199"/>
      <c r="X1980" s="199"/>
      <c r="Y1980" s="199"/>
      <c r="Z1980" s="199"/>
      <c r="AA1980" s="199"/>
      <c r="AB1980" s="199"/>
      <c r="AC1980" s="199"/>
      <c r="AD1980" s="199"/>
      <c r="AE1980" s="199"/>
      <c r="AF1980" s="199"/>
      <c r="AG1980" s="199"/>
    </row>
    <row r="1981" spans="19:33" customFormat="1" ht="12.75">
      <c r="S1981" s="199"/>
      <c r="T1981" s="199"/>
      <c r="U1981" s="199"/>
      <c r="V1981" s="199"/>
      <c r="W1981" s="199"/>
      <c r="X1981" s="199"/>
      <c r="Y1981" s="199"/>
      <c r="Z1981" s="199"/>
      <c r="AA1981" s="199"/>
      <c r="AB1981" s="199"/>
      <c r="AC1981" s="199"/>
      <c r="AD1981" s="199"/>
      <c r="AE1981" s="199"/>
      <c r="AF1981" s="199"/>
      <c r="AG1981" s="199"/>
    </row>
    <row r="1982" spans="19:33" customFormat="1" ht="12.75">
      <c r="S1982" s="199"/>
      <c r="T1982" s="199"/>
      <c r="U1982" s="199"/>
      <c r="V1982" s="199"/>
      <c r="W1982" s="199"/>
      <c r="X1982" s="199"/>
      <c r="Y1982" s="199"/>
      <c r="Z1982" s="199"/>
      <c r="AA1982" s="199"/>
      <c r="AB1982" s="199"/>
      <c r="AC1982" s="199"/>
      <c r="AD1982" s="199"/>
      <c r="AE1982" s="199"/>
      <c r="AF1982" s="199"/>
      <c r="AG1982" s="199"/>
    </row>
    <row r="1983" spans="19:33" customFormat="1" ht="12.75">
      <c r="S1983" s="199"/>
      <c r="T1983" s="199"/>
      <c r="U1983" s="199"/>
      <c r="V1983" s="199"/>
      <c r="W1983" s="199"/>
      <c r="X1983" s="199"/>
      <c r="Y1983" s="199"/>
      <c r="Z1983" s="199"/>
      <c r="AA1983" s="199"/>
      <c r="AB1983" s="199"/>
      <c r="AC1983" s="199"/>
      <c r="AD1983" s="199"/>
      <c r="AE1983" s="199"/>
      <c r="AF1983" s="199"/>
      <c r="AG1983" s="199"/>
    </row>
    <row r="1984" spans="19:33" customFormat="1" ht="12.75">
      <c r="S1984" s="199"/>
      <c r="T1984" s="199"/>
      <c r="U1984" s="199"/>
      <c r="V1984" s="199"/>
      <c r="W1984" s="199"/>
      <c r="X1984" s="199"/>
      <c r="Y1984" s="199"/>
      <c r="Z1984" s="199"/>
      <c r="AA1984" s="199"/>
      <c r="AB1984" s="199"/>
      <c r="AC1984" s="199"/>
      <c r="AD1984" s="199"/>
      <c r="AE1984" s="199"/>
      <c r="AF1984" s="199"/>
      <c r="AG1984" s="199"/>
    </row>
    <row r="1985" spans="19:33" customFormat="1" ht="12.75">
      <c r="S1985" s="199"/>
      <c r="T1985" s="199"/>
      <c r="U1985" s="199"/>
      <c r="V1985" s="199"/>
      <c r="W1985" s="199"/>
      <c r="X1985" s="199"/>
      <c r="Y1985" s="199"/>
      <c r="Z1985" s="199"/>
      <c r="AA1985" s="199"/>
      <c r="AB1985" s="199"/>
      <c r="AC1985" s="199"/>
      <c r="AD1985" s="199"/>
      <c r="AE1985" s="199"/>
      <c r="AF1985" s="199"/>
      <c r="AG1985" s="199"/>
    </row>
    <row r="1986" spans="19:33" customFormat="1" ht="12.75">
      <c r="S1986" s="199"/>
      <c r="T1986" s="199"/>
      <c r="U1986" s="199"/>
      <c r="V1986" s="199"/>
      <c r="W1986" s="199"/>
      <c r="X1986" s="199"/>
      <c r="Y1986" s="199"/>
      <c r="Z1986" s="199"/>
      <c r="AA1986" s="199"/>
      <c r="AB1986" s="199"/>
      <c r="AC1986" s="199"/>
      <c r="AD1986" s="199"/>
      <c r="AE1986" s="199"/>
      <c r="AF1986" s="199"/>
      <c r="AG1986" s="199"/>
    </row>
    <row r="1987" spans="19:33" customFormat="1" ht="12.75">
      <c r="S1987" s="199"/>
      <c r="T1987" s="199"/>
      <c r="U1987" s="199"/>
      <c r="V1987" s="199"/>
      <c r="W1987" s="199"/>
      <c r="X1987" s="199"/>
      <c r="Y1987" s="199"/>
      <c r="Z1987" s="199"/>
      <c r="AA1987" s="199"/>
      <c r="AB1987" s="199"/>
      <c r="AC1987" s="199"/>
      <c r="AD1987" s="199"/>
      <c r="AE1987" s="199"/>
      <c r="AF1987" s="199"/>
      <c r="AG1987" s="199"/>
    </row>
    <row r="1988" spans="19:33" customFormat="1" ht="12.75">
      <c r="S1988" s="199"/>
      <c r="T1988" s="199"/>
      <c r="U1988" s="199"/>
      <c r="V1988" s="199"/>
      <c r="W1988" s="199"/>
      <c r="X1988" s="199"/>
      <c r="Y1988" s="199"/>
      <c r="Z1988" s="199"/>
      <c r="AA1988" s="199"/>
      <c r="AB1988" s="199"/>
      <c r="AC1988" s="199"/>
      <c r="AD1988" s="199"/>
      <c r="AE1988" s="199"/>
      <c r="AF1988" s="199"/>
      <c r="AG1988" s="199"/>
    </row>
    <row r="1989" spans="19:33" customFormat="1" ht="12.75">
      <c r="S1989" s="199"/>
      <c r="T1989" s="199"/>
      <c r="U1989" s="199"/>
      <c r="V1989" s="199"/>
      <c r="W1989" s="199"/>
      <c r="X1989" s="199"/>
      <c r="Y1989" s="199"/>
      <c r="Z1989" s="199"/>
      <c r="AA1989" s="199"/>
      <c r="AB1989" s="199"/>
      <c r="AC1989" s="199"/>
      <c r="AD1989" s="199"/>
      <c r="AE1989" s="199"/>
      <c r="AF1989" s="199"/>
      <c r="AG1989" s="199"/>
    </row>
    <row r="1990" spans="19:33" customFormat="1" ht="12.75">
      <c r="S1990" s="199"/>
      <c r="T1990" s="199"/>
      <c r="U1990" s="199"/>
      <c r="V1990" s="199"/>
      <c r="W1990" s="199"/>
      <c r="X1990" s="199"/>
      <c r="Y1990" s="199"/>
      <c r="Z1990" s="199"/>
      <c r="AA1990" s="199"/>
      <c r="AB1990" s="199"/>
      <c r="AC1990" s="199"/>
      <c r="AD1990" s="199"/>
      <c r="AE1990" s="199"/>
      <c r="AF1990" s="199"/>
      <c r="AG1990" s="199"/>
    </row>
    <row r="1991" spans="19:33" customFormat="1" ht="12.75">
      <c r="S1991" s="199"/>
      <c r="T1991" s="199"/>
      <c r="U1991" s="199"/>
      <c r="V1991" s="199"/>
      <c r="W1991" s="199"/>
      <c r="X1991" s="199"/>
      <c r="Y1991" s="199"/>
      <c r="Z1991" s="199"/>
      <c r="AA1991" s="199"/>
      <c r="AB1991" s="199"/>
      <c r="AC1991" s="199"/>
      <c r="AD1991" s="199"/>
      <c r="AE1991" s="199"/>
      <c r="AF1991" s="199"/>
      <c r="AG1991" s="199"/>
    </row>
    <row r="1992" spans="19:33" customFormat="1" ht="12.75">
      <c r="S1992" s="199"/>
      <c r="T1992" s="199"/>
      <c r="U1992" s="199"/>
      <c r="V1992" s="199"/>
      <c r="W1992" s="199"/>
      <c r="X1992" s="199"/>
      <c r="Y1992" s="199"/>
      <c r="Z1992" s="199"/>
      <c r="AA1992" s="199"/>
      <c r="AB1992" s="199"/>
      <c r="AC1992" s="199"/>
      <c r="AD1992" s="199"/>
      <c r="AE1992" s="199"/>
      <c r="AF1992" s="199"/>
      <c r="AG1992" s="199"/>
    </row>
    <row r="1993" spans="19:33" customFormat="1" ht="12.75">
      <c r="S1993" s="199"/>
      <c r="T1993" s="199"/>
      <c r="U1993" s="199"/>
      <c r="V1993" s="199"/>
      <c r="W1993" s="199"/>
      <c r="X1993" s="199"/>
      <c r="Y1993" s="199"/>
      <c r="Z1993" s="199"/>
      <c r="AA1993" s="199"/>
      <c r="AB1993" s="199"/>
      <c r="AC1993" s="199"/>
      <c r="AD1993" s="199"/>
      <c r="AE1993" s="199"/>
      <c r="AF1993" s="199"/>
      <c r="AG1993" s="199"/>
    </row>
    <row r="1994" spans="19:33" customFormat="1" ht="12.75">
      <c r="S1994" s="199"/>
      <c r="T1994" s="199"/>
      <c r="U1994" s="199"/>
      <c r="V1994" s="199"/>
      <c r="W1994" s="199"/>
      <c r="X1994" s="199"/>
      <c r="Y1994" s="199"/>
      <c r="Z1994" s="199"/>
      <c r="AA1994" s="199"/>
      <c r="AB1994" s="199"/>
      <c r="AC1994" s="199"/>
      <c r="AD1994" s="199"/>
      <c r="AE1994" s="199"/>
      <c r="AF1994" s="199"/>
      <c r="AG1994" s="199"/>
    </row>
    <row r="1995" spans="19:33" customFormat="1" ht="12.75">
      <c r="S1995" s="199"/>
      <c r="T1995" s="199"/>
      <c r="U1995" s="199"/>
      <c r="V1995" s="199"/>
      <c r="W1995" s="199"/>
      <c r="X1995" s="199"/>
      <c r="Y1995" s="199"/>
      <c r="Z1995" s="199"/>
      <c r="AA1995" s="199"/>
      <c r="AB1995" s="199"/>
      <c r="AC1995" s="199"/>
      <c r="AD1995" s="199"/>
      <c r="AE1995" s="199"/>
      <c r="AF1995" s="199"/>
      <c r="AG1995" s="199"/>
    </row>
    <row r="1996" spans="19:33" customFormat="1" ht="12.75">
      <c r="S1996" s="199"/>
      <c r="T1996" s="199"/>
      <c r="U1996" s="199"/>
      <c r="V1996" s="199"/>
      <c r="W1996" s="199"/>
      <c r="X1996" s="199"/>
      <c r="Y1996" s="199"/>
      <c r="Z1996" s="199"/>
      <c r="AA1996" s="199"/>
      <c r="AB1996" s="199"/>
      <c r="AC1996" s="199"/>
      <c r="AD1996" s="199"/>
      <c r="AE1996" s="199"/>
      <c r="AF1996" s="199"/>
      <c r="AG1996" s="199"/>
    </row>
    <row r="1997" spans="19:33" customFormat="1" ht="12.75">
      <c r="S1997" s="199"/>
      <c r="T1997" s="199"/>
      <c r="U1997" s="199"/>
      <c r="V1997" s="199"/>
      <c r="W1997" s="199"/>
      <c r="X1997" s="199"/>
      <c r="Y1997" s="199"/>
      <c r="Z1997" s="199"/>
      <c r="AA1997" s="199"/>
      <c r="AB1997" s="199"/>
      <c r="AC1997" s="199"/>
      <c r="AD1997" s="199"/>
      <c r="AE1997" s="199"/>
      <c r="AF1997" s="199"/>
      <c r="AG1997" s="199"/>
    </row>
    <row r="1998" spans="19:33" customFormat="1" ht="12.75">
      <c r="S1998" s="199"/>
      <c r="T1998" s="199"/>
      <c r="U1998" s="199"/>
      <c r="V1998" s="199"/>
      <c r="W1998" s="199"/>
      <c r="X1998" s="199"/>
      <c r="Y1998" s="199"/>
      <c r="Z1998" s="199"/>
      <c r="AA1998" s="199"/>
      <c r="AB1998" s="199"/>
      <c r="AC1998" s="199"/>
      <c r="AD1998" s="199"/>
      <c r="AE1998" s="199"/>
      <c r="AF1998" s="199"/>
      <c r="AG1998" s="199"/>
    </row>
    <row r="1999" spans="19:33" customFormat="1" ht="12.75">
      <c r="S1999" s="199"/>
      <c r="T1999" s="199"/>
      <c r="U1999" s="199"/>
      <c r="V1999" s="199"/>
      <c r="W1999" s="199"/>
      <c r="X1999" s="199"/>
      <c r="Y1999" s="199"/>
      <c r="Z1999" s="199"/>
      <c r="AA1999" s="199"/>
      <c r="AB1999" s="199"/>
      <c r="AC1999" s="199"/>
      <c r="AD1999" s="199"/>
      <c r="AE1999" s="199"/>
      <c r="AF1999" s="199"/>
      <c r="AG1999" s="199"/>
    </row>
    <row r="2000" spans="19:33" customFormat="1" ht="12.75">
      <c r="S2000" s="199"/>
      <c r="T2000" s="199"/>
      <c r="U2000" s="199"/>
      <c r="V2000" s="199"/>
      <c r="W2000" s="199"/>
      <c r="X2000" s="199"/>
      <c r="Y2000" s="199"/>
      <c r="Z2000" s="199"/>
      <c r="AA2000" s="199"/>
      <c r="AB2000" s="199"/>
      <c r="AC2000" s="199"/>
      <c r="AD2000" s="199"/>
      <c r="AE2000" s="199"/>
      <c r="AF2000" s="199"/>
      <c r="AG2000" s="199"/>
    </row>
    <row r="2001" spans="19:33" customFormat="1" ht="12.75">
      <c r="S2001" s="199"/>
      <c r="T2001" s="199"/>
      <c r="U2001" s="199"/>
      <c r="V2001" s="199"/>
      <c r="W2001" s="199"/>
      <c r="X2001" s="199"/>
      <c r="Y2001" s="199"/>
      <c r="Z2001" s="199"/>
      <c r="AA2001" s="199"/>
      <c r="AB2001" s="199"/>
      <c r="AC2001" s="199"/>
      <c r="AD2001" s="199"/>
      <c r="AE2001" s="199"/>
      <c r="AF2001" s="199"/>
      <c r="AG2001" s="199"/>
    </row>
    <row r="2002" spans="19:33" customFormat="1" ht="12.75">
      <c r="S2002" s="199"/>
      <c r="T2002" s="199"/>
      <c r="U2002" s="199"/>
      <c r="V2002" s="199"/>
      <c r="W2002" s="199"/>
      <c r="X2002" s="199"/>
      <c r="Y2002" s="199"/>
      <c r="Z2002" s="199"/>
      <c r="AA2002" s="199"/>
      <c r="AB2002" s="199"/>
      <c r="AC2002" s="199"/>
      <c r="AD2002" s="199"/>
      <c r="AE2002" s="199"/>
      <c r="AF2002" s="199"/>
      <c r="AG2002" s="199"/>
    </row>
    <row r="2003" spans="19:33" customFormat="1" ht="12.75">
      <c r="S2003" s="199"/>
      <c r="T2003" s="199"/>
      <c r="U2003" s="199"/>
      <c r="V2003" s="199"/>
      <c r="W2003" s="199"/>
      <c r="X2003" s="199"/>
      <c r="Y2003" s="199"/>
      <c r="Z2003" s="199"/>
      <c r="AA2003" s="199"/>
      <c r="AB2003" s="199"/>
      <c r="AC2003" s="199"/>
      <c r="AD2003" s="199"/>
      <c r="AE2003" s="199"/>
      <c r="AF2003" s="199"/>
      <c r="AG2003" s="199"/>
    </row>
    <row r="2004" spans="19:33" customFormat="1" ht="12.75">
      <c r="S2004" s="199"/>
      <c r="T2004" s="199"/>
      <c r="U2004" s="199"/>
      <c r="V2004" s="199"/>
      <c r="W2004" s="199"/>
      <c r="X2004" s="199"/>
      <c r="Y2004" s="199"/>
      <c r="Z2004" s="199"/>
      <c r="AA2004" s="199"/>
      <c r="AB2004" s="199"/>
      <c r="AC2004" s="199"/>
      <c r="AD2004" s="199"/>
      <c r="AE2004" s="199"/>
      <c r="AF2004" s="199"/>
      <c r="AG2004" s="199"/>
    </row>
    <row r="2005" spans="19:33" customFormat="1" ht="12.75">
      <c r="S2005" s="199"/>
      <c r="T2005" s="199"/>
      <c r="U2005" s="199"/>
      <c r="V2005" s="199"/>
      <c r="W2005" s="199"/>
      <c r="X2005" s="199"/>
      <c r="Y2005" s="199"/>
      <c r="Z2005" s="199"/>
      <c r="AA2005" s="199"/>
      <c r="AB2005" s="199"/>
      <c r="AC2005" s="199"/>
      <c r="AD2005" s="199"/>
      <c r="AE2005" s="199"/>
      <c r="AF2005" s="199"/>
      <c r="AG2005" s="199"/>
    </row>
    <row r="2006" spans="19:33" customFormat="1" ht="12.75">
      <c r="S2006" s="199"/>
      <c r="T2006" s="199"/>
      <c r="U2006" s="199"/>
      <c r="V2006" s="199"/>
      <c r="W2006" s="199"/>
      <c r="X2006" s="199"/>
      <c r="Y2006" s="199"/>
      <c r="Z2006" s="199"/>
      <c r="AA2006" s="199"/>
      <c r="AB2006" s="199"/>
      <c r="AC2006" s="199"/>
      <c r="AD2006" s="199"/>
      <c r="AE2006" s="199"/>
      <c r="AF2006" s="199"/>
      <c r="AG2006" s="199"/>
    </row>
    <row r="2007" spans="19:33" customFormat="1" ht="12.75">
      <c r="S2007" s="199"/>
      <c r="T2007" s="199"/>
      <c r="U2007" s="199"/>
      <c r="V2007" s="199"/>
      <c r="W2007" s="199"/>
      <c r="X2007" s="199"/>
      <c r="Y2007" s="199"/>
      <c r="Z2007" s="199"/>
      <c r="AA2007" s="199"/>
      <c r="AB2007" s="199"/>
      <c r="AC2007" s="199"/>
      <c r="AD2007" s="199"/>
      <c r="AE2007" s="199"/>
      <c r="AF2007" s="199"/>
      <c r="AG2007" s="199"/>
    </row>
    <row r="2008" spans="19:33" customFormat="1" ht="12.75">
      <c r="S2008" s="199"/>
      <c r="T2008" s="199"/>
      <c r="U2008" s="199"/>
      <c r="V2008" s="199"/>
      <c r="W2008" s="199"/>
      <c r="X2008" s="199"/>
      <c r="Y2008" s="199"/>
      <c r="Z2008" s="199"/>
      <c r="AA2008" s="199"/>
      <c r="AB2008" s="199"/>
      <c r="AC2008" s="199"/>
      <c r="AD2008" s="199"/>
      <c r="AE2008" s="199"/>
      <c r="AF2008" s="199"/>
      <c r="AG2008" s="199"/>
    </row>
    <row r="2009" spans="19:33" customFormat="1" ht="12.75">
      <c r="S2009" s="199"/>
      <c r="T2009" s="199"/>
      <c r="U2009" s="199"/>
      <c r="V2009" s="199"/>
      <c r="W2009" s="199"/>
      <c r="X2009" s="199"/>
      <c r="Y2009" s="199"/>
      <c r="Z2009" s="199"/>
      <c r="AA2009" s="199"/>
      <c r="AB2009" s="199"/>
      <c r="AC2009" s="199"/>
      <c r="AD2009" s="199"/>
      <c r="AE2009" s="199"/>
      <c r="AF2009" s="199"/>
      <c r="AG2009" s="199"/>
    </row>
    <row r="2010" spans="19:33" customFormat="1" ht="12.75">
      <c r="S2010" s="199"/>
      <c r="T2010" s="199"/>
      <c r="U2010" s="199"/>
      <c r="V2010" s="199"/>
      <c r="W2010" s="199"/>
      <c r="X2010" s="199"/>
      <c r="Y2010" s="199"/>
      <c r="Z2010" s="199"/>
      <c r="AA2010" s="199"/>
      <c r="AB2010" s="199"/>
      <c r="AC2010" s="199"/>
      <c r="AD2010" s="199"/>
      <c r="AE2010" s="199"/>
      <c r="AF2010" s="199"/>
      <c r="AG2010" s="199"/>
    </row>
    <row r="2011" spans="19:33" customFormat="1" ht="12.75">
      <c r="S2011" s="199"/>
      <c r="T2011" s="199"/>
      <c r="U2011" s="199"/>
      <c r="V2011" s="199"/>
      <c r="W2011" s="199"/>
      <c r="X2011" s="199"/>
      <c r="Y2011" s="199"/>
      <c r="Z2011" s="199"/>
      <c r="AA2011" s="199"/>
      <c r="AB2011" s="199"/>
      <c r="AC2011" s="199"/>
      <c r="AD2011" s="199"/>
      <c r="AE2011" s="199"/>
      <c r="AF2011" s="199"/>
      <c r="AG2011" s="199"/>
    </row>
    <row r="2012" spans="19:33" customFormat="1" ht="12.75">
      <c r="S2012" s="199"/>
      <c r="T2012" s="199"/>
      <c r="U2012" s="199"/>
      <c r="V2012" s="199"/>
      <c r="W2012" s="199"/>
      <c r="X2012" s="199"/>
      <c r="Y2012" s="199"/>
      <c r="Z2012" s="199"/>
      <c r="AA2012" s="199"/>
      <c r="AB2012" s="199"/>
      <c r="AC2012" s="199"/>
      <c r="AD2012" s="199"/>
      <c r="AE2012" s="199"/>
      <c r="AF2012" s="199"/>
      <c r="AG2012" s="199"/>
    </row>
    <row r="2013" spans="19:33" customFormat="1" ht="12.75">
      <c r="S2013" s="199"/>
      <c r="T2013" s="199"/>
      <c r="U2013" s="199"/>
      <c r="V2013" s="199"/>
      <c r="W2013" s="199"/>
      <c r="X2013" s="199"/>
      <c r="Y2013" s="199"/>
      <c r="Z2013" s="199"/>
      <c r="AA2013" s="199"/>
      <c r="AB2013" s="199"/>
      <c r="AC2013" s="199"/>
      <c r="AD2013" s="199"/>
      <c r="AE2013" s="199"/>
      <c r="AF2013" s="199"/>
      <c r="AG2013" s="199"/>
    </row>
    <row r="2014" spans="19:33" customFormat="1" ht="12.75">
      <c r="S2014" s="199"/>
      <c r="T2014" s="199"/>
      <c r="U2014" s="199"/>
      <c r="V2014" s="199"/>
      <c r="W2014" s="199"/>
      <c r="X2014" s="199"/>
      <c r="Y2014" s="199"/>
      <c r="Z2014" s="199"/>
      <c r="AA2014" s="199"/>
      <c r="AB2014" s="199"/>
      <c r="AC2014" s="199"/>
      <c r="AD2014" s="199"/>
      <c r="AE2014" s="199"/>
      <c r="AF2014" s="199"/>
      <c r="AG2014" s="199"/>
    </row>
    <row r="2015" spans="19:33" customFormat="1" ht="12.75">
      <c r="S2015" s="199"/>
      <c r="T2015" s="199"/>
      <c r="U2015" s="199"/>
      <c r="V2015" s="199"/>
      <c r="W2015" s="199"/>
      <c r="X2015" s="199"/>
      <c r="Y2015" s="199"/>
      <c r="Z2015" s="199"/>
      <c r="AA2015" s="199"/>
      <c r="AB2015" s="199"/>
      <c r="AC2015" s="199"/>
      <c r="AD2015" s="199"/>
      <c r="AE2015" s="199"/>
      <c r="AF2015" s="199"/>
      <c r="AG2015" s="199"/>
    </row>
    <row r="2016" spans="19:33" customFormat="1" ht="12.75">
      <c r="S2016" s="199"/>
      <c r="T2016" s="199"/>
      <c r="U2016" s="199"/>
      <c r="V2016" s="199"/>
      <c r="W2016" s="199"/>
      <c r="X2016" s="199"/>
      <c r="Y2016" s="199"/>
      <c r="Z2016" s="199"/>
      <c r="AA2016" s="199"/>
      <c r="AB2016" s="199"/>
      <c r="AC2016" s="199"/>
      <c r="AD2016" s="199"/>
      <c r="AE2016" s="199"/>
      <c r="AF2016" s="199"/>
      <c r="AG2016" s="199"/>
    </row>
    <row r="2017" spans="19:33" customFormat="1" ht="12.75">
      <c r="S2017" s="199"/>
      <c r="T2017" s="199"/>
      <c r="U2017" s="199"/>
      <c r="V2017" s="199"/>
      <c r="W2017" s="199"/>
      <c r="X2017" s="199"/>
      <c r="Y2017" s="199"/>
      <c r="Z2017" s="199"/>
      <c r="AA2017" s="199"/>
      <c r="AB2017" s="199"/>
      <c r="AC2017" s="199"/>
      <c r="AD2017" s="199"/>
      <c r="AE2017" s="199"/>
      <c r="AF2017" s="199"/>
      <c r="AG2017" s="199"/>
    </row>
    <row r="2018" spans="19:33" customFormat="1" ht="12.75">
      <c r="S2018" s="199"/>
      <c r="T2018" s="199"/>
      <c r="U2018" s="199"/>
      <c r="V2018" s="199"/>
      <c r="W2018" s="199"/>
      <c r="X2018" s="199"/>
      <c r="Y2018" s="199"/>
      <c r="Z2018" s="199"/>
      <c r="AA2018" s="199"/>
      <c r="AB2018" s="199"/>
      <c r="AC2018" s="199"/>
      <c r="AD2018" s="199"/>
      <c r="AE2018" s="199"/>
      <c r="AF2018" s="199"/>
      <c r="AG2018" s="199"/>
    </row>
    <row r="2019" spans="19:33" customFormat="1" ht="12.75">
      <c r="S2019" s="199"/>
      <c r="T2019" s="199"/>
      <c r="U2019" s="199"/>
      <c r="V2019" s="199"/>
      <c r="W2019" s="199"/>
      <c r="X2019" s="199"/>
      <c r="Y2019" s="199"/>
      <c r="Z2019" s="199"/>
      <c r="AA2019" s="199"/>
      <c r="AB2019" s="199"/>
      <c r="AC2019" s="199"/>
      <c r="AD2019" s="199"/>
      <c r="AE2019" s="199"/>
      <c r="AF2019" s="199"/>
      <c r="AG2019" s="199"/>
    </row>
    <row r="2020" spans="19:33" customFormat="1" ht="12.75">
      <c r="S2020" s="199"/>
      <c r="T2020" s="199"/>
      <c r="U2020" s="199"/>
      <c r="V2020" s="199"/>
      <c r="W2020" s="199"/>
      <c r="X2020" s="199"/>
      <c r="Y2020" s="199"/>
      <c r="Z2020" s="199"/>
      <c r="AA2020" s="199"/>
      <c r="AB2020" s="199"/>
      <c r="AC2020" s="199"/>
      <c r="AD2020" s="199"/>
      <c r="AE2020" s="199"/>
      <c r="AF2020" s="199"/>
      <c r="AG2020" s="199"/>
    </row>
    <row r="2021" spans="19:33" customFormat="1" ht="12.75">
      <c r="S2021" s="199"/>
      <c r="T2021" s="199"/>
      <c r="U2021" s="199"/>
      <c r="V2021" s="199"/>
      <c r="W2021" s="199"/>
      <c r="X2021" s="199"/>
      <c r="Y2021" s="199"/>
      <c r="Z2021" s="199"/>
      <c r="AA2021" s="199"/>
      <c r="AB2021" s="199"/>
      <c r="AC2021" s="199"/>
      <c r="AD2021" s="199"/>
      <c r="AE2021" s="199"/>
      <c r="AF2021" s="199"/>
      <c r="AG2021" s="199"/>
    </row>
    <row r="2022" spans="19:33" customFormat="1" ht="12.75">
      <c r="S2022" s="199"/>
      <c r="T2022" s="199"/>
      <c r="U2022" s="199"/>
      <c r="V2022" s="199"/>
      <c r="W2022" s="199"/>
      <c r="X2022" s="199"/>
      <c r="Y2022" s="199"/>
      <c r="Z2022" s="199"/>
      <c r="AA2022" s="199"/>
      <c r="AB2022" s="199"/>
      <c r="AC2022" s="199"/>
      <c r="AD2022" s="199"/>
      <c r="AE2022" s="199"/>
      <c r="AF2022" s="199"/>
      <c r="AG2022" s="199"/>
    </row>
    <row r="2023" spans="19:33" customFormat="1" ht="12.75">
      <c r="S2023" s="199"/>
      <c r="T2023" s="199"/>
      <c r="U2023" s="199"/>
      <c r="V2023" s="199"/>
      <c r="W2023" s="199"/>
      <c r="X2023" s="199"/>
      <c r="Y2023" s="199"/>
      <c r="Z2023" s="199"/>
      <c r="AA2023" s="199"/>
      <c r="AB2023" s="199"/>
      <c r="AC2023" s="199"/>
      <c r="AD2023" s="199"/>
      <c r="AE2023" s="199"/>
      <c r="AF2023" s="199"/>
      <c r="AG2023" s="199"/>
    </row>
    <row r="2024" spans="19:33" customFormat="1" ht="12.75">
      <c r="S2024" s="199"/>
      <c r="T2024" s="199"/>
      <c r="U2024" s="199"/>
      <c r="V2024" s="199"/>
      <c r="W2024" s="199"/>
      <c r="X2024" s="199"/>
      <c r="Y2024" s="199"/>
      <c r="Z2024" s="199"/>
      <c r="AA2024" s="199"/>
      <c r="AB2024" s="199"/>
      <c r="AC2024" s="199"/>
      <c r="AD2024" s="199"/>
      <c r="AE2024" s="199"/>
      <c r="AF2024" s="199"/>
      <c r="AG2024" s="199"/>
    </row>
    <row r="2025" spans="19:33" customFormat="1" ht="12.75">
      <c r="S2025" s="199"/>
      <c r="T2025" s="199"/>
      <c r="U2025" s="199"/>
      <c r="V2025" s="199"/>
      <c r="W2025" s="199"/>
      <c r="X2025" s="199"/>
      <c r="Y2025" s="199"/>
      <c r="Z2025" s="199"/>
      <c r="AA2025" s="199"/>
      <c r="AB2025" s="199"/>
      <c r="AC2025" s="199"/>
      <c r="AD2025" s="199"/>
      <c r="AE2025" s="199"/>
      <c r="AF2025" s="199"/>
      <c r="AG2025" s="199"/>
    </row>
    <row r="2026" spans="19:33" customFormat="1" ht="12.75">
      <c r="S2026" s="199"/>
      <c r="T2026" s="199"/>
      <c r="U2026" s="199"/>
      <c r="V2026" s="199"/>
      <c r="W2026" s="199"/>
      <c r="X2026" s="199"/>
      <c r="Y2026" s="199"/>
      <c r="Z2026" s="199"/>
      <c r="AA2026" s="199"/>
      <c r="AB2026" s="199"/>
      <c r="AC2026" s="199"/>
      <c r="AD2026" s="199"/>
      <c r="AE2026" s="199"/>
      <c r="AF2026" s="199"/>
      <c r="AG2026" s="199"/>
    </row>
    <row r="2027" spans="19:33" customFormat="1" ht="12.75">
      <c r="S2027" s="199"/>
      <c r="T2027" s="199"/>
      <c r="U2027" s="199"/>
      <c r="V2027" s="199"/>
      <c r="W2027" s="199"/>
      <c r="X2027" s="199"/>
      <c r="Y2027" s="199"/>
      <c r="Z2027" s="199"/>
      <c r="AA2027" s="199"/>
      <c r="AB2027" s="199"/>
      <c r="AC2027" s="199"/>
      <c r="AD2027" s="199"/>
      <c r="AE2027" s="199"/>
      <c r="AF2027" s="199"/>
      <c r="AG2027" s="199"/>
    </row>
    <row r="2028" spans="19:33" customFormat="1" ht="12.75">
      <c r="S2028" s="199"/>
      <c r="T2028" s="199"/>
      <c r="U2028" s="199"/>
      <c r="V2028" s="199"/>
      <c r="W2028" s="199"/>
      <c r="X2028" s="199"/>
      <c r="Y2028" s="199"/>
      <c r="Z2028" s="199"/>
      <c r="AA2028" s="199"/>
      <c r="AB2028" s="199"/>
      <c r="AC2028" s="199"/>
      <c r="AD2028" s="199"/>
      <c r="AE2028" s="199"/>
      <c r="AF2028" s="199"/>
      <c r="AG2028" s="199"/>
    </row>
    <row r="2029" spans="19:33" customFormat="1" ht="12.75">
      <c r="S2029" s="199"/>
      <c r="T2029" s="199"/>
      <c r="U2029" s="199"/>
      <c r="V2029" s="199"/>
      <c r="W2029" s="199"/>
      <c r="X2029" s="199"/>
      <c r="Y2029" s="199"/>
      <c r="Z2029" s="199"/>
      <c r="AA2029" s="199"/>
      <c r="AB2029" s="199"/>
      <c r="AC2029" s="199"/>
      <c r="AD2029" s="199"/>
      <c r="AE2029" s="199"/>
      <c r="AF2029" s="199"/>
      <c r="AG2029" s="199"/>
    </row>
    <row r="2030" spans="19:33" customFormat="1" ht="12.75">
      <c r="S2030" s="199"/>
      <c r="T2030" s="199"/>
      <c r="U2030" s="199"/>
      <c r="V2030" s="199"/>
      <c r="W2030" s="199"/>
      <c r="X2030" s="199"/>
      <c r="Y2030" s="199"/>
      <c r="Z2030" s="199"/>
      <c r="AA2030" s="199"/>
      <c r="AB2030" s="199"/>
      <c r="AC2030" s="199"/>
      <c r="AD2030" s="199"/>
      <c r="AE2030" s="199"/>
      <c r="AF2030" s="199"/>
      <c r="AG2030" s="199"/>
    </row>
    <row r="2031" spans="19:33" customFormat="1" ht="12.75">
      <c r="S2031" s="199"/>
      <c r="T2031" s="199"/>
      <c r="U2031" s="199"/>
      <c r="V2031" s="199"/>
      <c r="W2031" s="199"/>
      <c r="X2031" s="199"/>
      <c r="Y2031" s="199"/>
      <c r="Z2031" s="199"/>
      <c r="AA2031" s="199"/>
      <c r="AB2031" s="199"/>
      <c r="AC2031" s="199"/>
      <c r="AD2031" s="199"/>
      <c r="AE2031" s="199"/>
      <c r="AF2031" s="199"/>
      <c r="AG2031" s="199"/>
    </row>
    <row r="2032" spans="19:33" customFormat="1" ht="12.75">
      <c r="S2032" s="199"/>
      <c r="T2032" s="199"/>
      <c r="U2032" s="199"/>
      <c r="V2032" s="199"/>
      <c r="W2032" s="199"/>
      <c r="X2032" s="199"/>
      <c r="Y2032" s="199"/>
      <c r="Z2032" s="199"/>
      <c r="AA2032" s="199"/>
      <c r="AB2032" s="199"/>
      <c r="AC2032" s="199"/>
      <c r="AD2032" s="199"/>
      <c r="AE2032" s="199"/>
      <c r="AF2032" s="199"/>
      <c r="AG2032" s="199"/>
    </row>
    <row r="2033" spans="19:33" customFormat="1" ht="12.75">
      <c r="S2033" s="199"/>
      <c r="T2033" s="199"/>
      <c r="U2033" s="199"/>
      <c r="V2033" s="199"/>
      <c r="W2033" s="199"/>
      <c r="X2033" s="199"/>
      <c r="Y2033" s="199"/>
      <c r="Z2033" s="199"/>
      <c r="AA2033" s="199"/>
      <c r="AB2033" s="199"/>
      <c r="AC2033" s="199"/>
      <c r="AD2033" s="199"/>
      <c r="AE2033" s="199"/>
      <c r="AF2033" s="199"/>
      <c r="AG2033" s="199"/>
    </row>
    <row r="2034" spans="19:33" customFormat="1" ht="12.75">
      <c r="S2034" s="199"/>
      <c r="T2034" s="199"/>
      <c r="U2034" s="199"/>
      <c r="V2034" s="199"/>
      <c r="W2034" s="199"/>
      <c r="X2034" s="199"/>
      <c r="Y2034" s="199"/>
      <c r="Z2034" s="199"/>
      <c r="AA2034" s="199"/>
      <c r="AB2034" s="199"/>
      <c r="AC2034" s="199"/>
      <c r="AD2034" s="199"/>
      <c r="AE2034" s="199"/>
      <c r="AF2034" s="199"/>
      <c r="AG2034" s="199"/>
    </row>
    <row r="2035" spans="19:33" customFormat="1" ht="12.75">
      <c r="S2035" s="199"/>
      <c r="T2035" s="199"/>
      <c r="U2035" s="199"/>
      <c r="V2035" s="199"/>
      <c r="W2035" s="199"/>
      <c r="X2035" s="199"/>
      <c r="Y2035" s="199"/>
      <c r="Z2035" s="199"/>
      <c r="AA2035" s="199"/>
      <c r="AB2035" s="199"/>
      <c r="AC2035" s="199"/>
      <c r="AD2035" s="199"/>
      <c r="AE2035" s="199"/>
      <c r="AF2035" s="199"/>
      <c r="AG2035" s="199"/>
    </row>
    <row r="2036" spans="19:33" customFormat="1" ht="12.75">
      <c r="S2036" s="199"/>
      <c r="T2036" s="199"/>
      <c r="U2036" s="199"/>
      <c r="V2036" s="199"/>
      <c r="W2036" s="199"/>
      <c r="X2036" s="199"/>
      <c r="Y2036" s="199"/>
      <c r="Z2036" s="199"/>
      <c r="AA2036" s="199"/>
      <c r="AB2036" s="199"/>
      <c r="AC2036" s="199"/>
      <c r="AD2036" s="199"/>
      <c r="AE2036" s="199"/>
      <c r="AF2036" s="199"/>
      <c r="AG2036" s="199"/>
    </row>
    <row r="2037" spans="19:33" customFormat="1" ht="12.75">
      <c r="S2037" s="199"/>
      <c r="T2037" s="199"/>
      <c r="U2037" s="199"/>
      <c r="V2037" s="199"/>
      <c r="W2037" s="199"/>
      <c r="X2037" s="199"/>
      <c r="Y2037" s="199"/>
      <c r="Z2037" s="199"/>
      <c r="AA2037" s="199"/>
      <c r="AB2037" s="199"/>
      <c r="AC2037" s="199"/>
      <c r="AD2037" s="199"/>
      <c r="AE2037" s="199"/>
      <c r="AF2037" s="199"/>
      <c r="AG2037" s="199"/>
    </row>
    <row r="2038" spans="19:33" customFormat="1" ht="12.75">
      <c r="S2038" s="199"/>
      <c r="T2038" s="199"/>
      <c r="U2038" s="199"/>
      <c r="V2038" s="199"/>
      <c r="W2038" s="199"/>
      <c r="X2038" s="199"/>
      <c r="Y2038" s="199"/>
      <c r="Z2038" s="199"/>
      <c r="AA2038" s="199"/>
      <c r="AB2038" s="199"/>
      <c r="AC2038" s="199"/>
      <c r="AD2038" s="199"/>
      <c r="AE2038" s="199"/>
      <c r="AF2038" s="199"/>
      <c r="AG2038" s="199"/>
    </row>
    <row r="2039" spans="19:33" customFormat="1" ht="12.75">
      <c r="S2039" s="199"/>
      <c r="T2039" s="199"/>
      <c r="U2039" s="199"/>
      <c r="V2039" s="199"/>
      <c r="W2039" s="199"/>
      <c r="X2039" s="199"/>
      <c r="Y2039" s="199"/>
      <c r="Z2039" s="199"/>
      <c r="AA2039" s="199"/>
      <c r="AB2039" s="199"/>
      <c r="AC2039" s="199"/>
      <c r="AD2039" s="199"/>
      <c r="AE2039" s="199"/>
      <c r="AF2039" s="199"/>
      <c r="AG2039" s="199"/>
    </row>
    <row r="2040" spans="19:33" customFormat="1" ht="12.75">
      <c r="S2040" s="199"/>
      <c r="T2040" s="199"/>
      <c r="U2040" s="199"/>
      <c r="V2040" s="199"/>
      <c r="W2040" s="199"/>
      <c r="X2040" s="199"/>
      <c r="Y2040" s="199"/>
      <c r="Z2040" s="199"/>
      <c r="AA2040" s="199"/>
      <c r="AB2040" s="199"/>
      <c r="AC2040" s="199"/>
      <c r="AD2040" s="199"/>
      <c r="AE2040" s="199"/>
      <c r="AF2040" s="199"/>
      <c r="AG2040" s="199"/>
    </row>
    <row r="2041" spans="19:33" customFormat="1" ht="12.75">
      <c r="S2041" s="199"/>
      <c r="T2041" s="199"/>
      <c r="U2041" s="199"/>
      <c r="V2041" s="199"/>
      <c r="W2041" s="199"/>
      <c r="X2041" s="199"/>
      <c r="Y2041" s="199"/>
      <c r="Z2041" s="199"/>
      <c r="AA2041" s="199"/>
      <c r="AB2041" s="199"/>
      <c r="AC2041" s="199"/>
      <c r="AD2041" s="199"/>
      <c r="AE2041" s="199"/>
      <c r="AF2041" s="199"/>
      <c r="AG2041" s="199"/>
    </row>
    <row r="2042" spans="19:33" customFormat="1" ht="12.75">
      <c r="S2042" s="199"/>
      <c r="T2042" s="199"/>
      <c r="U2042" s="199"/>
      <c r="V2042" s="199"/>
      <c r="W2042" s="199"/>
      <c r="X2042" s="199"/>
      <c r="Y2042" s="199"/>
      <c r="Z2042" s="199"/>
      <c r="AA2042" s="199"/>
      <c r="AB2042" s="199"/>
      <c r="AC2042" s="199"/>
      <c r="AD2042" s="199"/>
      <c r="AE2042" s="199"/>
      <c r="AF2042" s="199"/>
      <c r="AG2042" s="199"/>
    </row>
    <row r="2043" spans="19:33" customFormat="1" ht="12.75">
      <c r="S2043" s="199"/>
      <c r="T2043" s="199"/>
      <c r="U2043" s="199"/>
      <c r="V2043" s="199"/>
      <c r="W2043" s="199"/>
      <c r="X2043" s="199"/>
      <c r="Y2043" s="199"/>
      <c r="Z2043" s="199"/>
      <c r="AA2043" s="199"/>
      <c r="AB2043" s="199"/>
      <c r="AC2043" s="199"/>
      <c r="AD2043" s="199"/>
      <c r="AE2043" s="199"/>
      <c r="AF2043" s="199"/>
      <c r="AG2043" s="199"/>
    </row>
    <row r="2044" spans="19:33" customFormat="1" ht="12.75">
      <c r="S2044" s="199"/>
      <c r="T2044" s="199"/>
      <c r="U2044" s="199"/>
      <c r="V2044" s="199"/>
      <c r="W2044" s="199"/>
      <c r="X2044" s="199"/>
      <c r="Y2044" s="199"/>
      <c r="Z2044" s="199"/>
      <c r="AA2044" s="199"/>
      <c r="AB2044" s="199"/>
      <c r="AC2044" s="199"/>
      <c r="AD2044" s="199"/>
      <c r="AE2044" s="199"/>
      <c r="AF2044" s="199"/>
      <c r="AG2044" s="199"/>
    </row>
    <row r="2045" spans="19:33" customFormat="1" ht="12.75">
      <c r="S2045" s="199"/>
      <c r="T2045" s="199"/>
      <c r="U2045" s="199"/>
      <c r="V2045" s="199"/>
      <c r="W2045" s="199"/>
      <c r="X2045" s="199"/>
      <c r="Y2045" s="199"/>
      <c r="Z2045" s="199"/>
      <c r="AA2045" s="199"/>
      <c r="AB2045" s="199"/>
      <c r="AC2045" s="199"/>
      <c r="AD2045" s="199"/>
      <c r="AE2045" s="199"/>
      <c r="AF2045" s="199"/>
      <c r="AG2045" s="199"/>
    </row>
    <row r="2046" spans="19:33" customFormat="1" ht="12.75">
      <c r="S2046" s="199"/>
      <c r="T2046" s="199"/>
      <c r="U2046" s="199"/>
      <c r="V2046" s="199"/>
      <c r="W2046" s="199"/>
      <c r="X2046" s="199"/>
      <c r="Y2046" s="199"/>
      <c r="Z2046" s="199"/>
      <c r="AA2046" s="199"/>
      <c r="AB2046" s="199"/>
      <c r="AC2046" s="199"/>
      <c r="AD2046" s="199"/>
      <c r="AE2046" s="199"/>
      <c r="AF2046" s="199"/>
      <c r="AG2046" s="199"/>
    </row>
    <row r="2047" spans="19:33" customFormat="1" ht="12.75">
      <c r="S2047" s="199"/>
      <c r="T2047" s="199"/>
      <c r="U2047" s="199"/>
      <c r="V2047" s="199"/>
      <c r="W2047" s="199"/>
      <c r="X2047" s="199"/>
      <c r="Y2047" s="199"/>
      <c r="Z2047" s="199"/>
      <c r="AA2047" s="199"/>
      <c r="AB2047" s="199"/>
      <c r="AC2047" s="199"/>
      <c r="AD2047" s="199"/>
      <c r="AE2047" s="199"/>
      <c r="AF2047" s="199"/>
      <c r="AG2047" s="199"/>
    </row>
    <row r="2048" spans="19:33" customFormat="1" ht="12.75">
      <c r="S2048" s="199"/>
      <c r="T2048" s="199"/>
      <c r="U2048" s="199"/>
      <c r="V2048" s="199"/>
      <c r="W2048" s="199"/>
      <c r="X2048" s="199"/>
      <c r="Y2048" s="199"/>
      <c r="Z2048" s="199"/>
      <c r="AA2048" s="199"/>
      <c r="AB2048" s="199"/>
      <c r="AC2048" s="199"/>
      <c r="AD2048" s="199"/>
      <c r="AE2048" s="199"/>
      <c r="AF2048" s="199"/>
      <c r="AG2048" s="199"/>
    </row>
    <row r="2049" spans="19:33" customFormat="1" ht="12.75">
      <c r="S2049" s="199"/>
      <c r="T2049" s="199"/>
      <c r="U2049" s="199"/>
      <c r="V2049" s="199"/>
      <c r="W2049" s="199"/>
      <c r="X2049" s="199"/>
      <c r="Y2049" s="199"/>
      <c r="Z2049" s="199"/>
      <c r="AA2049" s="199"/>
      <c r="AB2049" s="199"/>
      <c r="AC2049" s="199"/>
      <c r="AD2049" s="199"/>
      <c r="AE2049" s="199"/>
      <c r="AF2049" s="199"/>
      <c r="AG2049" s="199"/>
    </row>
    <row r="2050" spans="19:33" customFormat="1" ht="12.75">
      <c r="S2050" s="199"/>
      <c r="T2050" s="199"/>
      <c r="U2050" s="199"/>
      <c r="V2050" s="199"/>
      <c r="W2050" s="199"/>
      <c r="X2050" s="199"/>
      <c r="Y2050" s="199"/>
      <c r="Z2050" s="199"/>
      <c r="AA2050" s="199"/>
      <c r="AB2050" s="199"/>
      <c r="AC2050" s="199"/>
      <c r="AD2050" s="199"/>
      <c r="AE2050" s="199"/>
      <c r="AF2050" s="199"/>
      <c r="AG2050" s="199"/>
    </row>
    <row r="2051" spans="19:33" customFormat="1" ht="12.75">
      <c r="S2051" s="199"/>
      <c r="T2051" s="199"/>
      <c r="U2051" s="199"/>
      <c r="V2051" s="199"/>
      <c r="W2051" s="199"/>
      <c r="X2051" s="199"/>
      <c r="Y2051" s="199"/>
      <c r="Z2051" s="199"/>
      <c r="AA2051" s="199"/>
      <c r="AB2051" s="199"/>
      <c r="AC2051" s="199"/>
      <c r="AD2051" s="199"/>
      <c r="AE2051" s="199"/>
      <c r="AF2051" s="199"/>
      <c r="AG2051" s="199"/>
    </row>
    <row r="2052" spans="19:33" customFormat="1" ht="12.75">
      <c r="S2052" s="199"/>
      <c r="T2052" s="199"/>
      <c r="U2052" s="199"/>
      <c r="V2052" s="199"/>
      <c r="W2052" s="199"/>
      <c r="X2052" s="199"/>
      <c r="Y2052" s="199"/>
      <c r="Z2052" s="199"/>
      <c r="AA2052" s="199"/>
      <c r="AB2052" s="199"/>
      <c r="AC2052" s="199"/>
      <c r="AD2052" s="199"/>
      <c r="AE2052" s="199"/>
      <c r="AF2052" s="199"/>
      <c r="AG2052" s="199"/>
    </row>
    <row r="2053" spans="19:33" customFormat="1" ht="12.75">
      <c r="S2053" s="199"/>
      <c r="T2053" s="199"/>
      <c r="U2053" s="199"/>
      <c r="V2053" s="199"/>
      <c r="W2053" s="199"/>
      <c r="X2053" s="199"/>
      <c r="Y2053" s="199"/>
      <c r="Z2053" s="199"/>
      <c r="AA2053" s="199"/>
      <c r="AB2053" s="199"/>
      <c r="AC2053" s="199"/>
      <c r="AD2053" s="199"/>
      <c r="AE2053" s="199"/>
      <c r="AF2053" s="199"/>
      <c r="AG2053" s="199"/>
    </row>
    <row r="2054" spans="19:33" customFormat="1" ht="12.75">
      <c r="S2054" s="199"/>
      <c r="T2054" s="199"/>
      <c r="U2054" s="199"/>
      <c r="V2054" s="199"/>
      <c r="W2054" s="199"/>
      <c r="X2054" s="199"/>
      <c r="Y2054" s="199"/>
      <c r="Z2054" s="199"/>
      <c r="AA2054" s="199"/>
      <c r="AB2054" s="199"/>
      <c r="AC2054" s="199"/>
      <c r="AD2054" s="199"/>
      <c r="AE2054" s="199"/>
      <c r="AF2054" s="199"/>
      <c r="AG2054" s="199"/>
    </row>
    <row r="2055" spans="19:33" customFormat="1" ht="12.75">
      <c r="S2055" s="199"/>
      <c r="T2055" s="199"/>
      <c r="U2055" s="199"/>
      <c r="V2055" s="199"/>
      <c r="W2055" s="199"/>
      <c r="X2055" s="199"/>
      <c r="Y2055" s="199"/>
      <c r="Z2055" s="199"/>
      <c r="AA2055" s="199"/>
      <c r="AB2055" s="199"/>
      <c r="AC2055" s="199"/>
      <c r="AD2055" s="199"/>
      <c r="AE2055" s="199"/>
      <c r="AF2055" s="199"/>
      <c r="AG2055" s="199"/>
    </row>
    <row r="2056" spans="19:33" customFormat="1" ht="12.75">
      <c r="S2056" s="199"/>
      <c r="T2056" s="199"/>
      <c r="U2056" s="199"/>
      <c r="V2056" s="199"/>
      <c r="W2056" s="199"/>
      <c r="X2056" s="199"/>
      <c r="Y2056" s="199"/>
      <c r="Z2056" s="199"/>
      <c r="AA2056" s="199"/>
      <c r="AB2056" s="199"/>
      <c r="AC2056" s="199"/>
      <c r="AD2056" s="199"/>
      <c r="AE2056" s="199"/>
      <c r="AF2056" s="199"/>
      <c r="AG2056" s="199"/>
    </row>
    <row r="2057" spans="19:33" customFormat="1" ht="12.75">
      <c r="S2057" s="199"/>
      <c r="T2057" s="199"/>
      <c r="U2057" s="199"/>
      <c r="V2057" s="199"/>
      <c r="W2057" s="199"/>
      <c r="X2057" s="199"/>
      <c r="Y2057" s="199"/>
      <c r="Z2057" s="199"/>
      <c r="AA2057" s="199"/>
      <c r="AB2057" s="199"/>
      <c r="AC2057" s="199"/>
      <c r="AD2057" s="199"/>
      <c r="AE2057" s="199"/>
      <c r="AF2057" s="199"/>
      <c r="AG2057" s="199"/>
    </row>
    <row r="2058" spans="19:33" customFormat="1" ht="12.75">
      <c r="S2058" s="199"/>
      <c r="T2058" s="199"/>
      <c r="U2058" s="199"/>
      <c r="V2058" s="199"/>
      <c r="W2058" s="199"/>
      <c r="X2058" s="199"/>
      <c r="Y2058" s="199"/>
      <c r="Z2058" s="199"/>
      <c r="AA2058" s="199"/>
      <c r="AB2058" s="199"/>
      <c r="AC2058" s="199"/>
      <c r="AD2058" s="199"/>
      <c r="AE2058" s="199"/>
      <c r="AF2058" s="199"/>
      <c r="AG2058" s="199"/>
    </row>
    <row r="2059" spans="19:33" customFormat="1" ht="12.75">
      <c r="S2059" s="199"/>
      <c r="T2059" s="199"/>
      <c r="U2059" s="199"/>
      <c r="V2059" s="199"/>
      <c r="W2059" s="199"/>
      <c r="X2059" s="199"/>
      <c r="Y2059" s="199"/>
      <c r="Z2059" s="199"/>
      <c r="AA2059" s="199"/>
      <c r="AB2059" s="199"/>
      <c r="AC2059" s="199"/>
      <c r="AD2059" s="199"/>
      <c r="AE2059" s="199"/>
      <c r="AF2059" s="199"/>
      <c r="AG2059" s="199"/>
    </row>
    <row r="2060" spans="19:33" customFormat="1" ht="12.75">
      <c r="S2060" s="199"/>
      <c r="T2060" s="199"/>
      <c r="U2060" s="199"/>
      <c r="V2060" s="199"/>
      <c r="W2060" s="199"/>
      <c r="X2060" s="199"/>
      <c r="Y2060" s="199"/>
      <c r="Z2060" s="199"/>
      <c r="AA2060" s="199"/>
      <c r="AB2060" s="199"/>
      <c r="AC2060" s="199"/>
      <c r="AD2060" s="199"/>
      <c r="AE2060" s="199"/>
      <c r="AF2060" s="199"/>
      <c r="AG2060" s="199"/>
    </row>
    <row r="2061" spans="19:33" customFormat="1" ht="12.75">
      <c r="S2061" s="199"/>
      <c r="T2061" s="199"/>
      <c r="U2061" s="199"/>
      <c r="V2061" s="199"/>
      <c r="W2061" s="199"/>
      <c r="X2061" s="199"/>
      <c r="Y2061" s="199"/>
      <c r="Z2061" s="199"/>
      <c r="AA2061" s="199"/>
      <c r="AB2061" s="199"/>
      <c r="AC2061" s="199"/>
      <c r="AD2061" s="199"/>
      <c r="AE2061" s="199"/>
      <c r="AF2061" s="199"/>
      <c r="AG2061" s="199"/>
    </row>
    <row r="2062" spans="19:33" customFormat="1" ht="12.75">
      <c r="S2062" s="199"/>
      <c r="T2062" s="199"/>
      <c r="U2062" s="199"/>
      <c r="V2062" s="199"/>
      <c r="W2062" s="199"/>
      <c r="X2062" s="199"/>
      <c r="Y2062" s="199"/>
      <c r="Z2062" s="199"/>
      <c r="AA2062" s="199"/>
      <c r="AB2062" s="199"/>
      <c r="AC2062" s="199"/>
      <c r="AD2062" s="199"/>
      <c r="AE2062" s="199"/>
      <c r="AF2062" s="199"/>
      <c r="AG2062" s="199"/>
    </row>
    <row r="2063" spans="19:33" customFormat="1" ht="12.75">
      <c r="S2063" s="199"/>
      <c r="T2063" s="199"/>
      <c r="U2063" s="199"/>
      <c r="V2063" s="199"/>
      <c r="W2063" s="199"/>
      <c r="X2063" s="199"/>
      <c r="Y2063" s="199"/>
      <c r="Z2063" s="199"/>
      <c r="AA2063" s="199"/>
      <c r="AB2063" s="199"/>
      <c r="AC2063" s="199"/>
      <c r="AD2063" s="199"/>
      <c r="AE2063" s="199"/>
      <c r="AF2063" s="199"/>
      <c r="AG2063" s="199"/>
    </row>
    <row r="2064" spans="19:33" customFormat="1" ht="12.75">
      <c r="S2064" s="199"/>
      <c r="T2064" s="199"/>
      <c r="U2064" s="199"/>
      <c r="V2064" s="199"/>
      <c r="W2064" s="199"/>
      <c r="X2064" s="199"/>
      <c r="Y2064" s="199"/>
      <c r="Z2064" s="199"/>
      <c r="AA2064" s="199"/>
      <c r="AB2064" s="199"/>
      <c r="AC2064" s="199"/>
      <c r="AD2064" s="199"/>
      <c r="AE2064" s="199"/>
      <c r="AF2064" s="199"/>
      <c r="AG2064" s="199"/>
    </row>
    <row r="2065" spans="19:33" customFormat="1" ht="12.75">
      <c r="S2065" s="199"/>
      <c r="T2065" s="199"/>
      <c r="U2065" s="199"/>
      <c r="V2065" s="199"/>
      <c r="W2065" s="199"/>
      <c r="X2065" s="199"/>
      <c r="Y2065" s="199"/>
      <c r="Z2065" s="199"/>
      <c r="AA2065" s="199"/>
      <c r="AB2065" s="199"/>
      <c r="AC2065" s="199"/>
      <c r="AD2065" s="199"/>
      <c r="AE2065" s="199"/>
      <c r="AF2065" s="199"/>
      <c r="AG2065" s="199"/>
    </row>
    <row r="2066" spans="19:33" customFormat="1" ht="12.75">
      <c r="S2066" s="199"/>
      <c r="T2066" s="199"/>
      <c r="U2066" s="199"/>
      <c r="V2066" s="199"/>
      <c r="W2066" s="199"/>
      <c r="X2066" s="199"/>
      <c r="Y2066" s="199"/>
      <c r="Z2066" s="199"/>
      <c r="AA2066" s="199"/>
      <c r="AB2066" s="199"/>
      <c r="AC2066" s="199"/>
      <c r="AD2066" s="199"/>
      <c r="AE2066" s="199"/>
      <c r="AF2066" s="199"/>
      <c r="AG2066" s="199"/>
    </row>
    <row r="2067" spans="19:33" customFormat="1" ht="12.75">
      <c r="S2067" s="199"/>
      <c r="T2067" s="199"/>
      <c r="U2067" s="199"/>
      <c r="V2067" s="199"/>
      <c r="W2067" s="199"/>
      <c r="X2067" s="199"/>
      <c r="Y2067" s="199"/>
      <c r="Z2067" s="199"/>
      <c r="AA2067" s="199"/>
      <c r="AB2067" s="199"/>
      <c r="AC2067" s="199"/>
      <c r="AD2067" s="199"/>
      <c r="AE2067" s="199"/>
      <c r="AF2067" s="199"/>
      <c r="AG2067" s="199"/>
    </row>
    <row r="2068" spans="19:33" customFormat="1" ht="12.75">
      <c r="S2068" s="199"/>
      <c r="T2068" s="199"/>
      <c r="U2068" s="199"/>
      <c r="V2068" s="199"/>
      <c r="W2068" s="199"/>
      <c r="X2068" s="199"/>
      <c r="Y2068" s="199"/>
      <c r="Z2068" s="199"/>
      <c r="AA2068" s="199"/>
      <c r="AB2068" s="199"/>
      <c r="AC2068" s="199"/>
      <c r="AD2068" s="199"/>
      <c r="AE2068" s="199"/>
      <c r="AF2068" s="199"/>
      <c r="AG2068" s="199"/>
    </row>
    <row r="2069" spans="19:33" customFormat="1" ht="12.75">
      <c r="S2069" s="199"/>
      <c r="T2069" s="199"/>
      <c r="U2069" s="199"/>
      <c r="V2069" s="199"/>
      <c r="W2069" s="199"/>
      <c r="X2069" s="199"/>
      <c r="Y2069" s="199"/>
      <c r="Z2069" s="199"/>
      <c r="AA2069" s="199"/>
      <c r="AB2069" s="199"/>
      <c r="AC2069" s="199"/>
      <c r="AD2069" s="199"/>
      <c r="AE2069" s="199"/>
      <c r="AF2069" s="199"/>
      <c r="AG2069" s="199"/>
    </row>
    <row r="2070" spans="19:33" customFormat="1" ht="12.75">
      <c r="S2070" s="199"/>
      <c r="T2070" s="199"/>
      <c r="U2070" s="199"/>
      <c r="V2070" s="199"/>
      <c r="W2070" s="199"/>
      <c r="X2070" s="199"/>
      <c r="Y2070" s="199"/>
      <c r="Z2070" s="199"/>
      <c r="AA2070" s="199"/>
      <c r="AB2070" s="199"/>
      <c r="AC2070" s="199"/>
      <c r="AD2070" s="199"/>
      <c r="AE2070" s="199"/>
      <c r="AF2070" s="199"/>
      <c r="AG2070" s="199"/>
    </row>
    <row r="2071" spans="19:33" customFormat="1" ht="12.75">
      <c r="S2071" s="199"/>
      <c r="T2071" s="199"/>
      <c r="U2071" s="199"/>
      <c r="V2071" s="199"/>
      <c r="W2071" s="199"/>
      <c r="X2071" s="199"/>
      <c r="Y2071" s="199"/>
      <c r="Z2071" s="199"/>
      <c r="AA2071" s="199"/>
      <c r="AB2071" s="199"/>
      <c r="AC2071" s="199"/>
      <c r="AD2071" s="199"/>
      <c r="AE2071" s="199"/>
      <c r="AF2071" s="199"/>
      <c r="AG2071" s="199"/>
    </row>
    <row r="2072" spans="19:33" customFormat="1" ht="12.75">
      <c r="S2072" s="199"/>
      <c r="T2072" s="199"/>
      <c r="U2072" s="199"/>
      <c r="V2072" s="199"/>
      <c r="W2072" s="199"/>
      <c r="X2072" s="199"/>
      <c r="Y2072" s="199"/>
      <c r="Z2072" s="199"/>
      <c r="AA2072" s="199"/>
      <c r="AB2072" s="199"/>
      <c r="AC2072" s="199"/>
      <c r="AD2072" s="199"/>
      <c r="AE2072" s="199"/>
      <c r="AF2072" s="199"/>
      <c r="AG2072" s="199"/>
    </row>
    <row r="2073" spans="19:33" customFormat="1" ht="12.75">
      <c r="S2073" s="199"/>
      <c r="T2073" s="199"/>
      <c r="U2073" s="199"/>
      <c r="V2073" s="199"/>
      <c r="W2073" s="199"/>
      <c r="X2073" s="199"/>
      <c r="Y2073" s="199"/>
      <c r="Z2073" s="199"/>
      <c r="AA2073" s="199"/>
      <c r="AB2073" s="199"/>
      <c r="AC2073" s="199"/>
      <c r="AD2073" s="199"/>
      <c r="AE2073" s="199"/>
      <c r="AF2073" s="199"/>
      <c r="AG2073" s="199"/>
    </row>
    <row r="2074" spans="19:33" customFormat="1" ht="12.75">
      <c r="S2074" s="199"/>
      <c r="T2074" s="199"/>
      <c r="U2074" s="199"/>
      <c r="V2074" s="199"/>
      <c r="W2074" s="199"/>
      <c r="X2074" s="199"/>
      <c r="Y2074" s="199"/>
      <c r="Z2074" s="199"/>
      <c r="AA2074" s="199"/>
      <c r="AB2074" s="199"/>
      <c r="AC2074" s="199"/>
      <c r="AD2074" s="199"/>
      <c r="AE2074" s="199"/>
      <c r="AF2074" s="199"/>
      <c r="AG2074" s="199"/>
    </row>
    <row r="2075" spans="19:33" customFormat="1" ht="12.75">
      <c r="S2075" s="199"/>
      <c r="T2075" s="199"/>
      <c r="U2075" s="199"/>
      <c r="V2075" s="199"/>
      <c r="W2075" s="199"/>
      <c r="X2075" s="199"/>
      <c r="Y2075" s="199"/>
      <c r="Z2075" s="199"/>
      <c r="AA2075" s="199"/>
      <c r="AB2075" s="199"/>
      <c r="AC2075" s="199"/>
      <c r="AD2075" s="199"/>
      <c r="AE2075" s="199"/>
      <c r="AF2075" s="199"/>
      <c r="AG2075" s="199"/>
    </row>
    <row r="2076" spans="19:33" customFormat="1" ht="12.75">
      <c r="S2076" s="199"/>
      <c r="T2076" s="199"/>
      <c r="U2076" s="199"/>
      <c r="V2076" s="199"/>
      <c r="W2076" s="199"/>
      <c r="X2076" s="199"/>
      <c r="Y2076" s="199"/>
      <c r="Z2076" s="199"/>
      <c r="AA2076" s="199"/>
      <c r="AB2076" s="199"/>
      <c r="AC2076" s="199"/>
      <c r="AD2076" s="199"/>
      <c r="AE2076" s="199"/>
      <c r="AF2076" s="199"/>
      <c r="AG2076" s="199"/>
    </row>
    <row r="2077" spans="19:33" customFormat="1" ht="12.75">
      <c r="S2077" s="199"/>
      <c r="T2077" s="199"/>
      <c r="U2077" s="199"/>
      <c r="V2077" s="199"/>
      <c r="W2077" s="199"/>
      <c r="X2077" s="199"/>
      <c r="Y2077" s="199"/>
      <c r="Z2077" s="199"/>
      <c r="AA2077" s="199"/>
      <c r="AB2077" s="199"/>
      <c r="AC2077" s="199"/>
      <c r="AD2077" s="199"/>
      <c r="AE2077" s="199"/>
      <c r="AF2077" s="199"/>
      <c r="AG2077" s="199"/>
    </row>
    <row r="2078" spans="19:33" customFormat="1" ht="12.75">
      <c r="S2078" s="199"/>
      <c r="T2078" s="199"/>
      <c r="U2078" s="199"/>
      <c r="V2078" s="199"/>
      <c r="W2078" s="199"/>
      <c r="X2078" s="199"/>
      <c r="Y2078" s="199"/>
      <c r="Z2078" s="199"/>
      <c r="AA2078" s="199"/>
      <c r="AB2078" s="199"/>
      <c r="AC2078" s="199"/>
      <c r="AD2078" s="199"/>
      <c r="AE2078" s="199"/>
      <c r="AF2078" s="199"/>
      <c r="AG2078" s="199"/>
    </row>
    <row r="2079" spans="19:33" customFormat="1" ht="12.75">
      <c r="S2079" s="199"/>
      <c r="T2079" s="199"/>
      <c r="U2079" s="199"/>
      <c r="V2079" s="199"/>
      <c r="W2079" s="199"/>
      <c r="X2079" s="199"/>
      <c r="Y2079" s="199"/>
      <c r="Z2079" s="199"/>
      <c r="AA2079" s="199"/>
      <c r="AB2079" s="199"/>
      <c r="AC2079" s="199"/>
      <c r="AD2079" s="199"/>
      <c r="AE2079" s="199"/>
      <c r="AF2079" s="199"/>
      <c r="AG2079" s="199"/>
    </row>
    <row r="2080" spans="19:33" customFormat="1" ht="12.75">
      <c r="S2080" s="199"/>
      <c r="T2080" s="199"/>
      <c r="U2080" s="199"/>
      <c r="V2080" s="199"/>
      <c r="W2080" s="199"/>
      <c r="X2080" s="199"/>
      <c r="Y2080" s="199"/>
      <c r="Z2080" s="199"/>
      <c r="AA2080" s="199"/>
      <c r="AB2080" s="199"/>
      <c r="AC2080" s="199"/>
      <c r="AD2080" s="199"/>
      <c r="AE2080" s="199"/>
      <c r="AF2080" s="199"/>
      <c r="AG2080" s="199"/>
    </row>
    <row r="2081" spans="19:33" customFormat="1" ht="12.75">
      <c r="S2081" s="199"/>
      <c r="T2081" s="199"/>
      <c r="U2081" s="199"/>
      <c r="V2081" s="199"/>
      <c r="W2081" s="199"/>
      <c r="X2081" s="199"/>
      <c r="Y2081" s="199"/>
      <c r="Z2081" s="199"/>
      <c r="AA2081" s="199"/>
      <c r="AB2081" s="199"/>
      <c r="AC2081" s="199"/>
      <c r="AD2081" s="199"/>
      <c r="AE2081" s="199"/>
      <c r="AF2081" s="199"/>
      <c r="AG2081" s="199"/>
    </row>
    <row r="2082" spans="19:33" customFormat="1" ht="12.75">
      <c r="S2082" s="199"/>
      <c r="T2082" s="199"/>
      <c r="U2082" s="199"/>
      <c r="V2082" s="199"/>
      <c r="W2082" s="199"/>
      <c r="X2082" s="199"/>
      <c r="Y2082" s="199"/>
      <c r="Z2082" s="199"/>
      <c r="AA2082" s="199"/>
      <c r="AB2082" s="199"/>
      <c r="AC2082" s="199"/>
      <c r="AD2082" s="199"/>
      <c r="AE2082" s="199"/>
      <c r="AF2082" s="199"/>
      <c r="AG2082" s="199"/>
    </row>
    <row r="2083" spans="19:33" customFormat="1" ht="12.75">
      <c r="S2083" s="199"/>
      <c r="T2083" s="199"/>
      <c r="U2083" s="199"/>
      <c r="V2083" s="199"/>
      <c r="W2083" s="199"/>
      <c r="X2083" s="199"/>
      <c r="Y2083" s="199"/>
      <c r="Z2083" s="199"/>
      <c r="AA2083" s="199"/>
      <c r="AB2083" s="199"/>
      <c r="AC2083" s="199"/>
      <c r="AD2083" s="199"/>
      <c r="AE2083" s="199"/>
      <c r="AF2083" s="199"/>
      <c r="AG2083" s="199"/>
    </row>
    <row r="2084" spans="19:33" customFormat="1" ht="12.75">
      <c r="S2084" s="199"/>
      <c r="T2084" s="199"/>
      <c r="U2084" s="199"/>
      <c r="V2084" s="199"/>
      <c r="W2084" s="199"/>
      <c r="X2084" s="199"/>
      <c r="Y2084" s="199"/>
      <c r="Z2084" s="199"/>
      <c r="AA2084" s="199"/>
      <c r="AB2084" s="199"/>
      <c r="AC2084" s="199"/>
      <c r="AD2084" s="199"/>
      <c r="AE2084" s="199"/>
      <c r="AF2084" s="199"/>
      <c r="AG2084" s="199"/>
    </row>
    <row r="2085" spans="19:33" customFormat="1" ht="12.75">
      <c r="S2085" s="199"/>
      <c r="T2085" s="199"/>
      <c r="U2085" s="199"/>
      <c r="V2085" s="199"/>
      <c r="W2085" s="199"/>
      <c r="X2085" s="199"/>
      <c r="Y2085" s="199"/>
      <c r="Z2085" s="199"/>
      <c r="AA2085" s="199"/>
      <c r="AB2085" s="199"/>
      <c r="AC2085" s="199"/>
      <c r="AD2085" s="199"/>
      <c r="AE2085" s="199"/>
      <c r="AF2085" s="199"/>
      <c r="AG2085" s="199"/>
    </row>
    <row r="2086" spans="19:33" customFormat="1" ht="12.75">
      <c r="S2086" s="199"/>
      <c r="T2086" s="199"/>
      <c r="U2086" s="199"/>
      <c r="V2086" s="199"/>
      <c r="W2086" s="199"/>
      <c r="X2086" s="199"/>
      <c r="Y2086" s="199"/>
      <c r="Z2086" s="199"/>
      <c r="AA2086" s="199"/>
      <c r="AB2086" s="199"/>
      <c r="AC2086" s="199"/>
      <c r="AD2086" s="199"/>
      <c r="AE2086" s="199"/>
      <c r="AF2086" s="199"/>
      <c r="AG2086" s="199"/>
    </row>
    <row r="2087" spans="19:33" customFormat="1" ht="12.75">
      <c r="S2087" s="199"/>
      <c r="T2087" s="199"/>
      <c r="U2087" s="199"/>
      <c r="V2087" s="199"/>
      <c r="W2087" s="199"/>
      <c r="X2087" s="199"/>
      <c r="Y2087" s="199"/>
      <c r="Z2087" s="199"/>
      <c r="AA2087" s="199"/>
      <c r="AB2087" s="199"/>
      <c r="AC2087" s="199"/>
      <c r="AD2087" s="199"/>
      <c r="AE2087" s="199"/>
      <c r="AF2087" s="199"/>
      <c r="AG2087" s="199"/>
    </row>
    <row r="2088" spans="19:33" customFormat="1" ht="12.75">
      <c r="S2088" s="199"/>
      <c r="T2088" s="199"/>
      <c r="U2088" s="199"/>
      <c r="V2088" s="199"/>
      <c r="W2088" s="199"/>
      <c r="X2088" s="199"/>
      <c r="Y2088" s="199"/>
      <c r="Z2088" s="199"/>
      <c r="AA2088" s="199"/>
      <c r="AB2088" s="199"/>
      <c r="AC2088" s="199"/>
      <c r="AD2088" s="199"/>
      <c r="AE2088" s="199"/>
      <c r="AF2088" s="199"/>
      <c r="AG2088" s="199"/>
    </row>
    <row r="2089" spans="19:33" customFormat="1" ht="12.75">
      <c r="S2089" s="199"/>
      <c r="T2089" s="199"/>
      <c r="U2089" s="199"/>
      <c r="V2089" s="199"/>
      <c r="W2089" s="199"/>
      <c r="X2089" s="199"/>
      <c r="Y2089" s="199"/>
      <c r="Z2089" s="199"/>
      <c r="AA2089" s="199"/>
      <c r="AB2089" s="199"/>
      <c r="AC2089" s="199"/>
      <c r="AD2089" s="199"/>
      <c r="AE2089" s="199"/>
      <c r="AF2089" s="199"/>
      <c r="AG2089" s="199"/>
    </row>
    <row r="2090" spans="19:33" customFormat="1" ht="12.75">
      <c r="S2090" s="199"/>
      <c r="T2090" s="199"/>
      <c r="U2090" s="199"/>
      <c r="V2090" s="199"/>
      <c r="W2090" s="199"/>
      <c r="X2090" s="199"/>
      <c r="Y2090" s="199"/>
      <c r="Z2090" s="199"/>
      <c r="AA2090" s="199"/>
      <c r="AB2090" s="199"/>
      <c r="AC2090" s="199"/>
      <c r="AD2090" s="199"/>
      <c r="AE2090" s="199"/>
      <c r="AF2090" s="199"/>
      <c r="AG2090" s="199"/>
    </row>
    <row r="2091" spans="19:33" customFormat="1" ht="12.75">
      <c r="S2091" s="199"/>
      <c r="T2091" s="199"/>
      <c r="U2091" s="199"/>
      <c r="V2091" s="199"/>
      <c r="W2091" s="199"/>
      <c r="X2091" s="199"/>
      <c r="Y2091" s="199"/>
      <c r="Z2091" s="199"/>
      <c r="AA2091" s="199"/>
      <c r="AB2091" s="199"/>
      <c r="AC2091" s="199"/>
      <c r="AD2091" s="199"/>
      <c r="AE2091" s="199"/>
      <c r="AF2091" s="199"/>
      <c r="AG2091" s="199"/>
    </row>
    <row r="2092" spans="19:33" customFormat="1" ht="12.75">
      <c r="S2092" s="199"/>
      <c r="T2092" s="199"/>
      <c r="U2092" s="199"/>
      <c r="V2092" s="199"/>
      <c r="W2092" s="199"/>
      <c r="X2092" s="199"/>
      <c r="Y2092" s="199"/>
      <c r="Z2092" s="199"/>
      <c r="AA2092" s="199"/>
      <c r="AB2092" s="199"/>
      <c r="AC2092" s="199"/>
      <c r="AD2092" s="199"/>
      <c r="AE2092" s="199"/>
      <c r="AF2092" s="199"/>
      <c r="AG2092" s="199"/>
    </row>
    <row r="2093" spans="19:33" customFormat="1" ht="12.75">
      <c r="S2093" s="199"/>
      <c r="T2093" s="199"/>
      <c r="U2093" s="199"/>
      <c r="V2093" s="199"/>
      <c r="W2093" s="199"/>
      <c r="X2093" s="199"/>
      <c r="Y2093" s="199"/>
      <c r="Z2093" s="199"/>
      <c r="AA2093" s="199"/>
      <c r="AB2093" s="199"/>
      <c r="AC2093" s="199"/>
      <c r="AD2093" s="199"/>
      <c r="AE2093" s="199"/>
      <c r="AF2093" s="199"/>
      <c r="AG2093" s="199"/>
    </row>
    <row r="2094" spans="19:33" customFormat="1" ht="12.75">
      <c r="S2094" s="199"/>
      <c r="T2094" s="199"/>
      <c r="U2094" s="199"/>
      <c r="V2094" s="199"/>
      <c r="W2094" s="199"/>
      <c r="X2094" s="199"/>
      <c r="Y2094" s="199"/>
      <c r="Z2094" s="199"/>
      <c r="AA2094" s="199"/>
      <c r="AB2094" s="199"/>
      <c r="AC2094" s="199"/>
      <c r="AD2094" s="199"/>
      <c r="AE2094" s="199"/>
      <c r="AF2094" s="199"/>
      <c r="AG2094" s="199"/>
    </row>
    <row r="2095" spans="19:33" customFormat="1" ht="12.75">
      <c r="S2095" s="199"/>
      <c r="T2095" s="199"/>
      <c r="U2095" s="199"/>
      <c r="V2095" s="199"/>
      <c r="W2095" s="199"/>
      <c r="X2095" s="199"/>
      <c r="Y2095" s="199"/>
      <c r="Z2095" s="199"/>
      <c r="AA2095" s="199"/>
      <c r="AB2095" s="199"/>
      <c r="AC2095" s="199"/>
      <c r="AD2095" s="199"/>
      <c r="AE2095" s="199"/>
      <c r="AF2095" s="199"/>
      <c r="AG2095" s="199"/>
    </row>
    <row r="2096" spans="19:33" customFormat="1" ht="12.75">
      <c r="S2096" s="199"/>
      <c r="T2096" s="199"/>
      <c r="U2096" s="199"/>
      <c r="V2096" s="199"/>
      <c r="W2096" s="199"/>
      <c r="X2096" s="199"/>
      <c r="Y2096" s="199"/>
      <c r="Z2096" s="199"/>
      <c r="AA2096" s="199"/>
      <c r="AB2096" s="199"/>
      <c r="AC2096" s="199"/>
      <c r="AD2096" s="199"/>
      <c r="AE2096" s="199"/>
      <c r="AF2096" s="199"/>
      <c r="AG2096" s="199"/>
    </row>
    <row r="2097" spans="19:33" customFormat="1" ht="12.75">
      <c r="S2097" s="199"/>
      <c r="T2097" s="199"/>
      <c r="U2097" s="199"/>
      <c r="V2097" s="199"/>
      <c r="W2097" s="199"/>
      <c r="X2097" s="199"/>
      <c r="Y2097" s="199"/>
      <c r="Z2097" s="199"/>
      <c r="AA2097" s="199"/>
      <c r="AB2097" s="199"/>
      <c r="AC2097" s="199"/>
      <c r="AD2097" s="199"/>
      <c r="AE2097" s="199"/>
      <c r="AF2097" s="199"/>
      <c r="AG2097" s="199"/>
    </row>
    <row r="2098" spans="19:33" customFormat="1" ht="12.75">
      <c r="S2098" s="199"/>
      <c r="T2098" s="199"/>
      <c r="U2098" s="199"/>
      <c r="V2098" s="199"/>
      <c r="W2098" s="199"/>
      <c r="X2098" s="199"/>
      <c r="Y2098" s="199"/>
      <c r="Z2098" s="199"/>
      <c r="AA2098" s="199"/>
      <c r="AB2098" s="199"/>
      <c r="AC2098" s="199"/>
      <c r="AD2098" s="199"/>
      <c r="AE2098" s="199"/>
      <c r="AF2098" s="199"/>
      <c r="AG2098" s="199"/>
    </row>
    <row r="2099" spans="19:33" customFormat="1" ht="12.75">
      <c r="S2099" s="199"/>
      <c r="T2099" s="199"/>
      <c r="U2099" s="199"/>
      <c r="V2099" s="199"/>
      <c r="W2099" s="199"/>
      <c r="X2099" s="199"/>
      <c r="Y2099" s="199"/>
      <c r="Z2099" s="199"/>
      <c r="AA2099" s="199"/>
      <c r="AB2099" s="199"/>
      <c r="AC2099" s="199"/>
      <c r="AD2099" s="199"/>
      <c r="AE2099" s="199"/>
      <c r="AF2099" s="199"/>
      <c r="AG2099" s="199"/>
    </row>
    <row r="2100" spans="19:33" customFormat="1" ht="12.75">
      <c r="S2100" s="199"/>
      <c r="T2100" s="199"/>
      <c r="U2100" s="199"/>
      <c r="V2100" s="199"/>
      <c r="W2100" s="199"/>
      <c r="X2100" s="199"/>
      <c r="Y2100" s="199"/>
      <c r="Z2100" s="199"/>
      <c r="AA2100" s="199"/>
      <c r="AB2100" s="199"/>
      <c r="AC2100" s="199"/>
      <c r="AD2100" s="199"/>
      <c r="AE2100" s="199"/>
      <c r="AF2100" s="199"/>
      <c r="AG2100" s="199"/>
    </row>
    <row r="2101" spans="19:33" customFormat="1" ht="12.75">
      <c r="S2101" s="199"/>
      <c r="T2101" s="199"/>
      <c r="U2101" s="199"/>
      <c r="V2101" s="199"/>
      <c r="W2101" s="199"/>
      <c r="X2101" s="199"/>
      <c r="Y2101" s="199"/>
      <c r="Z2101" s="199"/>
      <c r="AA2101" s="199"/>
      <c r="AB2101" s="199"/>
      <c r="AC2101" s="199"/>
      <c r="AD2101" s="199"/>
      <c r="AE2101" s="199"/>
      <c r="AF2101" s="199"/>
      <c r="AG2101" s="199"/>
    </row>
    <row r="2102" spans="19:33" customFormat="1" ht="12.75">
      <c r="S2102" s="199"/>
      <c r="T2102" s="199"/>
      <c r="U2102" s="199"/>
      <c r="V2102" s="199"/>
      <c r="W2102" s="199"/>
      <c r="X2102" s="199"/>
      <c r="Y2102" s="199"/>
      <c r="Z2102" s="199"/>
      <c r="AA2102" s="199"/>
      <c r="AB2102" s="199"/>
      <c r="AC2102" s="199"/>
      <c r="AD2102" s="199"/>
      <c r="AE2102" s="199"/>
      <c r="AF2102" s="199"/>
      <c r="AG2102" s="199"/>
    </row>
    <row r="2103" spans="19:33" customFormat="1" ht="12.75">
      <c r="S2103" s="199"/>
      <c r="T2103" s="199"/>
      <c r="U2103" s="199"/>
      <c r="V2103" s="199"/>
      <c r="W2103" s="199"/>
      <c r="X2103" s="199"/>
      <c r="Y2103" s="199"/>
      <c r="Z2103" s="199"/>
      <c r="AA2103" s="199"/>
      <c r="AB2103" s="199"/>
      <c r="AC2103" s="199"/>
      <c r="AD2103" s="199"/>
      <c r="AE2103" s="199"/>
      <c r="AF2103" s="199"/>
      <c r="AG2103" s="199"/>
    </row>
    <row r="2104" spans="19:33" customFormat="1" ht="12.75">
      <c r="S2104" s="199"/>
      <c r="T2104" s="199"/>
      <c r="U2104" s="199"/>
      <c r="V2104" s="199"/>
      <c r="W2104" s="199"/>
      <c r="X2104" s="199"/>
      <c r="Y2104" s="199"/>
      <c r="Z2104" s="199"/>
      <c r="AA2104" s="199"/>
      <c r="AB2104" s="199"/>
      <c r="AC2104" s="199"/>
      <c r="AD2104" s="199"/>
      <c r="AE2104" s="199"/>
      <c r="AF2104" s="199"/>
      <c r="AG2104" s="199"/>
    </row>
    <row r="2105" spans="19:33" customFormat="1" ht="12.75">
      <c r="S2105" s="199"/>
      <c r="T2105" s="199"/>
      <c r="U2105" s="199"/>
      <c r="V2105" s="199"/>
      <c r="W2105" s="199"/>
      <c r="X2105" s="199"/>
      <c r="Y2105" s="199"/>
      <c r="Z2105" s="199"/>
      <c r="AA2105" s="199"/>
      <c r="AB2105" s="199"/>
      <c r="AC2105" s="199"/>
      <c r="AD2105" s="199"/>
      <c r="AE2105" s="199"/>
      <c r="AF2105" s="199"/>
      <c r="AG2105" s="199"/>
    </row>
    <row r="2106" spans="19:33" customFormat="1" ht="12.75">
      <c r="S2106" s="199"/>
      <c r="T2106" s="199"/>
      <c r="U2106" s="199"/>
      <c r="V2106" s="199"/>
      <c r="W2106" s="199"/>
      <c r="X2106" s="199"/>
      <c r="Y2106" s="199"/>
      <c r="Z2106" s="199"/>
      <c r="AA2106" s="199"/>
      <c r="AB2106" s="199"/>
      <c r="AC2106" s="199"/>
      <c r="AD2106" s="199"/>
      <c r="AE2106" s="199"/>
      <c r="AF2106" s="199"/>
      <c r="AG2106" s="199"/>
    </row>
    <row r="2107" spans="19:33" customFormat="1" ht="12.75">
      <c r="S2107" s="199"/>
      <c r="T2107" s="199"/>
      <c r="U2107" s="199"/>
      <c r="V2107" s="199"/>
      <c r="W2107" s="199"/>
      <c r="X2107" s="199"/>
      <c r="Y2107" s="199"/>
      <c r="Z2107" s="199"/>
      <c r="AA2107" s="199"/>
      <c r="AB2107" s="199"/>
      <c r="AC2107" s="199"/>
      <c r="AD2107" s="199"/>
      <c r="AE2107" s="199"/>
      <c r="AF2107" s="199"/>
      <c r="AG2107" s="199"/>
    </row>
    <row r="2108" spans="19:33" customFormat="1" ht="12.75">
      <c r="S2108" s="199"/>
      <c r="T2108" s="199"/>
      <c r="U2108" s="199"/>
      <c r="V2108" s="199"/>
      <c r="W2108" s="199"/>
      <c r="X2108" s="199"/>
      <c r="Y2108" s="199"/>
      <c r="Z2108" s="199"/>
      <c r="AA2108" s="199"/>
      <c r="AB2108" s="199"/>
      <c r="AC2108" s="199"/>
      <c r="AD2108" s="199"/>
      <c r="AE2108" s="199"/>
      <c r="AF2108" s="199"/>
      <c r="AG2108" s="199"/>
    </row>
    <row r="2109" spans="19:33" customFormat="1" ht="12.75">
      <c r="S2109" s="199"/>
      <c r="T2109" s="199"/>
      <c r="U2109" s="199"/>
      <c r="V2109" s="199"/>
      <c r="W2109" s="199"/>
      <c r="X2109" s="199"/>
      <c r="Y2109" s="199"/>
      <c r="Z2109" s="199"/>
      <c r="AA2109" s="199"/>
      <c r="AB2109" s="199"/>
      <c r="AC2109" s="199"/>
      <c r="AD2109" s="199"/>
      <c r="AE2109" s="199"/>
      <c r="AF2109" s="199"/>
      <c r="AG2109" s="199"/>
    </row>
    <row r="2110" spans="19:33" customFormat="1" ht="12.75">
      <c r="S2110" s="199"/>
      <c r="T2110" s="199"/>
      <c r="U2110" s="199"/>
      <c r="V2110" s="199"/>
      <c r="W2110" s="199"/>
      <c r="X2110" s="199"/>
      <c r="Y2110" s="199"/>
      <c r="Z2110" s="199"/>
      <c r="AA2110" s="199"/>
      <c r="AB2110" s="199"/>
      <c r="AC2110" s="199"/>
      <c r="AD2110" s="199"/>
      <c r="AE2110" s="199"/>
      <c r="AF2110" s="199"/>
      <c r="AG2110" s="199"/>
    </row>
    <row r="2111" spans="19:33" customFormat="1" ht="12.75">
      <c r="S2111" s="199"/>
      <c r="T2111" s="199"/>
      <c r="U2111" s="199"/>
      <c r="V2111" s="199"/>
      <c r="W2111" s="199"/>
      <c r="X2111" s="199"/>
      <c r="Y2111" s="199"/>
      <c r="Z2111" s="199"/>
      <c r="AA2111" s="199"/>
      <c r="AB2111" s="199"/>
      <c r="AC2111" s="199"/>
      <c r="AD2111" s="199"/>
      <c r="AE2111" s="199"/>
      <c r="AF2111" s="199"/>
      <c r="AG2111" s="199"/>
    </row>
    <row r="2112" spans="19:33" customFormat="1" ht="12.75">
      <c r="S2112" s="199"/>
      <c r="T2112" s="199"/>
      <c r="U2112" s="199"/>
      <c r="V2112" s="199"/>
      <c r="W2112" s="199"/>
      <c r="X2112" s="199"/>
      <c r="Y2112" s="199"/>
      <c r="Z2112" s="199"/>
      <c r="AA2112" s="199"/>
      <c r="AB2112" s="199"/>
      <c r="AC2112" s="199"/>
      <c r="AD2112" s="199"/>
      <c r="AE2112" s="199"/>
      <c r="AF2112" s="199"/>
      <c r="AG2112" s="199"/>
    </row>
    <row r="2113" spans="19:33" customFormat="1" ht="12.75">
      <c r="S2113" s="199"/>
      <c r="T2113" s="199"/>
      <c r="U2113" s="199"/>
      <c r="V2113" s="199"/>
      <c r="W2113" s="199"/>
      <c r="X2113" s="199"/>
      <c r="Y2113" s="199"/>
      <c r="Z2113" s="199"/>
      <c r="AA2113" s="199"/>
      <c r="AB2113" s="199"/>
      <c r="AC2113" s="199"/>
      <c r="AD2113" s="199"/>
      <c r="AE2113" s="199"/>
      <c r="AF2113" s="199"/>
      <c r="AG2113" s="199"/>
    </row>
    <row r="2114" spans="19:33" customFormat="1" ht="12.75">
      <c r="S2114" s="199"/>
      <c r="T2114" s="199"/>
      <c r="U2114" s="199"/>
      <c r="V2114" s="199"/>
      <c r="W2114" s="199"/>
      <c r="X2114" s="199"/>
      <c r="Y2114" s="199"/>
      <c r="Z2114" s="199"/>
      <c r="AA2114" s="199"/>
      <c r="AB2114" s="199"/>
      <c r="AC2114" s="199"/>
      <c r="AD2114" s="199"/>
      <c r="AE2114" s="199"/>
      <c r="AF2114" s="199"/>
      <c r="AG2114" s="199"/>
    </row>
    <row r="2115" spans="19:33" customFormat="1" ht="12.75">
      <c r="S2115" s="199"/>
      <c r="T2115" s="199"/>
      <c r="U2115" s="199"/>
      <c r="V2115" s="199"/>
      <c r="W2115" s="199"/>
      <c r="X2115" s="199"/>
      <c r="Y2115" s="199"/>
      <c r="Z2115" s="199"/>
      <c r="AA2115" s="199"/>
      <c r="AB2115" s="199"/>
      <c r="AC2115" s="199"/>
      <c r="AD2115" s="199"/>
      <c r="AE2115" s="199"/>
      <c r="AF2115" s="199"/>
      <c r="AG2115" s="199"/>
    </row>
    <row r="2116" spans="19:33" customFormat="1" ht="12.75">
      <c r="S2116" s="199"/>
      <c r="T2116" s="199"/>
      <c r="U2116" s="199"/>
      <c r="V2116" s="199"/>
      <c r="W2116" s="199"/>
      <c r="X2116" s="199"/>
      <c r="Y2116" s="199"/>
      <c r="Z2116" s="199"/>
      <c r="AA2116" s="199"/>
      <c r="AB2116" s="199"/>
      <c r="AC2116" s="199"/>
      <c r="AD2116" s="199"/>
      <c r="AE2116" s="199"/>
      <c r="AF2116" s="199"/>
      <c r="AG2116" s="199"/>
    </row>
    <row r="2117" spans="19:33" customFormat="1" ht="12.75">
      <c r="S2117" s="199"/>
      <c r="T2117" s="199"/>
      <c r="U2117" s="199"/>
      <c r="V2117" s="199"/>
      <c r="W2117" s="199"/>
      <c r="X2117" s="199"/>
      <c r="Y2117" s="199"/>
      <c r="Z2117" s="199"/>
      <c r="AA2117" s="199"/>
      <c r="AB2117" s="199"/>
      <c r="AC2117" s="199"/>
      <c r="AD2117" s="199"/>
      <c r="AE2117" s="199"/>
      <c r="AF2117" s="199"/>
      <c r="AG2117" s="199"/>
    </row>
    <row r="2118" spans="19:33" customFormat="1" ht="12.75">
      <c r="S2118" s="199"/>
      <c r="T2118" s="199"/>
      <c r="U2118" s="199"/>
      <c r="V2118" s="199"/>
      <c r="W2118" s="199"/>
      <c r="X2118" s="199"/>
      <c r="Y2118" s="199"/>
      <c r="Z2118" s="199"/>
      <c r="AA2118" s="199"/>
      <c r="AB2118" s="199"/>
      <c r="AC2118" s="199"/>
      <c r="AD2118" s="199"/>
      <c r="AE2118" s="199"/>
      <c r="AF2118" s="199"/>
      <c r="AG2118" s="199"/>
    </row>
    <row r="2119" spans="19:33" customFormat="1" ht="12.75">
      <c r="S2119" s="199"/>
      <c r="T2119" s="199"/>
      <c r="U2119" s="199"/>
      <c r="V2119" s="199"/>
      <c r="W2119" s="199"/>
      <c r="X2119" s="199"/>
      <c r="Y2119" s="199"/>
      <c r="Z2119" s="199"/>
      <c r="AA2119" s="199"/>
      <c r="AB2119" s="199"/>
      <c r="AC2119" s="199"/>
      <c r="AD2119" s="199"/>
      <c r="AE2119" s="199"/>
      <c r="AF2119" s="199"/>
      <c r="AG2119" s="199"/>
    </row>
    <row r="2120" spans="19:33" customFormat="1" ht="12.75">
      <c r="S2120" s="199"/>
      <c r="T2120" s="199"/>
      <c r="U2120" s="199"/>
      <c r="V2120" s="199"/>
      <c r="W2120" s="199"/>
      <c r="X2120" s="199"/>
      <c r="Y2120" s="199"/>
      <c r="Z2120" s="199"/>
      <c r="AA2120" s="199"/>
      <c r="AB2120" s="199"/>
      <c r="AC2120" s="199"/>
      <c r="AD2120" s="199"/>
      <c r="AE2120" s="199"/>
      <c r="AF2120" s="199"/>
      <c r="AG2120" s="199"/>
    </row>
    <row r="2121" spans="19:33" customFormat="1" ht="12.75">
      <c r="S2121" s="199"/>
      <c r="T2121" s="199"/>
      <c r="U2121" s="199"/>
      <c r="V2121" s="199"/>
      <c r="W2121" s="199"/>
      <c r="X2121" s="199"/>
      <c r="Y2121" s="199"/>
      <c r="Z2121" s="199"/>
      <c r="AA2121" s="199"/>
      <c r="AB2121" s="199"/>
      <c r="AC2121" s="199"/>
      <c r="AD2121" s="199"/>
      <c r="AE2121" s="199"/>
      <c r="AF2121" s="199"/>
      <c r="AG2121" s="199"/>
    </row>
    <row r="2122" spans="19:33" customFormat="1" ht="12.75">
      <c r="S2122" s="199"/>
      <c r="T2122" s="199"/>
      <c r="U2122" s="199"/>
      <c r="V2122" s="199"/>
      <c r="W2122" s="199"/>
      <c r="X2122" s="199"/>
      <c r="Y2122" s="199"/>
      <c r="Z2122" s="199"/>
      <c r="AA2122" s="199"/>
      <c r="AB2122" s="199"/>
      <c r="AC2122" s="199"/>
      <c r="AD2122" s="199"/>
      <c r="AE2122" s="199"/>
      <c r="AF2122" s="199"/>
      <c r="AG2122" s="199"/>
    </row>
    <row r="2123" spans="19:33" customFormat="1" ht="12.75">
      <c r="S2123" s="199"/>
      <c r="T2123" s="199"/>
      <c r="U2123" s="199"/>
      <c r="V2123" s="199"/>
      <c r="W2123" s="199"/>
      <c r="X2123" s="199"/>
      <c r="Y2123" s="199"/>
      <c r="Z2123" s="199"/>
      <c r="AA2123" s="199"/>
      <c r="AB2123" s="199"/>
      <c r="AC2123" s="199"/>
      <c r="AD2123" s="199"/>
      <c r="AE2123" s="199"/>
      <c r="AF2123" s="199"/>
      <c r="AG2123" s="199"/>
    </row>
    <row r="2124" spans="19:33" customFormat="1" ht="12.75">
      <c r="S2124" s="199"/>
      <c r="T2124" s="199"/>
      <c r="U2124" s="199"/>
      <c r="V2124" s="199"/>
      <c r="W2124" s="199"/>
      <c r="X2124" s="199"/>
      <c r="Y2124" s="199"/>
      <c r="Z2124" s="199"/>
      <c r="AA2124" s="199"/>
      <c r="AB2124" s="199"/>
      <c r="AC2124" s="199"/>
      <c r="AD2124" s="199"/>
      <c r="AE2124" s="199"/>
      <c r="AF2124" s="199"/>
      <c r="AG2124" s="199"/>
    </row>
    <row r="2125" spans="19:33" customFormat="1" ht="12.75">
      <c r="S2125" s="199"/>
      <c r="T2125" s="199"/>
      <c r="U2125" s="199"/>
      <c r="V2125" s="199"/>
      <c r="W2125" s="199"/>
      <c r="X2125" s="199"/>
      <c r="Y2125" s="199"/>
      <c r="Z2125" s="199"/>
      <c r="AA2125" s="199"/>
      <c r="AB2125" s="199"/>
      <c r="AC2125" s="199"/>
      <c r="AD2125" s="199"/>
      <c r="AE2125" s="199"/>
      <c r="AF2125" s="199"/>
      <c r="AG2125" s="199"/>
    </row>
    <row r="2126" spans="19:33" customFormat="1" ht="12.75">
      <c r="S2126" s="199"/>
      <c r="T2126" s="199"/>
      <c r="U2126" s="199"/>
      <c r="V2126" s="199"/>
      <c r="W2126" s="199"/>
      <c r="X2126" s="199"/>
      <c r="Y2126" s="199"/>
      <c r="Z2126" s="199"/>
      <c r="AA2126" s="199"/>
      <c r="AB2126" s="199"/>
      <c r="AC2126" s="199"/>
      <c r="AD2126" s="199"/>
      <c r="AE2126" s="199"/>
      <c r="AF2126" s="199"/>
      <c r="AG2126" s="199"/>
    </row>
    <row r="2127" spans="19:33" customFormat="1" ht="12.75">
      <c r="S2127" s="199"/>
      <c r="T2127" s="199"/>
      <c r="U2127" s="199"/>
      <c r="V2127" s="199"/>
      <c r="W2127" s="199"/>
      <c r="X2127" s="199"/>
      <c r="Y2127" s="199"/>
      <c r="Z2127" s="199"/>
      <c r="AA2127" s="199"/>
      <c r="AB2127" s="199"/>
      <c r="AC2127" s="199"/>
      <c r="AD2127" s="199"/>
      <c r="AE2127" s="199"/>
      <c r="AF2127" s="199"/>
      <c r="AG2127" s="199"/>
    </row>
    <row r="2128" spans="19:33" customFormat="1" ht="12.75">
      <c r="S2128" s="199"/>
      <c r="T2128" s="199"/>
      <c r="U2128" s="199"/>
      <c r="V2128" s="199"/>
      <c r="W2128" s="199"/>
      <c r="X2128" s="199"/>
      <c r="Y2128" s="199"/>
      <c r="Z2128" s="199"/>
      <c r="AA2128" s="199"/>
      <c r="AB2128" s="199"/>
      <c r="AC2128" s="199"/>
      <c r="AD2128" s="199"/>
      <c r="AE2128" s="199"/>
      <c r="AF2128" s="199"/>
      <c r="AG2128" s="199"/>
    </row>
    <row r="2129" spans="19:33" customFormat="1" ht="12.75">
      <c r="S2129" s="199"/>
      <c r="T2129" s="199"/>
      <c r="U2129" s="199"/>
      <c r="V2129" s="199"/>
      <c r="W2129" s="199"/>
      <c r="X2129" s="199"/>
      <c r="Y2129" s="199"/>
      <c r="Z2129" s="199"/>
      <c r="AA2129" s="199"/>
      <c r="AB2129" s="199"/>
      <c r="AC2129" s="199"/>
      <c r="AD2129" s="199"/>
      <c r="AE2129" s="199"/>
      <c r="AF2129" s="199"/>
      <c r="AG2129" s="199"/>
    </row>
    <row r="2130" spans="19:33" customFormat="1" ht="12.75">
      <c r="S2130" s="199"/>
      <c r="T2130" s="199"/>
      <c r="U2130" s="199"/>
      <c r="V2130" s="199"/>
      <c r="W2130" s="199"/>
      <c r="X2130" s="199"/>
      <c r="Y2130" s="199"/>
      <c r="Z2130" s="199"/>
      <c r="AA2130" s="199"/>
      <c r="AB2130" s="199"/>
      <c r="AC2130" s="199"/>
      <c r="AD2130" s="199"/>
      <c r="AE2130" s="199"/>
      <c r="AF2130" s="199"/>
      <c r="AG2130" s="199"/>
    </row>
    <row r="2131" spans="19:33" customFormat="1" ht="12.75">
      <c r="S2131" s="199"/>
      <c r="T2131" s="199"/>
      <c r="U2131" s="199"/>
      <c r="V2131" s="199"/>
      <c r="W2131" s="199"/>
      <c r="X2131" s="199"/>
      <c r="Y2131" s="199"/>
      <c r="Z2131" s="199"/>
      <c r="AA2131" s="199"/>
      <c r="AB2131" s="199"/>
      <c r="AC2131" s="199"/>
      <c r="AD2131" s="199"/>
      <c r="AE2131" s="199"/>
      <c r="AF2131" s="199"/>
      <c r="AG2131" s="199"/>
    </row>
    <row r="2132" spans="19:33" customFormat="1" ht="12.75">
      <c r="S2132" s="199"/>
      <c r="T2132" s="199"/>
      <c r="U2132" s="199"/>
      <c r="V2132" s="199"/>
      <c r="W2132" s="199"/>
      <c r="X2132" s="199"/>
      <c r="Y2132" s="199"/>
      <c r="Z2132" s="199"/>
      <c r="AA2132" s="199"/>
      <c r="AB2132" s="199"/>
      <c r="AC2132" s="199"/>
      <c r="AD2132" s="199"/>
      <c r="AE2132" s="199"/>
      <c r="AF2132" s="199"/>
      <c r="AG2132" s="199"/>
    </row>
    <row r="2133" spans="19:33" customFormat="1" ht="12.75">
      <c r="S2133" s="199"/>
      <c r="T2133" s="199"/>
      <c r="U2133" s="199"/>
      <c r="V2133" s="199"/>
      <c r="W2133" s="199"/>
      <c r="X2133" s="199"/>
      <c r="Y2133" s="199"/>
      <c r="Z2133" s="199"/>
      <c r="AA2133" s="199"/>
      <c r="AB2133" s="199"/>
      <c r="AC2133" s="199"/>
      <c r="AD2133" s="199"/>
      <c r="AE2133" s="199"/>
      <c r="AF2133" s="199"/>
      <c r="AG2133" s="199"/>
    </row>
    <row r="2134" spans="19:33" customFormat="1" ht="12.75">
      <c r="S2134" s="199"/>
      <c r="T2134" s="199"/>
      <c r="U2134" s="199"/>
      <c r="V2134" s="199"/>
      <c r="W2134" s="199"/>
      <c r="X2134" s="199"/>
      <c r="Y2134" s="199"/>
      <c r="Z2134" s="199"/>
      <c r="AA2134" s="199"/>
      <c r="AB2134" s="199"/>
      <c r="AC2134" s="199"/>
      <c r="AD2134" s="199"/>
      <c r="AE2134" s="199"/>
      <c r="AF2134" s="199"/>
      <c r="AG2134" s="199"/>
    </row>
    <row r="2135" spans="19:33" customFormat="1" ht="12.75">
      <c r="S2135" s="199"/>
      <c r="T2135" s="199"/>
      <c r="U2135" s="199"/>
      <c r="V2135" s="199"/>
      <c r="W2135" s="199"/>
      <c r="X2135" s="199"/>
      <c r="Y2135" s="199"/>
      <c r="Z2135" s="199"/>
      <c r="AA2135" s="199"/>
      <c r="AB2135" s="199"/>
      <c r="AC2135" s="199"/>
      <c r="AD2135" s="199"/>
      <c r="AE2135" s="199"/>
      <c r="AF2135" s="199"/>
      <c r="AG2135" s="199"/>
    </row>
    <row r="2136" spans="19:33" customFormat="1" ht="12.75">
      <c r="S2136" s="199"/>
      <c r="T2136" s="199"/>
      <c r="U2136" s="199"/>
      <c r="V2136" s="199"/>
      <c r="W2136" s="199"/>
      <c r="X2136" s="199"/>
      <c r="Y2136" s="199"/>
      <c r="Z2136" s="199"/>
      <c r="AA2136" s="199"/>
      <c r="AB2136" s="199"/>
      <c r="AC2136" s="199"/>
      <c r="AD2136" s="199"/>
      <c r="AE2136" s="199"/>
      <c r="AF2136" s="199"/>
      <c r="AG2136" s="199"/>
    </row>
    <row r="2137" spans="19:33" customFormat="1" ht="12.75">
      <c r="S2137" s="199"/>
      <c r="T2137" s="199"/>
      <c r="U2137" s="199"/>
      <c r="V2137" s="199"/>
      <c r="W2137" s="199"/>
      <c r="X2137" s="199"/>
      <c r="Y2137" s="199"/>
      <c r="Z2137" s="199"/>
      <c r="AA2137" s="199"/>
      <c r="AB2137" s="199"/>
      <c r="AC2137" s="199"/>
      <c r="AD2137" s="199"/>
      <c r="AE2137" s="199"/>
      <c r="AF2137" s="199"/>
      <c r="AG2137" s="199"/>
    </row>
    <row r="2138" spans="19:33" customFormat="1" ht="12.75">
      <c r="S2138" s="199"/>
      <c r="T2138" s="199"/>
      <c r="U2138" s="199"/>
      <c r="V2138" s="199"/>
      <c r="W2138" s="199"/>
      <c r="X2138" s="199"/>
      <c r="Y2138" s="199"/>
      <c r="Z2138" s="199"/>
      <c r="AA2138" s="199"/>
      <c r="AB2138" s="199"/>
      <c r="AC2138" s="199"/>
      <c r="AD2138" s="199"/>
      <c r="AE2138" s="199"/>
      <c r="AF2138" s="199"/>
      <c r="AG2138" s="199"/>
    </row>
    <row r="2139" spans="19:33" customFormat="1" ht="12.75">
      <c r="S2139" s="199"/>
      <c r="T2139" s="199"/>
      <c r="U2139" s="199"/>
      <c r="V2139" s="199"/>
      <c r="W2139" s="199"/>
      <c r="X2139" s="199"/>
      <c r="Y2139" s="199"/>
      <c r="Z2139" s="199"/>
      <c r="AA2139" s="199"/>
      <c r="AB2139" s="199"/>
      <c r="AC2139" s="199"/>
      <c r="AD2139" s="199"/>
      <c r="AE2139" s="199"/>
      <c r="AF2139" s="199"/>
      <c r="AG2139" s="199"/>
    </row>
    <row r="2140" spans="19:33" customFormat="1" ht="12.75">
      <c r="S2140" s="199"/>
      <c r="T2140" s="199"/>
      <c r="U2140" s="199"/>
      <c r="V2140" s="199"/>
      <c r="W2140" s="199"/>
      <c r="X2140" s="199"/>
      <c r="Y2140" s="199"/>
      <c r="Z2140" s="199"/>
      <c r="AA2140" s="199"/>
      <c r="AB2140" s="199"/>
      <c r="AC2140" s="199"/>
      <c r="AD2140" s="199"/>
      <c r="AE2140" s="199"/>
      <c r="AF2140" s="199"/>
      <c r="AG2140" s="199"/>
    </row>
    <row r="2141" spans="19:33" customFormat="1" ht="12.75">
      <c r="S2141" s="199"/>
      <c r="T2141" s="199"/>
      <c r="U2141" s="199"/>
      <c r="V2141" s="199"/>
      <c r="W2141" s="199"/>
      <c r="X2141" s="199"/>
      <c r="Y2141" s="199"/>
      <c r="Z2141" s="199"/>
      <c r="AA2141" s="199"/>
      <c r="AB2141" s="199"/>
      <c r="AC2141" s="199"/>
      <c r="AD2141" s="199"/>
      <c r="AE2141" s="199"/>
      <c r="AF2141" s="199"/>
      <c r="AG2141" s="199"/>
    </row>
    <row r="2142" spans="19:33" customFormat="1" ht="12.75">
      <c r="S2142" s="199"/>
      <c r="T2142" s="199"/>
      <c r="U2142" s="199"/>
      <c r="V2142" s="199"/>
      <c r="W2142" s="199"/>
      <c r="X2142" s="199"/>
      <c r="Y2142" s="199"/>
      <c r="Z2142" s="199"/>
      <c r="AA2142" s="199"/>
      <c r="AB2142" s="199"/>
      <c r="AC2142" s="199"/>
      <c r="AD2142" s="199"/>
      <c r="AE2142" s="199"/>
      <c r="AF2142" s="199"/>
      <c r="AG2142" s="199"/>
    </row>
    <row r="2143" spans="19:33" customFormat="1" ht="12.75">
      <c r="S2143" s="199"/>
      <c r="T2143" s="199"/>
      <c r="U2143" s="199"/>
      <c r="V2143" s="199"/>
      <c r="W2143" s="199"/>
      <c r="X2143" s="199"/>
      <c r="Y2143" s="199"/>
      <c r="Z2143" s="199"/>
      <c r="AA2143" s="199"/>
      <c r="AB2143" s="199"/>
      <c r="AC2143" s="199"/>
      <c r="AD2143" s="199"/>
      <c r="AE2143" s="199"/>
      <c r="AF2143" s="199"/>
      <c r="AG2143" s="199"/>
    </row>
    <row r="2144" spans="19:33" customFormat="1" ht="12.75">
      <c r="S2144" s="199"/>
      <c r="T2144" s="199"/>
      <c r="U2144" s="199"/>
      <c r="V2144" s="199"/>
      <c r="W2144" s="199"/>
      <c r="X2144" s="199"/>
      <c r="Y2144" s="199"/>
      <c r="Z2144" s="199"/>
      <c r="AA2144" s="199"/>
      <c r="AB2144" s="199"/>
      <c r="AC2144" s="199"/>
      <c r="AD2144" s="199"/>
      <c r="AE2144" s="199"/>
      <c r="AF2144" s="199"/>
      <c r="AG2144" s="199"/>
    </row>
    <row r="2145" spans="19:33" customFormat="1" ht="12.75">
      <c r="S2145" s="199"/>
      <c r="T2145" s="199"/>
      <c r="U2145" s="199"/>
      <c r="V2145" s="199"/>
      <c r="W2145" s="199"/>
      <c r="X2145" s="199"/>
      <c r="Y2145" s="199"/>
      <c r="Z2145" s="199"/>
      <c r="AA2145" s="199"/>
      <c r="AB2145" s="199"/>
      <c r="AC2145" s="199"/>
      <c r="AD2145" s="199"/>
      <c r="AE2145" s="199"/>
      <c r="AF2145" s="199"/>
      <c r="AG2145" s="199"/>
    </row>
    <row r="2146" spans="19:33" customFormat="1" ht="12.75">
      <c r="S2146" s="199"/>
      <c r="T2146" s="199"/>
      <c r="U2146" s="199"/>
      <c r="V2146" s="199"/>
      <c r="W2146" s="199"/>
      <c r="X2146" s="199"/>
      <c r="Y2146" s="199"/>
      <c r="Z2146" s="199"/>
      <c r="AA2146" s="199"/>
      <c r="AB2146" s="199"/>
      <c r="AC2146" s="199"/>
      <c r="AD2146" s="199"/>
      <c r="AE2146" s="199"/>
      <c r="AF2146" s="199"/>
      <c r="AG2146" s="199"/>
    </row>
    <row r="2147" spans="19:33" customFormat="1" ht="12.75">
      <c r="S2147" s="199"/>
      <c r="T2147" s="199"/>
      <c r="U2147" s="199"/>
      <c r="V2147" s="199"/>
      <c r="W2147" s="199"/>
      <c r="X2147" s="199"/>
      <c r="Y2147" s="199"/>
      <c r="Z2147" s="199"/>
      <c r="AA2147" s="199"/>
      <c r="AB2147" s="199"/>
      <c r="AC2147" s="199"/>
      <c r="AD2147" s="199"/>
      <c r="AE2147" s="199"/>
      <c r="AF2147" s="199"/>
      <c r="AG2147" s="199"/>
    </row>
    <row r="2148" spans="19:33" customFormat="1" ht="12.75">
      <c r="S2148" s="199"/>
      <c r="T2148" s="199"/>
      <c r="U2148" s="199"/>
      <c r="V2148" s="199"/>
      <c r="W2148" s="199"/>
      <c r="X2148" s="199"/>
      <c r="Y2148" s="199"/>
      <c r="Z2148" s="199"/>
      <c r="AA2148" s="199"/>
      <c r="AB2148" s="199"/>
      <c r="AC2148" s="199"/>
      <c r="AD2148" s="199"/>
      <c r="AE2148" s="199"/>
      <c r="AF2148" s="199"/>
      <c r="AG2148" s="199"/>
    </row>
    <row r="2149" spans="19:33" customFormat="1" ht="12.75">
      <c r="S2149" s="199"/>
      <c r="T2149" s="199"/>
      <c r="U2149" s="199"/>
      <c r="V2149" s="199"/>
      <c r="W2149" s="199"/>
      <c r="X2149" s="199"/>
      <c r="Y2149" s="199"/>
      <c r="Z2149" s="199"/>
      <c r="AA2149" s="199"/>
      <c r="AB2149" s="199"/>
      <c r="AC2149" s="199"/>
      <c r="AD2149" s="199"/>
      <c r="AE2149" s="199"/>
      <c r="AF2149" s="199"/>
      <c r="AG2149" s="199"/>
    </row>
    <row r="2150" spans="19:33" customFormat="1" ht="12.75">
      <c r="S2150" s="199"/>
      <c r="T2150" s="199"/>
      <c r="U2150" s="199"/>
      <c r="V2150" s="199"/>
      <c r="W2150" s="199"/>
      <c r="X2150" s="199"/>
      <c r="Y2150" s="199"/>
      <c r="Z2150" s="199"/>
      <c r="AA2150" s="199"/>
      <c r="AB2150" s="199"/>
      <c r="AC2150" s="199"/>
      <c r="AD2150" s="199"/>
      <c r="AE2150" s="199"/>
      <c r="AF2150" s="199"/>
      <c r="AG2150" s="199"/>
    </row>
    <row r="2151" spans="19:33" customFormat="1" ht="12.75">
      <c r="S2151" s="199"/>
      <c r="T2151" s="199"/>
      <c r="U2151" s="199"/>
      <c r="V2151" s="199"/>
      <c r="W2151" s="199"/>
      <c r="X2151" s="199"/>
      <c r="Y2151" s="199"/>
      <c r="Z2151" s="199"/>
      <c r="AA2151" s="199"/>
      <c r="AB2151" s="199"/>
      <c r="AC2151" s="199"/>
      <c r="AD2151" s="199"/>
      <c r="AE2151" s="199"/>
      <c r="AF2151" s="199"/>
      <c r="AG2151" s="199"/>
    </row>
    <row r="2152" spans="19:33" customFormat="1" ht="12.75">
      <c r="S2152" s="199"/>
      <c r="T2152" s="199"/>
      <c r="U2152" s="199"/>
      <c r="V2152" s="199"/>
      <c r="W2152" s="199"/>
      <c r="X2152" s="199"/>
      <c r="Y2152" s="199"/>
      <c r="Z2152" s="199"/>
      <c r="AA2152" s="199"/>
      <c r="AB2152" s="199"/>
      <c r="AC2152" s="199"/>
      <c r="AD2152" s="199"/>
      <c r="AE2152" s="199"/>
      <c r="AF2152" s="199"/>
      <c r="AG2152" s="199"/>
    </row>
    <row r="2153" spans="19:33" customFormat="1" ht="12.75">
      <c r="S2153" s="199"/>
      <c r="T2153" s="199"/>
      <c r="U2153" s="199"/>
      <c r="V2153" s="199"/>
      <c r="W2153" s="199"/>
      <c r="X2153" s="199"/>
      <c r="Y2153" s="199"/>
      <c r="Z2153" s="199"/>
      <c r="AA2153" s="199"/>
      <c r="AB2153" s="199"/>
      <c r="AC2153" s="199"/>
      <c r="AD2153" s="199"/>
      <c r="AE2153" s="199"/>
      <c r="AF2153" s="199"/>
      <c r="AG2153" s="199"/>
    </row>
    <row r="2154" spans="19:33" customFormat="1" ht="12.75">
      <c r="S2154" s="199"/>
      <c r="T2154" s="199"/>
      <c r="U2154" s="199"/>
      <c r="V2154" s="199"/>
      <c r="W2154" s="199"/>
      <c r="X2154" s="199"/>
      <c r="Y2154" s="199"/>
      <c r="Z2154" s="199"/>
      <c r="AA2154" s="199"/>
      <c r="AB2154" s="199"/>
      <c r="AC2154" s="199"/>
      <c r="AD2154" s="199"/>
      <c r="AE2154" s="199"/>
      <c r="AF2154" s="199"/>
      <c r="AG2154" s="199"/>
    </row>
    <row r="2155" spans="19:33" customFormat="1" ht="12.75">
      <c r="S2155" s="199"/>
      <c r="T2155" s="199"/>
      <c r="U2155" s="199"/>
      <c r="V2155" s="199"/>
      <c r="W2155" s="199"/>
      <c r="X2155" s="199"/>
      <c r="Y2155" s="199"/>
      <c r="Z2155" s="199"/>
      <c r="AA2155" s="199"/>
      <c r="AB2155" s="199"/>
      <c r="AC2155" s="199"/>
      <c r="AD2155" s="199"/>
      <c r="AE2155" s="199"/>
      <c r="AF2155" s="199"/>
      <c r="AG2155" s="199"/>
    </row>
    <row r="2156" spans="19:33" customFormat="1" ht="12.75">
      <c r="S2156" s="199"/>
      <c r="T2156" s="199"/>
      <c r="U2156" s="199"/>
      <c r="V2156" s="199"/>
      <c r="W2156" s="199"/>
      <c r="X2156" s="199"/>
      <c r="Y2156" s="199"/>
      <c r="Z2156" s="199"/>
      <c r="AA2156" s="199"/>
      <c r="AB2156" s="199"/>
      <c r="AC2156" s="199"/>
      <c r="AD2156" s="199"/>
      <c r="AE2156" s="199"/>
      <c r="AF2156" s="199"/>
      <c r="AG2156" s="199"/>
    </row>
    <row r="2157" spans="19:33" customFormat="1" ht="12.75">
      <c r="S2157" s="199"/>
      <c r="T2157" s="199"/>
      <c r="U2157" s="199"/>
      <c r="V2157" s="199"/>
      <c r="W2157" s="199"/>
      <c r="X2157" s="199"/>
      <c r="Y2157" s="199"/>
      <c r="Z2157" s="199"/>
      <c r="AA2157" s="199"/>
      <c r="AB2157" s="199"/>
      <c r="AC2157" s="199"/>
      <c r="AD2157" s="199"/>
      <c r="AE2157" s="199"/>
      <c r="AF2157" s="199"/>
      <c r="AG2157" s="199"/>
    </row>
    <row r="2158" spans="19:33" customFormat="1" ht="12.75">
      <c r="S2158" s="199"/>
      <c r="T2158" s="199"/>
      <c r="U2158" s="199"/>
      <c r="V2158" s="199"/>
      <c r="W2158" s="199"/>
      <c r="X2158" s="199"/>
      <c r="Y2158" s="199"/>
      <c r="Z2158" s="199"/>
      <c r="AA2158" s="199"/>
      <c r="AB2158" s="199"/>
      <c r="AC2158" s="199"/>
      <c r="AD2158" s="199"/>
      <c r="AE2158" s="199"/>
      <c r="AF2158" s="199"/>
      <c r="AG2158" s="199"/>
    </row>
    <row r="2159" spans="19:33" customFormat="1" ht="12.75">
      <c r="S2159" s="199"/>
      <c r="T2159" s="199"/>
      <c r="U2159" s="199"/>
      <c r="V2159" s="199"/>
      <c r="W2159" s="199"/>
      <c r="X2159" s="199"/>
      <c r="Y2159" s="199"/>
      <c r="Z2159" s="199"/>
      <c r="AA2159" s="199"/>
      <c r="AB2159" s="199"/>
      <c r="AC2159" s="199"/>
      <c r="AD2159" s="199"/>
      <c r="AE2159" s="199"/>
      <c r="AF2159" s="199"/>
      <c r="AG2159" s="199"/>
    </row>
    <row r="2160" spans="19:33" customFormat="1" ht="12.75">
      <c r="S2160" s="199"/>
      <c r="T2160" s="199"/>
      <c r="U2160" s="199"/>
      <c r="V2160" s="199"/>
      <c r="W2160" s="199"/>
      <c r="X2160" s="199"/>
      <c r="Y2160" s="199"/>
      <c r="Z2160" s="199"/>
      <c r="AA2160" s="199"/>
      <c r="AB2160" s="199"/>
      <c r="AC2160" s="199"/>
      <c r="AD2160" s="199"/>
      <c r="AE2160" s="199"/>
      <c r="AF2160" s="199"/>
      <c r="AG2160" s="199"/>
    </row>
    <row r="2161" spans="19:33" customFormat="1" ht="12.75">
      <c r="S2161" s="199"/>
      <c r="T2161" s="199"/>
      <c r="U2161" s="199"/>
      <c r="V2161" s="199"/>
      <c r="W2161" s="199"/>
      <c r="X2161" s="199"/>
      <c r="Y2161" s="199"/>
      <c r="Z2161" s="199"/>
      <c r="AA2161" s="199"/>
      <c r="AB2161" s="199"/>
      <c r="AC2161" s="199"/>
      <c r="AD2161" s="199"/>
      <c r="AE2161" s="199"/>
      <c r="AF2161" s="199"/>
      <c r="AG2161" s="199"/>
    </row>
    <row r="2162" spans="19:33" customFormat="1" ht="12.75">
      <c r="S2162" s="199"/>
      <c r="T2162" s="199"/>
      <c r="U2162" s="199"/>
      <c r="V2162" s="199"/>
      <c r="W2162" s="199"/>
      <c r="X2162" s="199"/>
      <c r="Y2162" s="199"/>
      <c r="Z2162" s="199"/>
      <c r="AA2162" s="199"/>
      <c r="AB2162" s="199"/>
      <c r="AC2162" s="199"/>
      <c r="AD2162" s="199"/>
      <c r="AE2162" s="199"/>
      <c r="AF2162" s="199"/>
      <c r="AG2162" s="199"/>
    </row>
    <row r="2163" spans="19:33" customFormat="1" ht="12.75">
      <c r="S2163" s="199"/>
      <c r="T2163" s="199"/>
      <c r="U2163" s="199"/>
      <c r="V2163" s="199"/>
      <c r="W2163" s="199"/>
      <c r="X2163" s="199"/>
      <c r="Y2163" s="199"/>
      <c r="Z2163" s="199"/>
      <c r="AA2163" s="199"/>
      <c r="AB2163" s="199"/>
      <c r="AC2163" s="199"/>
      <c r="AD2163" s="199"/>
      <c r="AE2163" s="199"/>
      <c r="AF2163" s="199"/>
      <c r="AG2163" s="199"/>
    </row>
    <row r="2164" spans="19:33" customFormat="1" ht="12.75">
      <c r="S2164" s="199"/>
      <c r="T2164" s="199"/>
      <c r="U2164" s="199"/>
      <c r="V2164" s="199"/>
      <c r="W2164" s="199"/>
      <c r="X2164" s="199"/>
      <c r="Y2164" s="199"/>
      <c r="Z2164" s="199"/>
      <c r="AA2164" s="199"/>
      <c r="AB2164" s="199"/>
      <c r="AC2164" s="199"/>
      <c r="AD2164" s="199"/>
      <c r="AE2164" s="199"/>
      <c r="AF2164" s="199"/>
      <c r="AG2164" s="199"/>
    </row>
    <row r="2165" spans="19:33" customFormat="1" ht="12.75">
      <c r="S2165" s="199"/>
      <c r="T2165" s="199"/>
      <c r="U2165" s="199"/>
      <c r="V2165" s="199"/>
      <c r="W2165" s="199"/>
      <c r="X2165" s="199"/>
      <c r="Y2165" s="199"/>
      <c r="Z2165" s="199"/>
      <c r="AA2165" s="199"/>
      <c r="AB2165" s="199"/>
      <c r="AC2165" s="199"/>
      <c r="AD2165" s="199"/>
      <c r="AE2165" s="199"/>
      <c r="AF2165" s="199"/>
      <c r="AG2165" s="199"/>
    </row>
    <row r="2166" spans="19:33" customFormat="1" ht="12.75">
      <c r="S2166" s="199"/>
      <c r="T2166" s="199"/>
      <c r="U2166" s="199"/>
      <c r="V2166" s="199"/>
      <c r="W2166" s="199"/>
      <c r="X2166" s="199"/>
      <c r="Y2166" s="199"/>
      <c r="Z2166" s="199"/>
      <c r="AA2166" s="199"/>
      <c r="AB2166" s="199"/>
      <c r="AC2166" s="199"/>
      <c r="AD2166" s="199"/>
      <c r="AE2166" s="199"/>
      <c r="AF2166" s="199"/>
      <c r="AG2166" s="199"/>
    </row>
    <row r="2167" spans="19:33" customFormat="1" ht="12.75">
      <c r="S2167" s="199"/>
      <c r="T2167" s="199"/>
      <c r="U2167" s="199"/>
      <c r="V2167" s="199"/>
      <c r="W2167" s="199"/>
      <c r="X2167" s="199"/>
      <c r="Y2167" s="199"/>
      <c r="Z2167" s="199"/>
      <c r="AA2167" s="199"/>
      <c r="AB2167" s="199"/>
      <c r="AC2167" s="199"/>
      <c r="AD2167" s="199"/>
      <c r="AE2167" s="199"/>
      <c r="AF2167" s="199"/>
      <c r="AG2167" s="199"/>
    </row>
    <row r="2168" spans="19:33" customFormat="1" ht="12.75">
      <c r="S2168" s="199"/>
      <c r="T2168" s="199"/>
      <c r="U2168" s="199"/>
      <c r="V2168" s="199"/>
      <c r="W2168" s="199"/>
      <c r="X2168" s="199"/>
      <c r="Y2168" s="199"/>
      <c r="Z2168" s="199"/>
      <c r="AA2168" s="199"/>
      <c r="AB2168" s="199"/>
      <c r="AC2168" s="199"/>
      <c r="AD2168" s="199"/>
      <c r="AE2168" s="199"/>
      <c r="AF2168" s="199"/>
      <c r="AG2168" s="199"/>
    </row>
    <row r="2169" spans="19:33" customFormat="1" ht="12.75">
      <c r="S2169" s="199"/>
      <c r="T2169" s="199"/>
      <c r="U2169" s="199"/>
      <c r="V2169" s="199"/>
      <c r="W2169" s="199"/>
      <c r="X2169" s="199"/>
      <c r="Y2169" s="199"/>
      <c r="Z2169" s="199"/>
      <c r="AA2169" s="199"/>
      <c r="AB2169" s="199"/>
      <c r="AC2169" s="199"/>
      <c r="AD2169" s="199"/>
      <c r="AE2169" s="199"/>
      <c r="AF2169" s="199"/>
      <c r="AG2169" s="199"/>
    </row>
    <row r="2170" spans="19:33" customFormat="1" ht="12.75">
      <c r="S2170" s="199"/>
      <c r="T2170" s="199"/>
      <c r="U2170" s="199"/>
      <c r="V2170" s="199"/>
      <c r="W2170" s="199"/>
      <c r="X2170" s="199"/>
      <c r="Y2170" s="199"/>
      <c r="Z2170" s="199"/>
      <c r="AA2170" s="199"/>
      <c r="AB2170" s="199"/>
      <c r="AC2170" s="199"/>
      <c r="AD2170" s="199"/>
      <c r="AE2170" s="199"/>
      <c r="AF2170" s="199"/>
      <c r="AG2170" s="199"/>
    </row>
    <row r="2171" spans="19:33" customFormat="1" ht="12.75">
      <c r="S2171" s="199"/>
      <c r="T2171" s="199"/>
      <c r="U2171" s="199"/>
      <c r="V2171" s="199"/>
      <c r="W2171" s="199"/>
      <c r="X2171" s="199"/>
      <c r="Y2171" s="199"/>
      <c r="Z2171" s="199"/>
      <c r="AA2171" s="199"/>
      <c r="AB2171" s="199"/>
      <c r="AC2171" s="199"/>
      <c r="AD2171" s="199"/>
      <c r="AE2171" s="199"/>
      <c r="AF2171" s="199"/>
      <c r="AG2171" s="199"/>
    </row>
    <row r="2172" spans="19:33" customFormat="1" ht="12.75">
      <c r="S2172" s="199"/>
      <c r="T2172" s="199"/>
      <c r="U2172" s="199"/>
      <c r="V2172" s="199"/>
      <c r="W2172" s="199"/>
      <c r="X2172" s="199"/>
      <c r="Y2172" s="199"/>
      <c r="Z2172" s="199"/>
      <c r="AA2172" s="199"/>
      <c r="AB2172" s="199"/>
      <c r="AC2172" s="199"/>
      <c r="AD2172" s="199"/>
      <c r="AE2172" s="199"/>
      <c r="AF2172" s="199"/>
      <c r="AG2172" s="199"/>
    </row>
    <row r="2173" spans="19:33" customFormat="1" ht="12.75">
      <c r="S2173" s="199"/>
      <c r="T2173" s="199"/>
      <c r="U2173" s="199"/>
      <c r="V2173" s="199"/>
      <c r="W2173" s="199"/>
      <c r="X2173" s="199"/>
      <c r="Y2173" s="199"/>
      <c r="Z2173" s="199"/>
      <c r="AA2173" s="199"/>
      <c r="AB2173" s="199"/>
      <c r="AC2173" s="199"/>
      <c r="AD2173" s="199"/>
      <c r="AE2173" s="199"/>
      <c r="AF2173" s="199"/>
      <c r="AG2173" s="199"/>
    </row>
    <row r="2174" spans="19:33" customFormat="1" ht="12.75">
      <c r="S2174" s="199"/>
      <c r="T2174" s="199"/>
      <c r="U2174" s="199"/>
      <c r="V2174" s="199"/>
      <c r="W2174" s="199"/>
      <c r="X2174" s="199"/>
      <c r="Y2174" s="199"/>
      <c r="Z2174" s="199"/>
      <c r="AA2174" s="199"/>
      <c r="AB2174" s="199"/>
      <c r="AC2174" s="199"/>
      <c r="AD2174" s="199"/>
      <c r="AE2174" s="199"/>
      <c r="AF2174" s="199"/>
      <c r="AG2174" s="199"/>
    </row>
    <row r="2175" spans="19:33" customFormat="1" ht="12.75">
      <c r="S2175" s="199"/>
      <c r="T2175" s="199"/>
      <c r="U2175" s="199"/>
      <c r="V2175" s="199"/>
      <c r="W2175" s="199"/>
      <c r="X2175" s="199"/>
      <c r="Y2175" s="199"/>
      <c r="Z2175" s="199"/>
      <c r="AA2175" s="199"/>
      <c r="AB2175" s="199"/>
      <c r="AC2175" s="199"/>
      <c r="AD2175" s="199"/>
      <c r="AE2175" s="199"/>
      <c r="AF2175" s="199"/>
      <c r="AG2175" s="199"/>
    </row>
    <row r="2176" spans="19:33" customFormat="1" ht="12.75">
      <c r="S2176" s="199"/>
      <c r="T2176" s="199"/>
      <c r="U2176" s="199"/>
      <c r="V2176" s="199"/>
      <c r="W2176" s="199"/>
      <c r="X2176" s="199"/>
      <c r="Y2176" s="199"/>
      <c r="Z2176" s="199"/>
      <c r="AA2176" s="199"/>
      <c r="AB2176" s="199"/>
      <c r="AC2176" s="199"/>
      <c r="AD2176" s="199"/>
      <c r="AE2176" s="199"/>
      <c r="AF2176" s="199"/>
      <c r="AG2176" s="199"/>
    </row>
    <row r="2177" spans="19:33" customFormat="1" ht="12.75">
      <c r="S2177" s="199"/>
      <c r="T2177" s="199"/>
      <c r="U2177" s="199"/>
      <c r="V2177" s="199"/>
      <c r="W2177" s="199"/>
      <c r="X2177" s="199"/>
      <c r="Y2177" s="199"/>
      <c r="Z2177" s="199"/>
      <c r="AA2177" s="199"/>
      <c r="AB2177" s="199"/>
      <c r="AC2177" s="199"/>
      <c r="AD2177" s="199"/>
      <c r="AE2177" s="199"/>
      <c r="AF2177" s="199"/>
      <c r="AG2177" s="199"/>
    </row>
    <row r="2178" spans="19:33" customFormat="1" ht="12.75">
      <c r="S2178" s="199"/>
      <c r="T2178" s="199"/>
      <c r="U2178" s="199"/>
      <c r="V2178" s="199"/>
      <c r="W2178" s="199"/>
      <c r="X2178" s="199"/>
      <c r="Y2178" s="199"/>
      <c r="Z2178" s="199"/>
      <c r="AA2178" s="199"/>
      <c r="AB2178" s="199"/>
      <c r="AC2178" s="199"/>
      <c r="AD2178" s="199"/>
      <c r="AE2178" s="199"/>
      <c r="AF2178" s="199"/>
      <c r="AG2178" s="199"/>
    </row>
    <row r="2179" spans="19:33" customFormat="1" ht="12.75">
      <c r="S2179" s="199"/>
      <c r="T2179" s="199"/>
      <c r="U2179" s="199"/>
      <c r="V2179" s="199"/>
      <c r="W2179" s="199"/>
      <c r="X2179" s="199"/>
      <c r="Y2179" s="199"/>
      <c r="Z2179" s="199"/>
      <c r="AA2179" s="199"/>
      <c r="AB2179" s="199"/>
      <c r="AC2179" s="199"/>
      <c r="AD2179" s="199"/>
      <c r="AE2179" s="199"/>
      <c r="AF2179" s="199"/>
      <c r="AG2179" s="199"/>
    </row>
    <row r="2180" spans="19:33" customFormat="1" ht="12.75">
      <c r="S2180" s="199"/>
      <c r="T2180" s="199"/>
      <c r="U2180" s="199"/>
      <c r="V2180" s="199"/>
      <c r="W2180" s="199"/>
      <c r="X2180" s="199"/>
      <c r="Y2180" s="199"/>
      <c r="Z2180" s="199"/>
      <c r="AA2180" s="199"/>
      <c r="AB2180" s="199"/>
      <c r="AC2180" s="199"/>
      <c r="AD2180" s="199"/>
      <c r="AE2180" s="199"/>
      <c r="AF2180" s="199"/>
      <c r="AG2180" s="199"/>
    </row>
    <row r="2181" spans="19:33" customFormat="1" ht="12.75">
      <c r="S2181" s="199"/>
      <c r="T2181" s="199"/>
      <c r="U2181" s="199"/>
      <c r="V2181" s="199"/>
      <c r="W2181" s="199"/>
      <c r="X2181" s="199"/>
      <c r="Y2181" s="199"/>
      <c r="Z2181" s="199"/>
      <c r="AA2181" s="199"/>
      <c r="AB2181" s="199"/>
      <c r="AC2181" s="199"/>
      <c r="AD2181" s="199"/>
      <c r="AE2181" s="199"/>
      <c r="AF2181" s="199"/>
      <c r="AG2181" s="199"/>
    </row>
    <row r="2182" spans="19:33" customFormat="1" ht="12.75">
      <c r="S2182" s="199"/>
      <c r="T2182" s="199"/>
      <c r="U2182" s="199"/>
      <c r="V2182" s="199"/>
      <c r="W2182" s="199"/>
      <c r="X2182" s="199"/>
      <c r="Y2182" s="199"/>
      <c r="Z2182" s="199"/>
      <c r="AA2182" s="199"/>
      <c r="AB2182" s="199"/>
      <c r="AC2182" s="199"/>
      <c r="AD2182" s="199"/>
      <c r="AE2182" s="199"/>
      <c r="AF2182" s="199"/>
      <c r="AG2182" s="199"/>
    </row>
    <row r="2183" spans="19:33" customFormat="1" ht="12.75">
      <c r="S2183" s="199"/>
      <c r="T2183" s="199"/>
      <c r="U2183" s="199"/>
      <c r="V2183" s="199"/>
      <c r="W2183" s="199"/>
      <c r="X2183" s="199"/>
      <c r="Y2183" s="199"/>
      <c r="Z2183" s="199"/>
      <c r="AA2183" s="199"/>
      <c r="AB2183" s="199"/>
      <c r="AC2183" s="199"/>
      <c r="AD2183" s="199"/>
      <c r="AE2183" s="199"/>
      <c r="AF2183" s="199"/>
      <c r="AG2183" s="199"/>
    </row>
    <row r="2184" spans="19:33" customFormat="1" ht="12.75">
      <c r="S2184" s="199"/>
      <c r="T2184" s="199"/>
      <c r="U2184" s="199"/>
      <c r="V2184" s="199"/>
      <c r="W2184" s="199"/>
      <c r="X2184" s="199"/>
      <c r="Y2184" s="199"/>
      <c r="Z2184" s="199"/>
      <c r="AA2184" s="199"/>
      <c r="AB2184" s="199"/>
      <c r="AC2184" s="199"/>
      <c r="AD2184" s="199"/>
      <c r="AE2184" s="199"/>
      <c r="AF2184" s="199"/>
      <c r="AG2184" s="199"/>
    </row>
    <row r="2185" spans="19:33" customFormat="1" ht="12.75">
      <c r="S2185" s="199"/>
      <c r="T2185" s="199"/>
      <c r="U2185" s="199"/>
      <c r="V2185" s="199"/>
      <c r="W2185" s="199"/>
      <c r="X2185" s="199"/>
      <c r="Y2185" s="199"/>
      <c r="Z2185" s="199"/>
      <c r="AA2185" s="199"/>
      <c r="AB2185" s="199"/>
      <c r="AC2185" s="199"/>
      <c r="AD2185" s="199"/>
      <c r="AE2185" s="199"/>
      <c r="AF2185" s="199"/>
      <c r="AG2185" s="199"/>
    </row>
    <row r="2186" spans="19:33" customFormat="1" ht="12.75">
      <c r="S2186" s="199"/>
      <c r="T2186" s="199"/>
      <c r="U2186" s="199"/>
      <c r="V2186" s="199"/>
      <c r="W2186" s="199"/>
      <c r="X2186" s="199"/>
      <c r="Y2186" s="199"/>
      <c r="Z2186" s="199"/>
      <c r="AA2186" s="199"/>
      <c r="AB2186" s="199"/>
      <c r="AC2186" s="199"/>
      <c r="AD2186" s="199"/>
      <c r="AE2186" s="199"/>
      <c r="AF2186" s="199"/>
      <c r="AG2186" s="199"/>
    </row>
    <row r="2187" spans="19:33" customFormat="1" ht="12.75">
      <c r="S2187" s="199"/>
      <c r="T2187" s="199"/>
      <c r="U2187" s="199"/>
      <c r="V2187" s="199"/>
      <c r="W2187" s="199"/>
      <c r="X2187" s="199"/>
      <c r="Y2187" s="199"/>
      <c r="Z2187" s="199"/>
      <c r="AA2187" s="199"/>
      <c r="AB2187" s="199"/>
      <c r="AC2187" s="199"/>
      <c r="AD2187" s="199"/>
      <c r="AE2187" s="199"/>
      <c r="AF2187" s="199"/>
      <c r="AG2187" s="199"/>
    </row>
    <row r="2188" spans="19:33" customFormat="1" ht="12.75">
      <c r="S2188" s="199"/>
      <c r="T2188" s="199"/>
      <c r="U2188" s="199"/>
      <c r="V2188" s="199"/>
      <c r="W2188" s="199"/>
      <c r="X2188" s="199"/>
      <c r="Y2188" s="199"/>
      <c r="Z2188" s="199"/>
      <c r="AA2188" s="199"/>
      <c r="AB2188" s="199"/>
      <c r="AC2188" s="199"/>
      <c r="AD2188" s="199"/>
      <c r="AE2188" s="199"/>
      <c r="AF2188" s="199"/>
      <c r="AG2188" s="199"/>
    </row>
    <row r="2189" spans="19:33" customFormat="1" ht="12.75">
      <c r="S2189" s="199"/>
      <c r="T2189" s="199"/>
      <c r="U2189" s="199"/>
      <c r="V2189" s="199"/>
      <c r="W2189" s="199"/>
      <c r="X2189" s="199"/>
      <c r="Y2189" s="199"/>
      <c r="Z2189" s="199"/>
      <c r="AA2189" s="199"/>
      <c r="AB2189" s="199"/>
      <c r="AC2189" s="199"/>
      <c r="AD2189" s="199"/>
      <c r="AE2189" s="199"/>
      <c r="AF2189" s="199"/>
      <c r="AG2189" s="199"/>
    </row>
    <row r="2190" spans="19:33" customFormat="1" ht="12.75">
      <c r="S2190" s="199"/>
      <c r="T2190" s="199"/>
      <c r="U2190" s="199"/>
      <c r="V2190" s="199"/>
      <c r="W2190" s="199"/>
      <c r="X2190" s="199"/>
      <c r="Y2190" s="199"/>
      <c r="Z2190" s="199"/>
      <c r="AA2190" s="199"/>
      <c r="AB2190" s="199"/>
      <c r="AC2190" s="199"/>
      <c r="AD2190" s="199"/>
      <c r="AE2190" s="199"/>
      <c r="AF2190" s="199"/>
      <c r="AG2190" s="199"/>
    </row>
    <row r="2191" spans="19:33" customFormat="1" ht="12.75">
      <c r="S2191" s="199"/>
      <c r="T2191" s="199"/>
      <c r="U2191" s="199"/>
      <c r="V2191" s="199"/>
      <c r="W2191" s="199"/>
      <c r="X2191" s="199"/>
      <c r="Y2191" s="199"/>
      <c r="Z2191" s="199"/>
      <c r="AA2191" s="199"/>
      <c r="AB2191" s="199"/>
      <c r="AC2191" s="199"/>
      <c r="AD2191" s="199"/>
      <c r="AE2191" s="199"/>
      <c r="AF2191" s="199"/>
      <c r="AG2191" s="199"/>
    </row>
    <row r="2192" spans="19:33" customFormat="1" ht="12.75">
      <c r="S2192" s="199"/>
      <c r="T2192" s="199"/>
      <c r="U2192" s="199"/>
      <c r="V2192" s="199"/>
      <c r="W2192" s="199"/>
      <c r="X2192" s="199"/>
      <c r="Y2192" s="199"/>
      <c r="Z2192" s="199"/>
      <c r="AA2192" s="199"/>
      <c r="AB2192" s="199"/>
      <c r="AC2192" s="199"/>
      <c r="AD2192" s="199"/>
      <c r="AE2192" s="199"/>
      <c r="AF2192" s="199"/>
      <c r="AG2192" s="199"/>
    </row>
    <row r="2193" spans="19:33" customFormat="1" ht="12.75">
      <c r="S2193" s="199"/>
      <c r="T2193" s="199"/>
      <c r="U2193" s="199"/>
      <c r="V2193" s="199"/>
      <c r="W2193" s="199"/>
      <c r="X2193" s="199"/>
      <c r="Y2193" s="199"/>
      <c r="Z2193" s="199"/>
      <c r="AA2193" s="199"/>
      <c r="AB2193" s="199"/>
      <c r="AC2193" s="199"/>
      <c r="AD2193" s="199"/>
      <c r="AE2193" s="199"/>
      <c r="AF2193" s="199"/>
      <c r="AG2193" s="199"/>
    </row>
    <row r="2194" spans="19:33" customFormat="1" ht="12.75">
      <c r="S2194" s="199"/>
      <c r="T2194" s="199"/>
      <c r="U2194" s="199"/>
      <c r="V2194" s="199"/>
      <c r="W2194" s="199"/>
      <c r="X2194" s="199"/>
      <c r="Y2194" s="199"/>
      <c r="Z2194" s="199"/>
      <c r="AA2194" s="199"/>
      <c r="AB2194" s="199"/>
      <c r="AC2194" s="199"/>
      <c r="AD2194" s="199"/>
      <c r="AE2194" s="199"/>
      <c r="AF2194" s="199"/>
      <c r="AG2194" s="199"/>
    </row>
    <row r="2195" spans="19:33" customFormat="1" ht="12.75">
      <c r="S2195" s="199"/>
      <c r="T2195" s="199"/>
      <c r="U2195" s="199"/>
      <c r="V2195" s="199"/>
      <c r="W2195" s="199"/>
      <c r="X2195" s="199"/>
      <c r="Y2195" s="199"/>
      <c r="Z2195" s="199"/>
      <c r="AA2195" s="199"/>
      <c r="AB2195" s="199"/>
      <c r="AC2195" s="199"/>
      <c r="AD2195" s="199"/>
      <c r="AE2195" s="199"/>
      <c r="AF2195" s="199"/>
      <c r="AG2195" s="199"/>
    </row>
    <row r="2196" spans="19:33" customFormat="1" ht="12.75">
      <c r="S2196" s="199"/>
      <c r="T2196" s="199"/>
      <c r="U2196" s="199"/>
      <c r="V2196" s="199"/>
      <c r="W2196" s="199"/>
      <c r="X2196" s="199"/>
      <c r="Y2196" s="199"/>
      <c r="Z2196" s="199"/>
      <c r="AA2196" s="199"/>
      <c r="AB2196" s="199"/>
      <c r="AC2196" s="199"/>
      <c r="AD2196" s="199"/>
      <c r="AE2196" s="199"/>
      <c r="AF2196" s="199"/>
      <c r="AG2196" s="199"/>
    </row>
    <row r="2197" spans="19:33" customFormat="1" ht="12.75">
      <c r="S2197" s="199"/>
      <c r="T2197" s="199"/>
      <c r="U2197" s="199"/>
      <c r="V2197" s="199"/>
      <c r="W2197" s="199"/>
      <c r="X2197" s="199"/>
      <c r="Y2197" s="199"/>
      <c r="Z2197" s="199"/>
      <c r="AA2197" s="199"/>
      <c r="AB2197" s="199"/>
      <c r="AC2197" s="199"/>
      <c r="AD2197" s="199"/>
      <c r="AE2197" s="199"/>
      <c r="AF2197" s="199"/>
      <c r="AG2197" s="199"/>
    </row>
    <row r="2198" spans="19:33" customFormat="1" ht="12.75">
      <c r="S2198" s="199"/>
      <c r="T2198" s="199"/>
      <c r="U2198" s="199"/>
      <c r="V2198" s="199"/>
      <c r="W2198" s="199"/>
      <c r="X2198" s="199"/>
      <c r="Y2198" s="199"/>
      <c r="Z2198" s="199"/>
      <c r="AA2198" s="199"/>
      <c r="AB2198" s="199"/>
      <c r="AC2198" s="199"/>
      <c r="AD2198" s="199"/>
      <c r="AE2198" s="199"/>
      <c r="AF2198" s="199"/>
      <c r="AG2198" s="199"/>
    </row>
    <row r="2199" spans="19:33" customFormat="1" ht="12.75">
      <c r="S2199" s="199"/>
      <c r="T2199" s="199"/>
      <c r="U2199" s="199"/>
      <c r="V2199" s="199"/>
      <c r="W2199" s="199"/>
      <c r="X2199" s="199"/>
      <c r="Y2199" s="199"/>
      <c r="Z2199" s="199"/>
      <c r="AA2199" s="199"/>
      <c r="AB2199" s="199"/>
      <c r="AC2199" s="199"/>
      <c r="AD2199" s="199"/>
      <c r="AE2199" s="199"/>
      <c r="AF2199" s="199"/>
      <c r="AG2199" s="199"/>
    </row>
    <row r="2200" spans="19:33" customFormat="1" ht="12.75">
      <c r="S2200" s="199"/>
      <c r="T2200" s="199"/>
      <c r="U2200" s="199"/>
      <c r="V2200" s="199"/>
      <c r="W2200" s="199"/>
      <c r="X2200" s="199"/>
      <c r="Y2200" s="199"/>
      <c r="Z2200" s="199"/>
      <c r="AA2200" s="199"/>
      <c r="AB2200" s="199"/>
      <c r="AC2200" s="199"/>
      <c r="AD2200" s="199"/>
      <c r="AE2200" s="199"/>
      <c r="AF2200" s="199"/>
      <c r="AG2200" s="199"/>
    </row>
    <row r="2201" spans="19:33" customFormat="1" ht="12.75">
      <c r="S2201" s="199"/>
      <c r="T2201" s="199"/>
      <c r="U2201" s="199"/>
      <c r="V2201" s="199"/>
      <c r="W2201" s="199"/>
      <c r="X2201" s="199"/>
      <c r="Y2201" s="199"/>
      <c r="Z2201" s="199"/>
      <c r="AA2201" s="199"/>
      <c r="AB2201" s="199"/>
      <c r="AC2201" s="199"/>
      <c r="AD2201" s="199"/>
      <c r="AE2201" s="199"/>
      <c r="AF2201" s="199"/>
      <c r="AG2201" s="199"/>
    </row>
    <row r="2202" spans="19:33" customFormat="1" ht="12.75">
      <c r="S2202" s="199"/>
      <c r="T2202" s="199"/>
      <c r="U2202" s="199"/>
      <c r="V2202" s="199"/>
      <c r="W2202" s="199"/>
      <c r="X2202" s="199"/>
      <c r="Y2202" s="199"/>
      <c r="Z2202" s="199"/>
      <c r="AA2202" s="199"/>
      <c r="AB2202" s="199"/>
      <c r="AC2202" s="199"/>
      <c r="AD2202" s="199"/>
      <c r="AE2202" s="199"/>
      <c r="AF2202" s="199"/>
      <c r="AG2202" s="199"/>
    </row>
    <row r="2203" spans="19:33" customFormat="1" ht="12.75">
      <c r="S2203" s="199"/>
      <c r="T2203" s="199"/>
      <c r="U2203" s="199"/>
      <c r="V2203" s="199"/>
      <c r="W2203" s="199"/>
      <c r="X2203" s="199"/>
      <c r="Y2203" s="199"/>
      <c r="Z2203" s="199"/>
      <c r="AA2203" s="199"/>
      <c r="AB2203" s="199"/>
      <c r="AC2203" s="199"/>
      <c r="AD2203" s="199"/>
      <c r="AE2203" s="199"/>
      <c r="AF2203" s="199"/>
      <c r="AG2203" s="199"/>
    </row>
    <row r="2204" spans="19:33" customFormat="1" ht="12.75">
      <c r="S2204" s="199"/>
      <c r="T2204" s="199"/>
      <c r="U2204" s="199"/>
      <c r="V2204" s="199"/>
      <c r="W2204" s="199"/>
      <c r="X2204" s="199"/>
      <c r="Y2204" s="199"/>
      <c r="Z2204" s="199"/>
      <c r="AA2204" s="199"/>
      <c r="AB2204" s="199"/>
      <c r="AC2204" s="199"/>
      <c r="AD2204" s="199"/>
      <c r="AE2204" s="199"/>
      <c r="AF2204" s="199"/>
      <c r="AG2204" s="199"/>
    </row>
    <row r="2205" spans="19:33" customFormat="1" ht="12.75">
      <c r="S2205" s="199"/>
      <c r="T2205" s="199"/>
      <c r="U2205" s="199"/>
      <c r="V2205" s="199"/>
      <c r="W2205" s="199"/>
      <c r="X2205" s="199"/>
      <c r="Y2205" s="199"/>
      <c r="Z2205" s="199"/>
      <c r="AA2205" s="199"/>
      <c r="AB2205" s="199"/>
      <c r="AC2205" s="199"/>
      <c r="AD2205" s="199"/>
      <c r="AE2205" s="199"/>
      <c r="AF2205" s="199"/>
      <c r="AG2205" s="199"/>
    </row>
    <row r="2206" spans="19:33" customFormat="1" ht="12.75">
      <c r="S2206" s="199"/>
      <c r="T2206" s="199"/>
      <c r="U2206" s="199"/>
      <c r="V2206" s="199"/>
      <c r="W2206" s="199"/>
      <c r="X2206" s="199"/>
      <c r="Y2206" s="199"/>
      <c r="Z2206" s="199"/>
      <c r="AA2206" s="199"/>
      <c r="AB2206" s="199"/>
      <c r="AC2206" s="199"/>
      <c r="AD2206" s="199"/>
      <c r="AE2206" s="199"/>
      <c r="AF2206" s="199"/>
      <c r="AG2206" s="199"/>
    </row>
    <row r="2207" spans="19:33" customFormat="1" ht="12.75">
      <c r="S2207" s="199"/>
      <c r="T2207" s="199"/>
      <c r="U2207" s="199"/>
      <c r="V2207" s="199"/>
      <c r="W2207" s="199"/>
      <c r="X2207" s="199"/>
      <c r="Y2207" s="199"/>
      <c r="Z2207" s="199"/>
      <c r="AA2207" s="199"/>
      <c r="AB2207" s="199"/>
      <c r="AC2207" s="199"/>
      <c r="AD2207" s="199"/>
      <c r="AE2207" s="199"/>
      <c r="AF2207" s="199"/>
      <c r="AG2207" s="199"/>
    </row>
    <row r="2208" spans="19:33" customFormat="1" ht="12.75">
      <c r="S2208" s="199"/>
      <c r="T2208" s="199"/>
      <c r="U2208" s="199"/>
      <c r="V2208" s="199"/>
      <c r="W2208" s="199"/>
      <c r="X2208" s="199"/>
      <c r="Y2208" s="199"/>
      <c r="Z2208" s="199"/>
      <c r="AA2208" s="199"/>
      <c r="AB2208" s="199"/>
      <c r="AC2208" s="199"/>
      <c r="AD2208" s="199"/>
      <c r="AE2208" s="199"/>
      <c r="AF2208" s="199"/>
      <c r="AG2208" s="199"/>
    </row>
    <row r="2209" spans="19:33" customFormat="1" ht="12.75">
      <c r="S2209" s="199"/>
      <c r="T2209" s="199"/>
      <c r="U2209" s="199"/>
      <c r="V2209" s="199"/>
      <c r="W2209" s="199"/>
      <c r="X2209" s="199"/>
      <c r="Y2209" s="199"/>
      <c r="Z2209" s="199"/>
      <c r="AA2209" s="199"/>
      <c r="AB2209" s="199"/>
      <c r="AC2209" s="199"/>
      <c r="AD2209" s="199"/>
      <c r="AE2209" s="199"/>
      <c r="AF2209" s="199"/>
      <c r="AG2209" s="199"/>
    </row>
    <row r="2210" spans="19:33" customFormat="1" ht="12.75">
      <c r="S2210" s="199"/>
      <c r="T2210" s="199"/>
      <c r="U2210" s="199"/>
      <c r="V2210" s="199"/>
      <c r="W2210" s="199"/>
      <c r="X2210" s="199"/>
      <c r="Y2210" s="199"/>
      <c r="Z2210" s="199"/>
      <c r="AA2210" s="199"/>
      <c r="AB2210" s="199"/>
      <c r="AC2210" s="199"/>
      <c r="AD2210" s="199"/>
      <c r="AE2210" s="199"/>
      <c r="AF2210" s="199"/>
      <c r="AG2210" s="199"/>
    </row>
    <row r="2211" spans="19:33" customFormat="1" ht="12.75">
      <c r="S2211" s="199"/>
      <c r="T2211" s="199"/>
      <c r="U2211" s="199"/>
      <c r="V2211" s="199"/>
      <c r="W2211" s="199"/>
      <c r="X2211" s="199"/>
      <c r="Y2211" s="199"/>
      <c r="Z2211" s="199"/>
      <c r="AA2211" s="199"/>
      <c r="AB2211" s="199"/>
      <c r="AC2211" s="199"/>
      <c r="AD2211" s="199"/>
      <c r="AE2211" s="199"/>
      <c r="AF2211" s="199"/>
      <c r="AG2211" s="199"/>
    </row>
    <row r="2212" spans="19:33" customFormat="1" ht="12.75">
      <c r="S2212" s="199"/>
      <c r="T2212" s="199"/>
      <c r="U2212" s="199"/>
      <c r="V2212" s="199"/>
      <c r="W2212" s="199"/>
      <c r="X2212" s="199"/>
      <c r="Y2212" s="199"/>
      <c r="Z2212" s="199"/>
      <c r="AA2212" s="199"/>
      <c r="AB2212" s="199"/>
      <c r="AC2212" s="199"/>
      <c r="AD2212" s="199"/>
      <c r="AE2212" s="199"/>
      <c r="AF2212" s="199"/>
      <c r="AG2212" s="199"/>
    </row>
    <row r="2213" spans="19:33" customFormat="1" ht="12.75">
      <c r="S2213" s="199"/>
      <c r="T2213" s="199"/>
      <c r="U2213" s="199"/>
      <c r="V2213" s="199"/>
      <c r="W2213" s="199"/>
      <c r="X2213" s="199"/>
      <c r="Y2213" s="199"/>
      <c r="Z2213" s="199"/>
      <c r="AA2213" s="199"/>
      <c r="AB2213" s="199"/>
      <c r="AC2213" s="199"/>
      <c r="AD2213" s="199"/>
      <c r="AE2213" s="199"/>
      <c r="AF2213" s="199"/>
      <c r="AG2213" s="199"/>
    </row>
    <row r="2214" spans="19:33" customFormat="1" ht="12.75">
      <c r="S2214" s="199"/>
      <c r="T2214" s="199"/>
      <c r="U2214" s="199"/>
      <c r="V2214" s="199"/>
      <c r="W2214" s="199"/>
      <c r="X2214" s="199"/>
      <c r="Y2214" s="199"/>
      <c r="Z2214" s="199"/>
      <c r="AA2214" s="199"/>
      <c r="AB2214" s="199"/>
      <c r="AC2214" s="199"/>
      <c r="AD2214" s="199"/>
      <c r="AE2214" s="199"/>
      <c r="AF2214" s="199"/>
      <c r="AG2214" s="199"/>
    </row>
    <row r="2215" spans="19:33" customFormat="1" ht="12.75">
      <c r="S2215" s="199"/>
      <c r="T2215" s="199"/>
      <c r="U2215" s="199"/>
      <c r="V2215" s="199"/>
      <c r="W2215" s="199"/>
      <c r="X2215" s="199"/>
      <c r="Y2215" s="199"/>
      <c r="Z2215" s="199"/>
      <c r="AA2215" s="199"/>
      <c r="AB2215" s="199"/>
      <c r="AC2215" s="199"/>
      <c r="AD2215" s="199"/>
      <c r="AE2215" s="199"/>
      <c r="AF2215" s="199"/>
      <c r="AG2215" s="199"/>
    </row>
    <row r="2216" spans="19:33" customFormat="1" ht="12.75">
      <c r="S2216" s="199"/>
      <c r="T2216" s="199"/>
      <c r="U2216" s="199"/>
      <c r="V2216" s="199"/>
      <c r="W2216" s="199"/>
      <c r="X2216" s="199"/>
      <c r="Y2216" s="199"/>
      <c r="Z2216" s="199"/>
      <c r="AA2216" s="199"/>
      <c r="AB2216" s="199"/>
      <c r="AC2216" s="199"/>
      <c r="AD2216" s="199"/>
      <c r="AE2216" s="199"/>
      <c r="AF2216" s="199"/>
      <c r="AG2216" s="199"/>
    </row>
    <row r="2217" spans="19:33" customFormat="1" ht="12.75">
      <c r="S2217" s="199"/>
      <c r="T2217" s="199"/>
      <c r="U2217" s="199"/>
      <c r="V2217" s="199"/>
      <c r="W2217" s="199"/>
      <c r="X2217" s="199"/>
      <c r="Y2217" s="199"/>
      <c r="Z2217" s="199"/>
      <c r="AA2217" s="199"/>
      <c r="AB2217" s="199"/>
      <c r="AC2217" s="199"/>
      <c r="AD2217" s="199"/>
      <c r="AE2217" s="199"/>
      <c r="AF2217" s="199"/>
      <c r="AG2217" s="199"/>
    </row>
    <row r="2218" spans="19:33" customFormat="1" ht="12.75">
      <c r="S2218" s="199"/>
      <c r="T2218" s="199"/>
      <c r="U2218" s="199"/>
      <c r="V2218" s="199"/>
      <c r="W2218" s="199"/>
      <c r="X2218" s="199"/>
      <c r="Y2218" s="199"/>
      <c r="Z2218" s="199"/>
      <c r="AA2218" s="199"/>
      <c r="AB2218" s="199"/>
      <c r="AC2218" s="199"/>
      <c r="AD2218" s="199"/>
      <c r="AE2218" s="199"/>
      <c r="AF2218" s="199"/>
      <c r="AG2218" s="199"/>
    </row>
    <row r="2219" spans="19:33" customFormat="1" ht="12.75">
      <c r="S2219" s="199"/>
      <c r="T2219" s="199"/>
      <c r="U2219" s="199"/>
      <c r="V2219" s="199"/>
      <c r="W2219" s="199"/>
      <c r="X2219" s="199"/>
      <c r="Y2219" s="199"/>
      <c r="Z2219" s="199"/>
      <c r="AA2219" s="199"/>
      <c r="AB2219" s="199"/>
      <c r="AC2219" s="199"/>
      <c r="AD2219" s="199"/>
      <c r="AE2219" s="199"/>
      <c r="AF2219" s="199"/>
      <c r="AG2219" s="199"/>
    </row>
    <row r="2220" spans="19:33" customFormat="1" ht="12.75">
      <c r="S2220" s="199"/>
      <c r="T2220" s="199"/>
      <c r="U2220" s="199"/>
      <c r="V2220" s="199"/>
      <c r="W2220" s="199"/>
      <c r="X2220" s="199"/>
      <c r="Y2220" s="199"/>
      <c r="Z2220" s="199"/>
      <c r="AA2220" s="199"/>
      <c r="AB2220" s="199"/>
      <c r="AC2220" s="199"/>
      <c r="AD2220" s="199"/>
      <c r="AE2220" s="199"/>
      <c r="AF2220" s="199"/>
      <c r="AG2220" s="199"/>
    </row>
    <row r="2221" spans="19:33" customFormat="1" ht="12.75">
      <c r="S2221" s="199"/>
      <c r="T2221" s="199"/>
      <c r="U2221" s="199"/>
      <c r="V2221" s="199"/>
      <c r="W2221" s="199"/>
      <c r="X2221" s="199"/>
      <c r="Y2221" s="199"/>
      <c r="Z2221" s="199"/>
      <c r="AA2221" s="199"/>
      <c r="AB2221" s="199"/>
      <c r="AC2221" s="199"/>
      <c r="AD2221" s="199"/>
      <c r="AE2221" s="199"/>
      <c r="AF2221" s="199"/>
      <c r="AG2221" s="199"/>
    </row>
    <row r="2222" spans="19:33" customFormat="1" ht="12.75">
      <c r="S2222" s="199"/>
      <c r="T2222" s="199"/>
      <c r="U2222" s="199"/>
      <c r="V2222" s="199"/>
      <c r="W2222" s="199"/>
      <c r="X2222" s="199"/>
      <c r="Y2222" s="199"/>
      <c r="Z2222" s="199"/>
      <c r="AA2222" s="199"/>
      <c r="AB2222" s="199"/>
      <c r="AC2222" s="199"/>
      <c r="AD2222" s="199"/>
      <c r="AE2222" s="199"/>
      <c r="AF2222" s="199"/>
      <c r="AG2222" s="199"/>
    </row>
    <row r="2223" spans="19:33" customFormat="1" ht="12.75">
      <c r="S2223" s="199"/>
      <c r="T2223" s="199"/>
      <c r="U2223" s="199"/>
      <c r="V2223" s="199"/>
      <c r="W2223" s="199"/>
      <c r="X2223" s="199"/>
      <c r="Y2223" s="199"/>
      <c r="Z2223" s="199"/>
      <c r="AA2223" s="199"/>
      <c r="AB2223" s="199"/>
      <c r="AC2223" s="199"/>
      <c r="AD2223" s="199"/>
      <c r="AE2223" s="199"/>
      <c r="AF2223" s="199"/>
      <c r="AG2223" s="199"/>
    </row>
    <row r="2224" spans="19:33" customFormat="1" ht="12.75">
      <c r="S2224" s="199"/>
      <c r="T2224" s="199"/>
      <c r="U2224" s="199"/>
      <c r="V2224" s="199"/>
      <c r="W2224" s="199"/>
      <c r="X2224" s="199"/>
      <c r="Y2224" s="199"/>
      <c r="Z2224" s="199"/>
      <c r="AA2224" s="199"/>
      <c r="AB2224" s="199"/>
      <c r="AC2224" s="199"/>
      <c r="AD2224" s="199"/>
      <c r="AE2224" s="199"/>
      <c r="AF2224" s="199"/>
      <c r="AG2224" s="199"/>
    </row>
    <row r="2225" spans="19:33" customFormat="1" ht="12.75">
      <c r="S2225" s="199"/>
      <c r="T2225" s="199"/>
      <c r="U2225" s="199"/>
      <c r="V2225" s="199"/>
      <c r="W2225" s="199"/>
      <c r="X2225" s="199"/>
      <c r="Y2225" s="199"/>
      <c r="Z2225" s="199"/>
      <c r="AA2225" s="199"/>
      <c r="AB2225" s="199"/>
      <c r="AC2225" s="199"/>
      <c r="AD2225" s="199"/>
      <c r="AE2225" s="199"/>
      <c r="AF2225" s="199"/>
      <c r="AG2225" s="199"/>
    </row>
    <row r="2226" spans="19:33" customFormat="1" ht="12.75">
      <c r="S2226" s="199"/>
      <c r="T2226" s="199"/>
      <c r="U2226" s="199"/>
      <c r="V2226" s="199"/>
      <c r="W2226" s="199"/>
      <c r="X2226" s="199"/>
      <c r="Y2226" s="199"/>
      <c r="Z2226" s="199"/>
      <c r="AA2226" s="199"/>
      <c r="AB2226" s="199"/>
      <c r="AC2226" s="199"/>
      <c r="AD2226" s="199"/>
      <c r="AE2226" s="199"/>
      <c r="AF2226" s="199"/>
      <c r="AG2226" s="199"/>
    </row>
    <row r="2227" spans="19:33" customFormat="1" ht="12.75">
      <c r="S2227" s="199"/>
      <c r="T2227" s="199"/>
      <c r="U2227" s="199"/>
      <c r="V2227" s="199"/>
      <c r="W2227" s="199"/>
      <c r="X2227" s="199"/>
      <c r="Y2227" s="199"/>
      <c r="Z2227" s="199"/>
      <c r="AA2227" s="199"/>
      <c r="AB2227" s="199"/>
      <c r="AC2227" s="199"/>
      <c r="AD2227" s="199"/>
      <c r="AE2227" s="199"/>
      <c r="AF2227" s="199"/>
      <c r="AG2227" s="199"/>
    </row>
    <row r="2228" spans="19:33" customFormat="1" ht="12.75">
      <c r="S2228" s="199"/>
      <c r="T2228" s="199"/>
      <c r="U2228" s="199"/>
      <c r="V2228" s="199"/>
      <c r="W2228" s="199"/>
      <c r="X2228" s="199"/>
      <c r="Y2228" s="199"/>
      <c r="Z2228" s="199"/>
      <c r="AA2228" s="199"/>
      <c r="AB2228" s="199"/>
      <c r="AC2228" s="199"/>
      <c r="AD2228" s="199"/>
      <c r="AE2228" s="199"/>
      <c r="AF2228" s="199"/>
      <c r="AG2228" s="199"/>
    </row>
    <row r="2229" spans="19:33" customFormat="1" ht="12.75">
      <c r="S2229" s="199"/>
      <c r="T2229" s="199"/>
      <c r="U2229" s="199"/>
      <c r="V2229" s="199"/>
      <c r="W2229" s="199"/>
      <c r="X2229" s="199"/>
      <c r="Y2229" s="199"/>
      <c r="Z2229" s="199"/>
      <c r="AA2229" s="199"/>
      <c r="AB2229" s="199"/>
      <c r="AC2229" s="199"/>
      <c r="AD2229" s="199"/>
      <c r="AE2229" s="199"/>
      <c r="AF2229" s="199"/>
      <c r="AG2229" s="199"/>
    </row>
    <row r="2230" spans="19:33" customFormat="1" ht="12.75">
      <c r="S2230" s="199"/>
      <c r="T2230" s="199"/>
      <c r="U2230" s="199"/>
      <c r="V2230" s="199"/>
      <c r="W2230" s="199"/>
      <c r="X2230" s="199"/>
      <c r="Y2230" s="199"/>
      <c r="Z2230" s="199"/>
      <c r="AA2230" s="199"/>
      <c r="AB2230" s="199"/>
      <c r="AC2230" s="199"/>
      <c r="AD2230" s="199"/>
      <c r="AE2230" s="199"/>
      <c r="AF2230" s="199"/>
      <c r="AG2230" s="199"/>
    </row>
    <row r="2231" spans="19:33" customFormat="1" ht="12.75">
      <c r="S2231" s="199"/>
      <c r="T2231" s="199"/>
      <c r="U2231" s="199"/>
      <c r="V2231" s="199"/>
      <c r="W2231" s="199"/>
      <c r="X2231" s="199"/>
      <c r="Y2231" s="199"/>
      <c r="Z2231" s="199"/>
      <c r="AA2231" s="199"/>
      <c r="AB2231" s="199"/>
      <c r="AC2231" s="199"/>
      <c r="AD2231" s="199"/>
      <c r="AE2231" s="199"/>
      <c r="AF2231" s="199"/>
      <c r="AG2231" s="199"/>
    </row>
    <row r="2232" spans="19:33" customFormat="1" ht="12.75">
      <c r="S2232" s="199"/>
      <c r="T2232" s="199"/>
      <c r="U2232" s="199"/>
      <c r="V2232" s="199"/>
      <c r="W2232" s="199"/>
      <c r="X2232" s="199"/>
      <c r="Y2232" s="199"/>
      <c r="Z2232" s="199"/>
      <c r="AA2232" s="199"/>
      <c r="AB2232" s="199"/>
      <c r="AC2232" s="199"/>
      <c r="AD2232" s="199"/>
      <c r="AE2232" s="199"/>
      <c r="AF2232" s="199"/>
      <c r="AG2232" s="199"/>
    </row>
    <row r="2233" spans="19:33" customFormat="1" ht="12.75">
      <c r="S2233" s="199"/>
      <c r="T2233" s="199"/>
      <c r="U2233" s="199"/>
      <c r="V2233" s="199"/>
      <c r="W2233" s="199"/>
      <c r="X2233" s="199"/>
      <c r="Y2233" s="199"/>
      <c r="Z2233" s="199"/>
      <c r="AA2233" s="199"/>
      <c r="AB2233" s="199"/>
      <c r="AC2233" s="199"/>
      <c r="AD2233" s="199"/>
      <c r="AE2233" s="199"/>
      <c r="AF2233" s="199"/>
      <c r="AG2233" s="199"/>
    </row>
    <row r="2234" spans="19:33" customFormat="1" ht="12.75">
      <c r="S2234" s="199"/>
      <c r="T2234" s="199"/>
      <c r="U2234" s="199"/>
      <c r="V2234" s="199"/>
      <c r="W2234" s="199"/>
      <c r="X2234" s="199"/>
      <c r="Y2234" s="199"/>
      <c r="Z2234" s="199"/>
      <c r="AA2234" s="199"/>
      <c r="AB2234" s="199"/>
      <c r="AC2234" s="199"/>
      <c r="AD2234" s="199"/>
      <c r="AE2234" s="199"/>
      <c r="AF2234" s="199"/>
      <c r="AG2234" s="199"/>
    </row>
    <row r="2235" spans="19:33" customFormat="1" ht="12.75">
      <c r="S2235" s="199"/>
      <c r="T2235" s="199"/>
      <c r="U2235" s="199"/>
      <c r="V2235" s="199"/>
      <c r="W2235" s="199"/>
      <c r="X2235" s="199"/>
      <c r="Y2235" s="199"/>
      <c r="Z2235" s="199"/>
      <c r="AA2235" s="199"/>
      <c r="AB2235" s="199"/>
      <c r="AC2235" s="199"/>
      <c r="AD2235" s="199"/>
      <c r="AE2235" s="199"/>
      <c r="AF2235" s="199"/>
      <c r="AG2235" s="199"/>
    </row>
    <row r="2236" spans="19:33" customFormat="1" ht="12.75">
      <c r="S2236" s="199"/>
      <c r="T2236" s="199"/>
      <c r="U2236" s="199"/>
      <c r="V2236" s="199"/>
      <c r="W2236" s="199"/>
      <c r="X2236" s="199"/>
      <c r="Y2236" s="199"/>
      <c r="Z2236" s="199"/>
      <c r="AA2236" s="199"/>
      <c r="AB2236" s="199"/>
      <c r="AC2236" s="199"/>
      <c r="AD2236" s="199"/>
      <c r="AE2236" s="199"/>
      <c r="AF2236" s="199"/>
      <c r="AG2236" s="199"/>
    </row>
    <row r="2237" spans="19:33" customFormat="1" ht="12.75">
      <c r="S2237" s="199"/>
      <c r="T2237" s="199"/>
      <c r="U2237" s="199"/>
      <c r="V2237" s="199"/>
      <c r="W2237" s="199"/>
      <c r="X2237" s="199"/>
      <c r="Y2237" s="199"/>
      <c r="Z2237" s="199"/>
      <c r="AA2237" s="199"/>
      <c r="AB2237" s="199"/>
      <c r="AC2237" s="199"/>
      <c r="AD2237" s="199"/>
      <c r="AE2237" s="199"/>
      <c r="AF2237" s="199"/>
      <c r="AG2237" s="199"/>
    </row>
    <row r="2238" spans="19:33" customFormat="1" ht="12.75">
      <c r="S2238" s="199"/>
      <c r="T2238" s="199"/>
      <c r="U2238" s="199"/>
      <c r="V2238" s="199"/>
      <c r="W2238" s="199"/>
      <c r="X2238" s="199"/>
      <c r="Y2238" s="199"/>
      <c r="Z2238" s="199"/>
      <c r="AA2238" s="199"/>
      <c r="AB2238" s="199"/>
      <c r="AC2238" s="199"/>
      <c r="AD2238" s="199"/>
      <c r="AE2238" s="199"/>
      <c r="AF2238" s="199"/>
      <c r="AG2238" s="199"/>
    </row>
    <row r="2239" spans="19:33" customFormat="1" ht="12.75">
      <c r="S2239" s="199"/>
      <c r="T2239" s="199"/>
      <c r="U2239" s="199"/>
      <c r="V2239" s="199"/>
      <c r="W2239" s="199"/>
      <c r="X2239" s="199"/>
      <c r="Y2239" s="199"/>
      <c r="Z2239" s="199"/>
      <c r="AA2239" s="199"/>
      <c r="AB2239" s="199"/>
      <c r="AC2239" s="199"/>
      <c r="AD2239" s="199"/>
      <c r="AE2239" s="199"/>
      <c r="AF2239" s="199"/>
      <c r="AG2239" s="199"/>
    </row>
    <row r="2240" spans="19:33" customFormat="1" ht="12.75">
      <c r="S2240" s="199"/>
      <c r="T2240" s="199"/>
      <c r="U2240" s="199"/>
      <c r="V2240" s="199"/>
      <c r="W2240" s="199"/>
      <c r="X2240" s="199"/>
      <c r="Y2240" s="199"/>
      <c r="Z2240" s="199"/>
      <c r="AA2240" s="199"/>
      <c r="AB2240" s="199"/>
      <c r="AC2240" s="199"/>
      <c r="AD2240" s="199"/>
      <c r="AE2240" s="199"/>
      <c r="AF2240" s="199"/>
      <c r="AG2240" s="199"/>
    </row>
    <row r="2241" spans="19:33" customFormat="1" ht="12.75">
      <c r="S2241" s="199"/>
      <c r="T2241" s="199"/>
      <c r="U2241" s="199"/>
      <c r="V2241" s="199"/>
      <c r="W2241" s="199"/>
      <c r="X2241" s="199"/>
      <c r="Y2241" s="199"/>
      <c r="Z2241" s="199"/>
      <c r="AA2241" s="199"/>
      <c r="AB2241" s="199"/>
      <c r="AC2241" s="199"/>
      <c r="AD2241" s="199"/>
      <c r="AE2241" s="199"/>
      <c r="AF2241" s="199"/>
      <c r="AG2241" s="199"/>
    </row>
    <row r="2242" spans="19:33" customFormat="1" ht="12.75">
      <c r="S2242" s="199"/>
      <c r="T2242" s="199"/>
      <c r="U2242" s="199"/>
      <c r="V2242" s="199"/>
      <c r="W2242" s="199"/>
      <c r="X2242" s="199"/>
      <c r="Y2242" s="199"/>
      <c r="Z2242" s="199"/>
      <c r="AA2242" s="199"/>
      <c r="AB2242" s="199"/>
      <c r="AC2242" s="199"/>
      <c r="AD2242" s="199"/>
      <c r="AE2242" s="199"/>
      <c r="AF2242" s="199"/>
      <c r="AG2242" s="199"/>
    </row>
    <row r="2243" spans="19:33" customFormat="1" ht="12.75">
      <c r="S2243" s="199"/>
      <c r="T2243" s="199"/>
      <c r="U2243" s="199"/>
      <c r="V2243" s="199"/>
      <c r="W2243" s="199"/>
      <c r="X2243" s="199"/>
      <c r="Y2243" s="199"/>
      <c r="Z2243" s="199"/>
      <c r="AA2243" s="199"/>
      <c r="AB2243" s="199"/>
      <c r="AC2243" s="199"/>
      <c r="AD2243" s="199"/>
      <c r="AE2243" s="199"/>
      <c r="AF2243" s="199"/>
      <c r="AG2243" s="199"/>
    </row>
    <row r="2244" spans="19:33" customFormat="1" ht="12.75">
      <c r="S2244" s="199"/>
      <c r="T2244" s="199"/>
      <c r="U2244" s="199"/>
      <c r="V2244" s="199"/>
      <c r="W2244" s="199"/>
      <c r="X2244" s="199"/>
      <c r="Y2244" s="199"/>
      <c r="Z2244" s="199"/>
      <c r="AA2244" s="199"/>
      <c r="AB2244" s="199"/>
      <c r="AC2244" s="199"/>
      <c r="AD2244" s="199"/>
      <c r="AE2244" s="199"/>
      <c r="AF2244" s="199"/>
      <c r="AG2244" s="199"/>
    </row>
    <row r="2245" spans="19:33" customFormat="1" ht="12.75">
      <c r="S2245" s="199"/>
      <c r="T2245" s="199"/>
      <c r="U2245" s="199"/>
      <c r="V2245" s="199"/>
      <c r="W2245" s="199"/>
      <c r="X2245" s="199"/>
      <c r="Y2245" s="199"/>
      <c r="Z2245" s="199"/>
      <c r="AA2245" s="199"/>
      <c r="AB2245" s="199"/>
      <c r="AC2245" s="199"/>
      <c r="AD2245" s="199"/>
      <c r="AE2245" s="199"/>
      <c r="AF2245" s="199"/>
      <c r="AG2245" s="199"/>
    </row>
    <row r="2246" spans="19:33" customFormat="1" ht="12.75">
      <c r="S2246" s="199"/>
      <c r="T2246" s="199"/>
      <c r="U2246" s="199"/>
      <c r="V2246" s="199"/>
      <c r="W2246" s="199"/>
      <c r="X2246" s="199"/>
      <c r="Y2246" s="199"/>
      <c r="Z2246" s="199"/>
      <c r="AA2246" s="199"/>
      <c r="AB2246" s="199"/>
      <c r="AC2246" s="199"/>
      <c r="AD2246" s="199"/>
      <c r="AE2246" s="199"/>
      <c r="AF2246" s="199"/>
      <c r="AG2246" s="199"/>
    </row>
    <row r="2247" spans="19:33" customFormat="1" ht="12.75">
      <c r="S2247" s="199"/>
      <c r="T2247" s="199"/>
      <c r="U2247" s="199"/>
      <c r="V2247" s="199"/>
      <c r="W2247" s="199"/>
      <c r="X2247" s="199"/>
      <c r="Y2247" s="199"/>
      <c r="Z2247" s="199"/>
      <c r="AA2247" s="199"/>
      <c r="AB2247" s="199"/>
      <c r="AC2247" s="199"/>
      <c r="AD2247" s="199"/>
      <c r="AE2247" s="199"/>
      <c r="AF2247" s="199"/>
      <c r="AG2247" s="199"/>
    </row>
    <row r="2248" spans="19:33" customFormat="1" ht="12.75">
      <c r="S2248" s="199"/>
      <c r="T2248" s="199"/>
      <c r="U2248" s="199"/>
      <c r="V2248" s="199"/>
      <c r="W2248" s="199"/>
      <c r="X2248" s="199"/>
      <c r="Y2248" s="199"/>
      <c r="Z2248" s="199"/>
      <c r="AA2248" s="199"/>
      <c r="AB2248" s="199"/>
      <c r="AC2248" s="199"/>
      <c r="AD2248" s="199"/>
      <c r="AE2248" s="199"/>
      <c r="AF2248" s="199"/>
      <c r="AG2248" s="199"/>
    </row>
    <row r="2249" spans="19:33" customFormat="1" ht="12.75">
      <c r="S2249" s="199"/>
      <c r="T2249" s="199"/>
      <c r="U2249" s="199"/>
      <c r="V2249" s="199"/>
      <c r="W2249" s="199"/>
      <c r="X2249" s="199"/>
      <c r="Y2249" s="199"/>
      <c r="Z2249" s="199"/>
      <c r="AA2249" s="199"/>
      <c r="AB2249" s="199"/>
      <c r="AC2249" s="199"/>
      <c r="AD2249" s="199"/>
      <c r="AE2249" s="199"/>
      <c r="AF2249" s="199"/>
      <c r="AG2249" s="199"/>
    </row>
    <row r="2250" spans="19:33" customFormat="1" ht="12.75">
      <c r="S2250" s="199"/>
      <c r="T2250" s="199"/>
      <c r="U2250" s="199"/>
      <c r="V2250" s="199"/>
      <c r="W2250" s="199"/>
      <c r="X2250" s="199"/>
      <c r="Y2250" s="199"/>
      <c r="Z2250" s="199"/>
      <c r="AA2250" s="199"/>
      <c r="AB2250" s="199"/>
      <c r="AC2250" s="199"/>
      <c r="AD2250" s="199"/>
      <c r="AE2250" s="199"/>
      <c r="AF2250" s="199"/>
      <c r="AG2250" s="199"/>
    </row>
    <row r="2251" spans="19:33" customFormat="1" ht="12.75">
      <c r="S2251" s="199"/>
      <c r="T2251" s="199"/>
      <c r="U2251" s="199"/>
      <c r="V2251" s="199"/>
      <c r="W2251" s="199"/>
      <c r="X2251" s="199"/>
      <c r="Y2251" s="199"/>
      <c r="Z2251" s="199"/>
      <c r="AA2251" s="199"/>
      <c r="AB2251" s="199"/>
      <c r="AC2251" s="199"/>
      <c r="AD2251" s="199"/>
      <c r="AE2251" s="199"/>
      <c r="AF2251" s="199"/>
      <c r="AG2251" s="199"/>
    </row>
    <row r="2252" spans="19:33" customFormat="1" ht="12.75">
      <c r="S2252" s="199"/>
      <c r="T2252" s="199"/>
      <c r="U2252" s="199"/>
      <c r="V2252" s="199"/>
      <c r="W2252" s="199"/>
      <c r="X2252" s="199"/>
      <c r="Y2252" s="199"/>
      <c r="Z2252" s="199"/>
      <c r="AA2252" s="199"/>
      <c r="AB2252" s="199"/>
      <c r="AC2252" s="199"/>
      <c r="AD2252" s="199"/>
      <c r="AE2252" s="199"/>
      <c r="AF2252" s="199"/>
      <c r="AG2252" s="199"/>
    </row>
    <row r="2253" spans="19:33" customFormat="1" ht="12.75">
      <c r="S2253" s="199"/>
      <c r="T2253" s="199"/>
      <c r="U2253" s="199"/>
      <c r="V2253" s="199"/>
      <c r="W2253" s="199"/>
      <c r="X2253" s="199"/>
      <c r="Y2253" s="199"/>
      <c r="Z2253" s="199"/>
      <c r="AA2253" s="199"/>
      <c r="AB2253" s="199"/>
      <c r="AC2253" s="199"/>
      <c r="AD2253" s="199"/>
      <c r="AE2253" s="199"/>
      <c r="AF2253" s="199"/>
      <c r="AG2253" s="199"/>
    </row>
    <row r="2254" spans="19:33" customFormat="1" ht="12.75">
      <c r="S2254" s="199"/>
      <c r="T2254" s="199"/>
      <c r="U2254" s="199"/>
      <c r="V2254" s="199"/>
      <c r="W2254" s="199"/>
      <c r="X2254" s="199"/>
      <c r="Y2254" s="199"/>
      <c r="Z2254" s="199"/>
      <c r="AA2254" s="199"/>
      <c r="AB2254" s="199"/>
      <c r="AC2254" s="199"/>
      <c r="AD2254" s="199"/>
      <c r="AE2254" s="199"/>
      <c r="AF2254" s="199"/>
      <c r="AG2254" s="199"/>
    </row>
    <row r="2255" spans="19:33" customFormat="1" ht="12.75">
      <c r="S2255" s="199"/>
      <c r="T2255" s="199"/>
      <c r="U2255" s="199"/>
      <c r="V2255" s="199"/>
      <c r="W2255" s="199"/>
      <c r="X2255" s="199"/>
      <c r="Y2255" s="199"/>
      <c r="Z2255" s="199"/>
      <c r="AA2255" s="199"/>
      <c r="AB2255" s="199"/>
      <c r="AC2255" s="199"/>
      <c r="AD2255" s="199"/>
      <c r="AE2255" s="199"/>
      <c r="AF2255" s="199"/>
      <c r="AG2255" s="199"/>
    </row>
    <row r="2256" spans="19:33" customFormat="1" ht="12.75">
      <c r="S2256" s="199"/>
      <c r="T2256" s="199"/>
      <c r="U2256" s="199"/>
      <c r="V2256" s="199"/>
      <c r="W2256" s="199"/>
      <c r="X2256" s="199"/>
      <c r="Y2256" s="199"/>
      <c r="Z2256" s="199"/>
      <c r="AA2256" s="199"/>
      <c r="AB2256" s="199"/>
      <c r="AC2256" s="199"/>
      <c r="AD2256" s="199"/>
      <c r="AE2256" s="199"/>
      <c r="AF2256" s="199"/>
      <c r="AG2256" s="199"/>
    </row>
    <row r="2257" spans="19:33" customFormat="1" ht="12.75">
      <c r="S2257" s="199"/>
      <c r="T2257" s="199"/>
      <c r="U2257" s="199"/>
      <c r="V2257" s="199"/>
      <c r="W2257" s="199"/>
      <c r="X2257" s="199"/>
      <c r="Y2257" s="199"/>
      <c r="Z2257" s="199"/>
      <c r="AA2257" s="199"/>
      <c r="AB2257" s="199"/>
      <c r="AC2257" s="199"/>
      <c r="AD2257" s="199"/>
      <c r="AE2257" s="199"/>
      <c r="AF2257" s="199"/>
      <c r="AG2257" s="199"/>
    </row>
    <row r="2258" spans="19:33" customFormat="1" ht="12.75">
      <c r="S2258" s="199"/>
      <c r="T2258" s="199"/>
      <c r="U2258" s="199"/>
      <c r="V2258" s="199"/>
      <c r="W2258" s="199"/>
      <c r="X2258" s="199"/>
      <c r="Y2258" s="199"/>
      <c r="Z2258" s="199"/>
      <c r="AA2258" s="199"/>
      <c r="AB2258" s="199"/>
      <c r="AC2258" s="199"/>
      <c r="AD2258" s="199"/>
      <c r="AE2258" s="199"/>
      <c r="AF2258" s="199"/>
      <c r="AG2258" s="199"/>
    </row>
    <row r="2259" spans="19:33" customFormat="1" ht="12.75">
      <c r="S2259" s="199"/>
      <c r="T2259" s="199"/>
      <c r="U2259" s="199"/>
      <c r="V2259" s="199"/>
      <c r="W2259" s="199"/>
      <c r="X2259" s="199"/>
      <c r="Y2259" s="199"/>
      <c r="Z2259" s="199"/>
      <c r="AA2259" s="199"/>
      <c r="AB2259" s="199"/>
      <c r="AC2259" s="199"/>
      <c r="AD2259" s="199"/>
      <c r="AE2259" s="199"/>
      <c r="AF2259" s="199"/>
      <c r="AG2259" s="199"/>
    </row>
    <row r="2260" spans="19:33" customFormat="1" ht="12.75">
      <c r="S2260" s="199"/>
      <c r="T2260" s="199"/>
      <c r="U2260" s="199"/>
      <c r="V2260" s="199"/>
      <c r="W2260" s="199"/>
      <c r="X2260" s="199"/>
      <c r="Y2260" s="199"/>
      <c r="Z2260" s="199"/>
      <c r="AA2260" s="199"/>
      <c r="AB2260" s="199"/>
      <c r="AC2260" s="199"/>
      <c r="AD2260" s="199"/>
      <c r="AE2260" s="199"/>
      <c r="AF2260" s="199"/>
      <c r="AG2260" s="199"/>
    </row>
    <row r="2261" spans="19:33" customFormat="1" ht="12.75">
      <c r="S2261" s="199"/>
      <c r="T2261" s="199"/>
      <c r="U2261" s="199"/>
      <c r="V2261" s="199"/>
      <c r="W2261" s="199"/>
      <c r="X2261" s="199"/>
      <c r="Y2261" s="199"/>
      <c r="Z2261" s="199"/>
      <c r="AA2261" s="199"/>
      <c r="AB2261" s="199"/>
      <c r="AC2261" s="199"/>
      <c r="AD2261" s="199"/>
      <c r="AE2261" s="199"/>
      <c r="AF2261" s="199"/>
      <c r="AG2261" s="199"/>
    </row>
    <row r="2262" spans="19:33" customFormat="1" ht="12.75">
      <c r="S2262" s="199"/>
      <c r="T2262" s="199"/>
      <c r="U2262" s="199"/>
      <c r="V2262" s="199"/>
      <c r="W2262" s="199"/>
      <c r="X2262" s="199"/>
      <c r="Y2262" s="199"/>
      <c r="Z2262" s="199"/>
      <c r="AA2262" s="199"/>
      <c r="AB2262" s="199"/>
      <c r="AC2262" s="199"/>
      <c r="AD2262" s="199"/>
      <c r="AE2262" s="199"/>
      <c r="AF2262" s="199"/>
      <c r="AG2262" s="199"/>
    </row>
    <row r="2263" spans="19:33" customFormat="1" ht="12.75">
      <c r="S2263" s="199"/>
      <c r="T2263" s="199"/>
      <c r="U2263" s="199"/>
      <c r="V2263" s="199"/>
      <c r="W2263" s="199"/>
      <c r="X2263" s="199"/>
      <c r="Y2263" s="199"/>
      <c r="Z2263" s="199"/>
      <c r="AA2263" s="199"/>
      <c r="AB2263" s="199"/>
      <c r="AC2263" s="199"/>
      <c r="AD2263" s="199"/>
      <c r="AE2263" s="199"/>
      <c r="AF2263" s="199"/>
      <c r="AG2263" s="199"/>
    </row>
    <row r="2264" spans="19:33" customFormat="1" ht="12.75">
      <c r="S2264" s="199"/>
      <c r="T2264" s="199"/>
      <c r="U2264" s="199"/>
      <c r="V2264" s="199"/>
      <c r="W2264" s="199"/>
      <c r="X2264" s="199"/>
      <c r="Y2264" s="199"/>
      <c r="Z2264" s="199"/>
      <c r="AA2264" s="199"/>
      <c r="AB2264" s="199"/>
      <c r="AC2264" s="199"/>
      <c r="AD2264" s="199"/>
      <c r="AE2264" s="199"/>
      <c r="AF2264" s="199"/>
      <c r="AG2264" s="199"/>
    </row>
    <row r="2265" spans="19:33" customFormat="1" ht="12.75">
      <c r="S2265" s="199"/>
      <c r="T2265" s="199"/>
      <c r="U2265" s="199"/>
      <c r="V2265" s="199"/>
      <c r="W2265" s="199"/>
      <c r="X2265" s="199"/>
      <c r="Y2265" s="199"/>
      <c r="Z2265" s="199"/>
      <c r="AA2265" s="199"/>
      <c r="AB2265" s="199"/>
      <c r="AC2265" s="199"/>
      <c r="AD2265" s="199"/>
      <c r="AE2265" s="199"/>
      <c r="AF2265" s="199"/>
      <c r="AG2265" s="199"/>
    </row>
    <row r="2266" spans="19:33" customFormat="1" ht="12.75">
      <c r="S2266" s="199"/>
      <c r="T2266" s="199"/>
      <c r="U2266" s="199"/>
      <c r="V2266" s="199"/>
      <c r="W2266" s="199"/>
      <c r="X2266" s="199"/>
      <c r="Y2266" s="199"/>
      <c r="Z2266" s="199"/>
      <c r="AA2266" s="199"/>
      <c r="AB2266" s="199"/>
      <c r="AC2266" s="199"/>
      <c r="AD2266" s="199"/>
      <c r="AE2266" s="199"/>
      <c r="AF2266" s="199"/>
      <c r="AG2266" s="199"/>
    </row>
    <row r="2267" spans="19:33" customFormat="1" ht="12.75">
      <c r="S2267" s="199"/>
      <c r="T2267" s="199"/>
      <c r="U2267" s="199"/>
      <c r="V2267" s="199"/>
      <c r="W2267" s="199"/>
      <c r="X2267" s="199"/>
      <c r="Y2267" s="199"/>
      <c r="Z2267" s="199"/>
      <c r="AA2267" s="199"/>
      <c r="AB2267" s="199"/>
      <c r="AC2267" s="199"/>
      <c r="AD2267" s="199"/>
      <c r="AE2267" s="199"/>
      <c r="AF2267" s="199"/>
      <c r="AG2267" s="199"/>
    </row>
    <row r="2268" spans="19:33" customFormat="1" ht="12.75">
      <c r="S2268" s="199"/>
      <c r="T2268" s="199"/>
      <c r="U2268" s="199"/>
      <c r="V2268" s="199"/>
      <c r="W2268" s="199"/>
      <c r="X2268" s="199"/>
      <c r="Y2268" s="199"/>
      <c r="Z2268" s="199"/>
      <c r="AA2268" s="199"/>
      <c r="AB2268" s="199"/>
      <c r="AC2268" s="199"/>
      <c r="AD2268" s="199"/>
      <c r="AE2268" s="199"/>
      <c r="AF2268" s="199"/>
      <c r="AG2268" s="199"/>
    </row>
    <row r="2269" spans="19:33" customFormat="1" ht="12.75">
      <c r="S2269" s="199"/>
      <c r="T2269" s="199"/>
      <c r="U2269" s="199"/>
      <c r="V2269" s="199"/>
      <c r="W2269" s="199"/>
      <c r="X2269" s="199"/>
      <c r="Y2269" s="199"/>
      <c r="Z2269" s="199"/>
      <c r="AA2269" s="199"/>
      <c r="AB2269" s="199"/>
      <c r="AC2269" s="199"/>
      <c r="AD2269" s="199"/>
      <c r="AE2269" s="199"/>
      <c r="AF2269" s="199"/>
      <c r="AG2269" s="199"/>
    </row>
    <row r="2270" spans="19:33" customFormat="1" ht="12.75">
      <c r="S2270" s="199"/>
      <c r="T2270" s="199"/>
      <c r="U2270" s="199"/>
      <c r="V2270" s="199"/>
      <c r="W2270" s="199"/>
      <c r="X2270" s="199"/>
      <c r="Y2270" s="199"/>
      <c r="Z2270" s="199"/>
      <c r="AA2270" s="199"/>
      <c r="AB2270" s="199"/>
      <c r="AC2270" s="199"/>
      <c r="AD2270" s="199"/>
      <c r="AE2270" s="199"/>
      <c r="AF2270" s="199"/>
      <c r="AG2270" s="199"/>
    </row>
    <row r="2271" spans="19:33" customFormat="1" ht="12.75">
      <c r="S2271" s="199"/>
      <c r="T2271" s="199"/>
      <c r="U2271" s="199"/>
      <c r="V2271" s="199"/>
      <c r="W2271" s="199"/>
      <c r="X2271" s="199"/>
      <c r="Y2271" s="199"/>
      <c r="Z2271" s="199"/>
      <c r="AA2271" s="199"/>
      <c r="AB2271" s="199"/>
      <c r="AC2271" s="199"/>
      <c r="AD2271" s="199"/>
      <c r="AE2271" s="199"/>
      <c r="AF2271" s="199"/>
      <c r="AG2271" s="199"/>
    </row>
    <row r="2272" spans="19:33" customFormat="1" ht="12.75">
      <c r="S2272" s="199"/>
      <c r="T2272" s="199"/>
      <c r="U2272" s="199"/>
      <c r="V2272" s="199"/>
      <c r="W2272" s="199"/>
      <c r="X2272" s="199"/>
      <c r="Y2272" s="199"/>
      <c r="Z2272" s="199"/>
      <c r="AA2272" s="199"/>
      <c r="AB2272" s="199"/>
      <c r="AC2272" s="199"/>
      <c r="AD2272" s="199"/>
      <c r="AE2272" s="199"/>
      <c r="AF2272" s="199"/>
      <c r="AG2272" s="199"/>
    </row>
    <row r="2273" spans="19:33" customFormat="1" ht="12.75">
      <c r="S2273" s="199"/>
      <c r="T2273" s="199"/>
      <c r="U2273" s="199"/>
      <c r="V2273" s="199"/>
      <c r="W2273" s="199"/>
      <c r="X2273" s="199"/>
      <c r="Y2273" s="199"/>
      <c r="Z2273" s="199"/>
      <c r="AA2273" s="199"/>
      <c r="AB2273" s="199"/>
      <c r="AC2273" s="199"/>
      <c r="AD2273" s="199"/>
      <c r="AE2273" s="199"/>
      <c r="AF2273" s="199"/>
      <c r="AG2273" s="199"/>
    </row>
    <row r="2274" spans="19:33" customFormat="1" ht="12.75">
      <c r="S2274" s="199"/>
      <c r="T2274" s="199"/>
      <c r="U2274" s="199"/>
      <c r="V2274" s="199"/>
      <c r="W2274" s="199"/>
      <c r="X2274" s="199"/>
      <c r="Y2274" s="199"/>
      <c r="Z2274" s="199"/>
      <c r="AA2274" s="199"/>
      <c r="AB2274" s="199"/>
      <c r="AC2274" s="199"/>
      <c r="AD2274" s="199"/>
      <c r="AE2274" s="199"/>
      <c r="AF2274" s="199"/>
      <c r="AG2274" s="199"/>
    </row>
    <row r="2275" spans="19:33" customFormat="1" ht="12.75">
      <c r="S2275" s="199"/>
      <c r="T2275" s="199"/>
      <c r="U2275" s="199"/>
      <c r="V2275" s="199"/>
      <c r="W2275" s="199"/>
      <c r="X2275" s="199"/>
      <c r="Y2275" s="199"/>
      <c r="Z2275" s="199"/>
      <c r="AA2275" s="199"/>
      <c r="AB2275" s="199"/>
      <c r="AC2275" s="199"/>
      <c r="AD2275" s="199"/>
      <c r="AE2275" s="199"/>
      <c r="AF2275" s="199"/>
      <c r="AG2275" s="199"/>
    </row>
    <row r="2276" spans="19:33" customFormat="1" ht="12.75">
      <c r="S2276" s="199"/>
      <c r="T2276" s="199"/>
      <c r="U2276" s="199"/>
      <c r="V2276" s="199"/>
      <c r="W2276" s="199"/>
      <c r="X2276" s="199"/>
      <c r="Y2276" s="199"/>
      <c r="Z2276" s="199"/>
      <c r="AA2276" s="199"/>
      <c r="AB2276" s="199"/>
      <c r="AC2276" s="199"/>
      <c r="AD2276" s="199"/>
      <c r="AE2276" s="199"/>
      <c r="AF2276" s="199"/>
      <c r="AG2276" s="199"/>
    </row>
    <row r="2277" spans="19:33" customFormat="1" ht="12.75">
      <c r="S2277" s="199"/>
      <c r="T2277" s="199"/>
      <c r="U2277" s="199"/>
      <c r="V2277" s="199"/>
      <c r="W2277" s="199"/>
      <c r="X2277" s="199"/>
      <c r="Y2277" s="199"/>
      <c r="Z2277" s="199"/>
      <c r="AA2277" s="199"/>
      <c r="AB2277" s="199"/>
      <c r="AC2277" s="199"/>
      <c r="AD2277" s="199"/>
      <c r="AE2277" s="199"/>
      <c r="AF2277" s="199"/>
      <c r="AG2277" s="199"/>
    </row>
    <row r="2278" spans="19:33" customFormat="1" ht="12.75">
      <c r="S2278" s="199"/>
      <c r="T2278" s="199"/>
      <c r="U2278" s="199"/>
      <c r="V2278" s="199"/>
      <c r="W2278" s="199"/>
      <c r="X2278" s="199"/>
      <c r="Y2278" s="199"/>
      <c r="Z2278" s="199"/>
      <c r="AA2278" s="199"/>
      <c r="AB2278" s="199"/>
      <c r="AC2278" s="199"/>
      <c r="AD2278" s="199"/>
      <c r="AE2278" s="199"/>
      <c r="AF2278" s="199"/>
      <c r="AG2278" s="199"/>
    </row>
    <row r="2279" spans="19:33" customFormat="1" ht="12.75">
      <c r="S2279" s="199"/>
      <c r="T2279" s="199"/>
      <c r="U2279" s="199"/>
      <c r="V2279" s="199"/>
      <c r="W2279" s="199"/>
      <c r="X2279" s="199"/>
      <c r="Y2279" s="199"/>
      <c r="Z2279" s="199"/>
      <c r="AA2279" s="199"/>
      <c r="AB2279" s="199"/>
      <c r="AC2279" s="199"/>
      <c r="AD2279" s="199"/>
      <c r="AE2279" s="199"/>
      <c r="AF2279" s="199"/>
      <c r="AG2279" s="199"/>
    </row>
    <row r="2280" spans="19:33" customFormat="1" ht="12.75">
      <c r="S2280" s="199"/>
      <c r="T2280" s="199"/>
      <c r="U2280" s="199"/>
      <c r="V2280" s="199"/>
      <c r="W2280" s="199"/>
      <c r="X2280" s="199"/>
      <c r="Y2280" s="199"/>
      <c r="Z2280" s="199"/>
      <c r="AA2280" s="199"/>
      <c r="AB2280" s="199"/>
      <c r="AC2280" s="199"/>
      <c r="AD2280" s="199"/>
      <c r="AE2280" s="199"/>
      <c r="AF2280" s="199"/>
      <c r="AG2280" s="199"/>
    </row>
    <row r="2281" spans="19:33" customFormat="1" ht="12.75">
      <c r="S2281" s="199"/>
      <c r="T2281" s="199"/>
      <c r="U2281" s="199"/>
      <c r="V2281" s="199"/>
      <c r="W2281" s="199"/>
      <c r="X2281" s="199"/>
      <c r="Y2281" s="199"/>
      <c r="Z2281" s="199"/>
      <c r="AA2281" s="199"/>
      <c r="AB2281" s="199"/>
      <c r="AC2281" s="199"/>
      <c r="AD2281" s="199"/>
      <c r="AE2281" s="199"/>
      <c r="AF2281" s="199"/>
      <c r="AG2281" s="199"/>
    </row>
    <row r="2282" spans="19:33" customFormat="1" ht="12.75">
      <c r="S2282" s="199"/>
      <c r="T2282" s="199"/>
      <c r="U2282" s="199"/>
      <c r="V2282" s="199"/>
      <c r="W2282" s="199"/>
      <c r="X2282" s="199"/>
      <c r="Y2282" s="199"/>
      <c r="Z2282" s="199"/>
      <c r="AA2282" s="199"/>
      <c r="AB2282" s="199"/>
      <c r="AC2282" s="199"/>
      <c r="AD2282" s="199"/>
      <c r="AE2282" s="199"/>
      <c r="AF2282" s="199"/>
      <c r="AG2282" s="199"/>
    </row>
    <row r="2283" spans="19:33" customFormat="1" ht="12.75">
      <c r="S2283" s="199"/>
      <c r="T2283" s="199"/>
      <c r="U2283" s="199"/>
      <c r="V2283" s="199"/>
      <c r="W2283" s="199"/>
      <c r="X2283" s="199"/>
      <c r="Y2283" s="199"/>
      <c r="Z2283" s="199"/>
      <c r="AA2283" s="199"/>
      <c r="AB2283" s="199"/>
      <c r="AC2283" s="199"/>
      <c r="AD2283" s="199"/>
      <c r="AE2283" s="199"/>
      <c r="AF2283" s="199"/>
      <c r="AG2283" s="199"/>
    </row>
    <row r="2284" spans="19:33" customFormat="1" ht="12.75">
      <c r="S2284" s="199"/>
      <c r="T2284" s="199"/>
      <c r="U2284" s="199"/>
      <c r="V2284" s="199"/>
      <c r="W2284" s="199"/>
      <c r="X2284" s="199"/>
      <c r="Y2284" s="199"/>
      <c r="Z2284" s="199"/>
      <c r="AA2284" s="199"/>
      <c r="AB2284" s="199"/>
      <c r="AC2284" s="199"/>
      <c r="AD2284" s="199"/>
      <c r="AE2284" s="199"/>
      <c r="AF2284" s="199"/>
      <c r="AG2284" s="199"/>
    </row>
    <row r="2285" spans="19:33" customFormat="1" ht="12.75">
      <c r="S2285" s="199"/>
      <c r="T2285" s="199"/>
      <c r="U2285" s="199"/>
      <c r="V2285" s="199"/>
      <c r="W2285" s="199"/>
      <c r="X2285" s="199"/>
      <c r="Y2285" s="199"/>
      <c r="Z2285" s="199"/>
      <c r="AA2285" s="199"/>
      <c r="AB2285" s="199"/>
      <c r="AC2285" s="199"/>
      <c r="AD2285" s="199"/>
      <c r="AE2285" s="199"/>
      <c r="AF2285" s="199"/>
      <c r="AG2285" s="199"/>
    </row>
    <row r="2286" spans="19:33" customFormat="1" ht="12.75">
      <c r="S2286" s="199"/>
      <c r="T2286" s="199"/>
      <c r="U2286" s="199"/>
      <c r="V2286" s="199"/>
      <c r="W2286" s="199"/>
      <c r="X2286" s="199"/>
      <c r="Y2286" s="199"/>
      <c r="Z2286" s="199"/>
      <c r="AA2286" s="199"/>
      <c r="AB2286" s="199"/>
      <c r="AC2286" s="199"/>
      <c r="AD2286" s="199"/>
      <c r="AE2286" s="199"/>
      <c r="AF2286" s="199"/>
      <c r="AG2286" s="199"/>
    </row>
    <row r="2287" spans="19:33" customFormat="1" ht="12.75">
      <c r="S2287" s="199"/>
      <c r="T2287" s="199"/>
      <c r="U2287" s="199"/>
      <c r="V2287" s="199"/>
      <c r="W2287" s="199"/>
      <c r="X2287" s="199"/>
      <c r="Y2287" s="199"/>
      <c r="Z2287" s="199"/>
      <c r="AA2287" s="199"/>
      <c r="AB2287" s="199"/>
      <c r="AC2287" s="199"/>
      <c r="AD2287" s="199"/>
      <c r="AE2287" s="199"/>
      <c r="AF2287" s="199"/>
      <c r="AG2287" s="199"/>
    </row>
    <row r="2288" spans="19:33" customFormat="1" ht="12.75">
      <c r="S2288" s="199"/>
      <c r="T2288" s="199"/>
      <c r="U2288" s="199"/>
      <c r="V2288" s="199"/>
      <c r="W2288" s="199"/>
      <c r="X2288" s="199"/>
      <c r="Y2288" s="199"/>
      <c r="Z2288" s="199"/>
      <c r="AA2288" s="199"/>
      <c r="AB2288" s="199"/>
      <c r="AC2288" s="199"/>
      <c r="AD2288" s="199"/>
      <c r="AE2288" s="199"/>
      <c r="AF2288" s="199"/>
      <c r="AG2288" s="199"/>
    </row>
    <row r="2289" spans="19:33" customFormat="1" ht="12.75">
      <c r="S2289" s="199"/>
      <c r="T2289" s="199"/>
      <c r="U2289" s="199"/>
      <c r="V2289" s="199"/>
      <c r="W2289" s="199"/>
      <c r="X2289" s="199"/>
      <c r="Y2289" s="199"/>
      <c r="Z2289" s="199"/>
      <c r="AA2289" s="199"/>
      <c r="AB2289" s="199"/>
      <c r="AC2289" s="199"/>
      <c r="AD2289" s="199"/>
      <c r="AE2289" s="199"/>
      <c r="AF2289" s="199"/>
      <c r="AG2289" s="199"/>
    </row>
    <row r="2290" spans="19:33" customFormat="1" ht="12.75">
      <c r="S2290" s="199"/>
      <c r="T2290" s="199"/>
      <c r="U2290" s="199"/>
      <c r="V2290" s="199"/>
      <c r="W2290" s="199"/>
      <c r="X2290" s="199"/>
      <c r="Y2290" s="199"/>
      <c r="Z2290" s="199"/>
      <c r="AA2290" s="199"/>
      <c r="AB2290" s="199"/>
      <c r="AC2290" s="199"/>
      <c r="AD2290" s="199"/>
      <c r="AE2290" s="199"/>
      <c r="AF2290" s="199"/>
      <c r="AG2290" s="199"/>
    </row>
    <row r="2291" spans="19:33" customFormat="1" ht="12.75">
      <c r="S2291" s="199"/>
      <c r="T2291" s="199"/>
      <c r="U2291" s="199"/>
      <c r="V2291" s="199"/>
      <c r="W2291" s="199"/>
      <c r="X2291" s="199"/>
      <c r="Y2291" s="199"/>
      <c r="Z2291" s="199"/>
      <c r="AA2291" s="199"/>
      <c r="AB2291" s="199"/>
      <c r="AC2291" s="199"/>
      <c r="AD2291" s="199"/>
      <c r="AE2291" s="199"/>
      <c r="AF2291" s="199"/>
      <c r="AG2291" s="199"/>
    </row>
    <row r="2292" spans="19:33" customFormat="1" ht="12.75">
      <c r="S2292" s="199"/>
      <c r="T2292" s="199"/>
      <c r="U2292" s="199"/>
      <c r="V2292" s="199"/>
      <c r="W2292" s="199"/>
      <c r="X2292" s="199"/>
      <c r="Y2292" s="199"/>
      <c r="Z2292" s="199"/>
      <c r="AA2292" s="199"/>
      <c r="AB2292" s="199"/>
      <c r="AC2292" s="199"/>
      <c r="AD2292" s="199"/>
      <c r="AE2292" s="199"/>
      <c r="AF2292" s="199"/>
      <c r="AG2292" s="199"/>
    </row>
    <row r="2293" spans="19:33" customFormat="1" ht="12.75">
      <c r="S2293" s="199"/>
      <c r="T2293" s="199"/>
      <c r="U2293" s="199"/>
      <c r="V2293" s="199"/>
      <c r="W2293" s="199"/>
      <c r="X2293" s="199"/>
      <c r="Y2293" s="199"/>
      <c r="Z2293" s="199"/>
      <c r="AA2293" s="199"/>
      <c r="AB2293" s="199"/>
      <c r="AC2293" s="199"/>
      <c r="AD2293" s="199"/>
      <c r="AE2293" s="199"/>
      <c r="AF2293" s="199"/>
      <c r="AG2293" s="199"/>
    </row>
    <row r="2294" spans="19:33" customFormat="1" ht="12.75">
      <c r="S2294" s="199"/>
      <c r="T2294" s="199"/>
      <c r="U2294" s="199"/>
      <c r="V2294" s="199"/>
      <c r="W2294" s="199"/>
      <c r="X2294" s="199"/>
      <c r="Y2294" s="199"/>
      <c r="Z2294" s="199"/>
      <c r="AA2294" s="199"/>
      <c r="AB2294" s="199"/>
      <c r="AC2294" s="199"/>
      <c r="AD2294" s="199"/>
      <c r="AE2294" s="199"/>
      <c r="AF2294" s="199"/>
      <c r="AG2294" s="199"/>
    </row>
    <row r="2295" spans="19:33" customFormat="1" ht="12.75">
      <c r="S2295" s="199"/>
      <c r="T2295" s="199"/>
      <c r="U2295" s="199"/>
      <c r="V2295" s="199"/>
      <c r="W2295" s="199"/>
      <c r="X2295" s="199"/>
      <c r="Y2295" s="199"/>
      <c r="Z2295" s="199"/>
      <c r="AA2295" s="199"/>
      <c r="AB2295" s="199"/>
      <c r="AC2295" s="199"/>
      <c r="AD2295" s="199"/>
      <c r="AE2295" s="199"/>
      <c r="AF2295" s="199"/>
      <c r="AG2295" s="199"/>
    </row>
    <row r="2296" spans="19:33" customFormat="1" ht="12.75">
      <c r="S2296" s="199"/>
      <c r="T2296" s="199"/>
      <c r="U2296" s="199"/>
      <c r="V2296" s="199"/>
      <c r="W2296" s="199"/>
      <c r="X2296" s="199"/>
      <c r="Y2296" s="199"/>
      <c r="Z2296" s="199"/>
      <c r="AA2296" s="199"/>
      <c r="AB2296" s="199"/>
      <c r="AC2296" s="199"/>
      <c r="AD2296" s="199"/>
      <c r="AE2296" s="199"/>
      <c r="AF2296" s="199"/>
      <c r="AG2296" s="199"/>
    </row>
    <row r="2297" spans="19:33" customFormat="1" ht="12.75">
      <c r="S2297" s="199"/>
      <c r="T2297" s="199"/>
      <c r="U2297" s="199"/>
      <c r="V2297" s="199"/>
      <c r="W2297" s="199"/>
      <c r="X2297" s="199"/>
      <c r="Y2297" s="199"/>
      <c r="Z2297" s="199"/>
      <c r="AA2297" s="199"/>
      <c r="AB2297" s="199"/>
      <c r="AC2297" s="199"/>
      <c r="AD2297" s="199"/>
      <c r="AE2297" s="199"/>
      <c r="AF2297" s="199"/>
      <c r="AG2297" s="199"/>
    </row>
    <row r="2298" spans="19:33" customFormat="1" ht="12.75">
      <c r="S2298" s="199"/>
      <c r="T2298" s="199"/>
      <c r="U2298" s="199"/>
      <c r="V2298" s="199"/>
      <c r="W2298" s="199"/>
      <c r="X2298" s="199"/>
      <c r="Y2298" s="199"/>
      <c r="Z2298" s="199"/>
      <c r="AA2298" s="199"/>
      <c r="AB2298" s="199"/>
      <c r="AC2298" s="199"/>
      <c r="AD2298" s="199"/>
      <c r="AE2298" s="199"/>
      <c r="AF2298" s="199"/>
      <c r="AG2298" s="199"/>
    </row>
    <row r="2299" spans="19:33" customFormat="1" ht="12.75">
      <c r="S2299" s="199"/>
      <c r="T2299" s="199"/>
      <c r="U2299" s="199"/>
      <c r="V2299" s="199"/>
      <c r="W2299" s="199"/>
      <c r="X2299" s="199"/>
      <c r="Y2299" s="199"/>
      <c r="Z2299" s="199"/>
      <c r="AA2299" s="199"/>
      <c r="AB2299" s="199"/>
      <c r="AC2299" s="199"/>
      <c r="AD2299" s="199"/>
      <c r="AE2299" s="199"/>
      <c r="AF2299" s="199"/>
      <c r="AG2299" s="199"/>
    </row>
    <row r="2300" spans="19:33" customFormat="1" ht="12.75">
      <c r="S2300" s="199"/>
      <c r="T2300" s="199"/>
      <c r="U2300" s="199"/>
      <c r="V2300" s="199"/>
      <c r="W2300" s="199"/>
      <c r="X2300" s="199"/>
      <c r="Y2300" s="199"/>
      <c r="Z2300" s="199"/>
      <c r="AA2300" s="199"/>
      <c r="AB2300" s="199"/>
      <c r="AC2300" s="199"/>
      <c r="AD2300" s="199"/>
      <c r="AE2300" s="199"/>
      <c r="AF2300" s="199"/>
      <c r="AG2300" s="199"/>
    </row>
    <row r="2301" spans="19:33" customFormat="1" ht="12.75">
      <c r="S2301" s="199"/>
      <c r="T2301" s="199"/>
      <c r="U2301" s="199"/>
      <c r="V2301" s="199"/>
      <c r="W2301" s="199"/>
      <c r="X2301" s="199"/>
      <c r="Y2301" s="199"/>
      <c r="Z2301" s="199"/>
      <c r="AA2301" s="199"/>
      <c r="AB2301" s="199"/>
      <c r="AC2301" s="199"/>
      <c r="AD2301" s="199"/>
      <c r="AE2301" s="199"/>
      <c r="AF2301" s="199"/>
      <c r="AG2301" s="199"/>
    </row>
    <row r="2302" spans="19:33" customFormat="1" ht="12.75">
      <c r="S2302" s="199"/>
      <c r="T2302" s="199"/>
      <c r="U2302" s="199"/>
      <c r="V2302" s="199"/>
      <c r="W2302" s="199"/>
      <c r="X2302" s="199"/>
      <c r="Y2302" s="199"/>
      <c r="Z2302" s="199"/>
      <c r="AA2302" s="199"/>
      <c r="AB2302" s="199"/>
      <c r="AC2302" s="199"/>
      <c r="AD2302" s="199"/>
      <c r="AE2302" s="199"/>
      <c r="AF2302" s="199"/>
      <c r="AG2302" s="199"/>
    </row>
    <row r="2303" spans="19:33" customFormat="1" ht="12.75">
      <c r="S2303" s="199"/>
      <c r="T2303" s="199"/>
      <c r="U2303" s="199"/>
      <c r="V2303" s="199"/>
      <c r="W2303" s="199"/>
      <c r="X2303" s="199"/>
      <c r="Y2303" s="199"/>
      <c r="Z2303" s="199"/>
      <c r="AA2303" s="199"/>
      <c r="AB2303" s="199"/>
      <c r="AC2303" s="199"/>
      <c r="AD2303" s="199"/>
      <c r="AE2303" s="199"/>
      <c r="AF2303" s="199"/>
      <c r="AG2303" s="199"/>
    </row>
    <row r="2304" spans="19:33" customFormat="1" ht="12.75">
      <c r="S2304" s="199"/>
      <c r="T2304" s="199"/>
      <c r="U2304" s="199"/>
      <c r="V2304" s="199"/>
      <c r="W2304" s="199"/>
      <c r="X2304" s="199"/>
      <c r="Y2304" s="199"/>
      <c r="Z2304" s="199"/>
      <c r="AA2304" s="199"/>
      <c r="AB2304" s="199"/>
      <c r="AC2304" s="199"/>
      <c r="AD2304" s="199"/>
      <c r="AE2304" s="199"/>
      <c r="AF2304" s="199"/>
      <c r="AG2304" s="199"/>
    </row>
    <row r="2305" spans="19:33" customFormat="1" ht="12.75">
      <c r="S2305" s="199"/>
      <c r="T2305" s="199"/>
      <c r="U2305" s="199"/>
      <c r="V2305" s="199"/>
      <c r="W2305" s="199"/>
      <c r="X2305" s="199"/>
      <c r="Y2305" s="199"/>
      <c r="Z2305" s="199"/>
      <c r="AA2305" s="199"/>
      <c r="AB2305" s="199"/>
      <c r="AC2305" s="199"/>
      <c r="AD2305" s="199"/>
      <c r="AE2305" s="199"/>
      <c r="AF2305" s="199"/>
      <c r="AG2305" s="199"/>
    </row>
    <row r="2306" spans="19:33" customFormat="1" ht="12.75">
      <c r="S2306" s="199"/>
      <c r="T2306" s="199"/>
      <c r="U2306" s="199"/>
      <c r="V2306" s="199"/>
      <c r="W2306" s="199"/>
      <c r="X2306" s="199"/>
      <c r="Y2306" s="199"/>
      <c r="Z2306" s="199"/>
      <c r="AA2306" s="199"/>
      <c r="AB2306" s="199"/>
      <c r="AC2306" s="199"/>
      <c r="AD2306" s="199"/>
      <c r="AE2306" s="199"/>
      <c r="AF2306" s="199"/>
      <c r="AG2306" s="199"/>
    </row>
    <row r="2307" spans="19:33" customFormat="1" ht="12.75">
      <c r="S2307" s="199"/>
      <c r="T2307" s="199"/>
      <c r="U2307" s="199"/>
      <c r="V2307" s="199"/>
      <c r="W2307" s="199"/>
      <c r="X2307" s="199"/>
      <c r="Y2307" s="199"/>
      <c r="Z2307" s="199"/>
      <c r="AA2307" s="199"/>
      <c r="AB2307" s="199"/>
      <c r="AC2307" s="199"/>
      <c r="AD2307" s="199"/>
      <c r="AE2307" s="199"/>
      <c r="AF2307" s="199"/>
      <c r="AG2307" s="199"/>
    </row>
    <row r="2308" spans="19:33" customFormat="1" ht="12.75">
      <c r="S2308" s="199"/>
      <c r="T2308" s="199"/>
      <c r="U2308" s="199"/>
      <c r="V2308" s="199"/>
      <c r="W2308" s="199"/>
      <c r="X2308" s="199"/>
      <c r="Y2308" s="199"/>
      <c r="Z2308" s="199"/>
      <c r="AA2308" s="199"/>
      <c r="AB2308" s="199"/>
      <c r="AC2308" s="199"/>
      <c r="AD2308" s="199"/>
      <c r="AE2308" s="199"/>
      <c r="AF2308" s="199"/>
      <c r="AG2308" s="199"/>
    </row>
    <row r="2309" spans="19:33" customFormat="1" ht="12.75">
      <c r="S2309" s="199"/>
      <c r="T2309" s="199"/>
      <c r="U2309" s="199"/>
      <c r="V2309" s="199"/>
      <c r="W2309" s="199"/>
      <c r="X2309" s="199"/>
      <c r="Y2309" s="199"/>
      <c r="Z2309" s="199"/>
      <c r="AA2309" s="199"/>
      <c r="AB2309" s="199"/>
      <c r="AC2309" s="199"/>
      <c r="AD2309" s="199"/>
      <c r="AE2309" s="199"/>
      <c r="AF2309" s="199"/>
      <c r="AG2309" s="199"/>
    </row>
    <row r="2310" spans="19:33" customFormat="1" ht="12.75">
      <c r="S2310" s="199"/>
      <c r="T2310" s="199"/>
      <c r="U2310" s="199"/>
      <c r="V2310" s="199"/>
      <c r="W2310" s="199"/>
      <c r="X2310" s="199"/>
      <c r="Y2310" s="199"/>
      <c r="Z2310" s="199"/>
      <c r="AA2310" s="199"/>
      <c r="AB2310" s="199"/>
      <c r="AC2310" s="199"/>
      <c r="AD2310" s="199"/>
      <c r="AE2310" s="199"/>
      <c r="AF2310" s="199"/>
      <c r="AG2310" s="199"/>
    </row>
    <row r="2311" spans="19:33" customFormat="1" ht="12.75">
      <c r="S2311" s="199"/>
      <c r="T2311" s="199"/>
      <c r="U2311" s="199"/>
      <c r="V2311" s="199"/>
      <c r="W2311" s="199"/>
      <c r="X2311" s="199"/>
      <c r="Y2311" s="199"/>
      <c r="Z2311" s="199"/>
      <c r="AA2311" s="199"/>
      <c r="AB2311" s="199"/>
      <c r="AC2311" s="199"/>
      <c r="AD2311" s="199"/>
      <c r="AE2311" s="199"/>
      <c r="AF2311" s="199"/>
      <c r="AG2311" s="199"/>
    </row>
    <row r="2312" spans="19:33" customFormat="1" ht="12.75">
      <c r="S2312" s="199"/>
      <c r="T2312" s="199"/>
      <c r="U2312" s="199"/>
      <c r="V2312" s="199"/>
      <c r="W2312" s="199"/>
      <c r="X2312" s="199"/>
      <c r="Y2312" s="199"/>
      <c r="Z2312" s="199"/>
      <c r="AA2312" s="199"/>
      <c r="AB2312" s="199"/>
      <c r="AC2312" s="199"/>
      <c r="AD2312" s="199"/>
      <c r="AE2312" s="199"/>
      <c r="AF2312" s="199"/>
      <c r="AG2312" s="199"/>
    </row>
    <row r="2313" spans="19:33" customFormat="1" ht="12.75">
      <c r="S2313" s="199"/>
      <c r="T2313" s="199"/>
      <c r="U2313" s="199"/>
      <c r="V2313" s="199"/>
      <c r="W2313" s="199"/>
      <c r="X2313" s="199"/>
      <c r="Y2313" s="199"/>
      <c r="Z2313" s="199"/>
      <c r="AA2313" s="199"/>
      <c r="AB2313" s="199"/>
      <c r="AC2313" s="199"/>
      <c r="AD2313" s="199"/>
      <c r="AE2313" s="199"/>
      <c r="AF2313" s="199"/>
      <c r="AG2313" s="199"/>
    </row>
    <row r="2314" spans="19:33" customFormat="1" ht="12.75">
      <c r="S2314" s="199"/>
      <c r="T2314" s="199"/>
      <c r="U2314" s="199"/>
      <c r="V2314" s="199"/>
      <c r="W2314" s="199"/>
      <c r="X2314" s="199"/>
      <c r="Y2314" s="199"/>
      <c r="Z2314" s="199"/>
      <c r="AA2314" s="199"/>
      <c r="AB2314" s="199"/>
      <c r="AC2314" s="199"/>
      <c r="AD2314" s="199"/>
      <c r="AE2314" s="199"/>
      <c r="AF2314" s="199"/>
      <c r="AG2314" s="199"/>
    </row>
    <row r="2315" spans="19:33" customFormat="1" ht="12.75">
      <c r="S2315" s="199"/>
      <c r="T2315" s="199"/>
      <c r="U2315" s="199"/>
      <c r="V2315" s="199"/>
      <c r="W2315" s="199"/>
      <c r="X2315" s="199"/>
      <c r="Y2315" s="199"/>
      <c r="Z2315" s="199"/>
      <c r="AA2315" s="199"/>
      <c r="AB2315" s="199"/>
      <c r="AC2315" s="199"/>
      <c r="AD2315" s="199"/>
      <c r="AE2315" s="199"/>
      <c r="AF2315" s="199"/>
      <c r="AG2315" s="199"/>
    </row>
    <row r="2316" spans="19:33" customFormat="1" ht="12.75">
      <c r="S2316" s="199"/>
      <c r="T2316" s="199"/>
      <c r="U2316" s="199"/>
      <c r="V2316" s="199"/>
      <c r="W2316" s="199"/>
      <c r="X2316" s="199"/>
      <c r="Y2316" s="199"/>
      <c r="Z2316" s="199"/>
      <c r="AA2316" s="199"/>
      <c r="AB2316" s="199"/>
      <c r="AC2316" s="199"/>
      <c r="AD2316" s="199"/>
      <c r="AE2316" s="199"/>
      <c r="AF2316" s="199"/>
      <c r="AG2316" s="199"/>
    </row>
    <row r="2317" spans="19:33" customFormat="1" ht="12.75">
      <c r="S2317" s="199"/>
      <c r="T2317" s="199"/>
      <c r="U2317" s="199"/>
      <c r="V2317" s="199"/>
      <c r="W2317" s="199"/>
      <c r="X2317" s="199"/>
      <c r="Y2317" s="199"/>
      <c r="Z2317" s="199"/>
      <c r="AA2317" s="199"/>
      <c r="AB2317" s="199"/>
      <c r="AC2317" s="199"/>
      <c r="AD2317" s="199"/>
      <c r="AE2317" s="199"/>
      <c r="AF2317" s="199"/>
      <c r="AG2317" s="199"/>
    </row>
    <row r="2318" spans="19:33" customFormat="1" ht="12.75">
      <c r="S2318" s="199"/>
      <c r="T2318" s="199"/>
      <c r="U2318" s="199"/>
      <c r="V2318" s="199"/>
      <c r="W2318" s="199"/>
      <c r="X2318" s="199"/>
      <c r="Y2318" s="199"/>
      <c r="Z2318" s="199"/>
      <c r="AA2318" s="199"/>
      <c r="AB2318" s="199"/>
      <c r="AC2318" s="199"/>
      <c r="AD2318" s="199"/>
      <c r="AE2318" s="199"/>
      <c r="AF2318" s="199"/>
      <c r="AG2318" s="199"/>
    </row>
    <row r="2319" spans="19:33" customFormat="1" ht="12.75">
      <c r="S2319" s="199"/>
      <c r="T2319" s="199"/>
      <c r="U2319" s="199"/>
      <c r="V2319" s="199"/>
      <c r="W2319" s="199"/>
      <c r="X2319" s="199"/>
      <c r="Y2319" s="199"/>
      <c r="Z2319" s="199"/>
      <c r="AA2319" s="199"/>
      <c r="AB2319" s="199"/>
      <c r="AC2319" s="199"/>
      <c r="AD2319" s="199"/>
      <c r="AE2319" s="199"/>
      <c r="AF2319" s="199"/>
      <c r="AG2319" s="199"/>
    </row>
    <row r="2320" spans="19:33" customFormat="1" ht="12.75">
      <c r="S2320" s="199"/>
      <c r="T2320" s="199"/>
      <c r="U2320" s="199"/>
      <c r="V2320" s="199"/>
      <c r="W2320" s="199"/>
      <c r="X2320" s="199"/>
      <c r="Y2320" s="199"/>
      <c r="Z2320" s="199"/>
      <c r="AA2320" s="199"/>
      <c r="AB2320" s="199"/>
      <c r="AC2320" s="199"/>
      <c r="AD2320" s="199"/>
      <c r="AE2320" s="199"/>
      <c r="AF2320" s="199"/>
      <c r="AG2320" s="199"/>
    </row>
    <row r="2321" spans="19:33" customFormat="1" ht="12.75">
      <c r="S2321" s="199"/>
      <c r="T2321" s="199"/>
      <c r="U2321" s="199"/>
      <c r="V2321" s="199"/>
      <c r="W2321" s="199"/>
      <c r="X2321" s="199"/>
      <c r="Y2321" s="199"/>
      <c r="Z2321" s="199"/>
      <c r="AA2321" s="199"/>
      <c r="AB2321" s="199"/>
      <c r="AC2321" s="199"/>
      <c r="AD2321" s="199"/>
      <c r="AE2321" s="199"/>
      <c r="AF2321" s="199"/>
      <c r="AG2321" s="199"/>
    </row>
    <row r="2322" spans="19:33" customFormat="1" ht="12.75">
      <c r="S2322" s="199"/>
      <c r="T2322" s="199"/>
      <c r="U2322" s="199"/>
      <c r="V2322" s="199"/>
      <c r="W2322" s="199"/>
      <c r="X2322" s="199"/>
      <c r="Y2322" s="199"/>
      <c r="Z2322" s="199"/>
      <c r="AA2322" s="199"/>
      <c r="AB2322" s="199"/>
      <c r="AC2322" s="199"/>
      <c r="AD2322" s="199"/>
      <c r="AE2322" s="199"/>
      <c r="AF2322" s="199"/>
      <c r="AG2322" s="199"/>
    </row>
    <row r="2323" spans="19:33" customFormat="1" ht="12.75">
      <c r="S2323" s="199"/>
      <c r="T2323" s="199"/>
      <c r="U2323" s="199"/>
      <c r="V2323" s="199"/>
      <c r="W2323" s="199"/>
      <c r="X2323" s="199"/>
      <c r="Y2323" s="199"/>
      <c r="Z2323" s="199"/>
      <c r="AA2323" s="199"/>
      <c r="AB2323" s="199"/>
      <c r="AC2323" s="199"/>
      <c r="AD2323" s="199"/>
      <c r="AE2323" s="199"/>
      <c r="AF2323" s="199"/>
      <c r="AG2323" s="199"/>
    </row>
    <row r="2324" spans="19:33" customFormat="1" ht="12.75">
      <c r="S2324" s="199"/>
      <c r="T2324" s="199"/>
      <c r="U2324" s="199"/>
      <c r="V2324" s="199"/>
      <c r="W2324" s="199"/>
      <c r="X2324" s="199"/>
      <c r="Y2324" s="199"/>
      <c r="Z2324" s="199"/>
      <c r="AA2324" s="199"/>
      <c r="AB2324" s="199"/>
      <c r="AC2324" s="199"/>
      <c r="AD2324" s="199"/>
      <c r="AE2324" s="199"/>
      <c r="AF2324" s="199"/>
      <c r="AG2324" s="199"/>
    </row>
    <row r="2325" spans="19:33" customFormat="1" ht="12.75">
      <c r="S2325" s="199"/>
      <c r="T2325" s="199"/>
      <c r="U2325" s="199"/>
      <c r="V2325" s="199"/>
      <c r="W2325" s="199"/>
      <c r="X2325" s="199"/>
      <c r="Y2325" s="199"/>
      <c r="Z2325" s="199"/>
      <c r="AA2325" s="199"/>
      <c r="AB2325" s="199"/>
      <c r="AC2325" s="199"/>
      <c r="AD2325" s="199"/>
      <c r="AE2325" s="199"/>
      <c r="AF2325" s="199"/>
      <c r="AG2325" s="199"/>
    </row>
    <row r="2326" spans="19:33" customFormat="1" ht="12.75">
      <c r="S2326" s="199"/>
      <c r="T2326" s="199"/>
      <c r="U2326" s="199"/>
      <c r="V2326" s="199"/>
      <c r="W2326" s="199"/>
      <c r="X2326" s="199"/>
      <c r="Y2326" s="199"/>
      <c r="Z2326" s="199"/>
      <c r="AA2326" s="199"/>
      <c r="AB2326" s="199"/>
      <c r="AC2326" s="199"/>
      <c r="AD2326" s="199"/>
      <c r="AE2326" s="199"/>
      <c r="AF2326" s="199"/>
      <c r="AG2326" s="199"/>
    </row>
    <row r="2327" spans="19:33" customFormat="1" ht="12.75">
      <c r="S2327" s="199"/>
      <c r="T2327" s="199"/>
      <c r="U2327" s="199"/>
      <c r="V2327" s="199"/>
      <c r="W2327" s="199"/>
      <c r="X2327" s="199"/>
      <c r="Y2327" s="199"/>
      <c r="Z2327" s="199"/>
      <c r="AA2327" s="199"/>
      <c r="AB2327" s="199"/>
      <c r="AC2327" s="199"/>
      <c r="AD2327" s="199"/>
      <c r="AE2327" s="199"/>
      <c r="AF2327" s="199"/>
      <c r="AG2327" s="199"/>
    </row>
    <row r="2328" spans="19:33" customFormat="1" ht="12.75">
      <c r="S2328" s="199"/>
      <c r="T2328" s="199"/>
      <c r="U2328" s="199"/>
      <c r="V2328" s="199"/>
      <c r="W2328" s="199"/>
      <c r="X2328" s="199"/>
      <c r="Y2328" s="199"/>
      <c r="Z2328" s="199"/>
      <c r="AA2328" s="199"/>
      <c r="AB2328" s="199"/>
      <c r="AC2328" s="199"/>
      <c r="AD2328" s="199"/>
      <c r="AE2328" s="199"/>
      <c r="AF2328" s="199"/>
      <c r="AG2328" s="199"/>
    </row>
    <row r="2329" spans="19:33" customFormat="1" ht="12.75">
      <c r="S2329" s="199"/>
      <c r="T2329" s="199"/>
      <c r="U2329" s="199"/>
      <c r="V2329" s="199"/>
      <c r="W2329" s="199"/>
      <c r="X2329" s="199"/>
      <c r="Y2329" s="199"/>
      <c r="Z2329" s="199"/>
      <c r="AA2329" s="199"/>
      <c r="AB2329" s="199"/>
      <c r="AC2329" s="199"/>
      <c r="AD2329" s="199"/>
      <c r="AE2329" s="199"/>
      <c r="AF2329" s="199"/>
      <c r="AG2329" s="199"/>
    </row>
    <row r="2330" spans="19:33" customFormat="1" ht="12.75">
      <c r="S2330" s="199"/>
      <c r="T2330" s="199"/>
      <c r="U2330" s="199"/>
      <c r="V2330" s="199"/>
      <c r="W2330" s="199"/>
      <c r="X2330" s="199"/>
      <c r="Y2330" s="199"/>
      <c r="Z2330" s="199"/>
      <c r="AA2330" s="199"/>
      <c r="AB2330" s="199"/>
      <c r="AC2330" s="199"/>
      <c r="AD2330" s="199"/>
      <c r="AE2330" s="199"/>
      <c r="AF2330" s="199"/>
      <c r="AG2330" s="199"/>
    </row>
    <row r="2331" spans="19:33" customFormat="1" ht="12.75">
      <c r="S2331" s="199"/>
      <c r="T2331" s="199"/>
      <c r="U2331" s="199"/>
      <c r="V2331" s="199"/>
      <c r="W2331" s="199"/>
      <c r="X2331" s="199"/>
      <c r="Y2331" s="199"/>
      <c r="Z2331" s="199"/>
      <c r="AA2331" s="199"/>
      <c r="AB2331" s="199"/>
      <c r="AC2331" s="199"/>
      <c r="AD2331" s="199"/>
      <c r="AE2331" s="199"/>
      <c r="AF2331" s="199"/>
      <c r="AG2331" s="199"/>
    </row>
    <row r="2332" spans="19:33" customFormat="1" ht="12.75">
      <c r="S2332" s="199"/>
      <c r="T2332" s="199"/>
      <c r="U2332" s="199"/>
      <c r="V2332" s="199"/>
      <c r="W2332" s="199"/>
      <c r="X2332" s="199"/>
      <c r="Y2332" s="199"/>
      <c r="Z2332" s="199"/>
      <c r="AA2332" s="199"/>
      <c r="AB2332" s="199"/>
      <c r="AC2332" s="199"/>
      <c r="AD2332" s="199"/>
      <c r="AE2332" s="199"/>
      <c r="AF2332" s="199"/>
      <c r="AG2332" s="199"/>
    </row>
    <row r="2333" spans="19:33" customFormat="1" ht="12.75">
      <c r="S2333" s="199"/>
      <c r="T2333" s="199"/>
      <c r="U2333" s="199"/>
      <c r="V2333" s="199"/>
      <c r="W2333" s="199"/>
      <c r="X2333" s="199"/>
      <c r="Y2333" s="199"/>
      <c r="Z2333" s="199"/>
      <c r="AA2333" s="199"/>
      <c r="AB2333" s="199"/>
      <c r="AC2333" s="199"/>
      <c r="AD2333" s="199"/>
      <c r="AE2333" s="199"/>
      <c r="AF2333" s="199"/>
      <c r="AG2333" s="199"/>
    </row>
    <row r="2334" spans="19:33" customFormat="1" ht="12.75">
      <c r="S2334" s="199"/>
      <c r="T2334" s="199"/>
      <c r="U2334" s="199"/>
      <c r="V2334" s="199"/>
      <c r="W2334" s="199"/>
      <c r="X2334" s="199"/>
      <c r="Y2334" s="199"/>
      <c r="Z2334" s="199"/>
      <c r="AA2334" s="199"/>
      <c r="AB2334" s="199"/>
      <c r="AC2334" s="199"/>
      <c r="AD2334" s="199"/>
      <c r="AE2334" s="199"/>
      <c r="AF2334" s="199"/>
      <c r="AG2334" s="199"/>
    </row>
    <row r="2335" spans="19:33" customFormat="1" ht="12.75">
      <c r="S2335" s="199"/>
      <c r="T2335" s="199"/>
      <c r="U2335" s="199"/>
      <c r="V2335" s="199"/>
      <c r="W2335" s="199"/>
      <c r="X2335" s="199"/>
      <c r="Y2335" s="199"/>
      <c r="Z2335" s="199"/>
      <c r="AA2335" s="199"/>
      <c r="AB2335" s="199"/>
      <c r="AC2335" s="199"/>
      <c r="AD2335" s="199"/>
      <c r="AE2335" s="199"/>
      <c r="AF2335" s="199"/>
      <c r="AG2335" s="199"/>
    </row>
    <row r="2336" spans="19:33" customFormat="1" ht="12.75">
      <c r="S2336" s="199"/>
      <c r="T2336" s="199"/>
      <c r="U2336" s="199"/>
      <c r="V2336" s="199"/>
      <c r="W2336" s="199"/>
      <c r="X2336" s="199"/>
      <c r="Y2336" s="199"/>
      <c r="Z2336" s="199"/>
      <c r="AA2336" s="199"/>
      <c r="AB2336" s="199"/>
      <c r="AC2336" s="199"/>
      <c r="AD2336" s="199"/>
      <c r="AE2336" s="199"/>
      <c r="AF2336" s="199"/>
      <c r="AG2336" s="199"/>
    </row>
    <row r="2337" spans="19:33" customFormat="1" ht="12.75">
      <c r="S2337" s="199"/>
      <c r="T2337" s="199"/>
      <c r="U2337" s="199"/>
      <c r="V2337" s="199"/>
      <c r="W2337" s="199"/>
      <c r="X2337" s="199"/>
      <c r="Y2337" s="199"/>
      <c r="Z2337" s="199"/>
      <c r="AA2337" s="199"/>
      <c r="AB2337" s="199"/>
      <c r="AC2337" s="199"/>
      <c r="AD2337" s="199"/>
      <c r="AE2337" s="199"/>
      <c r="AF2337" s="199"/>
      <c r="AG2337" s="199"/>
    </row>
    <row r="2338" spans="19:33" customFormat="1" ht="12.75">
      <c r="S2338" s="199"/>
      <c r="T2338" s="199"/>
      <c r="U2338" s="199"/>
      <c r="V2338" s="199"/>
      <c r="W2338" s="199"/>
      <c r="X2338" s="199"/>
      <c r="Y2338" s="199"/>
      <c r="Z2338" s="199"/>
      <c r="AA2338" s="199"/>
      <c r="AB2338" s="199"/>
      <c r="AC2338" s="199"/>
      <c r="AD2338" s="199"/>
      <c r="AE2338" s="199"/>
      <c r="AF2338" s="199"/>
      <c r="AG2338" s="199"/>
    </row>
    <row r="2339" spans="19:33" customFormat="1" ht="12.75">
      <c r="S2339" s="199"/>
      <c r="T2339" s="199"/>
      <c r="U2339" s="199"/>
      <c r="V2339" s="199"/>
      <c r="W2339" s="199"/>
      <c r="X2339" s="199"/>
      <c r="Y2339" s="199"/>
      <c r="Z2339" s="199"/>
      <c r="AA2339" s="199"/>
      <c r="AB2339" s="199"/>
      <c r="AC2339" s="199"/>
      <c r="AD2339" s="199"/>
      <c r="AE2339" s="199"/>
      <c r="AF2339" s="199"/>
      <c r="AG2339" s="199"/>
    </row>
    <row r="2340" spans="19:33" customFormat="1" ht="12.75">
      <c r="S2340" s="199"/>
      <c r="T2340" s="199"/>
      <c r="U2340" s="199"/>
      <c r="V2340" s="199"/>
      <c r="W2340" s="199"/>
      <c r="X2340" s="199"/>
      <c r="Y2340" s="199"/>
      <c r="Z2340" s="199"/>
      <c r="AA2340" s="199"/>
      <c r="AB2340" s="199"/>
      <c r="AC2340" s="199"/>
      <c r="AD2340" s="199"/>
      <c r="AE2340" s="199"/>
      <c r="AF2340" s="199"/>
      <c r="AG2340" s="199"/>
    </row>
    <row r="2341" spans="19:33" customFormat="1" ht="12.75">
      <c r="S2341" s="199"/>
      <c r="T2341" s="199"/>
      <c r="U2341" s="199"/>
      <c r="V2341" s="199"/>
      <c r="W2341" s="199"/>
      <c r="X2341" s="199"/>
      <c r="Y2341" s="199"/>
      <c r="Z2341" s="199"/>
      <c r="AA2341" s="199"/>
      <c r="AB2341" s="199"/>
      <c r="AC2341" s="199"/>
      <c r="AD2341" s="199"/>
      <c r="AE2341" s="199"/>
      <c r="AF2341" s="199"/>
      <c r="AG2341" s="199"/>
    </row>
    <row r="2342" spans="19:33" customFormat="1" ht="12.75">
      <c r="S2342" s="199"/>
      <c r="T2342" s="199"/>
      <c r="U2342" s="199"/>
      <c r="V2342" s="199"/>
      <c r="W2342" s="199"/>
      <c r="X2342" s="199"/>
      <c r="Y2342" s="199"/>
      <c r="Z2342" s="199"/>
      <c r="AA2342" s="199"/>
      <c r="AB2342" s="199"/>
      <c r="AC2342" s="199"/>
      <c r="AD2342" s="199"/>
      <c r="AE2342" s="199"/>
      <c r="AF2342" s="199"/>
      <c r="AG2342" s="199"/>
    </row>
    <row r="2343" spans="19:33" customFormat="1" ht="12.75">
      <c r="S2343" s="199"/>
      <c r="T2343" s="199"/>
      <c r="U2343" s="199"/>
      <c r="V2343" s="199"/>
      <c r="W2343" s="199"/>
      <c r="X2343" s="199"/>
      <c r="Y2343" s="199"/>
      <c r="Z2343" s="199"/>
      <c r="AA2343" s="199"/>
      <c r="AB2343" s="199"/>
      <c r="AC2343" s="199"/>
      <c r="AD2343" s="199"/>
      <c r="AE2343" s="199"/>
      <c r="AF2343" s="199"/>
      <c r="AG2343" s="199"/>
    </row>
    <row r="2344" spans="19:33" customFormat="1" ht="12.75">
      <c r="S2344" s="199"/>
      <c r="T2344" s="199"/>
      <c r="U2344" s="199"/>
      <c r="V2344" s="199"/>
      <c r="W2344" s="199"/>
      <c r="X2344" s="199"/>
      <c r="Y2344" s="199"/>
      <c r="Z2344" s="199"/>
      <c r="AA2344" s="199"/>
      <c r="AB2344" s="199"/>
      <c r="AC2344" s="199"/>
      <c r="AD2344" s="199"/>
      <c r="AE2344" s="199"/>
      <c r="AF2344" s="199"/>
      <c r="AG2344" s="199"/>
    </row>
    <row r="2345" spans="19:33" customFormat="1" ht="12.75">
      <c r="S2345" s="199"/>
      <c r="T2345" s="199"/>
      <c r="U2345" s="199"/>
      <c r="V2345" s="199"/>
      <c r="W2345" s="199"/>
      <c r="X2345" s="199"/>
      <c r="Y2345" s="199"/>
      <c r="Z2345" s="199"/>
      <c r="AA2345" s="199"/>
      <c r="AB2345" s="199"/>
      <c r="AC2345" s="199"/>
      <c r="AD2345" s="199"/>
      <c r="AE2345" s="199"/>
      <c r="AF2345" s="199"/>
      <c r="AG2345" s="199"/>
    </row>
    <row r="2346" spans="19:33" customFormat="1" ht="12.75">
      <c r="S2346" s="199"/>
      <c r="T2346" s="199"/>
      <c r="U2346" s="199"/>
      <c r="V2346" s="199"/>
      <c r="W2346" s="199"/>
      <c r="X2346" s="199"/>
      <c r="Y2346" s="199"/>
      <c r="Z2346" s="199"/>
      <c r="AA2346" s="199"/>
      <c r="AB2346" s="199"/>
      <c r="AC2346" s="199"/>
      <c r="AD2346" s="199"/>
      <c r="AE2346" s="199"/>
      <c r="AF2346" s="199"/>
      <c r="AG2346" s="199"/>
    </row>
    <row r="2347" spans="19:33" customFormat="1" ht="12.75">
      <c r="S2347" s="199"/>
      <c r="T2347" s="199"/>
      <c r="U2347" s="199"/>
      <c r="V2347" s="199"/>
      <c r="W2347" s="199"/>
      <c r="X2347" s="199"/>
      <c r="Y2347" s="199"/>
      <c r="Z2347" s="199"/>
      <c r="AA2347" s="199"/>
      <c r="AB2347" s="199"/>
      <c r="AC2347" s="199"/>
      <c r="AD2347" s="199"/>
      <c r="AE2347" s="199"/>
      <c r="AF2347" s="199"/>
      <c r="AG2347" s="199"/>
    </row>
    <row r="2348" spans="19:33" customFormat="1" ht="12.75">
      <c r="S2348" s="199"/>
      <c r="T2348" s="199"/>
      <c r="U2348" s="199"/>
      <c r="V2348" s="199"/>
      <c r="W2348" s="199"/>
      <c r="X2348" s="199"/>
      <c r="Y2348" s="199"/>
      <c r="Z2348" s="199"/>
      <c r="AA2348" s="199"/>
      <c r="AB2348" s="199"/>
      <c r="AC2348" s="199"/>
      <c r="AD2348" s="199"/>
      <c r="AE2348" s="199"/>
      <c r="AF2348" s="199"/>
      <c r="AG2348" s="199"/>
    </row>
    <row r="2349" spans="19:33" customFormat="1" ht="12.75">
      <c r="S2349" s="199"/>
      <c r="T2349" s="199"/>
      <c r="U2349" s="199"/>
      <c r="V2349" s="199"/>
      <c r="W2349" s="199"/>
      <c r="X2349" s="199"/>
      <c r="Y2349" s="199"/>
      <c r="Z2349" s="199"/>
      <c r="AA2349" s="199"/>
      <c r="AB2349" s="199"/>
      <c r="AC2349" s="199"/>
      <c r="AD2349" s="199"/>
      <c r="AE2349" s="199"/>
      <c r="AF2349" s="199"/>
      <c r="AG2349" s="199"/>
    </row>
    <row r="2350" spans="19:33" customFormat="1" ht="12.75">
      <c r="S2350" s="199"/>
      <c r="T2350" s="199"/>
      <c r="U2350" s="199"/>
      <c r="V2350" s="199"/>
      <c r="W2350" s="199"/>
      <c r="X2350" s="199"/>
      <c r="Y2350" s="199"/>
      <c r="Z2350" s="199"/>
      <c r="AA2350" s="199"/>
      <c r="AB2350" s="199"/>
      <c r="AC2350" s="199"/>
      <c r="AD2350" s="199"/>
      <c r="AE2350" s="199"/>
      <c r="AF2350" s="199"/>
      <c r="AG2350" s="199"/>
    </row>
    <row r="2351" spans="19:33" customFormat="1" ht="12.75">
      <c r="S2351" s="199"/>
      <c r="T2351" s="199"/>
      <c r="U2351" s="199"/>
      <c r="V2351" s="199"/>
      <c r="W2351" s="199"/>
      <c r="X2351" s="199"/>
      <c r="Y2351" s="199"/>
      <c r="Z2351" s="199"/>
      <c r="AA2351" s="199"/>
      <c r="AB2351" s="199"/>
      <c r="AC2351" s="199"/>
      <c r="AD2351" s="199"/>
      <c r="AE2351" s="199"/>
      <c r="AF2351" s="199"/>
      <c r="AG2351" s="199"/>
    </row>
    <row r="2352" spans="19:33" customFormat="1" ht="12.75">
      <c r="S2352" s="199"/>
      <c r="T2352" s="199"/>
      <c r="U2352" s="199"/>
      <c r="V2352" s="199"/>
      <c r="W2352" s="199"/>
      <c r="X2352" s="199"/>
      <c r="Y2352" s="199"/>
      <c r="Z2352" s="199"/>
      <c r="AA2352" s="199"/>
      <c r="AB2352" s="199"/>
      <c r="AC2352" s="199"/>
      <c r="AD2352" s="199"/>
      <c r="AE2352" s="199"/>
      <c r="AF2352" s="199"/>
      <c r="AG2352" s="199"/>
    </row>
    <row r="2353" spans="19:33" customFormat="1" ht="12.75">
      <c r="S2353" s="199"/>
      <c r="T2353" s="199"/>
      <c r="U2353" s="199"/>
      <c r="V2353" s="199"/>
      <c r="W2353" s="199"/>
      <c r="X2353" s="199"/>
      <c r="Y2353" s="199"/>
      <c r="Z2353" s="199"/>
      <c r="AA2353" s="199"/>
      <c r="AB2353" s="199"/>
      <c r="AC2353" s="199"/>
      <c r="AD2353" s="199"/>
      <c r="AE2353" s="199"/>
      <c r="AF2353" s="199"/>
      <c r="AG2353" s="199"/>
    </row>
    <row r="2354" spans="19:33" customFormat="1" ht="12.75">
      <c r="S2354" s="199"/>
      <c r="T2354" s="199"/>
      <c r="U2354" s="199"/>
      <c r="V2354" s="199"/>
      <c r="W2354" s="199"/>
      <c r="X2354" s="199"/>
      <c r="Y2354" s="199"/>
      <c r="Z2354" s="199"/>
      <c r="AA2354" s="199"/>
      <c r="AB2354" s="199"/>
      <c r="AC2354" s="199"/>
      <c r="AD2354" s="199"/>
      <c r="AE2354" s="199"/>
      <c r="AF2354" s="199"/>
      <c r="AG2354" s="199"/>
    </row>
    <row r="2355" spans="19:33" customFormat="1" ht="12.75">
      <c r="S2355" s="199"/>
      <c r="T2355" s="199"/>
      <c r="U2355" s="199"/>
      <c r="V2355" s="199"/>
      <c r="W2355" s="199"/>
      <c r="X2355" s="199"/>
      <c r="Y2355" s="199"/>
      <c r="Z2355" s="199"/>
      <c r="AA2355" s="199"/>
      <c r="AB2355" s="199"/>
      <c r="AC2355" s="199"/>
      <c r="AD2355" s="199"/>
      <c r="AE2355" s="199"/>
      <c r="AF2355" s="199"/>
      <c r="AG2355" s="199"/>
    </row>
    <row r="2356" spans="19:33" customFormat="1" ht="12.75">
      <c r="S2356" s="199"/>
      <c r="T2356" s="199"/>
      <c r="U2356" s="199"/>
      <c r="V2356" s="199"/>
      <c r="W2356" s="199"/>
      <c r="X2356" s="199"/>
      <c r="Y2356" s="199"/>
      <c r="Z2356" s="199"/>
      <c r="AA2356" s="199"/>
      <c r="AB2356" s="199"/>
      <c r="AC2356" s="199"/>
      <c r="AD2356" s="199"/>
      <c r="AE2356" s="199"/>
      <c r="AF2356" s="199"/>
      <c r="AG2356" s="199"/>
    </row>
    <row r="2357" spans="19:33" customFormat="1" ht="12.75">
      <c r="S2357" s="199"/>
      <c r="T2357" s="199"/>
      <c r="U2357" s="199"/>
      <c r="V2357" s="199"/>
      <c r="W2357" s="199"/>
      <c r="X2357" s="199"/>
      <c r="Y2357" s="199"/>
      <c r="Z2357" s="199"/>
      <c r="AA2357" s="199"/>
      <c r="AB2357" s="199"/>
      <c r="AC2357" s="199"/>
      <c r="AD2357" s="199"/>
      <c r="AE2357" s="199"/>
      <c r="AF2357" s="199"/>
      <c r="AG2357" s="199"/>
    </row>
    <row r="2358" spans="19:33" customFormat="1" ht="12.75">
      <c r="S2358" s="199"/>
      <c r="T2358" s="199"/>
      <c r="U2358" s="199"/>
      <c r="V2358" s="199"/>
      <c r="W2358" s="199"/>
      <c r="X2358" s="199"/>
      <c r="Y2358" s="199"/>
      <c r="Z2358" s="199"/>
      <c r="AA2358" s="199"/>
      <c r="AB2358" s="199"/>
      <c r="AC2358" s="199"/>
      <c r="AD2358" s="199"/>
      <c r="AE2358" s="199"/>
      <c r="AF2358" s="199"/>
      <c r="AG2358" s="199"/>
    </row>
    <row r="2359" spans="19:33" customFormat="1" ht="12.75">
      <c r="S2359" s="199"/>
      <c r="T2359" s="199"/>
      <c r="U2359" s="199"/>
      <c r="V2359" s="199"/>
      <c r="W2359" s="199"/>
      <c r="X2359" s="199"/>
      <c r="Y2359" s="199"/>
      <c r="Z2359" s="199"/>
      <c r="AA2359" s="199"/>
      <c r="AB2359" s="199"/>
      <c r="AC2359" s="199"/>
      <c r="AD2359" s="199"/>
      <c r="AE2359" s="199"/>
      <c r="AF2359" s="199"/>
      <c r="AG2359" s="199"/>
    </row>
    <row r="2360" spans="19:33" customFormat="1" ht="12.75">
      <c r="S2360" s="199"/>
      <c r="T2360" s="199"/>
      <c r="U2360" s="199"/>
      <c r="V2360" s="199"/>
      <c r="W2360" s="199"/>
      <c r="X2360" s="199"/>
      <c r="Y2360" s="199"/>
      <c r="Z2360" s="199"/>
      <c r="AA2360" s="199"/>
      <c r="AB2360" s="199"/>
      <c r="AC2360" s="199"/>
      <c r="AD2360" s="199"/>
      <c r="AE2360" s="199"/>
      <c r="AF2360" s="199"/>
      <c r="AG2360" s="199"/>
    </row>
    <row r="2361" spans="19:33" customFormat="1" ht="12.75">
      <c r="S2361" s="199"/>
      <c r="T2361" s="199"/>
      <c r="U2361" s="199"/>
      <c r="V2361" s="199"/>
      <c r="W2361" s="199"/>
      <c r="X2361" s="199"/>
      <c r="Y2361" s="199"/>
      <c r="Z2361" s="199"/>
      <c r="AA2361" s="199"/>
      <c r="AB2361" s="199"/>
      <c r="AC2361" s="199"/>
      <c r="AD2361" s="199"/>
      <c r="AE2361" s="199"/>
      <c r="AF2361" s="199"/>
      <c r="AG2361" s="199"/>
    </row>
    <row r="2362" spans="19:33" customFormat="1" ht="12.75">
      <c r="S2362" s="199"/>
      <c r="T2362" s="199"/>
      <c r="U2362" s="199"/>
      <c r="V2362" s="199"/>
      <c r="W2362" s="199"/>
      <c r="X2362" s="199"/>
      <c r="Y2362" s="199"/>
      <c r="Z2362" s="199"/>
      <c r="AA2362" s="199"/>
      <c r="AB2362" s="199"/>
      <c r="AC2362" s="199"/>
      <c r="AD2362" s="199"/>
      <c r="AE2362" s="199"/>
      <c r="AF2362" s="199"/>
      <c r="AG2362" s="199"/>
    </row>
    <row r="2363" spans="19:33" customFormat="1" ht="12.75">
      <c r="S2363" s="199"/>
      <c r="T2363" s="199"/>
      <c r="U2363" s="199"/>
      <c r="V2363" s="199"/>
      <c r="W2363" s="199"/>
      <c r="X2363" s="199"/>
      <c r="Y2363" s="199"/>
      <c r="Z2363" s="199"/>
      <c r="AA2363" s="199"/>
      <c r="AB2363" s="199"/>
      <c r="AC2363" s="199"/>
      <c r="AD2363" s="199"/>
      <c r="AE2363" s="199"/>
      <c r="AF2363" s="199"/>
      <c r="AG2363" s="199"/>
    </row>
    <row r="2364" spans="19:33" customFormat="1" ht="12.75">
      <c r="S2364" s="199"/>
      <c r="T2364" s="199"/>
      <c r="U2364" s="199"/>
      <c r="V2364" s="199"/>
      <c r="W2364" s="199"/>
      <c r="X2364" s="199"/>
      <c r="Y2364" s="199"/>
      <c r="Z2364" s="199"/>
      <c r="AA2364" s="199"/>
      <c r="AB2364" s="199"/>
      <c r="AC2364" s="199"/>
      <c r="AD2364" s="199"/>
      <c r="AE2364" s="199"/>
      <c r="AF2364" s="199"/>
      <c r="AG2364" s="199"/>
    </row>
    <row r="2365" spans="19:33" customFormat="1" ht="12.75">
      <c r="S2365" s="199"/>
      <c r="T2365" s="199"/>
      <c r="U2365" s="199"/>
      <c r="V2365" s="199"/>
      <c r="W2365" s="199"/>
      <c r="X2365" s="199"/>
      <c r="Y2365" s="199"/>
      <c r="Z2365" s="199"/>
      <c r="AA2365" s="199"/>
      <c r="AB2365" s="199"/>
      <c r="AC2365" s="199"/>
      <c r="AD2365" s="199"/>
      <c r="AE2365" s="199"/>
      <c r="AF2365" s="199"/>
      <c r="AG2365" s="199"/>
    </row>
    <row r="2366" spans="19:33" customFormat="1" ht="12.75">
      <c r="S2366" s="199"/>
      <c r="T2366" s="199"/>
      <c r="U2366" s="199"/>
      <c r="V2366" s="199"/>
      <c r="W2366" s="199"/>
      <c r="X2366" s="199"/>
      <c r="Y2366" s="199"/>
      <c r="Z2366" s="199"/>
      <c r="AA2366" s="199"/>
      <c r="AB2366" s="199"/>
      <c r="AC2366" s="199"/>
      <c r="AD2366" s="199"/>
      <c r="AE2366" s="199"/>
      <c r="AF2366" s="199"/>
      <c r="AG2366" s="199"/>
    </row>
    <row r="2367" spans="19:33" customFormat="1" ht="12.75">
      <c r="S2367" s="199"/>
      <c r="T2367" s="199"/>
      <c r="U2367" s="199"/>
      <c r="V2367" s="199"/>
      <c r="W2367" s="199"/>
      <c r="X2367" s="199"/>
      <c r="Y2367" s="199"/>
      <c r="Z2367" s="199"/>
      <c r="AA2367" s="199"/>
      <c r="AB2367" s="199"/>
      <c r="AC2367" s="199"/>
      <c r="AD2367" s="199"/>
      <c r="AE2367" s="199"/>
      <c r="AF2367" s="199"/>
      <c r="AG2367" s="199"/>
    </row>
    <row r="2368" spans="19:33" customFormat="1" ht="12.75">
      <c r="S2368" s="199"/>
      <c r="T2368" s="199"/>
      <c r="U2368" s="199"/>
      <c r="V2368" s="199"/>
      <c r="W2368" s="199"/>
      <c r="X2368" s="199"/>
      <c r="Y2368" s="199"/>
      <c r="Z2368" s="199"/>
      <c r="AA2368" s="199"/>
      <c r="AB2368" s="199"/>
      <c r="AC2368" s="199"/>
      <c r="AD2368" s="199"/>
      <c r="AE2368" s="199"/>
      <c r="AF2368" s="199"/>
      <c r="AG2368" s="199"/>
    </row>
    <row r="2369" spans="19:33" customFormat="1" ht="12.75">
      <c r="S2369" s="199"/>
      <c r="T2369" s="199"/>
      <c r="U2369" s="199"/>
      <c r="V2369" s="199"/>
      <c r="W2369" s="199"/>
      <c r="X2369" s="199"/>
      <c r="Y2369" s="199"/>
      <c r="Z2369" s="199"/>
      <c r="AA2369" s="199"/>
      <c r="AB2369" s="199"/>
      <c r="AC2369" s="199"/>
      <c r="AD2369" s="199"/>
      <c r="AE2369" s="199"/>
      <c r="AF2369" s="199"/>
      <c r="AG2369" s="199"/>
    </row>
    <row r="2370" spans="19:33" customFormat="1" ht="12.75">
      <c r="S2370" s="199"/>
      <c r="T2370" s="199"/>
      <c r="U2370" s="199"/>
      <c r="V2370" s="199"/>
      <c r="W2370" s="199"/>
      <c r="X2370" s="199"/>
      <c r="Y2370" s="199"/>
      <c r="Z2370" s="199"/>
      <c r="AA2370" s="199"/>
      <c r="AB2370" s="199"/>
      <c r="AC2370" s="199"/>
      <c r="AD2370" s="199"/>
      <c r="AE2370" s="199"/>
      <c r="AF2370" s="199"/>
      <c r="AG2370" s="199"/>
    </row>
    <row r="2371" spans="19:33" customFormat="1" ht="12.75">
      <c r="S2371" s="199"/>
      <c r="T2371" s="199"/>
      <c r="U2371" s="199"/>
      <c r="V2371" s="199"/>
      <c r="W2371" s="199"/>
      <c r="X2371" s="199"/>
      <c r="Y2371" s="199"/>
      <c r="Z2371" s="199"/>
      <c r="AA2371" s="199"/>
      <c r="AB2371" s="199"/>
      <c r="AC2371" s="199"/>
      <c r="AD2371" s="199"/>
      <c r="AE2371" s="199"/>
      <c r="AF2371" s="199"/>
      <c r="AG2371" s="199"/>
    </row>
    <row r="2372" spans="19:33" customFormat="1" ht="12.75">
      <c r="S2372" s="199"/>
      <c r="T2372" s="199"/>
      <c r="U2372" s="199"/>
      <c r="V2372" s="199"/>
      <c r="W2372" s="199"/>
      <c r="X2372" s="199"/>
      <c r="Y2372" s="199"/>
      <c r="Z2372" s="199"/>
      <c r="AA2372" s="199"/>
      <c r="AB2372" s="199"/>
      <c r="AC2372" s="199"/>
      <c r="AD2372" s="199"/>
      <c r="AE2372" s="199"/>
      <c r="AF2372" s="199"/>
      <c r="AG2372" s="199"/>
    </row>
    <row r="2373" spans="19:33" customFormat="1" ht="12.75">
      <c r="S2373" s="199"/>
      <c r="T2373" s="199"/>
      <c r="U2373" s="199"/>
      <c r="V2373" s="199"/>
      <c r="W2373" s="199"/>
      <c r="X2373" s="199"/>
      <c r="Y2373" s="199"/>
      <c r="Z2373" s="199"/>
      <c r="AA2373" s="199"/>
      <c r="AB2373" s="199"/>
      <c r="AC2373" s="199"/>
      <c r="AD2373" s="199"/>
      <c r="AE2373" s="199"/>
      <c r="AF2373" s="199"/>
      <c r="AG2373" s="199"/>
    </row>
    <row r="2374" spans="19:33" customFormat="1" ht="12.75">
      <c r="S2374" s="199"/>
      <c r="T2374" s="199"/>
      <c r="U2374" s="199"/>
      <c r="V2374" s="199"/>
      <c r="W2374" s="199"/>
      <c r="X2374" s="199"/>
      <c r="Y2374" s="199"/>
      <c r="Z2374" s="199"/>
      <c r="AA2374" s="199"/>
      <c r="AB2374" s="199"/>
      <c r="AC2374" s="199"/>
      <c r="AD2374" s="199"/>
      <c r="AE2374" s="199"/>
      <c r="AF2374" s="199"/>
      <c r="AG2374" s="199"/>
    </row>
    <row r="2375" spans="19:33" customFormat="1" ht="12.75">
      <c r="S2375" s="199"/>
      <c r="T2375" s="199"/>
      <c r="U2375" s="199"/>
      <c r="V2375" s="199"/>
      <c r="W2375" s="199"/>
      <c r="X2375" s="199"/>
      <c r="Y2375" s="199"/>
      <c r="Z2375" s="199"/>
      <c r="AA2375" s="199"/>
      <c r="AB2375" s="199"/>
      <c r="AC2375" s="199"/>
      <c r="AD2375" s="199"/>
      <c r="AE2375" s="199"/>
      <c r="AF2375" s="199"/>
      <c r="AG2375" s="199"/>
    </row>
    <row r="2376" spans="19:33" customFormat="1" ht="12.75">
      <c r="S2376" s="199"/>
      <c r="T2376" s="199"/>
      <c r="U2376" s="199"/>
      <c r="V2376" s="199"/>
      <c r="W2376" s="199"/>
      <c r="X2376" s="199"/>
      <c r="Y2376" s="199"/>
      <c r="Z2376" s="199"/>
      <c r="AA2376" s="199"/>
      <c r="AB2376" s="199"/>
      <c r="AC2376" s="199"/>
      <c r="AD2376" s="199"/>
      <c r="AE2376" s="199"/>
      <c r="AF2376" s="199"/>
      <c r="AG2376" s="199"/>
    </row>
    <row r="2377" spans="19:33" customFormat="1" ht="12.75">
      <c r="S2377" s="199"/>
      <c r="T2377" s="199"/>
      <c r="U2377" s="199"/>
      <c r="V2377" s="199"/>
      <c r="W2377" s="199"/>
      <c r="X2377" s="199"/>
      <c r="Y2377" s="199"/>
      <c r="Z2377" s="199"/>
      <c r="AA2377" s="199"/>
      <c r="AB2377" s="199"/>
      <c r="AC2377" s="199"/>
      <c r="AD2377" s="199"/>
      <c r="AE2377" s="199"/>
      <c r="AF2377" s="199"/>
      <c r="AG2377" s="199"/>
    </row>
    <row r="2378" spans="19:33" customFormat="1" ht="12.75">
      <c r="S2378" s="199"/>
      <c r="T2378" s="199"/>
      <c r="U2378" s="199"/>
      <c r="V2378" s="199"/>
      <c r="W2378" s="199"/>
      <c r="X2378" s="199"/>
      <c r="Y2378" s="199"/>
      <c r="Z2378" s="199"/>
      <c r="AA2378" s="199"/>
      <c r="AB2378" s="199"/>
      <c r="AC2378" s="199"/>
      <c r="AD2378" s="199"/>
      <c r="AE2378" s="199"/>
      <c r="AF2378" s="199"/>
      <c r="AG2378" s="199"/>
    </row>
    <row r="2379" spans="19:33" customFormat="1" ht="12.75">
      <c r="S2379" s="199"/>
      <c r="T2379" s="199"/>
      <c r="U2379" s="199"/>
      <c r="V2379" s="199"/>
      <c r="W2379" s="199"/>
      <c r="X2379" s="199"/>
      <c r="Y2379" s="199"/>
      <c r="Z2379" s="199"/>
      <c r="AA2379" s="199"/>
      <c r="AB2379" s="199"/>
      <c r="AC2379" s="199"/>
      <c r="AD2379" s="199"/>
      <c r="AE2379" s="199"/>
      <c r="AF2379" s="199"/>
      <c r="AG2379" s="199"/>
    </row>
    <row r="2380" spans="19:33" customFormat="1" ht="12.75">
      <c r="S2380" s="199"/>
      <c r="T2380" s="199"/>
      <c r="U2380" s="199"/>
      <c r="V2380" s="199"/>
      <c r="W2380" s="199"/>
      <c r="X2380" s="199"/>
      <c r="Y2380" s="199"/>
      <c r="Z2380" s="199"/>
      <c r="AA2380" s="199"/>
      <c r="AB2380" s="199"/>
      <c r="AC2380" s="199"/>
      <c r="AD2380" s="199"/>
      <c r="AE2380" s="199"/>
      <c r="AF2380" s="199"/>
      <c r="AG2380" s="199"/>
    </row>
    <row r="2381" spans="19:33" customFormat="1" ht="12.75">
      <c r="S2381" s="199"/>
      <c r="T2381" s="199"/>
      <c r="U2381" s="199"/>
      <c r="V2381" s="199"/>
      <c r="W2381" s="199"/>
      <c r="X2381" s="199"/>
      <c r="Y2381" s="199"/>
      <c r="Z2381" s="199"/>
      <c r="AA2381" s="199"/>
      <c r="AB2381" s="199"/>
      <c r="AC2381" s="199"/>
      <c r="AD2381" s="199"/>
      <c r="AE2381" s="199"/>
      <c r="AF2381" s="199"/>
      <c r="AG2381" s="199"/>
    </row>
    <row r="2382" spans="19:33" customFormat="1" ht="12.75">
      <c r="S2382" s="199"/>
      <c r="T2382" s="199"/>
      <c r="U2382" s="199"/>
      <c r="V2382" s="199"/>
      <c r="W2382" s="199"/>
      <c r="X2382" s="199"/>
      <c r="Y2382" s="199"/>
      <c r="Z2382" s="199"/>
      <c r="AA2382" s="199"/>
      <c r="AB2382" s="199"/>
      <c r="AC2382" s="199"/>
      <c r="AD2382" s="199"/>
      <c r="AE2382" s="199"/>
      <c r="AF2382" s="199"/>
      <c r="AG2382" s="199"/>
    </row>
    <row r="2383" spans="19:33" customFormat="1" ht="12.75">
      <c r="S2383" s="199"/>
      <c r="T2383" s="199"/>
      <c r="U2383" s="199"/>
      <c r="V2383" s="199"/>
      <c r="W2383" s="199"/>
      <c r="X2383" s="199"/>
      <c r="Y2383" s="199"/>
      <c r="Z2383" s="199"/>
      <c r="AA2383" s="199"/>
      <c r="AB2383" s="199"/>
      <c r="AC2383" s="199"/>
      <c r="AD2383" s="199"/>
      <c r="AE2383" s="199"/>
      <c r="AF2383" s="199"/>
      <c r="AG2383" s="199"/>
    </row>
    <row r="2384" spans="19:33" customFormat="1" ht="12.75">
      <c r="S2384" s="199"/>
      <c r="T2384" s="199"/>
      <c r="U2384" s="199"/>
      <c r="V2384" s="199"/>
      <c r="W2384" s="199"/>
      <c r="X2384" s="199"/>
      <c r="Y2384" s="199"/>
      <c r="Z2384" s="199"/>
      <c r="AA2384" s="199"/>
      <c r="AB2384" s="199"/>
      <c r="AC2384" s="199"/>
      <c r="AD2384" s="199"/>
      <c r="AE2384" s="199"/>
      <c r="AF2384" s="199"/>
      <c r="AG2384" s="199"/>
    </row>
    <row r="2385" spans="19:33" customFormat="1" ht="12.75">
      <c r="S2385" s="199"/>
      <c r="T2385" s="199"/>
      <c r="U2385" s="199"/>
      <c r="V2385" s="199"/>
      <c r="W2385" s="199"/>
      <c r="X2385" s="199"/>
      <c r="Y2385" s="199"/>
      <c r="Z2385" s="199"/>
      <c r="AA2385" s="199"/>
      <c r="AB2385" s="199"/>
      <c r="AC2385" s="199"/>
      <c r="AD2385" s="199"/>
      <c r="AE2385" s="199"/>
      <c r="AF2385" s="199"/>
      <c r="AG2385" s="199"/>
    </row>
    <row r="2386" spans="19:33" customFormat="1" ht="12.75">
      <c r="S2386" s="199"/>
      <c r="T2386" s="199"/>
      <c r="U2386" s="199"/>
      <c r="V2386" s="199"/>
      <c r="W2386" s="199"/>
      <c r="X2386" s="199"/>
      <c r="Y2386" s="199"/>
      <c r="Z2386" s="199"/>
      <c r="AA2386" s="199"/>
      <c r="AB2386" s="199"/>
      <c r="AC2386" s="199"/>
      <c r="AD2386" s="199"/>
      <c r="AE2386" s="199"/>
      <c r="AF2386" s="199"/>
      <c r="AG2386" s="199"/>
    </row>
    <row r="2387" spans="19:33" customFormat="1" ht="12.75">
      <c r="S2387" s="199"/>
      <c r="T2387" s="199"/>
      <c r="U2387" s="199"/>
      <c r="V2387" s="199"/>
      <c r="W2387" s="199"/>
      <c r="X2387" s="199"/>
      <c r="Y2387" s="199"/>
      <c r="Z2387" s="199"/>
      <c r="AA2387" s="199"/>
      <c r="AB2387" s="199"/>
      <c r="AC2387" s="199"/>
      <c r="AD2387" s="199"/>
      <c r="AE2387" s="199"/>
      <c r="AF2387" s="199"/>
      <c r="AG2387" s="199"/>
    </row>
    <row r="2388" spans="19:33" customFormat="1" ht="12.75">
      <c r="S2388" s="199"/>
      <c r="T2388" s="199"/>
      <c r="U2388" s="199"/>
      <c r="V2388" s="199"/>
      <c r="W2388" s="199"/>
      <c r="X2388" s="199"/>
      <c r="Y2388" s="199"/>
      <c r="Z2388" s="199"/>
      <c r="AA2388" s="199"/>
      <c r="AB2388" s="199"/>
      <c r="AC2388" s="199"/>
      <c r="AD2388" s="199"/>
      <c r="AE2388" s="199"/>
      <c r="AF2388" s="199"/>
      <c r="AG2388" s="199"/>
    </row>
    <row r="2389" spans="19:33" customFormat="1" ht="12.75">
      <c r="S2389" s="199"/>
      <c r="T2389" s="199"/>
      <c r="U2389" s="199"/>
      <c r="V2389" s="199"/>
      <c r="W2389" s="199"/>
      <c r="X2389" s="199"/>
      <c r="Y2389" s="199"/>
      <c r="Z2389" s="199"/>
      <c r="AA2389" s="199"/>
      <c r="AB2389" s="199"/>
      <c r="AC2389" s="199"/>
      <c r="AD2389" s="199"/>
      <c r="AE2389" s="199"/>
      <c r="AF2389" s="199"/>
      <c r="AG2389" s="199"/>
    </row>
    <row r="2390" spans="19:33" customFormat="1" ht="12.75">
      <c r="S2390" s="199"/>
      <c r="T2390" s="199"/>
      <c r="U2390" s="199"/>
      <c r="V2390" s="199"/>
      <c r="W2390" s="199"/>
      <c r="X2390" s="199"/>
      <c r="Y2390" s="199"/>
      <c r="Z2390" s="199"/>
      <c r="AA2390" s="199"/>
      <c r="AB2390" s="199"/>
      <c r="AC2390" s="199"/>
      <c r="AD2390" s="199"/>
      <c r="AE2390" s="199"/>
      <c r="AF2390" s="199"/>
      <c r="AG2390" s="199"/>
    </row>
    <row r="2391" spans="19:33" customFormat="1" ht="12.75">
      <c r="S2391" s="199"/>
      <c r="T2391" s="199"/>
      <c r="U2391" s="199"/>
      <c r="V2391" s="199"/>
      <c r="W2391" s="199"/>
      <c r="X2391" s="199"/>
      <c r="Y2391" s="199"/>
      <c r="Z2391" s="199"/>
      <c r="AA2391" s="199"/>
      <c r="AB2391" s="199"/>
      <c r="AC2391" s="199"/>
      <c r="AD2391" s="199"/>
      <c r="AE2391" s="199"/>
      <c r="AF2391" s="199"/>
      <c r="AG2391" s="199"/>
    </row>
    <row r="2392" spans="19:33" customFormat="1" ht="12.75">
      <c r="S2392" s="199"/>
      <c r="T2392" s="199"/>
      <c r="U2392" s="199"/>
      <c r="V2392" s="199"/>
      <c r="W2392" s="199"/>
      <c r="X2392" s="199"/>
      <c r="Y2392" s="199"/>
      <c r="Z2392" s="199"/>
      <c r="AA2392" s="199"/>
      <c r="AB2392" s="199"/>
      <c r="AC2392" s="199"/>
      <c r="AD2392" s="199"/>
      <c r="AE2392" s="199"/>
      <c r="AF2392" s="199"/>
      <c r="AG2392" s="199"/>
    </row>
    <row r="2393" spans="19:33" customFormat="1" ht="12.75">
      <c r="S2393" s="199"/>
      <c r="T2393" s="199"/>
      <c r="U2393" s="199"/>
      <c r="V2393" s="199"/>
      <c r="W2393" s="199"/>
      <c r="X2393" s="199"/>
      <c r="Y2393" s="199"/>
      <c r="Z2393" s="199"/>
      <c r="AA2393" s="199"/>
      <c r="AB2393" s="199"/>
      <c r="AC2393" s="199"/>
      <c r="AD2393" s="199"/>
      <c r="AE2393" s="199"/>
      <c r="AF2393" s="199"/>
      <c r="AG2393" s="199"/>
    </row>
    <row r="2394" spans="19:33" customFormat="1" ht="12.75">
      <c r="S2394" s="199"/>
      <c r="T2394" s="199"/>
      <c r="U2394" s="199"/>
      <c r="V2394" s="199"/>
      <c r="W2394" s="199"/>
      <c r="X2394" s="199"/>
      <c r="Y2394" s="199"/>
      <c r="Z2394" s="199"/>
      <c r="AA2394" s="199"/>
      <c r="AB2394" s="199"/>
      <c r="AC2394" s="199"/>
      <c r="AD2394" s="199"/>
      <c r="AE2394" s="199"/>
      <c r="AF2394" s="199"/>
      <c r="AG2394" s="199"/>
    </row>
    <row r="2395" spans="19:33" customFormat="1" ht="12.75">
      <c r="S2395" s="199"/>
      <c r="T2395" s="199"/>
      <c r="U2395" s="199"/>
      <c r="V2395" s="199"/>
      <c r="W2395" s="199"/>
      <c r="X2395" s="199"/>
      <c r="Y2395" s="199"/>
      <c r="Z2395" s="199"/>
      <c r="AA2395" s="199"/>
      <c r="AB2395" s="199"/>
      <c r="AC2395" s="199"/>
      <c r="AD2395" s="199"/>
      <c r="AE2395" s="199"/>
      <c r="AF2395" s="199"/>
      <c r="AG2395" s="199"/>
    </row>
    <row r="2396" spans="19:33" customFormat="1" ht="12.75">
      <c r="S2396" s="199"/>
      <c r="T2396" s="199"/>
      <c r="U2396" s="199"/>
      <c r="V2396" s="199"/>
      <c r="W2396" s="199"/>
      <c r="X2396" s="199"/>
      <c r="Y2396" s="199"/>
      <c r="Z2396" s="199"/>
      <c r="AA2396" s="199"/>
      <c r="AB2396" s="199"/>
      <c r="AC2396" s="199"/>
      <c r="AD2396" s="199"/>
      <c r="AE2396" s="199"/>
      <c r="AF2396" s="199"/>
      <c r="AG2396" s="199"/>
    </row>
    <row r="2397" spans="19:33" customFormat="1" ht="12.75">
      <c r="S2397" s="199"/>
      <c r="T2397" s="199"/>
      <c r="U2397" s="199"/>
      <c r="V2397" s="199"/>
      <c r="W2397" s="199"/>
      <c r="X2397" s="199"/>
      <c r="Y2397" s="199"/>
      <c r="Z2397" s="199"/>
      <c r="AA2397" s="199"/>
      <c r="AB2397" s="199"/>
      <c r="AC2397" s="199"/>
      <c r="AD2397" s="199"/>
      <c r="AE2397" s="199"/>
      <c r="AF2397" s="199"/>
      <c r="AG2397" s="199"/>
    </row>
    <row r="2398" spans="19:33" customFormat="1" ht="12.75">
      <c r="S2398" s="199"/>
      <c r="T2398" s="199"/>
      <c r="U2398" s="199"/>
      <c r="V2398" s="199"/>
      <c r="W2398" s="199"/>
      <c r="X2398" s="199"/>
      <c r="Y2398" s="199"/>
      <c r="Z2398" s="199"/>
      <c r="AA2398" s="199"/>
      <c r="AB2398" s="199"/>
      <c r="AC2398" s="199"/>
      <c r="AD2398" s="199"/>
      <c r="AE2398" s="199"/>
      <c r="AF2398" s="199"/>
      <c r="AG2398" s="199"/>
    </row>
    <row r="2399" spans="19:33" customFormat="1" ht="12.75">
      <c r="S2399" s="199"/>
      <c r="T2399" s="199"/>
      <c r="U2399" s="199"/>
      <c r="V2399" s="199"/>
      <c r="W2399" s="199"/>
      <c r="X2399" s="199"/>
      <c r="Y2399" s="199"/>
      <c r="Z2399" s="199"/>
      <c r="AA2399" s="199"/>
      <c r="AB2399" s="199"/>
      <c r="AC2399" s="199"/>
      <c r="AD2399" s="199"/>
      <c r="AE2399" s="199"/>
      <c r="AF2399" s="199"/>
      <c r="AG2399" s="199"/>
    </row>
    <row r="2400" spans="19:33" customFormat="1" ht="12.75">
      <c r="S2400" s="199"/>
      <c r="T2400" s="199"/>
      <c r="U2400" s="199"/>
      <c r="V2400" s="199"/>
      <c r="W2400" s="199"/>
      <c r="X2400" s="199"/>
      <c r="Y2400" s="199"/>
      <c r="Z2400" s="199"/>
      <c r="AA2400" s="199"/>
      <c r="AB2400" s="199"/>
      <c r="AC2400" s="199"/>
      <c r="AD2400" s="199"/>
      <c r="AE2400" s="199"/>
      <c r="AF2400" s="199"/>
      <c r="AG2400" s="199"/>
    </row>
    <row r="2401" spans="19:33" customFormat="1" ht="12.75">
      <c r="S2401" s="199"/>
      <c r="T2401" s="199"/>
      <c r="U2401" s="199"/>
      <c r="V2401" s="199"/>
      <c r="W2401" s="199"/>
      <c r="X2401" s="199"/>
      <c r="Y2401" s="199"/>
      <c r="Z2401" s="199"/>
      <c r="AA2401" s="199"/>
      <c r="AB2401" s="199"/>
      <c r="AC2401" s="199"/>
      <c r="AD2401" s="199"/>
      <c r="AE2401" s="199"/>
      <c r="AF2401" s="199"/>
      <c r="AG2401" s="199"/>
    </row>
    <row r="2402" spans="19:33" customFormat="1" ht="12.75">
      <c r="S2402" s="199"/>
      <c r="T2402" s="199"/>
      <c r="U2402" s="199"/>
      <c r="V2402" s="199"/>
      <c r="W2402" s="199"/>
      <c r="X2402" s="199"/>
      <c r="Y2402" s="199"/>
      <c r="Z2402" s="199"/>
      <c r="AA2402" s="199"/>
      <c r="AB2402" s="199"/>
      <c r="AC2402" s="199"/>
      <c r="AD2402" s="199"/>
      <c r="AE2402" s="199"/>
      <c r="AF2402" s="199"/>
      <c r="AG2402" s="199"/>
    </row>
    <row r="2403" spans="19:33" customFormat="1" ht="12.75">
      <c r="S2403" s="199"/>
      <c r="T2403" s="199"/>
      <c r="U2403" s="199"/>
      <c r="V2403" s="199"/>
      <c r="W2403" s="199"/>
      <c r="X2403" s="199"/>
      <c r="Y2403" s="199"/>
      <c r="Z2403" s="199"/>
      <c r="AA2403" s="199"/>
      <c r="AB2403" s="199"/>
      <c r="AC2403" s="199"/>
      <c r="AD2403" s="199"/>
      <c r="AE2403" s="199"/>
      <c r="AF2403" s="199"/>
      <c r="AG2403" s="199"/>
    </row>
    <row r="2404" spans="19:33" customFormat="1" ht="12.75">
      <c r="S2404" s="199"/>
      <c r="T2404" s="199"/>
      <c r="U2404" s="199"/>
      <c r="V2404" s="199"/>
      <c r="W2404" s="199"/>
      <c r="X2404" s="199"/>
      <c r="Y2404" s="199"/>
      <c r="Z2404" s="199"/>
      <c r="AA2404" s="199"/>
      <c r="AB2404" s="199"/>
      <c r="AC2404" s="199"/>
      <c r="AD2404" s="199"/>
      <c r="AE2404" s="199"/>
      <c r="AF2404" s="199"/>
      <c r="AG2404" s="199"/>
    </row>
    <row r="2405" spans="19:33" customFormat="1" ht="12.75">
      <c r="S2405" s="199"/>
      <c r="T2405" s="199"/>
      <c r="U2405" s="199"/>
      <c r="V2405" s="199"/>
      <c r="W2405" s="199"/>
      <c r="X2405" s="199"/>
      <c r="Y2405" s="199"/>
      <c r="Z2405" s="199"/>
      <c r="AA2405" s="199"/>
      <c r="AB2405" s="199"/>
      <c r="AC2405" s="199"/>
      <c r="AD2405" s="199"/>
      <c r="AE2405" s="199"/>
      <c r="AF2405" s="199"/>
      <c r="AG2405" s="199"/>
    </row>
    <row r="2406" spans="19:33" customFormat="1" ht="12.75">
      <c r="S2406" s="199"/>
      <c r="T2406" s="199"/>
      <c r="U2406" s="199"/>
      <c r="V2406" s="199"/>
      <c r="W2406" s="199"/>
      <c r="X2406" s="199"/>
      <c r="Y2406" s="199"/>
      <c r="Z2406" s="199"/>
      <c r="AA2406" s="199"/>
      <c r="AB2406" s="199"/>
      <c r="AC2406" s="199"/>
      <c r="AD2406" s="199"/>
      <c r="AE2406" s="199"/>
      <c r="AF2406" s="199"/>
      <c r="AG2406" s="199"/>
    </row>
    <row r="2407" spans="19:33" customFormat="1" ht="12.75">
      <c r="S2407" s="199"/>
      <c r="T2407" s="199"/>
      <c r="U2407" s="199"/>
      <c r="V2407" s="199"/>
      <c r="W2407" s="199"/>
      <c r="X2407" s="199"/>
      <c r="Y2407" s="199"/>
      <c r="Z2407" s="199"/>
      <c r="AA2407" s="199"/>
      <c r="AB2407" s="199"/>
      <c r="AC2407" s="199"/>
      <c r="AD2407" s="199"/>
      <c r="AE2407" s="199"/>
      <c r="AF2407" s="199"/>
      <c r="AG2407" s="199"/>
    </row>
    <row r="2408" spans="19:33" customFormat="1" ht="12.75">
      <c r="S2408" s="199"/>
      <c r="T2408" s="199"/>
      <c r="U2408" s="199"/>
      <c r="V2408" s="199"/>
      <c r="W2408" s="199"/>
      <c r="X2408" s="199"/>
      <c r="Y2408" s="199"/>
      <c r="Z2408" s="199"/>
      <c r="AA2408" s="199"/>
      <c r="AB2408" s="199"/>
      <c r="AC2408" s="199"/>
      <c r="AD2408" s="199"/>
      <c r="AE2408" s="199"/>
      <c r="AF2408" s="199"/>
      <c r="AG2408" s="199"/>
    </row>
    <row r="2409" spans="19:33" customFormat="1" ht="12.75">
      <c r="S2409" s="199"/>
      <c r="T2409" s="199"/>
      <c r="U2409" s="199"/>
      <c r="V2409" s="199"/>
      <c r="W2409" s="199"/>
      <c r="X2409" s="199"/>
      <c r="Y2409" s="199"/>
      <c r="Z2409" s="199"/>
      <c r="AA2409" s="199"/>
      <c r="AB2409" s="199"/>
      <c r="AC2409" s="199"/>
      <c r="AD2409" s="199"/>
      <c r="AE2409" s="199"/>
      <c r="AF2409" s="199"/>
      <c r="AG2409" s="199"/>
    </row>
    <row r="2410" spans="19:33" customFormat="1" ht="12.75">
      <c r="S2410" s="199"/>
      <c r="T2410" s="199"/>
      <c r="U2410" s="199"/>
      <c r="V2410" s="199"/>
      <c r="W2410" s="199"/>
      <c r="X2410" s="199"/>
      <c r="Y2410" s="199"/>
      <c r="Z2410" s="199"/>
      <c r="AA2410" s="199"/>
      <c r="AB2410" s="199"/>
      <c r="AC2410" s="199"/>
      <c r="AD2410" s="199"/>
      <c r="AE2410" s="199"/>
      <c r="AF2410" s="199"/>
      <c r="AG2410" s="199"/>
    </row>
    <row r="2411" spans="19:33" customFormat="1" ht="12.75">
      <c r="S2411" s="199"/>
      <c r="T2411" s="199"/>
      <c r="U2411" s="199"/>
      <c r="V2411" s="199"/>
      <c r="W2411" s="199"/>
      <c r="X2411" s="199"/>
      <c r="Y2411" s="199"/>
      <c r="Z2411" s="199"/>
      <c r="AA2411" s="199"/>
      <c r="AB2411" s="199"/>
      <c r="AC2411" s="199"/>
      <c r="AD2411" s="199"/>
      <c r="AE2411" s="199"/>
      <c r="AF2411" s="199"/>
      <c r="AG2411" s="199"/>
    </row>
    <row r="2412" spans="19:33" customFormat="1" ht="12.75">
      <c r="S2412" s="199"/>
      <c r="T2412" s="199"/>
      <c r="U2412" s="199"/>
      <c r="V2412" s="199"/>
      <c r="W2412" s="199"/>
      <c r="X2412" s="199"/>
      <c r="Y2412" s="199"/>
      <c r="Z2412" s="199"/>
      <c r="AA2412" s="199"/>
      <c r="AB2412" s="199"/>
      <c r="AC2412" s="199"/>
      <c r="AD2412" s="199"/>
      <c r="AE2412" s="199"/>
      <c r="AF2412" s="199"/>
      <c r="AG2412" s="199"/>
    </row>
    <row r="2413" spans="19:33" customFormat="1" ht="12.75">
      <c r="S2413" s="199"/>
      <c r="T2413" s="199"/>
      <c r="U2413" s="199"/>
      <c r="V2413" s="199"/>
      <c r="W2413" s="199"/>
      <c r="X2413" s="199"/>
      <c r="Y2413" s="199"/>
      <c r="Z2413" s="199"/>
      <c r="AA2413" s="199"/>
      <c r="AB2413" s="199"/>
      <c r="AC2413" s="199"/>
      <c r="AD2413" s="199"/>
      <c r="AE2413" s="199"/>
      <c r="AF2413" s="199"/>
      <c r="AG2413" s="199"/>
    </row>
    <row r="2414" spans="19:33" customFormat="1" ht="12.75">
      <c r="S2414" s="199"/>
      <c r="T2414" s="199"/>
      <c r="U2414" s="199"/>
      <c r="V2414" s="199"/>
      <c r="W2414" s="199"/>
      <c r="X2414" s="199"/>
      <c r="Y2414" s="199"/>
      <c r="Z2414" s="199"/>
      <c r="AA2414" s="199"/>
      <c r="AB2414" s="199"/>
      <c r="AC2414" s="199"/>
      <c r="AD2414" s="199"/>
      <c r="AE2414" s="199"/>
      <c r="AF2414" s="199"/>
      <c r="AG2414" s="199"/>
    </row>
    <row r="2415" spans="19:33" customFormat="1" ht="12.75">
      <c r="S2415" s="199"/>
      <c r="T2415" s="199"/>
      <c r="U2415" s="199"/>
      <c r="V2415" s="199"/>
      <c r="W2415" s="199"/>
      <c r="X2415" s="199"/>
      <c r="Y2415" s="199"/>
      <c r="Z2415" s="199"/>
      <c r="AA2415" s="199"/>
      <c r="AB2415" s="199"/>
      <c r="AC2415" s="199"/>
      <c r="AD2415" s="199"/>
      <c r="AE2415" s="199"/>
      <c r="AF2415" s="199"/>
      <c r="AG2415" s="199"/>
    </row>
    <row r="2416" spans="19:33" customFormat="1" ht="12.75">
      <c r="S2416" s="199"/>
      <c r="T2416" s="199"/>
      <c r="U2416" s="199"/>
      <c r="V2416" s="199"/>
      <c r="W2416" s="199"/>
      <c r="X2416" s="199"/>
      <c r="Y2416" s="199"/>
      <c r="Z2416" s="199"/>
      <c r="AA2416" s="199"/>
      <c r="AB2416" s="199"/>
      <c r="AC2416" s="199"/>
      <c r="AD2416" s="199"/>
      <c r="AE2416" s="199"/>
      <c r="AF2416" s="199"/>
      <c r="AG2416" s="199"/>
    </row>
    <row r="2417" spans="19:33" customFormat="1" ht="12.75">
      <c r="S2417" s="199"/>
      <c r="T2417" s="199"/>
      <c r="U2417" s="199"/>
      <c r="V2417" s="199"/>
      <c r="W2417" s="199"/>
      <c r="X2417" s="199"/>
      <c r="Y2417" s="199"/>
      <c r="Z2417" s="199"/>
      <c r="AA2417" s="199"/>
      <c r="AB2417" s="199"/>
      <c r="AC2417" s="199"/>
      <c r="AD2417" s="199"/>
      <c r="AE2417" s="199"/>
      <c r="AF2417" s="199"/>
      <c r="AG2417" s="199"/>
    </row>
    <row r="2418" spans="19:33" customFormat="1" ht="12.75">
      <c r="S2418" s="199"/>
      <c r="T2418" s="199"/>
      <c r="U2418" s="199"/>
      <c r="V2418" s="199"/>
      <c r="W2418" s="199"/>
      <c r="X2418" s="199"/>
      <c r="Y2418" s="199"/>
      <c r="Z2418" s="199"/>
      <c r="AA2418" s="199"/>
      <c r="AB2418" s="199"/>
      <c r="AC2418" s="199"/>
      <c r="AD2418" s="199"/>
      <c r="AE2418" s="199"/>
      <c r="AF2418" s="199"/>
      <c r="AG2418" s="199"/>
    </row>
    <row r="2419" spans="19:33" customFormat="1" ht="12.75">
      <c r="S2419" s="199"/>
      <c r="T2419" s="199"/>
      <c r="U2419" s="199"/>
      <c r="V2419" s="199"/>
      <c r="W2419" s="199"/>
      <c r="X2419" s="199"/>
      <c r="Y2419" s="199"/>
      <c r="Z2419" s="199"/>
      <c r="AA2419" s="199"/>
      <c r="AB2419" s="199"/>
      <c r="AC2419" s="199"/>
      <c r="AD2419" s="199"/>
      <c r="AE2419" s="199"/>
      <c r="AF2419" s="199"/>
      <c r="AG2419" s="199"/>
    </row>
    <row r="2420" spans="19:33" customFormat="1" ht="12.75">
      <c r="S2420" s="199"/>
      <c r="T2420" s="199"/>
      <c r="U2420" s="199"/>
      <c r="V2420" s="199"/>
      <c r="W2420" s="199"/>
      <c r="X2420" s="199"/>
      <c r="Y2420" s="199"/>
      <c r="Z2420" s="199"/>
      <c r="AA2420" s="199"/>
      <c r="AB2420" s="199"/>
      <c r="AC2420" s="199"/>
      <c r="AD2420" s="199"/>
      <c r="AE2420" s="199"/>
      <c r="AF2420" s="199"/>
      <c r="AG2420" s="199"/>
    </row>
    <row r="2421" spans="19:33" customFormat="1" ht="12.75">
      <c r="S2421" s="199"/>
      <c r="T2421" s="199"/>
      <c r="U2421" s="199"/>
      <c r="V2421" s="199"/>
      <c r="W2421" s="199"/>
      <c r="X2421" s="199"/>
      <c r="Y2421" s="199"/>
      <c r="Z2421" s="199"/>
      <c r="AA2421" s="199"/>
      <c r="AB2421" s="199"/>
      <c r="AC2421" s="199"/>
      <c r="AD2421" s="199"/>
      <c r="AE2421" s="199"/>
      <c r="AF2421" s="199"/>
      <c r="AG2421" s="199"/>
    </row>
    <row r="2422" spans="19:33" customFormat="1" ht="12.75">
      <c r="S2422" s="199"/>
      <c r="T2422" s="199"/>
      <c r="U2422" s="199"/>
      <c r="V2422" s="199"/>
      <c r="W2422" s="199"/>
      <c r="X2422" s="199"/>
      <c r="Y2422" s="199"/>
      <c r="Z2422" s="199"/>
      <c r="AA2422" s="199"/>
      <c r="AB2422" s="199"/>
      <c r="AC2422" s="199"/>
      <c r="AD2422" s="199"/>
      <c r="AE2422" s="199"/>
      <c r="AF2422" s="199"/>
      <c r="AG2422" s="199"/>
    </row>
    <row r="2423" spans="19:33" customFormat="1" ht="12.75">
      <c r="S2423" s="199"/>
      <c r="T2423" s="199"/>
      <c r="U2423" s="199"/>
      <c r="V2423" s="199"/>
      <c r="W2423" s="199"/>
      <c r="X2423" s="199"/>
      <c r="Y2423" s="199"/>
      <c r="Z2423" s="199"/>
      <c r="AA2423" s="199"/>
      <c r="AB2423" s="199"/>
      <c r="AC2423" s="199"/>
      <c r="AD2423" s="199"/>
      <c r="AE2423" s="199"/>
      <c r="AF2423" s="199"/>
      <c r="AG2423" s="199"/>
    </row>
    <row r="2424" spans="19:33" customFormat="1" ht="12.75">
      <c r="S2424" s="199"/>
      <c r="T2424" s="199"/>
      <c r="U2424" s="199"/>
      <c r="V2424" s="199"/>
      <c r="W2424" s="199"/>
      <c r="X2424" s="199"/>
      <c r="Y2424" s="199"/>
      <c r="Z2424" s="199"/>
      <c r="AA2424" s="199"/>
      <c r="AB2424" s="199"/>
      <c r="AC2424" s="199"/>
      <c r="AD2424" s="199"/>
      <c r="AE2424" s="199"/>
      <c r="AF2424" s="199"/>
      <c r="AG2424" s="199"/>
    </row>
    <row r="2425" spans="19:33" customFormat="1" ht="12.75">
      <c r="S2425" s="199"/>
      <c r="T2425" s="199"/>
      <c r="U2425" s="199"/>
      <c r="V2425" s="199"/>
      <c r="W2425" s="199"/>
      <c r="X2425" s="199"/>
      <c r="Y2425" s="199"/>
      <c r="Z2425" s="199"/>
      <c r="AA2425" s="199"/>
      <c r="AB2425" s="199"/>
      <c r="AC2425" s="199"/>
      <c r="AD2425" s="199"/>
      <c r="AE2425" s="199"/>
      <c r="AF2425" s="199"/>
      <c r="AG2425" s="199"/>
    </row>
    <row r="2426" spans="19:33" customFormat="1" ht="12.75">
      <c r="S2426" s="199"/>
      <c r="T2426" s="199"/>
      <c r="U2426" s="199"/>
      <c r="V2426" s="199"/>
      <c r="W2426" s="199"/>
      <c r="X2426" s="199"/>
      <c r="Y2426" s="199"/>
      <c r="Z2426" s="199"/>
      <c r="AA2426" s="199"/>
      <c r="AB2426" s="199"/>
      <c r="AC2426" s="199"/>
      <c r="AD2426" s="199"/>
      <c r="AE2426" s="199"/>
      <c r="AF2426" s="199"/>
      <c r="AG2426" s="199"/>
    </row>
    <row r="2427" spans="19:33" customFormat="1" ht="12.75">
      <c r="S2427" s="199"/>
      <c r="T2427" s="199"/>
      <c r="U2427" s="199"/>
      <c r="V2427" s="199"/>
      <c r="W2427" s="199"/>
      <c r="X2427" s="199"/>
      <c r="Y2427" s="199"/>
      <c r="Z2427" s="199"/>
      <c r="AA2427" s="199"/>
      <c r="AB2427" s="199"/>
      <c r="AC2427" s="199"/>
      <c r="AD2427" s="199"/>
      <c r="AE2427" s="199"/>
      <c r="AF2427" s="199"/>
      <c r="AG2427" s="199"/>
    </row>
    <row r="2428" spans="19:33" customFormat="1" ht="12.75">
      <c r="S2428" s="199"/>
      <c r="T2428" s="199"/>
      <c r="U2428" s="199"/>
      <c r="V2428" s="199"/>
      <c r="W2428" s="199"/>
      <c r="X2428" s="199"/>
      <c r="Y2428" s="199"/>
      <c r="Z2428" s="199"/>
      <c r="AA2428" s="199"/>
      <c r="AB2428" s="199"/>
      <c r="AC2428" s="199"/>
      <c r="AD2428" s="199"/>
      <c r="AE2428" s="199"/>
      <c r="AF2428" s="199"/>
      <c r="AG2428" s="199"/>
    </row>
    <row r="2429" spans="19:33" customFormat="1" ht="12.75">
      <c r="S2429" s="199"/>
      <c r="T2429" s="199"/>
      <c r="U2429" s="199"/>
      <c r="V2429" s="199"/>
      <c r="W2429" s="199"/>
      <c r="X2429" s="199"/>
      <c r="Y2429" s="199"/>
      <c r="Z2429" s="199"/>
      <c r="AA2429" s="199"/>
      <c r="AB2429" s="199"/>
      <c r="AC2429" s="199"/>
      <c r="AD2429" s="199"/>
      <c r="AE2429" s="199"/>
      <c r="AF2429" s="199"/>
      <c r="AG2429" s="199"/>
    </row>
    <row r="2430" spans="19:33" customFormat="1" ht="12.75">
      <c r="S2430" s="199"/>
      <c r="T2430" s="199"/>
      <c r="U2430" s="199"/>
      <c r="V2430" s="199"/>
      <c r="W2430" s="199"/>
      <c r="X2430" s="199"/>
      <c r="Y2430" s="199"/>
      <c r="Z2430" s="199"/>
      <c r="AA2430" s="199"/>
      <c r="AB2430" s="199"/>
      <c r="AC2430" s="199"/>
      <c r="AD2430" s="199"/>
      <c r="AE2430" s="199"/>
      <c r="AF2430" s="199"/>
      <c r="AG2430" s="199"/>
    </row>
    <row r="2431" spans="19:33" customFormat="1" ht="12.75">
      <c r="S2431" s="199"/>
      <c r="T2431" s="199"/>
      <c r="U2431" s="199"/>
      <c r="V2431" s="199"/>
      <c r="W2431" s="199"/>
      <c r="X2431" s="199"/>
      <c r="Y2431" s="199"/>
      <c r="Z2431" s="199"/>
      <c r="AA2431" s="199"/>
      <c r="AB2431" s="199"/>
      <c r="AC2431" s="199"/>
      <c r="AD2431" s="199"/>
      <c r="AE2431" s="199"/>
      <c r="AF2431" s="199"/>
      <c r="AG2431" s="199"/>
    </row>
    <row r="2432" spans="19:33" customFormat="1" ht="12.75">
      <c r="S2432" s="199"/>
      <c r="T2432" s="199"/>
      <c r="U2432" s="199"/>
      <c r="V2432" s="199"/>
      <c r="W2432" s="199"/>
      <c r="X2432" s="199"/>
      <c r="Y2432" s="199"/>
      <c r="Z2432" s="199"/>
      <c r="AA2432" s="199"/>
      <c r="AB2432" s="199"/>
      <c r="AC2432" s="199"/>
      <c r="AD2432" s="199"/>
      <c r="AE2432" s="199"/>
      <c r="AF2432" s="199"/>
      <c r="AG2432" s="199"/>
    </row>
    <row r="2433" spans="19:33" customFormat="1" ht="12.75">
      <c r="S2433" s="199"/>
      <c r="T2433" s="199"/>
      <c r="U2433" s="199"/>
      <c r="V2433" s="199"/>
      <c r="W2433" s="199"/>
      <c r="X2433" s="199"/>
      <c r="Y2433" s="199"/>
      <c r="Z2433" s="199"/>
      <c r="AA2433" s="199"/>
      <c r="AB2433" s="199"/>
      <c r="AC2433" s="199"/>
      <c r="AD2433" s="199"/>
      <c r="AE2433" s="199"/>
      <c r="AF2433" s="199"/>
      <c r="AG2433" s="199"/>
    </row>
    <row r="2434" spans="19:33" customFormat="1" ht="12.75">
      <c r="S2434" s="199"/>
      <c r="T2434" s="199"/>
      <c r="U2434" s="199"/>
      <c r="V2434" s="199"/>
      <c r="W2434" s="199"/>
      <c r="X2434" s="199"/>
      <c r="Y2434" s="199"/>
      <c r="Z2434" s="199"/>
      <c r="AA2434" s="199"/>
      <c r="AB2434" s="199"/>
      <c r="AC2434" s="199"/>
      <c r="AD2434" s="199"/>
      <c r="AE2434" s="199"/>
      <c r="AF2434" s="199"/>
      <c r="AG2434" s="199"/>
    </row>
    <row r="2435" spans="19:33" customFormat="1" ht="12.75">
      <c r="S2435" s="199"/>
      <c r="T2435" s="199"/>
      <c r="U2435" s="199"/>
      <c r="V2435" s="199"/>
      <c r="W2435" s="199"/>
      <c r="X2435" s="199"/>
      <c r="Y2435" s="199"/>
      <c r="Z2435" s="199"/>
      <c r="AA2435" s="199"/>
      <c r="AB2435" s="199"/>
      <c r="AC2435" s="199"/>
      <c r="AD2435" s="199"/>
      <c r="AE2435" s="199"/>
      <c r="AF2435" s="199"/>
      <c r="AG2435" s="199"/>
    </row>
    <row r="2436" spans="19:33" customFormat="1" ht="12.75">
      <c r="S2436" s="199"/>
      <c r="T2436" s="199"/>
      <c r="U2436" s="199"/>
      <c r="V2436" s="199"/>
      <c r="W2436" s="199"/>
      <c r="X2436" s="199"/>
      <c r="Y2436" s="199"/>
      <c r="Z2436" s="199"/>
      <c r="AA2436" s="199"/>
      <c r="AB2436" s="199"/>
      <c r="AC2436" s="199"/>
      <c r="AD2436" s="199"/>
      <c r="AE2436" s="199"/>
      <c r="AF2436" s="199"/>
      <c r="AG2436" s="199"/>
    </row>
    <row r="2437" spans="19:33" customFormat="1" ht="12.75">
      <c r="S2437" s="199"/>
      <c r="T2437" s="199"/>
      <c r="U2437" s="199"/>
      <c r="V2437" s="199"/>
      <c r="W2437" s="199"/>
      <c r="X2437" s="199"/>
      <c r="Y2437" s="199"/>
      <c r="Z2437" s="199"/>
      <c r="AA2437" s="199"/>
      <c r="AB2437" s="199"/>
      <c r="AC2437" s="199"/>
      <c r="AD2437" s="199"/>
      <c r="AE2437" s="199"/>
      <c r="AF2437" s="199"/>
      <c r="AG2437" s="199"/>
    </row>
    <row r="2438" spans="19:33" customFormat="1" ht="12.75">
      <c r="S2438" s="199"/>
      <c r="T2438" s="199"/>
      <c r="U2438" s="199"/>
      <c r="V2438" s="199"/>
      <c r="W2438" s="199"/>
      <c r="X2438" s="199"/>
      <c r="Y2438" s="199"/>
      <c r="Z2438" s="199"/>
      <c r="AA2438" s="199"/>
      <c r="AB2438" s="199"/>
      <c r="AC2438" s="199"/>
      <c r="AD2438" s="199"/>
      <c r="AE2438" s="199"/>
      <c r="AF2438" s="199"/>
      <c r="AG2438" s="199"/>
    </row>
    <row r="2439" spans="19:33" customFormat="1" ht="12.75">
      <c r="S2439" s="199"/>
      <c r="T2439" s="199"/>
      <c r="U2439" s="199"/>
      <c r="V2439" s="199"/>
      <c r="W2439" s="199"/>
      <c r="X2439" s="199"/>
      <c r="Y2439" s="199"/>
      <c r="Z2439" s="199"/>
      <c r="AA2439" s="199"/>
      <c r="AB2439" s="199"/>
      <c r="AC2439" s="199"/>
      <c r="AD2439" s="199"/>
      <c r="AE2439" s="199"/>
      <c r="AF2439" s="199"/>
      <c r="AG2439" s="199"/>
    </row>
    <row r="2440" spans="19:33" customFormat="1" ht="12.75">
      <c r="S2440" s="199"/>
      <c r="T2440" s="199"/>
      <c r="U2440" s="199"/>
      <c r="V2440" s="199"/>
      <c r="W2440" s="199"/>
      <c r="X2440" s="199"/>
      <c r="Y2440" s="199"/>
      <c r="Z2440" s="199"/>
      <c r="AA2440" s="199"/>
      <c r="AB2440" s="199"/>
      <c r="AC2440" s="199"/>
      <c r="AD2440" s="199"/>
      <c r="AE2440" s="199"/>
      <c r="AF2440" s="199"/>
      <c r="AG2440" s="199"/>
    </row>
    <row r="2441" spans="19:33" customFormat="1" ht="12.75">
      <c r="S2441" s="199"/>
      <c r="T2441" s="199"/>
      <c r="U2441" s="199"/>
      <c r="V2441" s="199"/>
      <c r="W2441" s="199"/>
      <c r="X2441" s="199"/>
      <c r="Y2441" s="199"/>
      <c r="Z2441" s="199"/>
      <c r="AA2441" s="199"/>
      <c r="AB2441" s="199"/>
      <c r="AC2441" s="199"/>
      <c r="AD2441" s="199"/>
      <c r="AE2441" s="199"/>
      <c r="AF2441" s="199"/>
      <c r="AG2441" s="199"/>
    </row>
    <row r="2442" spans="19:33" customFormat="1" ht="12.75">
      <c r="S2442" s="199"/>
      <c r="T2442" s="199"/>
      <c r="U2442" s="199"/>
      <c r="V2442" s="199"/>
      <c r="W2442" s="199"/>
      <c r="X2442" s="199"/>
      <c r="Y2442" s="199"/>
      <c r="Z2442" s="199"/>
      <c r="AA2442" s="199"/>
      <c r="AB2442" s="199"/>
      <c r="AC2442" s="199"/>
      <c r="AD2442" s="199"/>
      <c r="AE2442" s="199"/>
      <c r="AF2442" s="199"/>
      <c r="AG2442" s="199"/>
    </row>
    <row r="2443" spans="19:33" customFormat="1" ht="12.75">
      <c r="S2443" s="199"/>
      <c r="T2443" s="199"/>
      <c r="U2443" s="199"/>
      <c r="V2443" s="199"/>
      <c r="W2443" s="199"/>
      <c r="X2443" s="199"/>
      <c r="Y2443" s="199"/>
      <c r="Z2443" s="199"/>
      <c r="AA2443" s="199"/>
      <c r="AB2443" s="199"/>
      <c r="AC2443" s="199"/>
      <c r="AD2443" s="199"/>
      <c r="AE2443" s="199"/>
      <c r="AF2443" s="199"/>
      <c r="AG2443" s="199"/>
    </row>
    <row r="2444" spans="19:33" customFormat="1" ht="12.75">
      <c r="S2444" s="199"/>
      <c r="T2444" s="199"/>
      <c r="U2444" s="199"/>
      <c r="V2444" s="199"/>
      <c r="W2444" s="199"/>
      <c r="X2444" s="199"/>
      <c r="Y2444" s="199"/>
      <c r="Z2444" s="199"/>
      <c r="AA2444" s="199"/>
      <c r="AB2444" s="199"/>
      <c r="AC2444" s="199"/>
      <c r="AD2444" s="199"/>
      <c r="AE2444" s="199"/>
      <c r="AF2444" s="199"/>
      <c r="AG2444" s="199"/>
    </row>
    <row r="2445" spans="19:33" customFormat="1" ht="12.75">
      <c r="S2445" s="199"/>
      <c r="T2445" s="199"/>
      <c r="U2445" s="199"/>
      <c r="V2445" s="199"/>
      <c r="W2445" s="199"/>
      <c r="X2445" s="199"/>
      <c r="Y2445" s="199"/>
      <c r="Z2445" s="199"/>
      <c r="AA2445" s="199"/>
      <c r="AB2445" s="199"/>
      <c r="AC2445" s="199"/>
      <c r="AD2445" s="199"/>
      <c r="AE2445" s="199"/>
      <c r="AF2445" s="199"/>
      <c r="AG2445" s="199"/>
    </row>
    <row r="2446" spans="19:33" customFormat="1" ht="12.75">
      <c r="S2446" s="199"/>
      <c r="T2446" s="199"/>
      <c r="U2446" s="199"/>
      <c r="V2446" s="199"/>
      <c r="W2446" s="199"/>
      <c r="X2446" s="199"/>
      <c r="Y2446" s="199"/>
      <c r="Z2446" s="199"/>
      <c r="AA2446" s="199"/>
      <c r="AB2446" s="199"/>
      <c r="AC2446" s="199"/>
      <c r="AD2446" s="199"/>
      <c r="AE2446" s="199"/>
      <c r="AF2446" s="199"/>
      <c r="AG2446" s="199"/>
    </row>
    <row r="2447" spans="19:33" customFormat="1" ht="12.75">
      <c r="S2447" s="199"/>
      <c r="T2447" s="199"/>
      <c r="U2447" s="199"/>
      <c r="V2447" s="199"/>
      <c r="W2447" s="199"/>
      <c r="X2447" s="199"/>
      <c r="Y2447" s="199"/>
      <c r="Z2447" s="199"/>
      <c r="AA2447" s="199"/>
      <c r="AB2447" s="199"/>
      <c r="AC2447" s="199"/>
      <c r="AD2447" s="199"/>
      <c r="AE2447" s="199"/>
      <c r="AF2447" s="199"/>
      <c r="AG2447" s="199"/>
    </row>
    <row r="2448" spans="19:33" customFormat="1" ht="12.75">
      <c r="S2448" s="199"/>
      <c r="T2448" s="199"/>
      <c r="U2448" s="199"/>
      <c r="V2448" s="199"/>
      <c r="W2448" s="199"/>
      <c r="X2448" s="199"/>
      <c r="Y2448" s="199"/>
      <c r="Z2448" s="199"/>
      <c r="AA2448" s="199"/>
      <c r="AB2448" s="199"/>
      <c r="AC2448" s="199"/>
      <c r="AD2448" s="199"/>
      <c r="AE2448" s="199"/>
      <c r="AF2448" s="199"/>
      <c r="AG2448" s="199"/>
    </row>
    <row r="2449" spans="19:33" customFormat="1" ht="12.75">
      <c r="S2449" s="199"/>
      <c r="T2449" s="199"/>
      <c r="U2449" s="199"/>
      <c r="V2449" s="199"/>
      <c r="W2449" s="199"/>
      <c r="X2449" s="199"/>
      <c r="Y2449" s="199"/>
      <c r="Z2449" s="199"/>
      <c r="AA2449" s="199"/>
      <c r="AB2449" s="199"/>
      <c r="AC2449" s="199"/>
      <c r="AD2449" s="199"/>
      <c r="AE2449" s="199"/>
      <c r="AF2449" s="199"/>
      <c r="AG2449" s="199"/>
    </row>
    <row r="2450" spans="19:33" customFormat="1" ht="12.75">
      <c r="S2450" s="199"/>
      <c r="T2450" s="199"/>
      <c r="U2450" s="199"/>
      <c r="V2450" s="199"/>
      <c r="W2450" s="199"/>
      <c r="X2450" s="199"/>
      <c r="Y2450" s="199"/>
      <c r="Z2450" s="199"/>
      <c r="AA2450" s="199"/>
      <c r="AB2450" s="199"/>
      <c r="AC2450" s="199"/>
      <c r="AD2450" s="199"/>
      <c r="AE2450" s="199"/>
      <c r="AF2450" s="199"/>
      <c r="AG2450" s="199"/>
    </row>
    <row r="2451" spans="19:33" customFormat="1" ht="12.75">
      <c r="S2451" s="199"/>
      <c r="T2451" s="199"/>
      <c r="U2451" s="199"/>
      <c r="V2451" s="199"/>
      <c r="W2451" s="199"/>
      <c r="X2451" s="199"/>
      <c r="Y2451" s="199"/>
      <c r="Z2451" s="199"/>
      <c r="AA2451" s="199"/>
      <c r="AB2451" s="199"/>
      <c r="AC2451" s="199"/>
      <c r="AD2451" s="199"/>
      <c r="AE2451" s="199"/>
      <c r="AF2451" s="199"/>
      <c r="AG2451" s="199"/>
    </row>
    <row r="2452" spans="19:33" customFormat="1" ht="12.75">
      <c r="S2452" s="199"/>
      <c r="T2452" s="199"/>
      <c r="U2452" s="199"/>
      <c r="V2452" s="199"/>
      <c r="W2452" s="199"/>
      <c r="X2452" s="199"/>
      <c r="Y2452" s="199"/>
      <c r="Z2452" s="199"/>
      <c r="AA2452" s="199"/>
      <c r="AB2452" s="199"/>
      <c r="AC2452" s="199"/>
      <c r="AD2452" s="199"/>
      <c r="AE2452" s="199"/>
      <c r="AF2452" s="199"/>
      <c r="AG2452" s="199"/>
    </row>
    <row r="2453" spans="19:33" customFormat="1" ht="12.75">
      <c r="S2453" s="199"/>
      <c r="T2453" s="199"/>
      <c r="U2453" s="199"/>
      <c r="V2453" s="199"/>
      <c r="W2453" s="199"/>
      <c r="X2453" s="199"/>
      <c r="Y2453" s="199"/>
      <c r="Z2453" s="199"/>
      <c r="AA2453" s="199"/>
      <c r="AB2453" s="199"/>
      <c r="AC2453" s="199"/>
      <c r="AD2453" s="199"/>
      <c r="AE2453" s="199"/>
      <c r="AF2453" s="199"/>
      <c r="AG2453" s="199"/>
    </row>
    <row r="2454" spans="19:33" customFormat="1" ht="12.75">
      <c r="S2454" s="199"/>
      <c r="T2454" s="199"/>
      <c r="U2454" s="199"/>
      <c r="V2454" s="199"/>
      <c r="W2454" s="199"/>
      <c r="X2454" s="199"/>
      <c r="Y2454" s="199"/>
      <c r="Z2454" s="199"/>
      <c r="AA2454" s="199"/>
      <c r="AB2454" s="199"/>
      <c r="AC2454" s="199"/>
      <c r="AD2454" s="199"/>
      <c r="AE2454" s="199"/>
      <c r="AF2454" s="199"/>
      <c r="AG2454" s="199"/>
    </row>
    <row r="2455" spans="19:33" customFormat="1" ht="12.75">
      <c r="S2455" s="199"/>
      <c r="T2455" s="199"/>
      <c r="U2455" s="199"/>
      <c r="V2455" s="199"/>
      <c r="W2455" s="199"/>
      <c r="X2455" s="199"/>
      <c r="Y2455" s="199"/>
      <c r="Z2455" s="199"/>
      <c r="AA2455" s="199"/>
      <c r="AB2455" s="199"/>
      <c r="AC2455" s="199"/>
      <c r="AD2455" s="199"/>
      <c r="AE2455" s="199"/>
      <c r="AF2455" s="199"/>
      <c r="AG2455" s="199"/>
    </row>
    <row r="2456" spans="19:33" customFormat="1" ht="12.75">
      <c r="S2456" s="199"/>
      <c r="T2456" s="199"/>
      <c r="U2456" s="199"/>
      <c r="V2456" s="199"/>
      <c r="W2456" s="199"/>
      <c r="X2456" s="199"/>
      <c r="Y2456" s="199"/>
      <c r="Z2456" s="199"/>
      <c r="AA2456" s="199"/>
      <c r="AB2456" s="199"/>
      <c r="AC2456" s="199"/>
      <c r="AD2456" s="199"/>
      <c r="AE2456" s="199"/>
      <c r="AF2456" s="199"/>
      <c r="AG2456" s="199"/>
    </row>
    <row r="2457" spans="19:33" customFormat="1" ht="12.75">
      <c r="S2457" s="199"/>
      <c r="T2457" s="199"/>
      <c r="U2457" s="199"/>
      <c r="V2457" s="199"/>
      <c r="W2457" s="199"/>
      <c r="X2457" s="199"/>
      <c r="Y2457" s="199"/>
      <c r="Z2457" s="199"/>
      <c r="AA2457" s="199"/>
      <c r="AB2457" s="199"/>
      <c r="AC2457" s="199"/>
      <c r="AD2457" s="199"/>
      <c r="AE2457" s="199"/>
      <c r="AF2457" s="199"/>
      <c r="AG2457" s="199"/>
    </row>
    <row r="2458" spans="19:33" customFormat="1" ht="12.75">
      <c r="S2458" s="199"/>
      <c r="T2458" s="199"/>
      <c r="U2458" s="199"/>
      <c r="V2458" s="199"/>
      <c r="W2458" s="199"/>
      <c r="X2458" s="199"/>
      <c r="Y2458" s="199"/>
      <c r="Z2458" s="199"/>
      <c r="AA2458" s="199"/>
      <c r="AB2458" s="199"/>
      <c r="AC2458" s="199"/>
      <c r="AD2458" s="199"/>
      <c r="AE2458" s="199"/>
      <c r="AF2458" s="199"/>
      <c r="AG2458" s="199"/>
    </row>
    <row r="2459" spans="19:33" customFormat="1" ht="12.75">
      <c r="S2459" s="199"/>
      <c r="T2459" s="199"/>
      <c r="U2459" s="199"/>
      <c r="V2459" s="199"/>
      <c r="W2459" s="199"/>
      <c r="X2459" s="199"/>
      <c r="Y2459" s="199"/>
      <c r="Z2459" s="199"/>
      <c r="AA2459" s="199"/>
      <c r="AB2459" s="199"/>
      <c r="AC2459" s="199"/>
      <c r="AD2459" s="199"/>
      <c r="AE2459" s="199"/>
      <c r="AF2459" s="199"/>
      <c r="AG2459" s="199"/>
    </row>
    <row r="2460" spans="19:33" customFormat="1" ht="12.75">
      <c r="S2460" s="199"/>
      <c r="T2460" s="199"/>
      <c r="U2460" s="199"/>
      <c r="V2460" s="199"/>
      <c r="W2460" s="199"/>
      <c r="X2460" s="199"/>
      <c r="Y2460" s="199"/>
      <c r="Z2460" s="199"/>
      <c r="AA2460" s="199"/>
      <c r="AB2460" s="199"/>
      <c r="AC2460" s="199"/>
      <c r="AD2460" s="199"/>
      <c r="AE2460" s="199"/>
      <c r="AF2460" s="199"/>
      <c r="AG2460" s="199"/>
    </row>
    <row r="2461" spans="19:33" customFormat="1" ht="12.75">
      <c r="S2461" s="199"/>
      <c r="T2461" s="199"/>
      <c r="U2461" s="199"/>
      <c r="V2461" s="199"/>
      <c r="W2461" s="199"/>
      <c r="X2461" s="199"/>
      <c r="Y2461" s="199"/>
      <c r="Z2461" s="199"/>
      <c r="AA2461" s="199"/>
      <c r="AB2461" s="199"/>
      <c r="AC2461" s="199"/>
      <c r="AD2461" s="199"/>
      <c r="AE2461" s="199"/>
      <c r="AF2461" s="199"/>
      <c r="AG2461" s="199"/>
    </row>
    <row r="2462" spans="19:33" customFormat="1" ht="12.75">
      <c r="S2462" s="199"/>
      <c r="T2462" s="199"/>
      <c r="U2462" s="199"/>
      <c r="V2462" s="199"/>
      <c r="W2462" s="199"/>
      <c r="X2462" s="199"/>
      <c r="Y2462" s="199"/>
      <c r="Z2462" s="199"/>
      <c r="AA2462" s="199"/>
      <c r="AB2462" s="199"/>
      <c r="AC2462" s="199"/>
      <c r="AD2462" s="199"/>
      <c r="AE2462" s="199"/>
      <c r="AF2462" s="199"/>
      <c r="AG2462" s="199"/>
    </row>
    <row r="2463" spans="19:33" customFormat="1" ht="12.75">
      <c r="S2463" s="199"/>
      <c r="T2463" s="199"/>
      <c r="U2463" s="199"/>
      <c r="V2463" s="199"/>
      <c r="W2463" s="199"/>
      <c r="X2463" s="199"/>
      <c r="Y2463" s="199"/>
      <c r="Z2463" s="199"/>
      <c r="AA2463" s="199"/>
      <c r="AB2463" s="199"/>
      <c r="AC2463" s="199"/>
      <c r="AD2463" s="199"/>
      <c r="AE2463" s="199"/>
      <c r="AF2463" s="199"/>
      <c r="AG2463" s="199"/>
    </row>
    <row r="2464" spans="19:33" customFormat="1" ht="12.75">
      <c r="S2464" s="199"/>
      <c r="T2464" s="199"/>
      <c r="U2464" s="199"/>
      <c r="V2464" s="199"/>
      <c r="W2464" s="199"/>
      <c r="X2464" s="199"/>
      <c r="Y2464" s="199"/>
      <c r="Z2464" s="199"/>
      <c r="AA2464" s="199"/>
      <c r="AB2464" s="199"/>
      <c r="AC2464" s="199"/>
      <c r="AD2464" s="199"/>
      <c r="AE2464" s="199"/>
      <c r="AF2464" s="199"/>
      <c r="AG2464" s="199"/>
    </row>
    <row r="2465" spans="19:33" customFormat="1" ht="12.75">
      <c r="S2465" s="199"/>
      <c r="T2465" s="199"/>
      <c r="U2465" s="199"/>
      <c r="V2465" s="199"/>
      <c r="W2465" s="199"/>
      <c r="X2465" s="199"/>
      <c r="Y2465" s="199"/>
      <c r="Z2465" s="199"/>
      <c r="AA2465" s="199"/>
      <c r="AB2465" s="199"/>
      <c r="AC2465" s="199"/>
      <c r="AD2465" s="199"/>
      <c r="AE2465" s="199"/>
      <c r="AF2465" s="199"/>
      <c r="AG2465" s="199"/>
    </row>
    <row r="2466" spans="19:33" customFormat="1" ht="12.75">
      <c r="S2466" s="199"/>
      <c r="T2466" s="199"/>
      <c r="U2466" s="199"/>
      <c r="V2466" s="199"/>
      <c r="W2466" s="199"/>
      <c r="X2466" s="199"/>
      <c r="Y2466" s="199"/>
      <c r="Z2466" s="199"/>
      <c r="AA2466" s="199"/>
      <c r="AB2466" s="199"/>
      <c r="AC2466" s="199"/>
      <c r="AD2466" s="199"/>
      <c r="AE2466" s="199"/>
      <c r="AF2466" s="199"/>
      <c r="AG2466" s="199"/>
    </row>
    <row r="2467" spans="19:33" customFormat="1" ht="12.75">
      <c r="S2467" s="199"/>
      <c r="T2467" s="199"/>
      <c r="U2467" s="199"/>
      <c r="V2467" s="199"/>
      <c r="W2467" s="199"/>
      <c r="X2467" s="199"/>
      <c r="Y2467" s="199"/>
      <c r="Z2467" s="199"/>
      <c r="AA2467" s="199"/>
      <c r="AB2467" s="199"/>
      <c r="AC2467" s="199"/>
      <c r="AD2467" s="199"/>
      <c r="AE2467" s="199"/>
      <c r="AF2467" s="199"/>
      <c r="AG2467" s="199"/>
    </row>
    <row r="2468" spans="19:33" customFormat="1" ht="12.75">
      <c r="S2468" s="199"/>
      <c r="T2468" s="199"/>
      <c r="U2468" s="199"/>
      <c r="V2468" s="199"/>
      <c r="W2468" s="199"/>
      <c r="X2468" s="199"/>
      <c r="Y2468" s="199"/>
      <c r="Z2468" s="199"/>
      <c r="AA2468" s="199"/>
      <c r="AB2468" s="199"/>
      <c r="AC2468" s="199"/>
      <c r="AD2468" s="199"/>
      <c r="AE2468" s="199"/>
      <c r="AF2468" s="199"/>
      <c r="AG2468" s="199"/>
    </row>
    <row r="2469" spans="19:33" customFormat="1" ht="12.75">
      <c r="S2469" s="199"/>
      <c r="T2469" s="199"/>
      <c r="U2469" s="199"/>
      <c r="V2469" s="199"/>
      <c r="W2469" s="199"/>
      <c r="X2469" s="199"/>
      <c r="Y2469" s="199"/>
      <c r="Z2469" s="199"/>
      <c r="AA2469" s="199"/>
      <c r="AB2469" s="199"/>
      <c r="AC2469" s="199"/>
      <c r="AD2469" s="199"/>
      <c r="AE2469" s="199"/>
      <c r="AF2469" s="199"/>
      <c r="AG2469" s="199"/>
    </row>
    <row r="2470" spans="19:33" customFormat="1" ht="12.75">
      <c r="S2470" s="199"/>
      <c r="T2470" s="199"/>
      <c r="U2470" s="199"/>
      <c r="V2470" s="199"/>
      <c r="W2470" s="199"/>
      <c r="X2470" s="199"/>
      <c r="Y2470" s="199"/>
      <c r="Z2470" s="199"/>
      <c r="AA2470" s="199"/>
      <c r="AB2470" s="199"/>
      <c r="AC2470" s="199"/>
      <c r="AD2470" s="199"/>
      <c r="AE2470" s="199"/>
      <c r="AF2470" s="199"/>
      <c r="AG2470" s="199"/>
    </row>
    <row r="2471" spans="19:33" customFormat="1" ht="12.75">
      <c r="S2471" s="199"/>
      <c r="T2471" s="199"/>
      <c r="U2471" s="199"/>
      <c r="V2471" s="199"/>
      <c r="W2471" s="199"/>
      <c r="X2471" s="199"/>
      <c r="Y2471" s="199"/>
      <c r="Z2471" s="199"/>
      <c r="AA2471" s="199"/>
      <c r="AB2471" s="199"/>
      <c r="AC2471" s="199"/>
      <c r="AD2471" s="199"/>
      <c r="AE2471" s="199"/>
      <c r="AF2471" s="199"/>
      <c r="AG2471" s="199"/>
    </row>
    <row r="2472" spans="19:33" customFormat="1" ht="12.75">
      <c r="S2472" s="199"/>
      <c r="T2472" s="199"/>
      <c r="U2472" s="199"/>
      <c r="V2472" s="199"/>
      <c r="W2472" s="199"/>
      <c r="X2472" s="199"/>
      <c r="Y2472" s="199"/>
      <c r="Z2472" s="199"/>
      <c r="AA2472" s="199"/>
      <c r="AB2472" s="199"/>
      <c r="AC2472" s="199"/>
      <c r="AD2472" s="199"/>
      <c r="AE2472" s="199"/>
      <c r="AF2472" s="199"/>
      <c r="AG2472" s="199"/>
    </row>
    <row r="2473" spans="19:33" customFormat="1" ht="12.75">
      <c r="S2473" s="199"/>
      <c r="T2473" s="199"/>
      <c r="U2473" s="199"/>
      <c r="V2473" s="199"/>
      <c r="W2473" s="199"/>
      <c r="X2473" s="199"/>
      <c r="Y2473" s="199"/>
      <c r="Z2473" s="199"/>
      <c r="AA2473" s="199"/>
      <c r="AB2473" s="199"/>
      <c r="AC2473" s="199"/>
      <c r="AD2473" s="199"/>
      <c r="AE2473" s="199"/>
      <c r="AF2473" s="199"/>
      <c r="AG2473" s="199"/>
    </row>
    <row r="2474" spans="19:33" customFormat="1" ht="12.75">
      <c r="S2474" s="199"/>
      <c r="T2474" s="199"/>
      <c r="U2474" s="199"/>
      <c r="V2474" s="199"/>
      <c r="W2474" s="199"/>
      <c r="X2474" s="199"/>
      <c r="Y2474" s="199"/>
      <c r="Z2474" s="199"/>
      <c r="AA2474" s="199"/>
      <c r="AB2474" s="199"/>
      <c r="AC2474" s="199"/>
      <c r="AD2474" s="199"/>
      <c r="AE2474" s="199"/>
      <c r="AF2474" s="199"/>
      <c r="AG2474" s="199"/>
    </row>
    <row r="2475" spans="19:33" customFormat="1" ht="12.75">
      <c r="S2475" s="199"/>
      <c r="T2475" s="199"/>
      <c r="U2475" s="199"/>
      <c r="V2475" s="199"/>
      <c r="W2475" s="199"/>
      <c r="X2475" s="199"/>
      <c r="Y2475" s="199"/>
      <c r="Z2475" s="199"/>
      <c r="AA2475" s="199"/>
      <c r="AB2475" s="199"/>
      <c r="AC2475" s="199"/>
      <c r="AD2475" s="199"/>
      <c r="AE2475" s="199"/>
      <c r="AF2475" s="199"/>
      <c r="AG2475" s="199"/>
    </row>
    <row r="2476" spans="19:33" customFormat="1" ht="12.75">
      <c r="S2476" s="199"/>
      <c r="T2476" s="199"/>
      <c r="U2476" s="199"/>
      <c r="V2476" s="199"/>
      <c r="W2476" s="199"/>
      <c r="X2476" s="199"/>
      <c r="Y2476" s="199"/>
      <c r="Z2476" s="199"/>
      <c r="AA2476" s="199"/>
      <c r="AB2476" s="199"/>
      <c r="AC2476" s="199"/>
      <c r="AD2476" s="199"/>
      <c r="AE2476" s="199"/>
      <c r="AF2476" s="199"/>
      <c r="AG2476" s="199"/>
    </row>
    <row r="2477" spans="19:33" customFormat="1" ht="12.75">
      <c r="S2477" s="199"/>
      <c r="T2477" s="199"/>
      <c r="U2477" s="199"/>
      <c r="V2477" s="199"/>
      <c r="W2477" s="199"/>
      <c r="X2477" s="199"/>
      <c r="Y2477" s="199"/>
      <c r="Z2477" s="199"/>
      <c r="AA2477" s="199"/>
      <c r="AB2477" s="199"/>
      <c r="AC2477" s="199"/>
      <c r="AD2477" s="199"/>
      <c r="AE2477" s="199"/>
      <c r="AF2477" s="199"/>
      <c r="AG2477" s="199"/>
    </row>
    <row r="2478" spans="19:33" customFormat="1" ht="12.75">
      <c r="S2478" s="199"/>
      <c r="T2478" s="199"/>
      <c r="U2478" s="199"/>
      <c r="V2478" s="199"/>
      <c r="W2478" s="199"/>
      <c r="X2478" s="199"/>
      <c r="Y2478" s="199"/>
      <c r="Z2478" s="199"/>
      <c r="AA2478" s="199"/>
      <c r="AB2478" s="199"/>
      <c r="AC2478" s="199"/>
      <c r="AD2478" s="199"/>
      <c r="AE2478" s="199"/>
      <c r="AF2478" s="199"/>
      <c r="AG2478" s="199"/>
    </row>
    <row r="2479" spans="19:33" customFormat="1" ht="12.75">
      <c r="S2479" s="199"/>
      <c r="T2479" s="199"/>
      <c r="U2479" s="199"/>
      <c r="V2479" s="199"/>
      <c r="W2479" s="199"/>
      <c r="X2479" s="199"/>
      <c r="Y2479" s="199"/>
      <c r="Z2479" s="199"/>
      <c r="AA2479" s="199"/>
      <c r="AB2479" s="199"/>
      <c r="AC2479" s="199"/>
      <c r="AD2479" s="199"/>
      <c r="AE2479" s="199"/>
      <c r="AF2479" s="199"/>
      <c r="AG2479" s="199"/>
    </row>
    <row r="2480" spans="19:33" customFormat="1" ht="12.75">
      <c r="S2480" s="199"/>
      <c r="T2480" s="199"/>
      <c r="U2480" s="199"/>
      <c r="V2480" s="199"/>
      <c r="W2480" s="199"/>
      <c r="X2480" s="199"/>
      <c r="Y2480" s="199"/>
      <c r="Z2480" s="199"/>
      <c r="AA2480" s="199"/>
      <c r="AB2480" s="199"/>
      <c r="AC2480" s="199"/>
      <c r="AD2480" s="199"/>
      <c r="AE2480" s="199"/>
      <c r="AF2480" s="199"/>
      <c r="AG2480" s="199"/>
    </row>
    <row r="2481" spans="19:33" customFormat="1" ht="12.75">
      <c r="S2481" s="199"/>
      <c r="T2481" s="199"/>
      <c r="U2481" s="199"/>
      <c r="V2481" s="199"/>
      <c r="W2481" s="199"/>
      <c r="X2481" s="199"/>
      <c r="Y2481" s="199"/>
      <c r="Z2481" s="199"/>
      <c r="AA2481" s="199"/>
      <c r="AB2481" s="199"/>
      <c r="AC2481" s="199"/>
      <c r="AD2481" s="199"/>
      <c r="AE2481" s="199"/>
      <c r="AF2481" s="199"/>
      <c r="AG2481" s="199"/>
    </row>
    <row r="2482" spans="19:33" customFormat="1" ht="12.75">
      <c r="S2482" s="199"/>
      <c r="T2482" s="199"/>
      <c r="U2482" s="199"/>
      <c r="V2482" s="199"/>
      <c r="W2482" s="199"/>
      <c r="X2482" s="199"/>
      <c r="Y2482" s="199"/>
      <c r="Z2482" s="199"/>
      <c r="AA2482" s="199"/>
      <c r="AB2482" s="199"/>
      <c r="AC2482" s="199"/>
      <c r="AD2482" s="199"/>
      <c r="AE2482" s="199"/>
      <c r="AF2482" s="199"/>
      <c r="AG2482" s="199"/>
    </row>
    <row r="2483" spans="19:33" customFormat="1" ht="12.75">
      <c r="S2483" s="199"/>
      <c r="T2483" s="199"/>
      <c r="U2483" s="199"/>
      <c r="V2483" s="199"/>
      <c r="W2483" s="199"/>
      <c r="X2483" s="199"/>
      <c r="Y2483" s="199"/>
      <c r="Z2483" s="199"/>
      <c r="AA2483" s="199"/>
      <c r="AB2483" s="199"/>
      <c r="AC2483" s="199"/>
      <c r="AD2483" s="199"/>
      <c r="AE2483" s="199"/>
      <c r="AF2483" s="199"/>
      <c r="AG2483" s="199"/>
    </row>
    <row r="2484" spans="19:33" customFormat="1" ht="12.75">
      <c r="S2484" s="199"/>
      <c r="T2484" s="199"/>
      <c r="U2484" s="199"/>
      <c r="V2484" s="199"/>
      <c r="W2484" s="199"/>
      <c r="X2484" s="199"/>
      <c r="Y2484" s="199"/>
      <c r="Z2484" s="199"/>
      <c r="AA2484" s="199"/>
      <c r="AB2484" s="199"/>
      <c r="AC2484" s="199"/>
      <c r="AD2484" s="199"/>
      <c r="AE2484" s="199"/>
      <c r="AF2484" s="199"/>
      <c r="AG2484" s="199"/>
    </row>
    <row r="2485" spans="19:33" customFormat="1" ht="12.75">
      <c r="S2485" s="199"/>
      <c r="T2485" s="199"/>
      <c r="U2485" s="199"/>
      <c r="V2485" s="199"/>
      <c r="W2485" s="199"/>
      <c r="X2485" s="199"/>
      <c r="Y2485" s="199"/>
      <c r="Z2485" s="199"/>
      <c r="AA2485" s="199"/>
      <c r="AB2485" s="199"/>
      <c r="AC2485" s="199"/>
      <c r="AD2485" s="199"/>
      <c r="AE2485" s="199"/>
      <c r="AF2485" s="199"/>
      <c r="AG2485" s="199"/>
    </row>
    <row r="2486" spans="19:33" customFormat="1" ht="12.75">
      <c r="S2486" s="199"/>
      <c r="T2486" s="199"/>
      <c r="U2486" s="199"/>
      <c r="V2486" s="199"/>
      <c r="W2486" s="199"/>
      <c r="X2486" s="199"/>
      <c r="Y2486" s="199"/>
      <c r="Z2486" s="199"/>
      <c r="AA2486" s="199"/>
      <c r="AB2486" s="199"/>
      <c r="AC2486" s="199"/>
      <c r="AD2486" s="199"/>
      <c r="AE2486" s="199"/>
      <c r="AF2486" s="199"/>
      <c r="AG2486" s="199"/>
    </row>
    <row r="2487" spans="19:33" customFormat="1" ht="12.75">
      <c r="S2487" s="199"/>
      <c r="T2487" s="199"/>
      <c r="U2487" s="199"/>
      <c r="V2487" s="199"/>
      <c r="W2487" s="199"/>
      <c r="X2487" s="199"/>
      <c r="Y2487" s="199"/>
      <c r="Z2487" s="199"/>
      <c r="AA2487" s="199"/>
      <c r="AB2487" s="199"/>
      <c r="AC2487" s="199"/>
      <c r="AD2487" s="199"/>
      <c r="AE2487" s="199"/>
      <c r="AF2487" s="199"/>
      <c r="AG2487" s="199"/>
    </row>
    <row r="2488" spans="19:33" customFormat="1" ht="12.75">
      <c r="S2488" s="199"/>
      <c r="T2488" s="199"/>
      <c r="U2488" s="199"/>
      <c r="V2488" s="199"/>
      <c r="W2488" s="199"/>
      <c r="X2488" s="199"/>
      <c r="Y2488" s="199"/>
      <c r="Z2488" s="199"/>
      <c r="AA2488" s="199"/>
      <c r="AB2488" s="199"/>
      <c r="AC2488" s="199"/>
      <c r="AD2488" s="199"/>
      <c r="AE2488" s="199"/>
      <c r="AF2488" s="199"/>
      <c r="AG2488" s="199"/>
    </row>
    <row r="2489" spans="19:33" customFormat="1" ht="12.75">
      <c r="S2489" s="199"/>
      <c r="T2489" s="199"/>
      <c r="U2489" s="199"/>
      <c r="V2489" s="199"/>
      <c r="W2489" s="199"/>
      <c r="X2489" s="199"/>
      <c r="Y2489" s="199"/>
      <c r="Z2489" s="199"/>
      <c r="AA2489" s="199"/>
      <c r="AB2489" s="199"/>
      <c r="AC2489" s="199"/>
      <c r="AD2489" s="199"/>
      <c r="AE2489" s="199"/>
      <c r="AF2489" s="199"/>
      <c r="AG2489" s="199"/>
    </row>
    <row r="2490" spans="19:33" customFormat="1" ht="12.75">
      <c r="S2490" s="199"/>
      <c r="T2490" s="199"/>
      <c r="U2490" s="199"/>
      <c r="V2490" s="199"/>
      <c r="W2490" s="199"/>
      <c r="X2490" s="199"/>
      <c r="Y2490" s="199"/>
      <c r="Z2490" s="199"/>
      <c r="AA2490" s="199"/>
      <c r="AB2490" s="199"/>
      <c r="AC2490" s="199"/>
      <c r="AD2490" s="199"/>
      <c r="AE2490" s="199"/>
      <c r="AF2490" s="199"/>
      <c r="AG2490" s="199"/>
    </row>
    <row r="2491" spans="19:33" customFormat="1" ht="12.75">
      <c r="S2491" s="199"/>
      <c r="T2491" s="199"/>
      <c r="U2491" s="199"/>
      <c r="V2491" s="199"/>
      <c r="W2491" s="199"/>
      <c r="X2491" s="199"/>
      <c r="Y2491" s="199"/>
      <c r="Z2491" s="199"/>
      <c r="AA2491" s="199"/>
      <c r="AB2491" s="199"/>
      <c r="AC2491" s="199"/>
      <c r="AD2491" s="199"/>
      <c r="AE2491" s="199"/>
      <c r="AF2491" s="199"/>
      <c r="AG2491" s="199"/>
    </row>
    <row r="2492" spans="19:33" customFormat="1" ht="12.75">
      <c r="S2492" s="199"/>
      <c r="T2492" s="199"/>
      <c r="U2492" s="199"/>
      <c r="V2492" s="199"/>
      <c r="W2492" s="199"/>
      <c r="X2492" s="199"/>
      <c r="Y2492" s="199"/>
      <c r="Z2492" s="199"/>
      <c r="AA2492" s="199"/>
      <c r="AB2492" s="199"/>
      <c r="AC2492" s="199"/>
      <c r="AD2492" s="199"/>
      <c r="AE2492" s="199"/>
      <c r="AF2492" s="199"/>
      <c r="AG2492" s="199"/>
    </row>
    <row r="2493" spans="19:33" customFormat="1" ht="12.75">
      <c r="S2493" s="199"/>
      <c r="T2493" s="199"/>
      <c r="U2493" s="199"/>
      <c r="V2493" s="199"/>
      <c r="W2493" s="199"/>
      <c r="X2493" s="199"/>
      <c r="Y2493" s="199"/>
      <c r="Z2493" s="199"/>
      <c r="AA2493" s="199"/>
      <c r="AB2493" s="199"/>
      <c r="AC2493" s="199"/>
      <c r="AD2493" s="199"/>
      <c r="AE2493" s="199"/>
      <c r="AF2493" s="199"/>
      <c r="AG2493" s="199"/>
    </row>
    <row r="2494" spans="19:33" customFormat="1" ht="12.75">
      <c r="S2494" s="199"/>
      <c r="T2494" s="199"/>
      <c r="U2494" s="199"/>
      <c r="V2494" s="199"/>
      <c r="W2494" s="199"/>
      <c r="X2494" s="199"/>
      <c r="Y2494" s="199"/>
      <c r="Z2494" s="199"/>
      <c r="AA2494" s="199"/>
      <c r="AB2494" s="199"/>
      <c r="AC2494" s="199"/>
      <c r="AD2494" s="199"/>
      <c r="AE2494" s="199"/>
      <c r="AF2494" s="199"/>
      <c r="AG2494" s="199"/>
    </row>
    <row r="2495" spans="19:33" customFormat="1" ht="12.75">
      <c r="S2495" s="199"/>
      <c r="T2495" s="199"/>
      <c r="U2495" s="199"/>
      <c r="V2495" s="199"/>
      <c r="W2495" s="199"/>
      <c r="X2495" s="199"/>
      <c r="Y2495" s="199"/>
      <c r="Z2495" s="199"/>
      <c r="AA2495" s="199"/>
      <c r="AB2495" s="199"/>
      <c r="AC2495" s="199"/>
      <c r="AD2495" s="199"/>
      <c r="AE2495" s="199"/>
      <c r="AF2495" s="199"/>
      <c r="AG2495" s="199"/>
    </row>
    <row r="2496" spans="19:33" customFormat="1" ht="12.75">
      <c r="S2496" s="199"/>
      <c r="T2496" s="199"/>
      <c r="U2496" s="199"/>
      <c r="V2496" s="199"/>
      <c r="W2496" s="199"/>
      <c r="X2496" s="199"/>
      <c r="Y2496" s="199"/>
      <c r="Z2496" s="199"/>
      <c r="AA2496" s="199"/>
      <c r="AB2496" s="199"/>
      <c r="AC2496" s="199"/>
      <c r="AD2496" s="199"/>
      <c r="AE2496" s="199"/>
      <c r="AF2496" s="199"/>
      <c r="AG2496" s="199"/>
    </row>
    <row r="2497" spans="19:33" customFormat="1" ht="12.75">
      <c r="S2497" s="199"/>
      <c r="T2497" s="199"/>
      <c r="U2497" s="199"/>
      <c r="V2497" s="199"/>
      <c r="W2497" s="199"/>
      <c r="X2497" s="199"/>
      <c r="Y2497" s="199"/>
      <c r="Z2497" s="199"/>
      <c r="AA2497" s="199"/>
      <c r="AB2497" s="199"/>
      <c r="AC2497" s="199"/>
      <c r="AD2497" s="199"/>
      <c r="AE2497" s="199"/>
      <c r="AF2497" s="199"/>
      <c r="AG2497" s="199"/>
    </row>
    <row r="2498" spans="19:33" customFormat="1" ht="12.75">
      <c r="S2498" s="199"/>
      <c r="T2498" s="199"/>
      <c r="U2498" s="199"/>
      <c r="V2498" s="199"/>
      <c r="W2498" s="199"/>
      <c r="X2498" s="199"/>
      <c r="Y2498" s="199"/>
      <c r="Z2498" s="199"/>
      <c r="AA2498" s="199"/>
      <c r="AB2498" s="199"/>
      <c r="AC2498" s="199"/>
      <c r="AD2498" s="199"/>
      <c r="AE2498" s="199"/>
      <c r="AF2498" s="199"/>
      <c r="AG2498" s="199"/>
    </row>
    <row r="2499" spans="19:33" customFormat="1" ht="12.75">
      <c r="S2499" s="199"/>
      <c r="T2499" s="199"/>
      <c r="U2499" s="199"/>
      <c r="V2499" s="199"/>
      <c r="W2499" s="199"/>
      <c r="X2499" s="199"/>
      <c r="Y2499" s="199"/>
      <c r="Z2499" s="199"/>
      <c r="AA2499" s="199"/>
      <c r="AB2499" s="199"/>
      <c r="AC2499" s="199"/>
      <c r="AD2499" s="199"/>
      <c r="AE2499" s="199"/>
      <c r="AF2499" s="199"/>
      <c r="AG2499" s="199"/>
    </row>
    <row r="2500" spans="19:33" customFormat="1" ht="12.75">
      <c r="S2500" s="199"/>
      <c r="T2500" s="199"/>
      <c r="U2500" s="199"/>
      <c r="V2500" s="199"/>
      <c r="W2500" s="199"/>
      <c r="X2500" s="199"/>
      <c r="Y2500" s="199"/>
      <c r="Z2500" s="199"/>
      <c r="AA2500" s="199"/>
      <c r="AB2500" s="199"/>
      <c r="AC2500" s="199"/>
      <c r="AD2500" s="199"/>
      <c r="AE2500" s="199"/>
      <c r="AF2500" s="199"/>
      <c r="AG2500" s="199"/>
    </row>
    <row r="2501" spans="19:33" customFormat="1" ht="12.75">
      <c r="S2501" s="199"/>
      <c r="T2501" s="199"/>
      <c r="U2501" s="199"/>
      <c r="V2501" s="199"/>
      <c r="W2501" s="199"/>
      <c r="X2501" s="199"/>
      <c r="Y2501" s="199"/>
      <c r="Z2501" s="199"/>
      <c r="AA2501" s="199"/>
      <c r="AB2501" s="199"/>
      <c r="AC2501" s="199"/>
      <c r="AD2501" s="199"/>
      <c r="AE2501" s="199"/>
      <c r="AF2501" s="199"/>
      <c r="AG2501" s="199"/>
    </row>
    <row r="2502" spans="19:33" customFormat="1" ht="12.75">
      <c r="S2502" s="199"/>
      <c r="T2502" s="199"/>
      <c r="U2502" s="199"/>
      <c r="V2502" s="199"/>
      <c r="W2502" s="199"/>
      <c r="X2502" s="199"/>
      <c r="Y2502" s="199"/>
      <c r="Z2502" s="199"/>
      <c r="AA2502" s="199"/>
      <c r="AB2502" s="199"/>
      <c r="AC2502" s="199"/>
      <c r="AD2502" s="199"/>
      <c r="AE2502" s="199"/>
      <c r="AF2502" s="199"/>
      <c r="AG2502" s="199"/>
    </row>
    <row r="2503" spans="19:33" customFormat="1" ht="12.75">
      <c r="S2503" s="199"/>
      <c r="T2503" s="199"/>
      <c r="U2503" s="199"/>
      <c r="V2503" s="199"/>
      <c r="W2503" s="199"/>
      <c r="X2503" s="199"/>
      <c r="Y2503" s="199"/>
      <c r="Z2503" s="199"/>
      <c r="AA2503" s="199"/>
      <c r="AB2503" s="199"/>
      <c r="AC2503" s="199"/>
      <c r="AD2503" s="199"/>
      <c r="AE2503" s="199"/>
      <c r="AF2503" s="199"/>
      <c r="AG2503" s="199"/>
    </row>
    <row r="2504" spans="19:33" customFormat="1" ht="12.75">
      <c r="S2504" s="199"/>
      <c r="T2504" s="199"/>
      <c r="U2504" s="199"/>
      <c r="V2504" s="199"/>
      <c r="W2504" s="199"/>
      <c r="X2504" s="199"/>
      <c r="Y2504" s="199"/>
      <c r="Z2504" s="199"/>
      <c r="AA2504" s="199"/>
      <c r="AB2504" s="199"/>
      <c r="AC2504" s="199"/>
      <c r="AD2504" s="199"/>
      <c r="AE2504" s="199"/>
      <c r="AF2504" s="199"/>
      <c r="AG2504" s="199"/>
    </row>
    <row r="2505" spans="19:33" customFormat="1" ht="12.75">
      <c r="S2505" s="199"/>
      <c r="T2505" s="199"/>
      <c r="U2505" s="199"/>
      <c r="V2505" s="199"/>
      <c r="W2505" s="199"/>
      <c r="X2505" s="199"/>
      <c r="Y2505" s="199"/>
      <c r="Z2505" s="199"/>
      <c r="AA2505" s="199"/>
      <c r="AB2505" s="199"/>
      <c r="AC2505" s="199"/>
      <c r="AD2505" s="199"/>
      <c r="AE2505" s="199"/>
      <c r="AF2505" s="199"/>
      <c r="AG2505" s="199"/>
    </row>
    <row r="2506" spans="19:33" customFormat="1" ht="12.75">
      <c r="S2506" s="199"/>
      <c r="T2506" s="199"/>
      <c r="U2506" s="199"/>
      <c r="V2506" s="199"/>
      <c r="W2506" s="199"/>
      <c r="X2506" s="199"/>
      <c r="Y2506" s="199"/>
      <c r="Z2506" s="199"/>
      <c r="AA2506" s="199"/>
      <c r="AB2506" s="199"/>
      <c r="AC2506" s="199"/>
      <c r="AD2506" s="199"/>
      <c r="AE2506" s="199"/>
      <c r="AF2506" s="199"/>
      <c r="AG2506" s="199"/>
    </row>
    <row r="2507" spans="19:33" customFormat="1" ht="12.75">
      <c r="S2507" s="199"/>
      <c r="T2507" s="199"/>
      <c r="U2507" s="199"/>
      <c r="V2507" s="199"/>
      <c r="W2507" s="199"/>
      <c r="X2507" s="199"/>
      <c r="Y2507" s="199"/>
      <c r="Z2507" s="199"/>
      <c r="AA2507" s="199"/>
      <c r="AB2507" s="199"/>
      <c r="AC2507" s="199"/>
      <c r="AD2507" s="199"/>
      <c r="AE2507" s="199"/>
      <c r="AF2507" s="199"/>
      <c r="AG2507" s="199"/>
    </row>
    <row r="2508" spans="19:33" customFormat="1" ht="12.75">
      <c r="S2508" s="199"/>
      <c r="T2508" s="199"/>
      <c r="U2508" s="199"/>
      <c r="V2508" s="199"/>
      <c r="W2508" s="199"/>
      <c r="X2508" s="199"/>
      <c r="Y2508" s="199"/>
      <c r="Z2508" s="199"/>
      <c r="AA2508" s="199"/>
      <c r="AB2508" s="199"/>
      <c r="AC2508" s="199"/>
      <c r="AD2508" s="199"/>
      <c r="AE2508" s="199"/>
      <c r="AF2508" s="199"/>
      <c r="AG2508" s="199"/>
    </row>
    <row r="2509" spans="19:33" customFormat="1" ht="12.75">
      <c r="S2509" s="199"/>
      <c r="T2509" s="199"/>
      <c r="U2509" s="199"/>
      <c r="V2509" s="199"/>
      <c r="W2509" s="199"/>
      <c r="X2509" s="199"/>
      <c r="Y2509" s="199"/>
      <c r="Z2509" s="199"/>
      <c r="AA2509" s="199"/>
      <c r="AB2509" s="199"/>
      <c r="AC2509" s="199"/>
      <c r="AD2509" s="199"/>
      <c r="AE2509" s="199"/>
      <c r="AF2509" s="199"/>
      <c r="AG2509" s="199"/>
    </row>
    <row r="2510" spans="19:33" customFormat="1" ht="12.75">
      <c r="S2510" s="199"/>
      <c r="T2510" s="199"/>
      <c r="U2510" s="199"/>
      <c r="V2510" s="199"/>
      <c r="W2510" s="199"/>
      <c r="X2510" s="199"/>
      <c r="Y2510" s="199"/>
      <c r="Z2510" s="199"/>
      <c r="AA2510" s="199"/>
      <c r="AB2510" s="199"/>
      <c r="AC2510" s="199"/>
      <c r="AD2510" s="199"/>
      <c r="AE2510" s="199"/>
      <c r="AF2510" s="199"/>
      <c r="AG2510" s="199"/>
    </row>
    <row r="2511" spans="19:33" customFormat="1" ht="12.75">
      <c r="S2511" s="199"/>
      <c r="T2511" s="199"/>
      <c r="U2511" s="199"/>
      <c r="V2511" s="199"/>
      <c r="W2511" s="199"/>
      <c r="X2511" s="199"/>
      <c r="Y2511" s="199"/>
      <c r="Z2511" s="199"/>
      <c r="AA2511" s="199"/>
      <c r="AB2511" s="199"/>
      <c r="AC2511" s="199"/>
      <c r="AD2511" s="199"/>
      <c r="AE2511" s="199"/>
      <c r="AF2511" s="199"/>
      <c r="AG2511" s="199"/>
    </row>
    <row r="2512" spans="19:33" customFormat="1" ht="12.75">
      <c r="S2512" s="199"/>
      <c r="T2512" s="199"/>
      <c r="U2512" s="199"/>
      <c r="V2512" s="199"/>
      <c r="W2512" s="199"/>
      <c r="X2512" s="199"/>
      <c r="Y2512" s="199"/>
      <c r="Z2512" s="199"/>
      <c r="AA2512" s="199"/>
      <c r="AB2512" s="199"/>
      <c r="AC2512" s="199"/>
      <c r="AD2512" s="199"/>
      <c r="AE2512" s="199"/>
      <c r="AF2512" s="199"/>
      <c r="AG2512" s="199"/>
    </row>
    <row r="2513" spans="19:33" customFormat="1" ht="12.75">
      <c r="S2513" s="199"/>
      <c r="T2513" s="199"/>
      <c r="U2513" s="199"/>
      <c r="V2513" s="199"/>
      <c r="W2513" s="199"/>
      <c r="X2513" s="199"/>
      <c r="Y2513" s="199"/>
      <c r="Z2513" s="199"/>
      <c r="AA2513" s="199"/>
      <c r="AB2513" s="199"/>
      <c r="AC2513" s="199"/>
      <c r="AD2513" s="199"/>
      <c r="AE2513" s="199"/>
      <c r="AF2513" s="199"/>
      <c r="AG2513" s="199"/>
    </row>
    <row r="2514" spans="19:33" customFormat="1" ht="12.75">
      <c r="S2514" s="199"/>
      <c r="T2514" s="199"/>
      <c r="U2514" s="199"/>
      <c r="V2514" s="199"/>
      <c r="W2514" s="199"/>
      <c r="X2514" s="199"/>
      <c r="Y2514" s="199"/>
      <c r="Z2514" s="199"/>
      <c r="AA2514" s="199"/>
      <c r="AB2514" s="199"/>
      <c r="AC2514" s="199"/>
      <c r="AD2514" s="199"/>
      <c r="AE2514" s="199"/>
      <c r="AF2514" s="199"/>
      <c r="AG2514" s="199"/>
    </row>
    <row r="2515" spans="19:33" customFormat="1" ht="12.75">
      <c r="S2515" s="199"/>
      <c r="T2515" s="199"/>
      <c r="U2515" s="199"/>
      <c r="V2515" s="199"/>
      <c r="W2515" s="199"/>
      <c r="X2515" s="199"/>
      <c r="Y2515" s="199"/>
      <c r="Z2515" s="199"/>
      <c r="AA2515" s="199"/>
      <c r="AB2515" s="199"/>
      <c r="AC2515" s="199"/>
      <c r="AD2515" s="199"/>
      <c r="AE2515" s="199"/>
      <c r="AF2515" s="199"/>
      <c r="AG2515" s="199"/>
    </row>
    <row r="2516" spans="19:33" customFormat="1" ht="12.75">
      <c r="S2516" s="199"/>
      <c r="T2516" s="199"/>
      <c r="U2516" s="199"/>
      <c r="V2516" s="199"/>
      <c r="W2516" s="199"/>
      <c r="X2516" s="199"/>
      <c r="Y2516" s="199"/>
      <c r="Z2516" s="199"/>
      <c r="AA2516" s="199"/>
      <c r="AB2516" s="199"/>
      <c r="AC2516" s="199"/>
      <c r="AD2516" s="199"/>
      <c r="AE2516" s="199"/>
      <c r="AF2516" s="199"/>
      <c r="AG2516" s="199"/>
    </row>
    <row r="2517" spans="19:33" customFormat="1" ht="12.75">
      <c r="S2517" s="199"/>
      <c r="T2517" s="199"/>
      <c r="U2517" s="199"/>
      <c r="V2517" s="199"/>
      <c r="W2517" s="199"/>
      <c r="X2517" s="199"/>
      <c r="Y2517" s="199"/>
      <c r="Z2517" s="199"/>
      <c r="AA2517" s="199"/>
      <c r="AB2517" s="199"/>
      <c r="AC2517" s="199"/>
      <c r="AD2517" s="199"/>
      <c r="AE2517" s="199"/>
      <c r="AF2517" s="199"/>
      <c r="AG2517" s="199"/>
    </row>
    <row r="2518" spans="19:33" customFormat="1" ht="12.75">
      <c r="S2518" s="199"/>
      <c r="T2518" s="199"/>
      <c r="U2518" s="199"/>
      <c r="V2518" s="199"/>
      <c r="W2518" s="199"/>
      <c r="X2518" s="199"/>
      <c r="Y2518" s="199"/>
      <c r="Z2518" s="199"/>
      <c r="AA2518" s="199"/>
      <c r="AB2518" s="199"/>
      <c r="AC2518" s="199"/>
      <c r="AD2518" s="199"/>
      <c r="AE2518" s="199"/>
      <c r="AF2518" s="199"/>
      <c r="AG2518" s="199"/>
    </row>
    <row r="2519" spans="19:33" customFormat="1" ht="12.75">
      <c r="S2519" s="199"/>
      <c r="T2519" s="199"/>
      <c r="U2519" s="199"/>
      <c r="V2519" s="199"/>
      <c r="W2519" s="199"/>
      <c r="X2519" s="199"/>
      <c r="Y2519" s="199"/>
      <c r="Z2519" s="199"/>
      <c r="AA2519" s="199"/>
      <c r="AB2519" s="199"/>
      <c r="AC2519" s="199"/>
      <c r="AD2519" s="199"/>
      <c r="AE2519" s="199"/>
      <c r="AF2519" s="199"/>
      <c r="AG2519" s="199"/>
    </row>
    <row r="2520" spans="19:33" customFormat="1" ht="12.75">
      <c r="S2520" s="199"/>
      <c r="T2520" s="199"/>
      <c r="U2520" s="199"/>
      <c r="V2520" s="199"/>
      <c r="W2520" s="199"/>
      <c r="X2520" s="199"/>
      <c r="Y2520" s="199"/>
      <c r="Z2520" s="199"/>
      <c r="AA2520" s="199"/>
      <c r="AB2520" s="199"/>
      <c r="AC2520" s="199"/>
      <c r="AD2520" s="199"/>
      <c r="AE2520" s="199"/>
      <c r="AF2520" s="199"/>
      <c r="AG2520" s="199"/>
    </row>
    <row r="2521" spans="19:33" customFormat="1" ht="12.75">
      <c r="S2521" s="199"/>
      <c r="T2521" s="199"/>
      <c r="U2521" s="199"/>
      <c r="V2521" s="199"/>
      <c r="W2521" s="199"/>
      <c r="X2521" s="199"/>
      <c r="Y2521" s="199"/>
      <c r="Z2521" s="199"/>
      <c r="AA2521" s="199"/>
      <c r="AB2521" s="199"/>
      <c r="AC2521" s="199"/>
      <c r="AD2521" s="199"/>
      <c r="AE2521" s="199"/>
      <c r="AF2521" s="199"/>
      <c r="AG2521" s="199"/>
    </row>
    <row r="2522" spans="19:33" customFormat="1" ht="12.75">
      <c r="S2522" s="199"/>
      <c r="T2522" s="199"/>
      <c r="U2522" s="199"/>
      <c r="V2522" s="199"/>
      <c r="W2522" s="199"/>
      <c r="X2522" s="199"/>
      <c r="Y2522" s="199"/>
      <c r="Z2522" s="199"/>
      <c r="AA2522" s="199"/>
      <c r="AB2522" s="199"/>
      <c r="AC2522" s="199"/>
      <c r="AD2522" s="199"/>
      <c r="AE2522" s="199"/>
      <c r="AF2522" s="199"/>
      <c r="AG2522" s="199"/>
    </row>
    <row r="2523" spans="19:33" customFormat="1" ht="12.75">
      <c r="S2523" s="199"/>
      <c r="T2523" s="199"/>
      <c r="U2523" s="199"/>
      <c r="V2523" s="199"/>
      <c r="W2523" s="199"/>
      <c r="X2523" s="199"/>
      <c r="Y2523" s="199"/>
      <c r="Z2523" s="199"/>
      <c r="AA2523" s="199"/>
      <c r="AB2523" s="199"/>
      <c r="AC2523" s="199"/>
      <c r="AD2523" s="199"/>
      <c r="AE2523" s="199"/>
      <c r="AF2523" s="199"/>
      <c r="AG2523" s="199"/>
    </row>
    <row r="2524" spans="19:33" customFormat="1" ht="12.75">
      <c r="S2524" s="199"/>
      <c r="T2524" s="199"/>
      <c r="U2524" s="199"/>
      <c r="V2524" s="199"/>
      <c r="W2524" s="199"/>
      <c r="X2524" s="199"/>
      <c r="Y2524" s="199"/>
      <c r="Z2524" s="199"/>
      <c r="AA2524" s="199"/>
      <c r="AB2524" s="199"/>
      <c r="AC2524" s="199"/>
      <c r="AD2524" s="199"/>
      <c r="AE2524" s="199"/>
      <c r="AF2524" s="199"/>
      <c r="AG2524" s="199"/>
    </row>
    <row r="2525" spans="19:33" customFormat="1" ht="12.75">
      <c r="S2525" s="199"/>
      <c r="T2525" s="199"/>
      <c r="U2525" s="199"/>
      <c r="V2525" s="199"/>
      <c r="W2525" s="199"/>
      <c r="X2525" s="199"/>
      <c r="Y2525" s="199"/>
      <c r="Z2525" s="199"/>
      <c r="AA2525" s="199"/>
      <c r="AB2525" s="199"/>
      <c r="AC2525" s="199"/>
      <c r="AD2525" s="199"/>
      <c r="AE2525" s="199"/>
      <c r="AF2525" s="199"/>
      <c r="AG2525" s="199"/>
    </row>
    <row r="2526" spans="19:33" customFormat="1" ht="12.75">
      <c r="S2526" s="199"/>
      <c r="T2526" s="199"/>
      <c r="U2526" s="199"/>
      <c r="V2526" s="199"/>
      <c r="W2526" s="199"/>
      <c r="X2526" s="199"/>
      <c r="Y2526" s="199"/>
      <c r="Z2526" s="199"/>
      <c r="AA2526" s="199"/>
      <c r="AB2526" s="199"/>
      <c r="AC2526" s="199"/>
      <c r="AD2526" s="199"/>
      <c r="AE2526" s="199"/>
      <c r="AF2526" s="199"/>
      <c r="AG2526" s="199"/>
    </row>
    <row r="2527" spans="19:33" customFormat="1" ht="12.75">
      <c r="S2527" s="199"/>
      <c r="T2527" s="199"/>
      <c r="U2527" s="199"/>
      <c r="V2527" s="199"/>
      <c r="W2527" s="199"/>
      <c r="X2527" s="199"/>
      <c r="Y2527" s="199"/>
      <c r="Z2527" s="199"/>
      <c r="AA2527" s="199"/>
      <c r="AB2527" s="199"/>
      <c r="AC2527" s="199"/>
      <c r="AD2527" s="199"/>
      <c r="AE2527" s="199"/>
      <c r="AF2527" s="199"/>
      <c r="AG2527" s="199"/>
    </row>
    <row r="2528" spans="19:33" customFormat="1" ht="12.75">
      <c r="S2528" s="199"/>
      <c r="T2528" s="199"/>
      <c r="U2528" s="199"/>
      <c r="V2528" s="199"/>
      <c r="W2528" s="199"/>
      <c r="X2528" s="199"/>
      <c r="Y2528" s="199"/>
      <c r="Z2528" s="199"/>
      <c r="AA2528" s="199"/>
      <c r="AB2528" s="199"/>
      <c r="AC2528" s="199"/>
      <c r="AD2528" s="199"/>
      <c r="AE2528" s="199"/>
      <c r="AF2528" s="199"/>
      <c r="AG2528" s="199"/>
    </row>
    <row r="2529" spans="19:33" customFormat="1" ht="12.75">
      <c r="S2529" s="199"/>
      <c r="T2529" s="199"/>
      <c r="U2529" s="199"/>
      <c r="V2529" s="199"/>
      <c r="W2529" s="199"/>
      <c r="X2529" s="199"/>
      <c r="Y2529" s="199"/>
      <c r="Z2529" s="199"/>
      <c r="AA2529" s="199"/>
      <c r="AB2529" s="199"/>
      <c r="AC2529" s="199"/>
      <c r="AD2529" s="199"/>
      <c r="AE2529" s="199"/>
      <c r="AF2529" s="199"/>
      <c r="AG2529" s="199"/>
    </row>
    <row r="2530" spans="19:33" customFormat="1" ht="12.75">
      <c r="S2530" s="199"/>
      <c r="T2530" s="199"/>
      <c r="U2530" s="199"/>
      <c r="V2530" s="199"/>
      <c r="W2530" s="199"/>
      <c r="X2530" s="199"/>
      <c r="Y2530" s="199"/>
      <c r="Z2530" s="199"/>
      <c r="AA2530" s="199"/>
      <c r="AB2530" s="199"/>
      <c r="AC2530" s="199"/>
      <c r="AD2530" s="199"/>
      <c r="AE2530" s="199"/>
      <c r="AF2530" s="199"/>
      <c r="AG2530" s="199"/>
    </row>
    <row r="2531" spans="19:33" customFormat="1" ht="12.75">
      <c r="S2531" s="199"/>
      <c r="T2531" s="199"/>
      <c r="U2531" s="199"/>
      <c r="V2531" s="199"/>
      <c r="W2531" s="199"/>
      <c r="X2531" s="199"/>
      <c r="Y2531" s="199"/>
      <c r="Z2531" s="199"/>
      <c r="AA2531" s="199"/>
      <c r="AB2531" s="199"/>
      <c r="AC2531" s="199"/>
      <c r="AD2531" s="199"/>
      <c r="AE2531" s="199"/>
      <c r="AF2531" s="199"/>
      <c r="AG2531" s="199"/>
    </row>
    <row r="2532" spans="19:33" customFormat="1" ht="12.75">
      <c r="S2532" s="199"/>
      <c r="T2532" s="199"/>
      <c r="U2532" s="199"/>
      <c r="V2532" s="199"/>
      <c r="W2532" s="199"/>
      <c r="X2532" s="199"/>
      <c r="Y2532" s="199"/>
      <c r="Z2532" s="199"/>
      <c r="AA2532" s="199"/>
      <c r="AB2532" s="199"/>
      <c r="AC2532" s="199"/>
      <c r="AD2532" s="199"/>
      <c r="AE2532" s="199"/>
      <c r="AF2532" s="199"/>
      <c r="AG2532" s="199"/>
    </row>
    <row r="2533" spans="19:33" customFormat="1" ht="12.75">
      <c r="S2533" s="199"/>
      <c r="T2533" s="199"/>
      <c r="U2533" s="199"/>
      <c r="V2533" s="199"/>
      <c r="W2533" s="199"/>
      <c r="X2533" s="199"/>
      <c r="Y2533" s="199"/>
      <c r="Z2533" s="199"/>
      <c r="AA2533" s="199"/>
      <c r="AB2533" s="199"/>
      <c r="AC2533" s="199"/>
      <c r="AD2533" s="199"/>
      <c r="AE2533" s="199"/>
      <c r="AF2533" s="199"/>
      <c r="AG2533" s="199"/>
    </row>
    <row r="2534" spans="19:33" customFormat="1" ht="12.75">
      <c r="S2534" s="199"/>
      <c r="T2534" s="199"/>
      <c r="U2534" s="199"/>
      <c r="V2534" s="199"/>
      <c r="W2534" s="199"/>
      <c r="X2534" s="199"/>
      <c r="Y2534" s="199"/>
      <c r="Z2534" s="199"/>
      <c r="AA2534" s="199"/>
      <c r="AB2534" s="199"/>
      <c r="AC2534" s="199"/>
      <c r="AD2534" s="199"/>
      <c r="AE2534" s="199"/>
      <c r="AF2534" s="199"/>
      <c r="AG2534" s="199"/>
    </row>
    <row r="2535" spans="19:33" customFormat="1" ht="12.75">
      <c r="S2535" s="199"/>
      <c r="T2535" s="199"/>
      <c r="U2535" s="199"/>
      <c r="V2535" s="199"/>
      <c r="W2535" s="199"/>
      <c r="X2535" s="199"/>
      <c r="Y2535" s="199"/>
      <c r="Z2535" s="199"/>
      <c r="AA2535" s="199"/>
      <c r="AB2535" s="199"/>
      <c r="AC2535" s="199"/>
      <c r="AD2535" s="199"/>
      <c r="AE2535" s="199"/>
      <c r="AF2535" s="199"/>
      <c r="AG2535" s="199"/>
    </row>
    <row r="2536" spans="19:33" customFormat="1" ht="12.75">
      <c r="S2536" s="199"/>
      <c r="T2536" s="199"/>
      <c r="U2536" s="199"/>
      <c r="V2536" s="199"/>
      <c r="W2536" s="199"/>
      <c r="X2536" s="199"/>
      <c r="Y2536" s="199"/>
      <c r="Z2536" s="199"/>
      <c r="AA2536" s="199"/>
      <c r="AB2536" s="199"/>
      <c r="AC2536" s="199"/>
      <c r="AD2536" s="199"/>
      <c r="AE2536" s="199"/>
      <c r="AF2536" s="199"/>
      <c r="AG2536" s="199"/>
    </row>
    <row r="2537" spans="19:33" customFormat="1" ht="12.75">
      <c r="S2537" s="199"/>
      <c r="T2537" s="199"/>
      <c r="U2537" s="199"/>
      <c r="V2537" s="199"/>
      <c r="W2537" s="199"/>
      <c r="X2537" s="199"/>
      <c r="Y2537" s="199"/>
      <c r="Z2537" s="199"/>
      <c r="AA2537" s="199"/>
      <c r="AB2537" s="199"/>
      <c r="AC2537" s="199"/>
      <c r="AD2537" s="199"/>
      <c r="AE2537" s="199"/>
      <c r="AF2537" s="199"/>
      <c r="AG2537" s="199"/>
    </row>
    <row r="2538" spans="19:33" customFormat="1" ht="12.75">
      <c r="S2538" s="199"/>
      <c r="T2538" s="199"/>
      <c r="U2538" s="199"/>
      <c r="V2538" s="199"/>
      <c r="W2538" s="199"/>
      <c r="X2538" s="199"/>
      <c r="Y2538" s="199"/>
      <c r="Z2538" s="199"/>
      <c r="AA2538" s="199"/>
      <c r="AB2538" s="199"/>
      <c r="AC2538" s="199"/>
      <c r="AD2538" s="199"/>
      <c r="AE2538" s="199"/>
      <c r="AF2538" s="199"/>
      <c r="AG2538" s="199"/>
    </row>
    <row r="2539" spans="19:33" customFormat="1" ht="12.75">
      <c r="S2539" s="199"/>
      <c r="T2539" s="199"/>
      <c r="U2539" s="199"/>
      <c r="V2539" s="199"/>
      <c r="W2539" s="199"/>
      <c r="X2539" s="199"/>
      <c r="Y2539" s="199"/>
      <c r="Z2539" s="199"/>
      <c r="AA2539" s="199"/>
      <c r="AB2539" s="199"/>
      <c r="AC2539" s="199"/>
      <c r="AD2539" s="199"/>
      <c r="AE2539" s="199"/>
      <c r="AF2539" s="199"/>
      <c r="AG2539" s="199"/>
    </row>
    <row r="2540" spans="19:33" customFormat="1" ht="12.75">
      <c r="S2540" s="199"/>
      <c r="T2540" s="199"/>
      <c r="U2540" s="199"/>
      <c r="V2540" s="199"/>
      <c r="W2540" s="199"/>
      <c r="X2540" s="199"/>
      <c r="Y2540" s="199"/>
      <c r="Z2540" s="199"/>
      <c r="AA2540" s="199"/>
      <c r="AB2540" s="199"/>
      <c r="AC2540" s="199"/>
      <c r="AD2540" s="199"/>
      <c r="AE2540" s="199"/>
      <c r="AF2540" s="199"/>
      <c r="AG2540" s="199"/>
    </row>
    <row r="2541" spans="19:33" customFormat="1" ht="12.75">
      <c r="S2541" s="199"/>
      <c r="T2541" s="199"/>
      <c r="U2541" s="199"/>
      <c r="V2541" s="199"/>
      <c r="W2541" s="199"/>
      <c r="X2541" s="199"/>
      <c r="Y2541" s="199"/>
      <c r="Z2541" s="199"/>
      <c r="AA2541" s="199"/>
      <c r="AB2541" s="199"/>
      <c r="AC2541" s="199"/>
      <c r="AD2541" s="199"/>
      <c r="AE2541" s="199"/>
      <c r="AF2541" s="199"/>
      <c r="AG2541" s="199"/>
    </row>
    <row r="2542" spans="19:33" customFormat="1" ht="12.75">
      <c r="S2542" s="199"/>
      <c r="T2542" s="199"/>
      <c r="U2542" s="199"/>
      <c r="V2542" s="199"/>
      <c r="W2542" s="199"/>
      <c r="X2542" s="199"/>
      <c r="Y2542" s="199"/>
      <c r="Z2542" s="199"/>
      <c r="AA2542" s="199"/>
      <c r="AB2542" s="199"/>
      <c r="AC2542" s="199"/>
      <c r="AD2542" s="199"/>
      <c r="AE2542" s="199"/>
      <c r="AF2542" s="199"/>
      <c r="AG2542" s="199"/>
    </row>
    <row r="2543" spans="19:33" customFormat="1" ht="12.75">
      <c r="S2543" s="199"/>
      <c r="T2543" s="199"/>
      <c r="U2543" s="199"/>
      <c r="V2543" s="199"/>
      <c r="W2543" s="199"/>
      <c r="X2543" s="199"/>
      <c r="Y2543" s="199"/>
      <c r="Z2543" s="199"/>
      <c r="AA2543" s="199"/>
      <c r="AB2543" s="199"/>
      <c r="AC2543" s="199"/>
      <c r="AD2543" s="199"/>
      <c r="AE2543" s="199"/>
      <c r="AF2543" s="199"/>
      <c r="AG2543" s="199"/>
    </row>
    <row r="2544" spans="19:33" customFormat="1" ht="12.75">
      <c r="S2544" s="199"/>
      <c r="T2544" s="199"/>
      <c r="U2544" s="199"/>
      <c r="V2544" s="199"/>
      <c r="W2544" s="199"/>
      <c r="X2544" s="199"/>
      <c r="Y2544" s="199"/>
      <c r="Z2544" s="199"/>
      <c r="AA2544" s="199"/>
      <c r="AB2544" s="199"/>
      <c r="AC2544" s="199"/>
      <c r="AD2544" s="199"/>
      <c r="AE2544" s="199"/>
      <c r="AF2544" s="199"/>
      <c r="AG2544" s="199"/>
    </row>
    <row r="2545" spans="19:33" customFormat="1" ht="12.75">
      <c r="S2545" s="199"/>
      <c r="T2545" s="199"/>
      <c r="U2545" s="199"/>
      <c r="V2545" s="199"/>
      <c r="W2545" s="199"/>
      <c r="X2545" s="199"/>
      <c r="Y2545" s="199"/>
      <c r="Z2545" s="199"/>
      <c r="AA2545" s="199"/>
      <c r="AB2545" s="199"/>
      <c r="AC2545" s="199"/>
      <c r="AD2545" s="199"/>
      <c r="AE2545" s="199"/>
      <c r="AF2545" s="199"/>
      <c r="AG2545" s="199"/>
    </row>
    <row r="2546" spans="19:33" customFormat="1" ht="12.75">
      <c r="S2546" s="199"/>
      <c r="T2546" s="199"/>
      <c r="U2546" s="199"/>
      <c r="V2546" s="199"/>
      <c r="W2546" s="199"/>
      <c r="X2546" s="199"/>
      <c r="Y2546" s="199"/>
      <c r="Z2546" s="199"/>
      <c r="AA2546" s="199"/>
      <c r="AB2546" s="199"/>
      <c r="AC2546" s="199"/>
      <c r="AD2546" s="199"/>
      <c r="AE2546" s="199"/>
      <c r="AF2546" s="199"/>
      <c r="AG2546" s="199"/>
    </row>
    <row r="2547" spans="19:33" customFormat="1" ht="12.75">
      <c r="S2547" s="199"/>
      <c r="T2547" s="199"/>
      <c r="U2547" s="199"/>
      <c r="V2547" s="199"/>
      <c r="W2547" s="199"/>
      <c r="X2547" s="199"/>
      <c r="Y2547" s="199"/>
      <c r="Z2547" s="199"/>
      <c r="AA2547" s="199"/>
      <c r="AB2547" s="199"/>
      <c r="AC2547" s="199"/>
      <c r="AD2547" s="199"/>
      <c r="AE2547" s="199"/>
      <c r="AF2547" s="199"/>
      <c r="AG2547" s="199"/>
    </row>
    <row r="2548" spans="19:33" customFormat="1" ht="12.75">
      <c r="S2548" s="199"/>
      <c r="T2548" s="199"/>
      <c r="U2548" s="199"/>
      <c r="V2548" s="199"/>
      <c r="W2548" s="199"/>
      <c r="X2548" s="199"/>
      <c r="Y2548" s="199"/>
      <c r="Z2548" s="199"/>
      <c r="AA2548" s="199"/>
      <c r="AB2548" s="199"/>
      <c r="AC2548" s="199"/>
      <c r="AD2548" s="199"/>
      <c r="AE2548" s="199"/>
      <c r="AF2548" s="199"/>
      <c r="AG2548" s="199"/>
    </row>
    <row r="2549" spans="19:33" customFormat="1" ht="12.75">
      <c r="S2549" s="199"/>
      <c r="T2549" s="199"/>
      <c r="U2549" s="199"/>
      <c r="V2549" s="199"/>
      <c r="W2549" s="199"/>
      <c r="X2549" s="199"/>
      <c r="Y2549" s="199"/>
      <c r="Z2549" s="199"/>
      <c r="AA2549" s="199"/>
      <c r="AB2549" s="199"/>
      <c r="AC2549" s="199"/>
      <c r="AD2549" s="199"/>
      <c r="AE2549" s="199"/>
      <c r="AF2549" s="199"/>
      <c r="AG2549" s="199"/>
    </row>
    <row r="2550" spans="19:33" customFormat="1" ht="12.75">
      <c r="S2550" s="199"/>
      <c r="T2550" s="199"/>
      <c r="U2550" s="199"/>
      <c r="V2550" s="199"/>
      <c r="W2550" s="199"/>
      <c r="X2550" s="199"/>
      <c r="Y2550" s="199"/>
      <c r="Z2550" s="199"/>
      <c r="AA2550" s="199"/>
      <c r="AB2550" s="199"/>
      <c r="AC2550" s="199"/>
      <c r="AD2550" s="199"/>
      <c r="AE2550" s="199"/>
      <c r="AF2550" s="199"/>
      <c r="AG2550" s="199"/>
    </row>
    <row r="2551" spans="19:33" customFormat="1" ht="12.75">
      <c r="S2551" s="199"/>
      <c r="T2551" s="199"/>
      <c r="U2551" s="199"/>
      <c r="V2551" s="199"/>
      <c r="W2551" s="199"/>
      <c r="X2551" s="199"/>
      <c r="Y2551" s="199"/>
      <c r="Z2551" s="199"/>
      <c r="AA2551" s="199"/>
      <c r="AB2551" s="199"/>
      <c r="AC2551" s="199"/>
      <c r="AD2551" s="199"/>
      <c r="AE2551" s="199"/>
      <c r="AF2551" s="199"/>
      <c r="AG2551" s="199"/>
    </row>
    <row r="2552" spans="19:33" customFormat="1" ht="12.75">
      <c r="S2552" s="199"/>
      <c r="T2552" s="199"/>
      <c r="U2552" s="199"/>
      <c r="V2552" s="199"/>
      <c r="W2552" s="199"/>
      <c r="X2552" s="199"/>
      <c r="Y2552" s="199"/>
      <c r="Z2552" s="199"/>
      <c r="AA2552" s="199"/>
      <c r="AB2552" s="199"/>
      <c r="AC2552" s="199"/>
      <c r="AD2552" s="199"/>
      <c r="AE2552" s="199"/>
      <c r="AF2552" s="199"/>
      <c r="AG2552" s="199"/>
    </row>
    <row r="2553" spans="19:33" customFormat="1" ht="12.75">
      <c r="S2553" s="199"/>
      <c r="T2553" s="199"/>
      <c r="U2553" s="199"/>
      <c r="V2553" s="199"/>
      <c r="W2553" s="199"/>
      <c r="X2553" s="199"/>
      <c r="Y2553" s="199"/>
      <c r="Z2553" s="199"/>
      <c r="AA2553" s="199"/>
      <c r="AB2553" s="199"/>
      <c r="AC2553" s="199"/>
      <c r="AD2553" s="199"/>
      <c r="AE2553" s="199"/>
      <c r="AF2553" s="199"/>
      <c r="AG2553" s="199"/>
    </row>
    <row r="2554" spans="19:33" customFormat="1" ht="12.75">
      <c r="S2554" s="199"/>
      <c r="T2554" s="199"/>
      <c r="U2554" s="199"/>
      <c r="V2554" s="199"/>
      <c r="W2554" s="199"/>
      <c r="X2554" s="199"/>
      <c r="Y2554" s="199"/>
      <c r="Z2554" s="199"/>
      <c r="AA2554" s="199"/>
      <c r="AB2554" s="199"/>
      <c r="AC2554" s="199"/>
      <c r="AD2554" s="199"/>
      <c r="AE2554" s="199"/>
      <c r="AF2554" s="199"/>
      <c r="AG2554" s="199"/>
    </row>
    <row r="2555" spans="19:33" customFormat="1" ht="12.75">
      <c r="S2555" s="199"/>
      <c r="T2555" s="199"/>
      <c r="U2555" s="199"/>
      <c r="V2555" s="199"/>
      <c r="W2555" s="199"/>
      <c r="X2555" s="199"/>
      <c r="Y2555" s="199"/>
      <c r="Z2555" s="199"/>
      <c r="AA2555" s="199"/>
      <c r="AB2555" s="199"/>
      <c r="AC2555" s="199"/>
      <c r="AD2555" s="199"/>
      <c r="AE2555" s="199"/>
      <c r="AF2555" s="199"/>
      <c r="AG2555" s="199"/>
    </row>
    <row r="2556" spans="19:33" customFormat="1" ht="12.75">
      <c r="S2556" s="199"/>
      <c r="T2556" s="199"/>
      <c r="U2556" s="199"/>
      <c r="V2556" s="199"/>
      <c r="W2556" s="199"/>
      <c r="X2556" s="199"/>
      <c r="Y2556" s="199"/>
      <c r="Z2556" s="199"/>
      <c r="AA2556" s="199"/>
      <c r="AB2556" s="199"/>
      <c r="AC2556" s="199"/>
      <c r="AD2556" s="199"/>
      <c r="AE2556" s="199"/>
      <c r="AF2556" s="199"/>
      <c r="AG2556" s="199"/>
    </row>
    <row r="2557" spans="19:33" customFormat="1" ht="12.75">
      <c r="S2557" s="199"/>
      <c r="T2557" s="199"/>
      <c r="U2557" s="199"/>
      <c r="V2557" s="199"/>
      <c r="W2557" s="199"/>
      <c r="X2557" s="199"/>
      <c r="Y2557" s="199"/>
      <c r="Z2557" s="199"/>
      <c r="AA2557" s="199"/>
      <c r="AB2557" s="199"/>
      <c r="AC2557" s="199"/>
      <c r="AD2557" s="199"/>
      <c r="AE2557" s="199"/>
      <c r="AF2557" s="199"/>
      <c r="AG2557" s="199"/>
    </row>
    <row r="2558" spans="19:33" customFormat="1" ht="12.75">
      <c r="S2558" s="199"/>
      <c r="T2558" s="199"/>
      <c r="U2558" s="199"/>
      <c r="V2558" s="199"/>
      <c r="W2558" s="199"/>
      <c r="X2558" s="199"/>
      <c r="Y2558" s="199"/>
      <c r="Z2558" s="199"/>
      <c r="AA2558" s="199"/>
      <c r="AB2558" s="199"/>
      <c r="AC2558" s="199"/>
      <c r="AD2558" s="199"/>
      <c r="AE2558" s="199"/>
      <c r="AF2558" s="199"/>
      <c r="AG2558" s="199"/>
    </row>
    <row r="2559" spans="19:33" customFormat="1" ht="12.75">
      <c r="S2559" s="199"/>
      <c r="T2559" s="199"/>
      <c r="U2559" s="199"/>
      <c r="V2559" s="199"/>
      <c r="W2559" s="199"/>
      <c r="X2559" s="199"/>
      <c r="Y2559" s="199"/>
      <c r="Z2559" s="199"/>
      <c r="AA2559" s="199"/>
      <c r="AB2559" s="199"/>
      <c r="AC2559" s="199"/>
      <c r="AD2559" s="199"/>
      <c r="AE2559" s="199"/>
      <c r="AF2559" s="199"/>
      <c r="AG2559" s="199"/>
    </row>
    <row r="2560" spans="19:33" customFormat="1" ht="12.75">
      <c r="S2560" s="199"/>
      <c r="T2560" s="199"/>
      <c r="U2560" s="199"/>
      <c r="V2560" s="199"/>
      <c r="W2560" s="199"/>
      <c r="X2560" s="199"/>
      <c r="Y2560" s="199"/>
      <c r="Z2560" s="199"/>
      <c r="AA2560" s="199"/>
      <c r="AB2560" s="199"/>
      <c r="AC2560" s="199"/>
      <c r="AD2560" s="199"/>
      <c r="AE2560" s="199"/>
      <c r="AF2560" s="199"/>
      <c r="AG2560" s="199"/>
    </row>
    <row r="2561" spans="19:33" customFormat="1" ht="12.75">
      <c r="S2561" s="199"/>
      <c r="T2561" s="199"/>
      <c r="U2561" s="199"/>
      <c r="V2561" s="199"/>
      <c r="W2561" s="199"/>
      <c r="X2561" s="199"/>
      <c r="Y2561" s="199"/>
      <c r="Z2561" s="199"/>
      <c r="AA2561" s="199"/>
      <c r="AB2561" s="199"/>
      <c r="AC2561" s="199"/>
      <c r="AD2561" s="199"/>
      <c r="AE2561" s="199"/>
      <c r="AF2561" s="199"/>
      <c r="AG2561" s="199"/>
    </row>
    <row r="2562" spans="19:33" customFormat="1" ht="12.75">
      <c r="S2562" s="199"/>
      <c r="T2562" s="199"/>
      <c r="U2562" s="199"/>
      <c r="V2562" s="199"/>
      <c r="W2562" s="199"/>
      <c r="X2562" s="199"/>
      <c r="Y2562" s="199"/>
      <c r="Z2562" s="199"/>
      <c r="AA2562" s="199"/>
      <c r="AB2562" s="199"/>
      <c r="AC2562" s="199"/>
      <c r="AD2562" s="199"/>
      <c r="AE2562" s="199"/>
      <c r="AF2562" s="199"/>
      <c r="AG2562" s="199"/>
    </row>
    <row r="2563" spans="19:33" customFormat="1" ht="12.75">
      <c r="S2563" s="199"/>
      <c r="T2563" s="199"/>
      <c r="U2563" s="199"/>
      <c r="V2563" s="199"/>
      <c r="W2563" s="199"/>
      <c r="X2563" s="199"/>
      <c r="Y2563" s="199"/>
      <c r="Z2563" s="199"/>
      <c r="AA2563" s="199"/>
      <c r="AB2563" s="199"/>
      <c r="AC2563" s="199"/>
      <c r="AD2563" s="199"/>
      <c r="AE2563" s="199"/>
      <c r="AF2563" s="199"/>
      <c r="AG2563" s="199"/>
    </row>
    <row r="2564" spans="19:33" customFormat="1" ht="12.75">
      <c r="S2564" s="199"/>
      <c r="T2564" s="199"/>
      <c r="U2564" s="199"/>
      <c r="V2564" s="199"/>
      <c r="W2564" s="199"/>
      <c r="X2564" s="199"/>
      <c r="Y2564" s="199"/>
      <c r="Z2564" s="199"/>
      <c r="AA2564" s="199"/>
      <c r="AB2564" s="199"/>
      <c r="AC2564" s="199"/>
      <c r="AD2564" s="199"/>
      <c r="AE2564" s="199"/>
      <c r="AF2564" s="199"/>
      <c r="AG2564" s="199"/>
    </row>
    <row r="2565" spans="19:33" customFormat="1" ht="12.75">
      <c r="S2565" s="199"/>
      <c r="T2565" s="199"/>
      <c r="U2565" s="199"/>
      <c r="V2565" s="199"/>
      <c r="W2565" s="199"/>
      <c r="X2565" s="199"/>
      <c r="Y2565" s="199"/>
      <c r="Z2565" s="199"/>
      <c r="AA2565" s="199"/>
      <c r="AB2565" s="199"/>
      <c r="AC2565" s="199"/>
      <c r="AD2565" s="199"/>
      <c r="AE2565" s="199"/>
      <c r="AF2565" s="199"/>
      <c r="AG2565" s="199"/>
    </row>
    <row r="2566" spans="19:33" customFormat="1" ht="12.75">
      <c r="S2566" s="199"/>
      <c r="T2566" s="199"/>
      <c r="U2566" s="199"/>
      <c r="V2566" s="199"/>
      <c r="W2566" s="199"/>
      <c r="X2566" s="199"/>
      <c r="Y2566" s="199"/>
      <c r="Z2566" s="199"/>
      <c r="AA2566" s="199"/>
      <c r="AB2566" s="199"/>
      <c r="AC2566" s="199"/>
      <c r="AD2566" s="199"/>
      <c r="AE2566" s="199"/>
      <c r="AF2566" s="199"/>
      <c r="AG2566" s="199"/>
    </row>
    <row r="2567" spans="19:33" customFormat="1" ht="12.75">
      <c r="S2567" s="199"/>
      <c r="T2567" s="199"/>
      <c r="U2567" s="199"/>
      <c r="V2567" s="199"/>
      <c r="W2567" s="199"/>
      <c r="X2567" s="199"/>
      <c r="Y2567" s="199"/>
      <c r="Z2567" s="199"/>
      <c r="AA2567" s="199"/>
      <c r="AB2567" s="199"/>
      <c r="AC2567" s="199"/>
      <c r="AD2567" s="199"/>
      <c r="AE2567" s="199"/>
      <c r="AF2567" s="199"/>
      <c r="AG2567" s="199"/>
    </row>
    <row r="2568" spans="19:33" customFormat="1" ht="12.75">
      <c r="S2568" s="199"/>
      <c r="T2568" s="199"/>
      <c r="U2568" s="199"/>
      <c r="V2568" s="199"/>
      <c r="W2568" s="199"/>
      <c r="X2568" s="199"/>
      <c r="Y2568" s="199"/>
      <c r="Z2568" s="199"/>
      <c r="AA2568" s="199"/>
      <c r="AB2568" s="199"/>
      <c r="AC2568" s="199"/>
      <c r="AD2568" s="199"/>
      <c r="AE2568" s="199"/>
      <c r="AF2568" s="199"/>
      <c r="AG2568" s="199"/>
    </row>
    <row r="2569" spans="19:33" customFormat="1" ht="12.75">
      <c r="S2569" s="199"/>
      <c r="T2569" s="199"/>
      <c r="U2569" s="199"/>
      <c r="V2569" s="199"/>
      <c r="W2569" s="199"/>
      <c r="X2569" s="199"/>
      <c r="Y2569" s="199"/>
      <c r="Z2569" s="199"/>
      <c r="AA2569" s="199"/>
      <c r="AB2569" s="199"/>
      <c r="AC2569" s="199"/>
      <c r="AD2569" s="199"/>
      <c r="AE2569" s="199"/>
      <c r="AF2569" s="199"/>
      <c r="AG2569" s="199"/>
    </row>
    <row r="2570" spans="19:33" customFormat="1" ht="12.75">
      <c r="S2570" s="199"/>
      <c r="T2570" s="199"/>
      <c r="U2570" s="199"/>
      <c r="V2570" s="199"/>
      <c r="W2570" s="199"/>
      <c r="X2570" s="199"/>
      <c r="Y2570" s="199"/>
      <c r="Z2570" s="199"/>
      <c r="AA2570" s="199"/>
      <c r="AB2570" s="199"/>
      <c r="AC2570" s="199"/>
      <c r="AD2570" s="199"/>
      <c r="AE2570" s="199"/>
      <c r="AF2570" s="199"/>
      <c r="AG2570" s="199"/>
    </row>
    <row r="2571" spans="19:33" customFormat="1" ht="12.75">
      <c r="S2571" s="199"/>
      <c r="T2571" s="199"/>
      <c r="U2571" s="199"/>
      <c r="V2571" s="199"/>
      <c r="W2571" s="199"/>
      <c r="X2571" s="199"/>
      <c r="Y2571" s="199"/>
      <c r="Z2571" s="199"/>
      <c r="AA2571" s="199"/>
      <c r="AB2571" s="199"/>
      <c r="AC2571" s="199"/>
      <c r="AD2571" s="199"/>
      <c r="AE2571" s="199"/>
      <c r="AF2571" s="199"/>
      <c r="AG2571" s="199"/>
    </row>
    <row r="2572" spans="19:33" customFormat="1" ht="12.75">
      <c r="S2572" s="199"/>
      <c r="T2572" s="199"/>
      <c r="U2572" s="199"/>
      <c r="V2572" s="199"/>
      <c r="W2572" s="199"/>
      <c r="X2572" s="199"/>
      <c r="Y2572" s="199"/>
      <c r="Z2572" s="199"/>
      <c r="AA2572" s="199"/>
      <c r="AB2572" s="199"/>
      <c r="AC2572" s="199"/>
      <c r="AD2572" s="199"/>
      <c r="AE2572" s="199"/>
      <c r="AF2572" s="199"/>
      <c r="AG2572" s="199"/>
    </row>
    <row r="2573" spans="19:33" customFormat="1" ht="12.75">
      <c r="S2573" s="199"/>
      <c r="T2573" s="199"/>
      <c r="U2573" s="199"/>
      <c r="V2573" s="199"/>
      <c r="W2573" s="199"/>
      <c r="X2573" s="199"/>
      <c r="Y2573" s="199"/>
      <c r="Z2573" s="199"/>
      <c r="AA2573" s="199"/>
      <c r="AB2573" s="199"/>
      <c r="AC2573" s="199"/>
      <c r="AD2573" s="199"/>
      <c r="AE2573" s="199"/>
      <c r="AF2573" s="199"/>
      <c r="AG2573" s="199"/>
    </row>
    <row r="2574" spans="19:33" customFormat="1" ht="12.75">
      <c r="S2574" s="199"/>
      <c r="T2574" s="199"/>
      <c r="U2574" s="199"/>
      <c r="V2574" s="199"/>
      <c r="W2574" s="199"/>
      <c r="X2574" s="199"/>
      <c r="Y2574" s="199"/>
      <c r="Z2574" s="199"/>
      <c r="AA2574" s="199"/>
      <c r="AB2574" s="199"/>
      <c r="AC2574" s="199"/>
      <c r="AD2574" s="199"/>
      <c r="AE2574" s="199"/>
      <c r="AF2574" s="199"/>
      <c r="AG2574" s="199"/>
    </row>
    <row r="2575" spans="19:33" customFormat="1" ht="12.75">
      <c r="S2575" s="199"/>
      <c r="T2575" s="199"/>
      <c r="U2575" s="199"/>
      <c r="V2575" s="199"/>
      <c r="W2575" s="199"/>
      <c r="X2575" s="199"/>
      <c r="Y2575" s="199"/>
      <c r="Z2575" s="199"/>
      <c r="AA2575" s="199"/>
      <c r="AB2575" s="199"/>
      <c r="AC2575" s="199"/>
      <c r="AD2575" s="199"/>
      <c r="AE2575" s="199"/>
      <c r="AF2575" s="199"/>
      <c r="AG2575" s="199"/>
    </row>
    <row r="2576" spans="19:33" customFormat="1" ht="12.75">
      <c r="S2576" s="199"/>
      <c r="T2576" s="199"/>
      <c r="U2576" s="199"/>
      <c r="V2576" s="199"/>
      <c r="W2576" s="199"/>
      <c r="X2576" s="199"/>
      <c r="Y2576" s="199"/>
      <c r="Z2576" s="199"/>
      <c r="AA2576" s="199"/>
      <c r="AB2576" s="199"/>
      <c r="AC2576" s="199"/>
      <c r="AD2576" s="199"/>
      <c r="AE2576" s="199"/>
      <c r="AF2576" s="199"/>
      <c r="AG2576" s="199"/>
    </row>
    <row r="2577" spans="19:33" customFormat="1" ht="12.75">
      <c r="S2577" s="199"/>
      <c r="T2577" s="199"/>
      <c r="U2577" s="199"/>
      <c r="V2577" s="199"/>
      <c r="W2577" s="199"/>
      <c r="X2577" s="199"/>
      <c r="Y2577" s="199"/>
      <c r="Z2577" s="199"/>
      <c r="AA2577" s="199"/>
      <c r="AB2577" s="199"/>
      <c r="AC2577" s="199"/>
      <c r="AD2577" s="199"/>
      <c r="AE2577" s="199"/>
      <c r="AF2577" s="199"/>
      <c r="AG2577" s="199"/>
    </row>
    <row r="2578" spans="19:33" customFormat="1" ht="12.75">
      <c r="S2578" s="199"/>
      <c r="T2578" s="199"/>
      <c r="U2578" s="199"/>
      <c r="V2578" s="199"/>
      <c r="W2578" s="199"/>
      <c r="X2578" s="199"/>
      <c r="Y2578" s="199"/>
      <c r="Z2578" s="199"/>
      <c r="AA2578" s="199"/>
      <c r="AB2578" s="199"/>
      <c r="AC2578" s="199"/>
      <c r="AD2578" s="199"/>
      <c r="AE2578" s="199"/>
      <c r="AF2578" s="199"/>
      <c r="AG2578" s="199"/>
    </row>
    <row r="2579" spans="19:33" customFormat="1" ht="12.75">
      <c r="S2579" s="199"/>
      <c r="T2579" s="199"/>
      <c r="U2579" s="199"/>
      <c r="V2579" s="199"/>
      <c r="W2579" s="199"/>
      <c r="X2579" s="199"/>
      <c r="Y2579" s="199"/>
      <c r="Z2579" s="199"/>
      <c r="AA2579" s="199"/>
      <c r="AB2579" s="199"/>
      <c r="AC2579" s="199"/>
      <c r="AD2579" s="199"/>
      <c r="AE2579" s="199"/>
      <c r="AF2579" s="199"/>
      <c r="AG2579" s="199"/>
    </row>
    <row r="2580" spans="19:33" customFormat="1" ht="12.75">
      <c r="S2580" s="199"/>
      <c r="T2580" s="199"/>
      <c r="U2580" s="199"/>
      <c r="V2580" s="199"/>
      <c r="W2580" s="199"/>
      <c r="X2580" s="199"/>
      <c r="Y2580" s="199"/>
      <c r="Z2580" s="199"/>
      <c r="AA2580" s="199"/>
      <c r="AB2580" s="199"/>
      <c r="AC2580" s="199"/>
      <c r="AD2580" s="199"/>
      <c r="AE2580" s="199"/>
      <c r="AF2580" s="199"/>
      <c r="AG2580" s="199"/>
    </row>
    <row r="2581" spans="19:33" customFormat="1" ht="12.75">
      <c r="S2581" s="199"/>
      <c r="T2581" s="199"/>
      <c r="U2581" s="199"/>
      <c r="V2581" s="199"/>
      <c r="W2581" s="199"/>
      <c r="X2581" s="199"/>
      <c r="Y2581" s="199"/>
      <c r="Z2581" s="199"/>
      <c r="AA2581" s="199"/>
      <c r="AB2581" s="199"/>
      <c r="AC2581" s="199"/>
      <c r="AD2581" s="199"/>
      <c r="AE2581" s="199"/>
      <c r="AF2581" s="199"/>
      <c r="AG2581" s="199"/>
    </row>
    <row r="2582" spans="19:33" customFormat="1" ht="12.75">
      <c r="S2582" s="199"/>
      <c r="T2582" s="199"/>
      <c r="U2582" s="199"/>
      <c r="V2582" s="199"/>
      <c r="W2582" s="199"/>
      <c r="X2582" s="199"/>
      <c r="Y2582" s="199"/>
      <c r="Z2582" s="199"/>
      <c r="AA2582" s="199"/>
      <c r="AB2582" s="199"/>
      <c r="AC2582" s="199"/>
      <c r="AD2582" s="199"/>
      <c r="AE2582" s="199"/>
      <c r="AF2582" s="199"/>
      <c r="AG2582" s="199"/>
    </row>
    <row r="2583" spans="19:33" customFormat="1" ht="12.75">
      <c r="S2583" s="199"/>
      <c r="T2583" s="199"/>
      <c r="U2583" s="199"/>
      <c r="V2583" s="199"/>
      <c r="W2583" s="199"/>
      <c r="X2583" s="199"/>
      <c r="Y2583" s="199"/>
      <c r="Z2583" s="199"/>
      <c r="AA2583" s="199"/>
      <c r="AB2583" s="199"/>
      <c r="AC2583" s="199"/>
      <c r="AD2583" s="199"/>
      <c r="AE2583" s="199"/>
      <c r="AF2583" s="199"/>
      <c r="AG2583" s="199"/>
    </row>
    <row r="2584" spans="19:33" customFormat="1" ht="12.75">
      <c r="S2584" s="199"/>
      <c r="T2584" s="199"/>
      <c r="U2584" s="199"/>
      <c r="V2584" s="199"/>
      <c r="W2584" s="199"/>
      <c r="X2584" s="199"/>
      <c r="Y2584" s="199"/>
      <c r="Z2584" s="199"/>
      <c r="AA2584" s="199"/>
      <c r="AB2584" s="199"/>
      <c r="AC2584" s="199"/>
      <c r="AD2584" s="199"/>
      <c r="AE2584" s="199"/>
      <c r="AF2584" s="199"/>
      <c r="AG2584" s="199"/>
    </row>
    <row r="2585" spans="19:33" customFormat="1" ht="12.75">
      <c r="S2585" s="199"/>
      <c r="T2585" s="199"/>
      <c r="U2585" s="199"/>
      <c r="V2585" s="199"/>
      <c r="W2585" s="199"/>
      <c r="X2585" s="199"/>
      <c r="Y2585" s="199"/>
      <c r="Z2585" s="199"/>
      <c r="AA2585" s="199"/>
      <c r="AB2585" s="199"/>
      <c r="AC2585" s="199"/>
      <c r="AD2585" s="199"/>
      <c r="AE2585" s="199"/>
      <c r="AF2585" s="199"/>
      <c r="AG2585" s="199"/>
    </row>
    <row r="2586" spans="19:33" customFormat="1" ht="12.75">
      <c r="S2586" s="199"/>
      <c r="T2586" s="199"/>
      <c r="U2586" s="199"/>
      <c r="V2586" s="199"/>
      <c r="W2586" s="199"/>
      <c r="X2586" s="199"/>
      <c r="Y2586" s="199"/>
      <c r="Z2586" s="199"/>
      <c r="AA2586" s="199"/>
      <c r="AB2586" s="199"/>
      <c r="AC2586" s="199"/>
      <c r="AD2586" s="199"/>
      <c r="AE2586" s="199"/>
      <c r="AF2586" s="199"/>
      <c r="AG2586" s="199"/>
    </row>
    <row r="2587" spans="19:33" customFormat="1" ht="12.75">
      <c r="S2587" s="199"/>
      <c r="T2587" s="199"/>
      <c r="U2587" s="199"/>
      <c r="V2587" s="199"/>
      <c r="W2587" s="199"/>
      <c r="X2587" s="199"/>
      <c r="Y2587" s="199"/>
      <c r="Z2587" s="199"/>
      <c r="AA2587" s="199"/>
      <c r="AB2587" s="199"/>
      <c r="AC2587" s="199"/>
      <c r="AD2587" s="199"/>
      <c r="AE2587" s="199"/>
      <c r="AF2587" s="199"/>
      <c r="AG2587" s="199"/>
    </row>
    <row r="2588" spans="19:33" customFormat="1" ht="12.75">
      <c r="S2588" s="199"/>
      <c r="T2588" s="199"/>
      <c r="U2588" s="199"/>
      <c r="V2588" s="199"/>
      <c r="W2588" s="199"/>
      <c r="X2588" s="199"/>
      <c r="Y2588" s="199"/>
      <c r="Z2588" s="199"/>
      <c r="AA2588" s="199"/>
      <c r="AB2588" s="199"/>
      <c r="AC2588" s="199"/>
      <c r="AD2588" s="199"/>
      <c r="AE2588" s="199"/>
      <c r="AF2588" s="199"/>
      <c r="AG2588" s="199"/>
    </row>
    <row r="2589" spans="19:33" customFormat="1" ht="12.75">
      <c r="S2589" s="199"/>
      <c r="T2589" s="199"/>
      <c r="U2589" s="199"/>
      <c r="V2589" s="199"/>
      <c r="W2589" s="199"/>
      <c r="X2589" s="199"/>
      <c r="Y2589" s="199"/>
      <c r="Z2589" s="199"/>
      <c r="AA2589" s="199"/>
      <c r="AB2589" s="199"/>
      <c r="AC2589" s="199"/>
      <c r="AD2589" s="199"/>
      <c r="AE2589" s="199"/>
      <c r="AF2589" s="199"/>
      <c r="AG2589" s="199"/>
    </row>
    <row r="2590" spans="19:33" customFormat="1" ht="12.75">
      <c r="S2590" s="199"/>
      <c r="T2590" s="199"/>
      <c r="U2590" s="199"/>
      <c r="V2590" s="199"/>
      <c r="W2590" s="199"/>
      <c r="X2590" s="199"/>
      <c r="Y2590" s="199"/>
      <c r="Z2590" s="199"/>
      <c r="AA2590" s="199"/>
      <c r="AB2590" s="199"/>
      <c r="AC2590" s="199"/>
      <c r="AD2590" s="199"/>
      <c r="AE2590" s="199"/>
      <c r="AF2590" s="199"/>
      <c r="AG2590" s="199"/>
    </row>
    <row r="2591" spans="19:33" customFormat="1" ht="12.75">
      <c r="S2591" s="199"/>
      <c r="T2591" s="199"/>
      <c r="U2591" s="199"/>
      <c r="V2591" s="199"/>
      <c r="W2591" s="199"/>
      <c r="X2591" s="199"/>
      <c r="Y2591" s="199"/>
      <c r="Z2591" s="199"/>
      <c r="AA2591" s="199"/>
      <c r="AB2591" s="199"/>
      <c r="AC2591" s="199"/>
      <c r="AD2591" s="199"/>
      <c r="AE2591" s="199"/>
      <c r="AF2591" s="199"/>
      <c r="AG2591" s="199"/>
    </row>
    <row r="2592" spans="19:33" customFormat="1" ht="12.75">
      <c r="S2592" s="199"/>
      <c r="T2592" s="199"/>
      <c r="U2592" s="199"/>
      <c r="V2592" s="199"/>
      <c r="W2592" s="199"/>
      <c r="X2592" s="199"/>
      <c r="Y2592" s="199"/>
      <c r="Z2592" s="199"/>
      <c r="AA2592" s="199"/>
      <c r="AB2592" s="199"/>
      <c r="AC2592" s="199"/>
      <c r="AD2592" s="199"/>
      <c r="AE2592" s="199"/>
      <c r="AF2592" s="199"/>
      <c r="AG2592" s="199"/>
    </row>
    <row r="2593" spans="19:33" customFormat="1" ht="12.75">
      <c r="S2593" s="199"/>
      <c r="T2593" s="199"/>
      <c r="U2593" s="199"/>
      <c r="V2593" s="199"/>
      <c r="W2593" s="199"/>
      <c r="X2593" s="199"/>
      <c r="Y2593" s="199"/>
      <c r="Z2593" s="199"/>
      <c r="AA2593" s="199"/>
      <c r="AB2593" s="199"/>
      <c r="AC2593" s="199"/>
      <c r="AD2593" s="199"/>
      <c r="AE2593" s="199"/>
      <c r="AF2593" s="199"/>
      <c r="AG2593" s="199"/>
    </row>
    <row r="2594" spans="19:33" customFormat="1" ht="12.75">
      <c r="S2594" s="199"/>
      <c r="T2594" s="199"/>
      <c r="U2594" s="199"/>
      <c r="V2594" s="199"/>
      <c r="W2594" s="199"/>
      <c r="X2594" s="199"/>
      <c r="Y2594" s="199"/>
      <c r="Z2594" s="199"/>
      <c r="AA2594" s="199"/>
      <c r="AB2594" s="199"/>
      <c r="AC2594" s="199"/>
      <c r="AD2594" s="199"/>
      <c r="AE2594" s="199"/>
      <c r="AF2594" s="199"/>
      <c r="AG2594" s="199"/>
    </row>
    <row r="2595" spans="19:33" customFormat="1" ht="12.75">
      <c r="S2595" s="199"/>
      <c r="T2595" s="199"/>
      <c r="U2595" s="199"/>
      <c r="V2595" s="199"/>
      <c r="W2595" s="199"/>
      <c r="X2595" s="199"/>
      <c r="Y2595" s="199"/>
      <c r="Z2595" s="199"/>
      <c r="AA2595" s="199"/>
      <c r="AB2595" s="199"/>
      <c r="AC2595" s="199"/>
      <c r="AD2595" s="199"/>
      <c r="AE2595" s="199"/>
      <c r="AF2595" s="199"/>
      <c r="AG2595" s="199"/>
    </row>
    <row r="2596" spans="19:33" customFormat="1" ht="12.75">
      <c r="S2596" s="199"/>
      <c r="T2596" s="199"/>
      <c r="U2596" s="199"/>
      <c r="V2596" s="199"/>
      <c r="W2596" s="199"/>
      <c r="X2596" s="199"/>
      <c r="Y2596" s="199"/>
      <c r="Z2596" s="199"/>
      <c r="AA2596" s="199"/>
      <c r="AB2596" s="199"/>
      <c r="AC2596" s="199"/>
      <c r="AD2596" s="199"/>
      <c r="AE2596" s="199"/>
      <c r="AF2596" s="199"/>
      <c r="AG2596" s="199"/>
    </row>
    <row r="2597" spans="19:33" customFormat="1" ht="12.75">
      <c r="S2597" s="199"/>
      <c r="T2597" s="199"/>
      <c r="U2597" s="199"/>
      <c r="V2597" s="199"/>
      <c r="W2597" s="199"/>
      <c r="X2597" s="199"/>
      <c r="Y2597" s="199"/>
      <c r="Z2597" s="199"/>
      <c r="AA2597" s="199"/>
      <c r="AB2597" s="199"/>
      <c r="AC2597" s="199"/>
      <c r="AD2597" s="199"/>
      <c r="AE2597" s="199"/>
      <c r="AF2597" s="199"/>
      <c r="AG2597" s="199"/>
    </row>
    <row r="2598" spans="19:33" customFormat="1" ht="12.75">
      <c r="S2598" s="199"/>
      <c r="T2598" s="199"/>
      <c r="U2598" s="199"/>
      <c r="V2598" s="199"/>
      <c r="W2598" s="199"/>
      <c r="X2598" s="199"/>
      <c r="Y2598" s="199"/>
      <c r="Z2598" s="199"/>
      <c r="AA2598" s="199"/>
      <c r="AB2598" s="199"/>
      <c r="AC2598" s="199"/>
      <c r="AD2598" s="199"/>
      <c r="AE2598" s="199"/>
      <c r="AF2598" s="199"/>
      <c r="AG2598" s="199"/>
    </row>
    <row r="2599" spans="19:33" customFormat="1" ht="12.75">
      <c r="S2599" s="199"/>
      <c r="T2599" s="199"/>
      <c r="U2599" s="199"/>
      <c r="V2599" s="199"/>
      <c r="W2599" s="199"/>
      <c r="X2599" s="199"/>
      <c r="Y2599" s="199"/>
      <c r="Z2599" s="199"/>
      <c r="AA2599" s="199"/>
      <c r="AB2599" s="199"/>
      <c r="AC2599" s="199"/>
      <c r="AD2599" s="199"/>
      <c r="AE2599" s="199"/>
      <c r="AF2599" s="199"/>
      <c r="AG2599" s="199"/>
    </row>
    <row r="2600" spans="19:33" customFormat="1" ht="12.75">
      <c r="S2600" s="199"/>
      <c r="T2600" s="199"/>
      <c r="U2600" s="199"/>
      <c r="V2600" s="199"/>
      <c r="W2600" s="199"/>
      <c r="X2600" s="199"/>
      <c r="Y2600" s="199"/>
      <c r="Z2600" s="199"/>
      <c r="AA2600" s="199"/>
      <c r="AB2600" s="199"/>
      <c r="AC2600" s="199"/>
      <c r="AD2600" s="199"/>
      <c r="AE2600" s="199"/>
      <c r="AF2600" s="199"/>
      <c r="AG2600" s="199"/>
    </row>
    <row r="2601" spans="19:33" customFormat="1" ht="12.75">
      <c r="S2601" s="199"/>
      <c r="T2601" s="199"/>
      <c r="U2601" s="199"/>
      <c r="V2601" s="199"/>
      <c r="W2601" s="199"/>
      <c r="X2601" s="199"/>
      <c r="Y2601" s="199"/>
      <c r="Z2601" s="199"/>
      <c r="AA2601" s="199"/>
      <c r="AB2601" s="199"/>
      <c r="AC2601" s="199"/>
      <c r="AD2601" s="199"/>
      <c r="AE2601" s="199"/>
      <c r="AF2601" s="199"/>
      <c r="AG2601" s="199"/>
    </row>
    <row r="2602" spans="19:33" customFormat="1" ht="12.75">
      <c r="S2602" s="199"/>
      <c r="T2602" s="199"/>
      <c r="U2602" s="199"/>
      <c r="V2602" s="199"/>
      <c r="W2602" s="199"/>
      <c r="X2602" s="199"/>
      <c r="Y2602" s="199"/>
      <c r="Z2602" s="199"/>
      <c r="AA2602" s="199"/>
      <c r="AB2602" s="199"/>
      <c r="AC2602" s="199"/>
      <c r="AD2602" s="199"/>
      <c r="AE2602" s="199"/>
      <c r="AF2602" s="199"/>
      <c r="AG2602" s="199"/>
    </row>
    <row r="2603" spans="19:33" customFormat="1" ht="12.75">
      <c r="S2603" s="199"/>
      <c r="T2603" s="199"/>
      <c r="U2603" s="199"/>
      <c r="V2603" s="199"/>
      <c r="W2603" s="199"/>
      <c r="X2603" s="199"/>
      <c r="Y2603" s="199"/>
      <c r="Z2603" s="199"/>
      <c r="AA2603" s="199"/>
      <c r="AB2603" s="199"/>
      <c r="AC2603" s="199"/>
      <c r="AD2603" s="199"/>
      <c r="AE2603" s="199"/>
      <c r="AF2603" s="199"/>
      <c r="AG2603" s="199"/>
    </row>
    <row r="2604" spans="19:33" customFormat="1" ht="12.75">
      <c r="S2604" s="199"/>
      <c r="T2604" s="199"/>
      <c r="U2604" s="199"/>
      <c r="V2604" s="199"/>
      <c r="W2604" s="199"/>
      <c r="X2604" s="199"/>
      <c r="Y2604" s="199"/>
      <c r="Z2604" s="199"/>
      <c r="AA2604" s="199"/>
      <c r="AB2604" s="199"/>
      <c r="AC2604" s="199"/>
      <c r="AD2604" s="199"/>
      <c r="AE2604" s="199"/>
      <c r="AF2604" s="199"/>
      <c r="AG2604" s="199"/>
    </row>
    <row r="2605" spans="19:33" customFormat="1" ht="12.75">
      <c r="S2605" s="199"/>
      <c r="T2605" s="199"/>
      <c r="U2605" s="199"/>
      <c r="V2605" s="199"/>
      <c r="W2605" s="199"/>
      <c r="X2605" s="199"/>
      <c r="Y2605" s="199"/>
      <c r="Z2605" s="199"/>
      <c r="AA2605" s="199"/>
      <c r="AB2605" s="199"/>
      <c r="AC2605" s="199"/>
      <c r="AD2605" s="199"/>
      <c r="AE2605" s="199"/>
      <c r="AF2605" s="199"/>
      <c r="AG2605" s="199"/>
    </row>
    <row r="2606" spans="19:33" customFormat="1" ht="12.75">
      <c r="S2606" s="199"/>
      <c r="T2606" s="199"/>
      <c r="U2606" s="199"/>
      <c r="V2606" s="199"/>
      <c r="W2606" s="199"/>
      <c r="X2606" s="199"/>
      <c r="Y2606" s="199"/>
      <c r="Z2606" s="199"/>
      <c r="AA2606" s="199"/>
      <c r="AB2606" s="199"/>
      <c r="AC2606" s="199"/>
      <c r="AD2606" s="199"/>
      <c r="AE2606" s="199"/>
      <c r="AF2606" s="199"/>
      <c r="AG2606" s="199"/>
    </row>
    <row r="2607" spans="19:33" customFormat="1" ht="12.75">
      <c r="S2607" s="199"/>
      <c r="T2607" s="199"/>
      <c r="U2607" s="199"/>
      <c r="V2607" s="199"/>
      <c r="W2607" s="199"/>
      <c r="X2607" s="199"/>
      <c r="Y2607" s="199"/>
      <c r="Z2607" s="199"/>
      <c r="AA2607" s="199"/>
      <c r="AB2607" s="199"/>
      <c r="AC2607" s="199"/>
      <c r="AD2607" s="199"/>
      <c r="AE2607" s="199"/>
      <c r="AF2607" s="199"/>
      <c r="AG2607" s="199"/>
    </row>
    <row r="2608" spans="19:33" customFormat="1" ht="12.75">
      <c r="S2608" s="199"/>
      <c r="T2608" s="199"/>
      <c r="U2608" s="199"/>
      <c r="V2608" s="199"/>
      <c r="W2608" s="199"/>
      <c r="X2608" s="199"/>
      <c r="Y2608" s="199"/>
      <c r="Z2608" s="199"/>
      <c r="AA2608" s="199"/>
      <c r="AB2608" s="199"/>
      <c r="AC2608" s="199"/>
      <c r="AD2608" s="199"/>
      <c r="AE2608" s="199"/>
      <c r="AF2608" s="199"/>
      <c r="AG2608" s="199"/>
    </row>
    <row r="2609" spans="19:33" customFormat="1" ht="12.75">
      <c r="S2609" s="199"/>
      <c r="T2609" s="199"/>
      <c r="U2609" s="199"/>
      <c r="V2609" s="199"/>
      <c r="W2609" s="199"/>
      <c r="X2609" s="199"/>
      <c r="Y2609" s="199"/>
      <c r="Z2609" s="199"/>
      <c r="AA2609" s="199"/>
      <c r="AB2609" s="199"/>
      <c r="AC2609" s="199"/>
      <c r="AD2609" s="199"/>
      <c r="AE2609" s="199"/>
      <c r="AF2609" s="199"/>
      <c r="AG2609" s="199"/>
    </row>
    <row r="2610" spans="19:33" customFormat="1" ht="12.75">
      <c r="S2610" s="199"/>
      <c r="T2610" s="199"/>
      <c r="U2610" s="199"/>
      <c r="V2610" s="199"/>
      <c r="W2610" s="199"/>
      <c r="X2610" s="199"/>
      <c r="Y2610" s="199"/>
      <c r="Z2610" s="199"/>
      <c r="AA2610" s="199"/>
      <c r="AB2610" s="199"/>
      <c r="AC2610" s="199"/>
      <c r="AD2610" s="199"/>
      <c r="AE2610" s="199"/>
      <c r="AF2610" s="199"/>
      <c r="AG2610" s="199"/>
    </row>
    <row r="2611" spans="19:33" customFormat="1" ht="12.75">
      <c r="S2611" s="199"/>
      <c r="T2611" s="199"/>
      <c r="U2611" s="199"/>
      <c r="V2611" s="199"/>
      <c r="W2611" s="199"/>
      <c r="X2611" s="199"/>
      <c r="Y2611" s="199"/>
      <c r="Z2611" s="199"/>
      <c r="AA2611" s="199"/>
      <c r="AB2611" s="199"/>
      <c r="AC2611" s="199"/>
      <c r="AD2611" s="199"/>
      <c r="AE2611" s="199"/>
      <c r="AF2611" s="199"/>
      <c r="AG2611" s="199"/>
    </row>
    <row r="2612" spans="19:33" customFormat="1" ht="12.75">
      <c r="S2612" s="199"/>
      <c r="T2612" s="199"/>
      <c r="U2612" s="199"/>
      <c r="V2612" s="199"/>
      <c r="W2612" s="199"/>
      <c r="X2612" s="199"/>
      <c r="Y2612" s="199"/>
      <c r="Z2612" s="199"/>
      <c r="AA2612" s="199"/>
      <c r="AB2612" s="199"/>
      <c r="AC2612" s="199"/>
      <c r="AD2612" s="199"/>
      <c r="AE2612" s="199"/>
      <c r="AF2612" s="199"/>
      <c r="AG2612" s="199"/>
    </row>
    <row r="2613" spans="19:33" customFormat="1" ht="12.75">
      <c r="S2613" s="199"/>
      <c r="T2613" s="199"/>
      <c r="U2613" s="199"/>
      <c r="V2613" s="199"/>
      <c r="W2613" s="199"/>
      <c r="X2613" s="199"/>
      <c r="Y2613" s="199"/>
      <c r="Z2613" s="199"/>
      <c r="AA2613" s="199"/>
      <c r="AB2613" s="199"/>
      <c r="AC2613" s="199"/>
      <c r="AD2613" s="199"/>
      <c r="AE2613" s="199"/>
      <c r="AF2613" s="199"/>
      <c r="AG2613" s="199"/>
    </row>
    <row r="2614" spans="19:33" customFormat="1" ht="12.75">
      <c r="S2614" s="199"/>
      <c r="T2614" s="199"/>
      <c r="U2614" s="199"/>
      <c r="V2614" s="199"/>
      <c r="W2614" s="199"/>
      <c r="X2614" s="199"/>
      <c r="Y2614" s="199"/>
      <c r="Z2614" s="199"/>
      <c r="AA2614" s="199"/>
      <c r="AB2614" s="199"/>
      <c r="AC2614" s="199"/>
      <c r="AD2614" s="199"/>
      <c r="AE2614" s="199"/>
      <c r="AF2614" s="199"/>
      <c r="AG2614" s="199"/>
    </row>
    <row r="2615" spans="19:33" customFormat="1" ht="12.75">
      <c r="S2615" s="199"/>
      <c r="T2615" s="199"/>
      <c r="U2615" s="199"/>
      <c r="V2615" s="199"/>
      <c r="W2615" s="199"/>
      <c r="X2615" s="199"/>
      <c r="Y2615" s="199"/>
      <c r="Z2615" s="199"/>
      <c r="AA2615" s="199"/>
      <c r="AB2615" s="199"/>
      <c r="AC2615" s="199"/>
      <c r="AD2615" s="199"/>
      <c r="AE2615" s="199"/>
      <c r="AF2615" s="199"/>
      <c r="AG2615" s="199"/>
    </row>
    <row r="2616" spans="19:33" customFormat="1" ht="12.75">
      <c r="S2616" s="199"/>
      <c r="T2616" s="199"/>
      <c r="U2616" s="199"/>
      <c r="V2616" s="199"/>
      <c r="W2616" s="199"/>
      <c r="X2616" s="199"/>
      <c r="Y2616" s="199"/>
      <c r="Z2616" s="199"/>
      <c r="AA2616" s="199"/>
      <c r="AB2616" s="199"/>
      <c r="AC2616" s="199"/>
      <c r="AD2616" s="199"/>
      <c r="AE2616" s="199"/>
      <c r="AF2616" s="199"/>
      <c r="AG2616" s="199"/>
    </row>
    <row r="2617" spans="19:33" customFormat="1" ht="12.75">
      <c r="S2617" s="199"/>
      <c r="T2617" s="199"/>
      <c r="U2617" s="199"/>
      <c r="V2617" s="199"/>
      <c r="W2617" s="199"/>
      <c r="X2617" s="199"/>
      <c r="Y2617" s="199"/>
      <c r="Z2617" s="199"/>
      <c r="AA2617" s="199"/>
      <c r="AB2617" s="199"/>
      <c r="AC2617" s="199"/>
      <c r="AD2617" s="199"/>
      <c r="AE2617" s="199"/>
      <c r="AF2617" s="199"/>
      <c r="AG2617" s="199"/>
    </row>
    <row r="2618" spans="19:33" customFormat="1" ht="12.75">
      <c r="S2618" s="199"/>
      <c r="T2618" s="199"/>
      <c r="U2618" s="199"/>
      <c r="V2618" s="199"/>
      <c r="W2618" s="199"/>
      <c r="X2618" s="199"/>
      <c r="Y2618" s="199"/>
      <c r="Z2618" s="199"/>
      <c r="AA2618" s="199"/>
      <c r="AB2618" s="199"/>
      <c r="AC2618" s="199"/>
      <c r="AD2618" s="199"/>
      <c r="AE2618" s="199"/>
      <c r="AF2618" s="199"/>
      <c r="AG2618" s="199"/>
    </row>
    <row r="2619" spans="19:33" customFormat="1" ht="12.75">
      <c r="S2619" s="199"/>
      <c r="T2619" s="199"/>
      <c r="U2619" s="199"/>
      <c r="V2619" s="199"/>
      <c r="W2619" s="199"/>
      <c r="X2619" s="199"/>
      <c r="Y2619" s="199"/>
      <c r="Z2619" s="199"/>
      <c r="AA2619" s="199"/>
      <c r="AB2619" s="199"/>
      <c r="AC2619" s="199"/>
      <c r="AD2619" s="199"/>
      <c r="AE2619" s="199"/>
      <c r="AF2619" s="199"/>
      <c r="AG2619" s="199"/>
    </row>
    <row r="2620" spans="19:33" customFormat="1" ht="12.75">
      <c r="S2620" s="199"/>
      <c r="T2620" s="199"/>
      <c r="U2620" s="199"/>
      <c r="V2620" s="199"/>
      <c r="W2620" s="199"/>
      <c r="X2620" s="199"/>
      <c r="Y2620" s="199"/>
      <c r="Z2620" s="199"/>
      <c r="AA2620" s="199"/>
      <c r="AB2620" s="199"/>
      <c r="AC2620" s="199"/>
      <c r="AD2620" s="199"/>
      <c r="AE2620" s="199"/>
      <c r="AF2620" s="199"/>
      <c r="AG2620" s="199"/>
    </row>
    <row r="2621" spans="19:33" customFormat="1" ht="12.75">
      <c r="S2621" s="199"/>
      <c r="T2621" s="199"/>
      <c r="U2621" s="199"/>
      <c r="V2621" s="199"/>
      <c r="W2621" s="199"/>
      <c r="X2621" s="199"/>
      <c r="Y2621" s="199"/>
      <c r="Z2621" s="199"/>
      <c r="AA2621" s="199"/>
      <c r="AB2621" s="199"/>
      <c r="AC2621" s="199"/>
      <c r="AD2621" s="199"/>
      <c r="AE2621" s="199"/>
      <c r="AF2621" s="199"/>
      <c r="AG2621" s="199"/>
    </row>
    <row r="2622" spans="19:33" customFormat="1" ht="12.75">
      <c r="S2622" s="199"/>
      <c r="T2622" s="199"/>
      <c r="U2622" s="199"/>
      <c r="V2622" s="199"/>
      <c r="W2622" s="199"/>
      <c r="X2622" s="199"/>
      <c r="Y2622" s="199"/>
      <c r="Z2622" s="199"/>
      <c r="AA2622" s="199"/>
      <c r="AB2622" s="199"/>
      <c r="AC2622" s="199"/>
      <c r="AD2622" s="199"/>
      <c r="AE2622" s="199"/>
      <c r="AF2622" s="199"/>
      <c r="AG2622" s="199"/>
    </row>
    <row r="2623" spans="19:33" customFormat="1" ht="12.75">
      <c r="S2623" s="199"/>
      <c r="T2623" s="199"/>
      <c r="U2623" s="199"/>
      <c r="V2623" s="199"/>
      <c r="W2623" s="199"/>
      <c r="X2623" s="199"/>
      <c r="Y2623" s="199"/>
      <c r="Z2623" s="199"/>
      <c r="AA2623" s="199"/>
      <c r="AB2623" s="199"/>
      <c r="AC2623" s="199"/>
      <c r="AD2623" s="199"/>
      <c r="AE2623" s="199"/>
      <c r="AF2623" s="199"/>
      <c r="AG2623" s="199"/>
    </row>
    <row r="2624" spans="19:33" customFormat="1" ht="12.75">
      <c r="S2624" s="199"/>
      <c r="T2624" s="199"/>
      <c r="U2624" s="199"/>
      <c r="V2624" s="199"/>
      <c r="W2624" s="199"/>
      <c r="X2624" s="199"/>
      <c r="Y2624" s="199"/>
      <c r="Z2624" s="199"/>
      <c r="AA2624" s="199"/>
      <c r="AB2624" s="199"/>
      <c r="AC2624" s="199"/>
      <c r="AD2624" s="199"/>
      <c r="AE2624" s="199"/>
      <c r="AF2624" s="199"/>
      <c r="AG2624" s="199"/>
    </row>
    <row r="2625" spans="19:33" customFormat="1" ht="12.75">
      <c r="S2625" s="199"/>
      <c r="T2625" s="199"/>
      <c r="U2625" s="199"/>
      <c r="V2625" s="199"/>
      <c r="W2625" s="199"/>
      <c r="X2625" s="199"/>
      <c r="Y2625" s="199"/>
      <c r="Z2625" s="199"/>
      <c r="AA2625" s="199"/>
      <c r="AB2625" s="199"/>
      <c r="AC2625" s="199"/>
      <c r="AD2625" s="199"/>
      <c r="AE2625" s="199"/>
      <c r="AF2625" s="199"/>
      <c r="AG2625" s="199"/>
    </row>
    <row r="2626" spans="19:33" customFormat="1" ht="12.75">
      <c r="S2626" s="199"/>
      <c r="T2626" s="199"/>
      <c r="U2626" s="199"/>
      <c r="V2626" s="199"/>
      <c r="W2626" s="199"/>
      <c r="X2626" s="199"/>
      <c r="Y2626" s="199"/>
      <c r="Z2626" s="199"/>
      <c r="AA2626" s="199"/>
      <c r="AB2626" s="199"/>
      <c r="AC2626" s="199"/>
      <c r="AD2626" s="199"/>
      <c r="AE2626" s="199"/>
      <c r="AF2626" s="199"/>
      <c r="AG2626" s="199"/>
    </row>
    <row r="2627" spans="19:33" customFormat="1" ht="12.75">
      <c r="S2627" s="199"/>
      <c r="T2627" s="199"/>
      <c r="U2627" s="199"/>
      <c r="V2627" s="199"/>
      <c r="W2627" s="199"/>
      <c r="X2627" s="199"/>
      <c r="Y2627" s="199"/>
      <c r="Z2627" s="199"/>
      <c r="AA2627" s="199"/>
      <c r="AB2627" s="199"/>
      <c r="AC2627" s="199"/>
      <c r="AD2627" s="199"/>
      <c r="AE2627" s="199"/>
      <c r="AF2627" s="199"/>
      <c r="AG2627" s="199"/>
    </row>
    <row r="2628" spans="19:33" customFormat="1" ht="12.75">
      <c r="S2628" s="199"/>
      <c r="T2628" s="199"/>
      <c r="U2628" s="199"/>
      <c r="V2628" s="199"/>
      <c r="W2628" s="199"/>
      <c r="X2628" s="199"/>
      <c r="Y2628" s="199"/>
      <c r="Z2628" s="199"/>
      <c r="AA2628" s="199"/>
      <c r="AB2628" s="199"/>
      <c r="AC2628" s="199"/>
      <c r="AD2628" s="199"/>
      <c r="AE2628" s="199"/>
      <c r="AF2628" s="199"/>
      <c r="AG2628" s="199"/>
    </row>
    <row r="2629" spans="19:33" customFormat="1" ht="12.75">
      <c r="S2629" s="199"/>
      <c r="T2629" s="199"/>
      <c r="U2629" s="199"/>
      <c r="V2629" s="199"/>
      <c r="W2629" s="199"/>
      <c r="X2629" s="199"/>
      <c r="Y2629" s="199"/>
      <c r="Z2629" s="199"/>
      <c r="AA2629" s="199"/>
      <c r="AB2629" s="199"/>
      <c r="AC2629" s="199"/>
      <c r="AD2629" s="199"/>
      <c r="AE2629" s="199"/>
      <c r="AF2629" s="199"/>
      <c r="AG2629" s="199"/>
    </row>
    <row r="2630" spans="19:33" customFormat="1" ht="12.75">
      <c r="S2630" s="199"/>
      <c r="T2630" s="199"/>
      <c r="U2630" s="199"/>
      <c r="V2630" s="199"/>
      <c r="W2630" s="199"/>
      <c r="X2630" s="199"/>
      <c r="Y2630" s="199"/>
      <c r="Z2630" s="199"/>
      <c r="AA2630" s="199"/>
      <c r="AB2630" s="199"/>
      <c r="AC2630" s="199"/>
      <c r="AD2630" s="199"/>
      <c r="AE2630" s="199"/>
      <c r="AF2630" s="199"/>
      <c r="AG2630" s="199"/>
    </row>
    <row r="2631" spans="19:33" customFormat="1" ht="12.75">
      <c r="S2631" s="199"/>
      <c r="T2631" s="199"/>
      <c r="U2631" s="199"/>
      <c r="V2631" s="199"/>
      <c r="W2631" s="199"/>
      <c r="X2631" s="199"/>
      <c r="Y2631" s="199"/>
      <c r="Z2631" s="199"/>
      <c r="AA2631" s="199"/>
      <c r="AB2631" s="199"/>
      <c r="AC2631" s="199"/>
      <c r="AD2631" s="199"/>
      <c r="AE2631" s="199"/>
      <c r="AF2631" s="199"/>
      <c r="AG2631" s="199"/>
    </row>
    <row r="2632" spans="19:33" customFormat="1" ht="12.75">
      <c r="S2632" s="199"/>
      <c r="T2632" s="199"/>
      <c r="U2632" s="199"/>
      <c r="V2632" s="199"/>
      <c r="W2632" s="199"/>
      <c r="X2632" s="199"/>
      <c r="Y2632" s="199"/>
      <c r="Z2632" s="199"/>
      <c r="AA2632" s="199"/>
      <c r="AB2632" s="199"/>
      <c r="AC2632" s="199"/>
      <c r="AD2632" s="199"/>
      <c r="AE2632" s="199"/>
      <c r="AF2632" s="199"/>
      <c r="AG2632" s="199"/>
    </row>
    <row r="2633" spans="19:33" customFormat="1" ht="12.75">
      <c r="S2633" s="199"/>
      <c r="T2633" s="199"/>
      <c r="U2633" s="199"/>
      <c r="V2633" s="199"/>
      <c r="W2633" s="199"/>
      <c r="X2633" s="199"/>
      <c r="Y2633" s="199"/>
      <c r="Z2633" s="199"/>
      <c r="AA2633" s="199"/>
      <c r="AB2633" s="199"/>
      <c r="AC2633" s="199"/>
      <c r="AD2633" s="199"/>
      <c r="AE2633" s="199"/>
      <c r="AF2633" s="199"/>
      <c r="AG2633" s="199"/>
    </row>
    <row r="2634" spans="19:33" customFormat="1" ht="12.75">
      <c r="S2634" s="199"/>
      <c r="T2634" s="199"/>
      <c r="U2634" s="199"/>
      <c r="V2634" s="199"/>
      <c r="W2634" s="199"/>
      <c r="X2634" s="199"/>
      <c r="Y2634" s="199"/>
      <c r="Z2634" s="199"/>
      <c r="AA2634" s="199"/>
      <c r="AB2634" s="199"/>
      <c r="AC2634" s="199"/>
      <c r="AD2634" s="199"/>
      <c r="AE2634" s="199"/>
      <c r="AF2634" s="199"/>
      <c r="AG2634" s="199"/>
    </row>
    <row r="2635" spans="19:33" customFormat="1" ht="12.75">
      <c r="S2635" s="199"/>
      <c r="T2635" s="199"/>
      <c r="U2635" s="199"/>
      <c r="V2635" s="199"/>
      <c r="W2635" s="199"/>
      <c r="X2635" s="199"/>
      <c r="Y2635" s="199"/>
      <c r="Z2635" s="199"/>
      <c r="AA2635" s="199"/>
      <c r="AB2635" s="199"/>
      <c r="AC2635" s="199"/>
      <c r="AD2635" s="199"/>
      <c r="AE2635" s="199"/>
      <c r="AF2635" s="199"/>
      <c r="AG2635" s="199"/>
    </row>
    <row r="2636" spans="19:33" customFormat="1" ht="12.75">
      <c r="S2636" s="199"/>
      <c r="T2636" s="199"/>
      <c r="U2636" s="199"/>
      <c r="V2636" s="199"/>
      <c r="W2636" s="199"/>
      <c r="X2636" s="199"/>
      <c r="Y2636" s="199"/>
      <c r="Z2636" s="199"/>
      <c r="AA2636" s="199"/>
      <c r="AB2636" s="199"/>
      <c r="AC2636" s="199"/>
      <c r="AD2636" s="199"/>
      <c r="AE2636" s="199"/>
      <c r="AF2636" s="199"/>
      <c r="AG2636" s="199"/>
    </row>
    <row r="2637" spans="19:33" customFormat="1" ht="12.75">
      <c r="S2637" s="199"/>
      <c r="T2637" s="199"/>
      <c r="U2637" s="199"/>
      <c r="V2637" s="199"/>
      <c r="W2637" s="199"/>
      <c r="X2637" s="199"/>
      <c r="Y2637" s="199"/>
      <c r="Z2637" s="199"/>
      <c r="AA2637" s="199"/>
      <c r="AB2637" s="199"/>
      <c r="AC2637" s="199"/>
      <c r="AD2637" s="199"/>
      <c r="AE2637" s="199"/>
      <c r="AF2637" s="199"/>
      <c r="AG2637" s="199"/>
    </row>
    <row r="2638" spans="19:33" customFormat="1" ht="12.75">
      <c r="S2638" s="199"/>
      <c r="T2638" s="199"/>
      <c r="U2638" s="199"/>
      <c r="V2638" s="199"/>
      <c r="W2638" s="199"/>
      <c r="X2638" s="199"/>
      <c r="Y2638" s="199"/>
      <c r="Z2638" s="199"/>
      <c r="AA2638" s="199"/>
      <c r="AB2638" s="199"/>
      <c r="AC2638" s="199"/>
      <c r="AD2638" s="199"/>
      <c r="AE2638" s="199"/>
      <c r="AF2638" s="199"/>
      <c r="AG2638" s="199"/>
    </row>
    <row r="2639" spans="19:33" customFormat="1" ht="12.75">
      <c r="S2639" s="199"/>
      <c r="T2639" s="199"/>
      <c r="U2639" s="199"/>
      <c r="V2639" s="199"/>
      <c r="W2639" s="199"/>
      <c r="X2639" s="199"/>
      <c r="Y2639" s="199"/>
      <c r="Z2639" s="199"/>
      <c r="AA2639" s="199"/>
      <c r="AB2639" s="199"/>
      <c r="AC2639" s="199"/>
      <c r="AD2639" s="199"/>
      <c r="AE2639" s="199"/>
      <c r="AF2639" s="199"/>
      <c r="AG2639" s="199"/>
    </row>
    <row r="2640" spans="19:33" customFormat="1" ht="12.75">
      <c r="S2640" s="199"/>
      <c r="T2640" s="199"/>
      <c r="U2640" s="199"/>
      <c r="V2640" s="199"/>
      <c r="W2640" s="199"/>
      <c r="X2640" s="199"/>
      <c r="Y2640" s="199"/>
      <c r="Z2640" s="199"/>
      <c r="AA2640" s="199"/>
      <c r="AB2640" s="199"/>
      <c r="AC2640" s="199"/>
      <c r="AD2640" s="199"/>
      <c r="AE2640" s="199"/>
      <c r="AF2640" s="199"/>
      <c r="AG2640" s="199"/>
    </row>
    <row r="2641" spans="19:33" customFormat="1" ht="12.75">
      <c r="S2641" s="199"/>
      <c r="T2641" s="199"/>
      <c r="U2641" s="199"/>
      <c r="V2641" s="199"/>
      <c r="W2641" s="199"/>
      <c r="X2641" s="199"/>
      <c r="Y2641" s="199"/>
      <c r="Z2641" s="199"/>
      <c r="AA2641" s="199"/>
      <c r="AB2641" s="199"/>
      <c r="AC2641" s="199"/>
      <c r="AD2641" s="199"/>
      <c r="AE2641" s="199"/>
      <c r="AF2641" s="199"/>
      <c r="AG2641" s="199"/>
    </row>
    <row r="2642" spans="19:33" customFormat="1" ht="12.75">
      <c r="S2642" s="199"/>
      <c r="T2642" s="199"/>
      <c r="U2642" s="199"/>
      <c r="V2642" s="199"/>
      <c r="W2642" s="199"/>
      <c r="X2642" s="199"/>
      <c r="Y2642" s="199"/>
      <c r="Z2642" s="199"/>
      <c r="AA2642" s="199"/>
      <c r="AB2642" s="199"/>
      <c r="AC2642" s="199"/>
      <c r="AD2642" s="199"/>
      <c r="AE2642" s="199"/>
      <c r="AF2642" s="199"/>
      <c r="AG2642" s="199"/>
    </row>
    <row r="2643" spans="19:33" customFormat="1" ht="12.75">
      <c r="S2643" s="199"/>
      <c r="T2643" s="199"/>
      <c r="U2643" s="199"/>
      <c r="V2643" s="199"/>
      <c r="W2643" s="199"/>
      <c r="X2643" s="199"/>
      <c r="Y2643" s="199"/>
      <c r="Z2643" s="199"/>
      <c r="AA2643" s="199"/>
      <c r="AB2643" s="199"/>
      <c r="AC2643" s="199"/>
      <c r="AD2643" s="199"/>
      <c r="AE2643" s="199"/>
      <c r="AF2643" s="199"/>
      <c r="AG2643" s="199"/>
    </row>
    <row r="2644" spans="19:33" customFormat="1" ht="12.75">
      <c r="S2644" s="199"/>
      <c r="T2644" s="199"/>
      <c r="U2644" s="199"/>
      <c r="V2644" s="199"/>
      <c r="W2644" s="199"/>
      <c r="X2644" s="199"/>
      <c r="Y2644" s="199"/>
      <c r="Z2644" s="199"/>
      <c r="AA2644" s="199"/>
      <c r="AB2644" s="199"/>
      <c r="AC2644" s="199"/>
      <c r="AD2644" s="199"/>
      <c r="AE2644" s="199"/>
      <c r="AF2644" s="199"/>
      <c r="AG2644" s="199"/>
    </row>
    <row r="2645" spans="19:33" customFormat="1" ht="12.75">
      <c r="S2645" s="199"/>
      <c r="T2645" s="199"/>
      <c r="U2645" s="199"/>
      <c r="V2645" s="199"/>
      <c r="W2645" s="199"/>
      <c r="X2645" s="199"/>
      <c r="Y2645" s="199"/>
      <c r="Z2645" s="199"/>
      <c r="AA2645" s="199"/>
      <c r="AB2645" s="199"/>
      <c r="AC2645" s="199"/>
      <c r="AD2645" s="199"/>
      <c r="AE2645" s="199"/>
      <c r="AF2645" s="199"/>
      <c r="AG2645" s="199"/>
    </row>
    <row r="2646" spans="19:33" customFormat="1" ht="12.75">
      <c r="S2646" s="199"/>
      <c r="T2646" s="199"/>
      <c r="U2646" s="199"/>
      <c r="V2646" s="199"/>
      <c r="W2646" s="199"/>
      <c r="X2646" s="199"/>
      <c r="Y2646" s="199"/>
      <c r="Z2646" s="199"/>
      <c r="AA2646" s="199"/>
      <c r="AB2646" s="199"/>
      <c r="AC2646" s="199"/>
      <c r="AD2646" s="199"/>
      <c r="AE2646" s="199"/>
      <c r="AF2646" s="199"/>
      <c r="AG2646" s="199"/>
    </row>
    <row r="2647" spans="19:33" customFormat="1" ht="12.75">
      <c r="S2647" s="199"/>
      <c r="T2647" s="199"/>
      <c r="U2647" s="199"/>
      <c r="V2647" s="199"/>
      <c r="W2647" s="199"/>
      <c r="X2647" s="199"/>
      <c r="Y2647" s="199"/>
      <c r="Z2647" s="199"/>
      <c r="AA2647" s="199"/>
      <c r="AB2647" s="199"/>
      <c r="AC2647" s="199"/>
      <c r="AD2647" s="199"/>
      <c r="AE2647" s="199"/>
      <c r="AF2647" s="199"/>
      <c r="AG2647" s="199"/>
    </row>
    <row r="2648" spans="19:33" customFormat="1" ht="12.75">
      <c r="S2648" s="199"/>
      <c r="T2648" s="199"/>
      <c r="U2648" s="199"/>
      <c r="V2648" s="199"/>
      <c r="W2648" s="199"/>
      <c r="X2648" s="199"/>
      <c r="Y2648" s="199"/>
      <c r="Z2648" s="199"/>
      <c r="AA2648" s="199"/>
      <c r="AB2648" s="199"/>
      <c r="AC2648" s="199"/>
      <c r="AD2648" s="199"/>
      <c r="AE2648" s="199"/>
      <c r="AF2648" s="199"/>
      <c r="AG2648" s="199"/>
    </row>
    <row r="2649" spans="19:33" customFormat="1" ht="12.75">
      <c r="S2649" s="199"/>
      <c r="T2649" s="199"/>
      <c r="U2649" s="199"/>
      <c r="V2649" s="199"/>
      <c r="W2649" s="199"/>
      <c r="X2649" s="199"/>
      <c r="Y2649" s="199"/>
      <c r="Z2649" s="199"/>
      <c r="AA2649" s="199"/>
      <c r="AB2649" s="199"/>
      <c r="AC2649" s="199"/>
      <c r="AD2649" s="199"/>
      <c r="AE2649" s="199"/>
      <c r="AF2649" s="199"/>
      <c r="AG2649" s="199"/>
    </row>
    <row r="2650" spans="19:33" customFormat="1" ht="12.75">
      <c r="S2650" s="199"/>
      <c r="T2650" s="199"/>
      <c r="U2650" s="199"/>
      <c r="V2650" s="199"/>
      <c r="W2650" s="199"/>
      <c r="X2650" s="199"/>
      <c r="Y2650" s="199"/>
      <c r="Z2650" s="199"/>
      <c r="AA2650" s="199"/>
      <c r="AB2650" s="199"/>
      <c r="AC2650" s="199"/>
      <c r="AD2650" s="199"/>
      <c r="AE2650" s="199"/>
      <c r="AF2650" s="199"/>
      <c r="AG2650" s="199"/>
    </row>
    <row r="2651" spans="19:33" customFormat="1" ht="12.75">
      <c r="S2651" s="199"/>
      <c r="T2651" s="199"/>
      <c r="U2651" s="199"/>
      <c r="V2651" s="199"/>
      <c r="W2651" s="199"/>
      <c r="X2651" s="199"/>
      <c r="Y2651" s="199"/>
      <c r="Z2651" s="199"/>
      <c r="AA2651" s="199"/>
      <c r="AB2651" s="199"/>
      <c r="AC2651" s="199"/>
      <c r="AD2651" s="199"/>
      <c r="AE2651" s="199"/>
      <c r="AF2651" s="199"/>
      <c r="AG2651" s="199"/>
    </row>
    <row r="2652" spans="19:33" customFormat="1" ht="12.75">
      <c r="S2652" s="199"/>
      <c r="T2652" s="199"/>
      <c r="U2652" s="199"/>
      <c r="V2652" s="199"/>
      <c r="W2652" s="199"/>
      <c r="X2652" s="199"/>
      <c r="Y2652" s="199"/>
      <c r="Z2652" s="199"/>
      <c r="AA2652" s="199"/>
      <c r="AB2652" s="199"/>
      <c r="AC2652" s="199"/>
      <c r="AD2652" s="199"/>
      <c r="AE2652" s="199"/>
      <c r="AF2652" s="199"/>
      <c r="AG2652" s="199"/>
    </row>
    <row r="2653" spans="19:33" customFormat="1" ht="12.75">
      <c r="S2653" s="199"/>
      <c r="T2653" s="199"/>
      <c r="U2653" s="199"/>
      <c r="V2653" s="199"/>
      <c r="W2653" s="199"/>
      <c r="X2653" s="199"/>
      <c r="Y2653" s="199"/>
      <c r="Z2653" s="199"/>
      <c r="AA2653" s="199"/>
      <c r="AB2653" s="199"/>
      <c r="AC2653" s="199"/>
      <c r="AD2653" s="199"/>
      <c r="AE2653" s="199"/>
      <c r="AF2653" s="199"/>
      <c r="AG2653" s="199"/>
    </row>
    <row r="2654" spans="19:33" customFormat="1" ht="12.75">
      <c r="S2654" s="199"/>
      <c r="T2654" s="199"/>
      <c r="U2654" s="199"/>
      <c r="V2654" s="199"/>
      <c r="W2654" s="199"/>
      <c r="X2654" s="199"/>
      <c r="Y2654" s="199"/>
      <c r="Z2654" s="199"/>
      <c r="AA2654" s="199"/>
      <c r="AB2654" s="199"/>
      <c r="AC2654" s="199"/>
      <c r="AD2654" s="199"/>
      <c r="AE2654" s="199"/>
      <c r="AF2654" s="199"/>
      <c r="AG2654" s="199"/>
    </row>
    <row r="2655" spans="19:33" customFormat="1" ht="12.75">
      <c r="S2655" s="199"/>
      <c r="T2655" s="199"/>
      <c r="U2655" s="199"/>
      <c r="V2655" s="199"/>
      <c r="W2655" s="199"/>
      <c r="X2655" s="199"/>
      <c r="Y2655" s="199"/>
      <c r="Z2655" s="199"/>
      <c r="AA2655" s="199"/>
      <c r="AB2655" s="199"/>
      <c r="AC2655" s="199"/>
      <c r="AD2655" s="199"/>
      <c r="AE2655" s="199"/>
      <c r="AF2655" s="199"/>
      <c r="AG2655" s="199"/>
    </row>
    <row r="2656" spans="19:33" customFormat="1" ht="12.75">
      <c r="S2656" s="199"/>
      <c r="T2656" s="199"/>
      <c r="U2656" s="199"/>
      <c r="V2656" s="199"/>
      <c r="W2656" s="199"/>
      <c r="X2656" s="199"/>
      <c r="Y2656" s="199"/>
      <c r="Z2656" s="199"/>
      <c r="AA2656" s="199"/>
      <c r="AB2656" s="199"/>
      <c r="AC2656" s="199"/>
      <c r="AD2656" s="199"/>
      <c r="AE2656" s="199"/>
      <c r="AF2656" s="199"/>
      <c r="AG2656" s="199"/>
    </row>
    <row r="2657" spans="19:33" customFormat="1" ht="12.75">
      <c r="S2657" s="199"/>
      <c r="T2657" s="199"/>
      <c r="U2657" s="199"/>
      <c r="V2657" s="199"/>
      <c r="W2657" s="199"/>
      <c r="X2657" s="199"/>
      <c r="Y2657" s="199"/>
      <c r="Z2657" s="199"/>
      <c r="AA2657" s="199"/>
      <c r="AB2657" s="199"/>
      <c r="AC2657" s="199"/>
      <c r="AD2657" s="199"/>
      <c r="AE2657" s="199"/>
      <c r="AF2657" s="199"/>
      <c r="AG2657" s="199"/>
    </row>
    <row r="2658" spans="19:33" customFormat="1" ht="12.75">
      <c r="S2658" s="199"/>
      <c r="T2658" s="199"/>
      <c r="U2658" s="199"/>
      <c r="V2658" s="199"/>
      <c r="W2658" s="199"/>
      <c r="X2658" s="199"/>
      <c r="Y2658" s="199"/>
      <c r="Z2658" s="199"/>
      <c r="AA2658" s="199"/>
      <c r="AB2658" s="199"/>
      <c r="AC2658" s="199"/>
      <c r="AD2658" s="199"/>
      <c r="AE2658" s="199"/>
      <c r="AF2658" s="199"/>
      <c r="AG2658" s="199"/>
    </row>
    <row r="2659" spans="19:33" customFormat="1" ht="12.75">
      <c r="S2659" s="199"/>
      <c r="T2659" s="199"/>
      <c r="U2659" s="199"/>
      <c r="V2659" s="199"/>
      <c r="W2659" s="199"/>
      <c r="X2659" s="199"/>
      <c r="Y2659" s="199"/>
      <c r="Z2659" s="199"/>
      <c r="AA2659" s="199"/>
      <c r="AB2659" s="199"/>
      <c r="AC2659" s="199"/>
      <c r="AD2659" s="199"/>
      <c r="AE2659" s="199"/>
      <c r="AF2659" s="199"/>
      <c r="AG2659" s="199"/>
    </row>
    <row r="2660" spans="19:33" customFormat="1" ht="12.75">
      <c r="S2660" s="199"/>
      <c r="T2660" s="199"/>
      <c r="U2660" s="199"/>
      <c r="V2660" s="199"/>
      <c r="W2660" s="199"/>
      <c r="X2660" s="199"/>
      <c r="Y2660" s="199"/>
      <c r="Z2660" s="199"/>
      <c r="AA2660" s="199"/>
      <c r="AB2660" s="199"/>
      <c r="AC2660" s="199"/>
      <c r="AD2660" s="199"/>
      <c r="AE2660" s="199"/>
      <c r="AF2660" s="199"/>
      <c r="AG2660" s="199"/>
    </row>
    <row r="2661" spans="19:33" customFormat="1" ht="12.75">
      <c r="S2661" s="199"/>
      <c r="T2661" s="199"/>
      <c r="U2661" s="199"/>
      <c r="V2661" s="199"/>
      <c r="W2661" s="199"/>
      <c r="X2661" s="199"/>
      <c r="Y2661" s="199"/>
      <c r="Z2661" s="199"/>
      <c r="AA2661" s="199"/>
      <c r="AB2661" s="199"/>
      <c r="AC2661" s="199"/>
      <c r="AD2661" s="199"/>
      <c r="AE2661" s="199"/>
      <c r="AF2661" s="199"/>
      <c r="AG2661" s="199"/>
    </row>
    <row r="2662" spans="19:33" customFormat="1" ht="12.75">
      <c r="S2662" s="199"/>
      <c r="T2662" s="199"/>
      <c r="U2662" s="199"/>
      <c r="V2662" s="199"/>
      <c r="W2662" s="199"/>
      <c r="X2662" s="199"/>
      <c r="Y2662" s="199"/>
      <c r="Z2662" s="199"/>
      <c r="AA2662" s="199"/>
      <c r="AB2662" s="199"/>
      <c r="AC2662" s="199"/>
      <c r="AD2662" s="199"/>
      <c r="AE2662" s="199"/>
      <c r="AF2662" s="199"/>
      <c r="AG2662" s="199"/>
    </row>
    <row r="2663" spans="19:33" customFormat="1" ht="12.75">
      <c r="S2663" s="199"/>
      <c r="T2663" s="199"/>
      <c r="U2663" s="199"/>
      <c r="V2663" s="199"/>
      <c r="W2663" s="199"/>
      <c r="X2663" s="199"/>
      <c r="Y2663" s="199"/>
      <c r="Z2663" s="199"/>
      <c r="AA2663" s="199"/>
      <c r="AB2663" s="199"/>
      <c r="AC2663" s="199"/>
      <c r="AD2663" s="199"/>
      <c r="AE2663" s="199"/>
      <c r="AF2663" s="199"/>
      <c r="AG2663" s="199"/>
    </row>
    <row r="2664" spans="19:33" customFormat="1" ht="12.75">
      <c r="S2664" s="199"/>
      <c r="T2664" s="199"/>
      <c r="U2664" s="199"/>
      <c r="V2664" s="199"/>
      <c r="W2664" s="199"/>
      <c r="X2664" s="199"/>
      <c r="Y2664" s="199"/>
      <c r="Z2664" s="199"/>
      <c r="AA2664" s="199"/>
      <c r="AB2664" s="199"/>
      <c r="AC2664" s="199"/>
      <c r="AD2664" s="199"/>
      <c r="AE2664" s="199"/>
      <c r="AF2664" s="199"/>
      <c r="AG2664" s="199"/>
    </row>
    <row r="2665" spans="19:33" customFormat="1" ht="12.75">
      <c r="S2665" s="199"/>
      <c r="T2665" s="199"/>
      <c r="U2665" s="199"/>
      <c r="V2665" s="199"/>
      <c r="W2665" s="199"/>
      <c r="X2665" s="199"/>
      <c r="Y2665" s="199"/>
      <c r="Z2665" s="199"/>
      <c r="AA2665" s="199"/>
      <c r="AB2665" s="199"/>
      <c r="AC2665" s="199"/>
      <c r="AD2665" s="199"/>
      <c r="AE2665" s="199"/>
      <c r="AF2665" s="199"/>
      <c r="AG2665" s="199"/>
    </row>
    <row r="2666" spans="19:33" customFormat="1" ht="12.75">
      <c r="S2666" s="199"/>
      <c r="T2666" s="199"/>
      <c r="U2666" s="199"/>
      <c r="V2666" s="199"/>
      <c r="W2666" s="199"/>
      <c r="X2666" s="199"/>
      <c r="Y2666" s="199"/>
      <c r="Z2666" s="199"/>
      <c r="AA2666" s="199"/>
      <c r="AB2666" s="199"/>
      <c r="AC2666" s="199"/>
      <c r="AD2666" s="199"/>
      <c r="AE2666" s="199"/>
      <c r="AF2666" s="199"/>
      <c r="AG2666" s="199"/>
    </row>
    <row r="2667" spans="19:33" customFormat="1" ht="12.75">
      <c r="S2667" s="199"/>
      <c r="T2667" s="199"/>
      <c r="U2667" s="199"/>
      <c r="V2667" s="199"/>
      <c r="W2667" s="199"/>
      <c r="X2667" s="199"/>
      <c r="Y2667" s="199"/>
      <c r="Z2667" s="199"/>
      <c r="AA2667" s="199"/>
      <c r="AB2667" s="199"/>
      <c r="AC2667" s="199"/>
      <c r="AD2667" s="199"/>
      <c r="AE2667" s="199"/>
      <c r="AF2667" s="199"/>
      <c r="AG2667" s="199"/>
    </row>
    <row r="2668" spans="19:33" customFormat="1" ht="12.75">
      <c r="S2668" s="199"/>
      <c r="T2668" s="199"/>
      <c r="U2668" s="199"/>
      <c r="V2668" s="199"/>
      <c r="W2668" s="199"/>
      <c r="X2668" s="199"/>
      <c r="Y2668" s="199"/>
      <c r="Z2668" s="199"/>
      <c r="AA2668" s="199"/>
      <c r="AB2668" s="199"/>
      <c r="AC2668" s="199"/>
      <c r="AD2668" s="199"/>
      <c r="AE2668" s="199"/>
      <c r="AF2668" s="199"/>
      <c r="AG2668" s="199"/>
    </row>
    <row r="2669" spans="19:33" customFormat="1" ht="12.75">
      <c r="S2669" s="199"/>
      <c r="T2669" s="199"/>
      <c r="U2669" s="199"/>
      <c r="V2669" s="199"/>
      <c r="W2669" s="199"/>
      <c r="X2669" s="199"/>
      <c r="Y2669" s="199"/>
      <c r="Z2669" s="199"/>
      <c r="AA2669" s="199"/>
      <c r="AB2669" s="199"/>
      <c r="AC2669" s="199"/>
      <c r="AD2669" s="199"/>
      <c r="AE2669" s="199"/>
      <c r="AF2669" s="199"/>
      <c r="AG2669" s="199"/>
    </row>
    <row r="2670" spans="19:33" customFormat="1" ht="12.75">
      <c r="S2670" s="199"/>
      <c r="T2670" s="199"/>
      <c r="U2670" s="199"/>
      <c r="V2670" s="199"/>
      <c r="W2670" s="199"/>
      <c r="X2670" s="199"/>
      <c r="Y2670" s="199"/>
      <c r="Z2670" s="199"/>
      <c r="AA2670" s="199"/>
      <c r="AB2670" s="199"/>
      <c r="AC2670" s="199"/>
      <c r="AD2670" s="199"/>
      <c r="AE2670" s="199"/>
      <c r="AF2670" s="199"/>
      <c r="AG2670" s="199"/>
    </row>
    <row r="2671" spans="19:33" customFormat="1" ht="12.75">
      <c r="S2671" s="199"/>
      <c r="T2671" s="199"/>
      <c r="U2671" s="199"/>
      <c r="V2671" s="199"/>
      <c r="W2671" s="199"/>
      <c r="X2671" s="199"/>
      <c r="Y2671" s="199"/>
      <c r="Z2671" s="199"/>
      <c r="AA2671" s="199"/>
      <c r="AB2671" s="199"/>
      <c r="AC2671" s="199"/>
      <c r="AD2671" s="199"/>
      <c r="AE2671" s="199"/>
      <c r="AF2671" s="199"/>
      <c r="AG2671" s="199"/>
    </row>
    <row r="2672" spans="19:33" customFormat="1" ht="12.75">
      <c r="S2672" s="199"/>
      <c r="T2672" s="199"/>
      <c r="U2672" s="199"/>
      <c r="V2672" s="199"/>
      <c r="W2672" s="199"/>
      <c r="X2672" s="199"/>
      <c r="Y2672" s="199"/>
      <c r="Z2672" s="199"/>
      <c r="AA2672" s="199"/>
      <c r="AB2672" s="199"/>
      <c r="AC2672" s="199"/>
      <c r="AD2672" s="199"/>
      <c r="AE2672" s="199"/>
      <c r="AF2672" s="199"/>
      <c r="AG2672" s="199"/>
    </row>
    <row r="2673" spans="19:33" customFormat="1" ht="12.75">
      <c r="S2673" s="199"/>
      <c r="T2673" s="199"/>
      <c r="U2673" s="199"/>
      <c r="V2673" s="199"/>
      <c r="W2673" s="199"/>
      <c r="X2673" s="199"/>
      <c r="Y2673" s="199"/>
      <c r="Z2673" s="199"/>
      <c r="AA2673" s="199"/>
      <c r="AB2673" s="199"/>
      <c r="AC2673" s="199"/>
      <c r="AD2673" s="199"/>
      <c r="AE2673" s="199"/>
      <c r="AF2673" s="199"/>
      <c r="AG2673" s="199"/>
    </row>
    <row r="2674" spans="19:33" customFormat="1" ht="12.75">
      <c r="S2674" s="199"/>
      <c r="T2674" s="199"/>
      <c r="U2674" s="199"/>
      <c r="V2674" s="199"/>
      <c r="W2674" s="199"/>
      <c r="X2674" s="199"/>
      <c r="Y2674" s="199"/>
      <c r="Z2674" s="199"/>
      <c r="AA2674" s="199"/>
      <c r="AB2674" s="199"/>
      <c r="AC2674" s="199"/>
      <c r="AD2674" s="199"/>
      <c r="AE2674" s="199"/>
      <c r="AF2674" s="199"/>
      <c r="AG2674" s="199"/>
    </row>
    <row r="2675" spans="19:33" customFormat="1" ht="12.75">
      <c r="S2675" s="199"/>
      <c r="T2675" s="199"/>
      <c r="U2675" s="199"/>
      <c r="V2675" s="199"/>
      <c r="W2675" s="199"/>
      <c r="X2675" s="199"/>
      <c r="Y2675" s="199"/>
      <c r="Z2675" s="199"/>
      <c r="AA2675" s="199"/>
      <c r="AB2675" s="199"/>
      <c r="AC2675" s="199"/>
      <c r="AD2675" s="199"/>
      <c r="AE2675" s="199"/>
      <c r="AF2675" s="199"/>
      <c r="AG2675" s="199"/>
    </row>
    <row r="2676" spans="19:33" customFormat="1" ht="12.75">
      <c r="S2676" s="199"/>
      <c r="T2676" s="199"/>
      <c r="U2676" s="199"/>
      <c r="V2676" s="199"/>
      <c r="W2676" s="199"/>
      <c r="X2676" s="199"/>
      <c r="Y2676" s="199"/>
      <c r="Z2676" s="199"/>
      <c r="AA2676" s="199"/>
      <c r="AB2676" s="199"/>
      <c r="AC2676" s="199"/>
      <c r="AD2676" s="199"/>
      <c r="AE2676" s="199"/>
      <c r="AF2676" s="199"/>
      <c r="AG2676" s="199"/>
    </row>
    <row r="2677" spans="19:33" customFormat="1" ht="12.75">
      <c r="S2677" s="199"/>
      <c r="T2677" s="199"/>
      <c r="U2677" s="199"/>
      <c r="V2677" s="199"/>
      <c r="W2677" s="199"/>
      <c r="X2677" s="199"/>
      <c r="Y2677" s="199"/>
      <c r="Z2677" s="199"/>
      <c r="AA2677" s="199"/>
      <c r="AB2677" s="199"/>
      <c r="AC2677" s="199"/>
      <c r="AD2677" s="199"/>
      <c r="AE2677" s="199"/>
      <c r="AF2677" s="199"/>
      <c r="AG2677" s="199"/>
    </row>
    <row r="2678" spans="19:33" customFormat="1" ht="12.75">
      <c r="S2678" s="199"/>
      <c r="T2678" s="199"/>
      <c r="U2678" s="199"/>
      <c r="V2678" s="199"/>
      <c r="W2678" s="199"/>
      <c r="X2678" s="199"/>
      <c r="Y2678" s="199"/>
      <c r="Z2678" s="199"/>
      <c r="AA2678" s="199"/>
      <c r="AB2678" s="199"/>
      <c r="AC2678" s="199"/>
      <c r="AD2678" s="199"/>
      <c r="AE2678" s="199"/>
      <c r="AF2678" s="199"/>
      <c r="AG2678" s="199"/>
    </row>
    <row r="2679" spans="19:33" customFormat="1" ht="12.75">
      <c r="S2679" s="199"/>
      <c r="T2679" s="199"/>
      <c r="U2679" s="199"/>
      <c r="V2679" s="199"/>
      <c r="W2679" s="199"/>
      <c r="X2679" s="199"/>
      <c r="Y2679" s="199"/>
      <c r="Z2679" s="199"/>
      <c r="AA2679" s="199"/>
      <c r="AB2679" s="199"/>
      <c r="AC2679" s="199"/>
      <c r="AD2679" s="199"/>
      <c r="AE2679" s="199"/>
      <c r="AF2679" s="199"/>
      <c r="AG2679" s="199"/>
    </row>
    <row r="2680" spans="19:33" customFormat="1" ht="12.75">
      <c r="S2680" s="199"/>
      <c r="T2680" s="199"/>
      <c r="U2680" s="199"/>
      <c r="V2680" s="199"/>
      <c r="W2680" s="199"/>
      <c r="X2680" s="199"/>
      <c r="Y2680" s="199"/>
      <c r="Z2680" s="199"/>
      <c r="AA2680" s="199"/>
      <c r="AB2680" s="199"/>
      <c r="AC2680" s="199"/>
      <c r="AD2680" s="199"/>
      <c r="AE2680" s="199"/>
      <c r="AF2680" s="199"/>
      <c r="AG2680" s="199"/>
    </row>
    <row r="2681" spans="19:33" customFormat="1" ht="12.75">
      <c r="S2681" s="199"/>
      <c r="T2681" s="199"/>
      <c r="U2681" s="199"/>
      <c r="V2681" s="199"/>
      <c r="W2681" s="199"/>
      <c r="X2681" s="199"/>
      <c r="Y2681" s="199"/>
      <c r="Z2681" s="199"/>
      <c r="AA2681" s="199"/>
      <c r="AB2681" s="199"/>
      <c r="AC2681" s="199"/>
      <c r="AD2681" s="199"/>
      <c r="AE2681" s="199"/>
      <c r="AF2681" s="199"/>
      <c r="AG2681" s="199"/>
    </row>
    <row r="2682" spans="19:33" customFormat="1" ht="12.75">
      <c r="S2682" s="199"/>
      <c r="T2682" s="199"/>
      <c r="U2682" s="199"/>
      <c r="V2682" s="199"/>
      <c r="W2682" s="199"/>
      <c r="X2682" s="199"/>
      <c r="Y2682" s="199"/>
      <c r="Z2682" s="199"/>
      <c r="AA2682" s="199"/>
      <c r="AB2682" s="199"/>
      <c r="AC2682" s="199"/>
      <c r="AD2682" s="199"/>
      <c r="AE2682" s="199"/>
      <c r="AF2682" s="199"/>
      <c r="AG2682" s="199"/>
    </row>
    <row r="2683" spans="19:33" customFormat="1" ht="12.75">
      <c r="S2683" s="199"/>
      <c r="T2683" s="199"/>
      <c r="U2683" s="199"/>
      <c r="V2683" s="199"/>
      <c r="W2683" s="199"/>
      <c r="X2683" s="199"/>
      <c r="Y2683" s="199"/>
      <c r="Z2683" s="199"/>
      <c r="AA2683" s="199"/>
      <c r="AB2683" s="199"/>
      <c r="AC2683" s="199"/>
      <c r="AD2683" s="199"/>
      <c r="AE2683" s="199"/>
      <c r="AF2683" s="199"/>
      <c r="AG2683" s="199"/>
    </row>
    <row r="2684" spans="19:33" customFormat="1" ht="12.75">
      <c r="S2684" s="199"/>
      <c r="T2684" s="199"/>
      <c r="U2684" s="199"/>
      <c r="V2684" s="199"/>
      <c r="W2684" s="199"/>
      <c r="X2684" s="199"/>
      <c r="Y2684" s="199"/>
      <c r="Z2684" s="199"/>
      <c r="AA2684" s="199"/>
      <c r="AB2684" s="199"/>
      <c r="AC2684" s="199"/>
      <c r="AD2684" s="199"/>
      <c r="AE2684" s="199"/>
      <c r="AF2684" s="199"/>
      <c r="AG2684" s="199"/>
    </row>
    <row r="2685" spans="19:33" customFormat="1" ht="12.75">
      <c r="S2685" s="199"/>
      <c r="T2685" s="199"/>
      <c r="U2685" s="199"/>
      <c r="V2685" s="199"/>
      <c r="W2685" s="199"/>
      <c r="X2685" s="199"/>
      <c r="Y2685" s="199"/>
      <c r="Z2685" s="199"/>
      <c r="AA2685" s="199"/>
      <c r="AB2685" s="199"/>
      <c r="AC2685" s="199"/>
      <c r="AD2685" s="199"/>
      <c r="AE2685" s="199"/>
      <c r="AF2685" s="199"/>
      <c r="AG2685" s="199"/>
    </row>
    <row r="2686" spans="19:33" customFormat="1" ht="12.75">
      <c r="S2686" s="199"/>
      <c r="T2686" s="199"/>
      <c r="U2686" s="199"/>
      <c r="V2686" s="199"/>
      <c r="W2686" s="199"/>
      <c r="X2686" s="199"/>
      <c r="Y2686" s="199"/>
      <c r="Z2686" s="199"/>
      <c r="AA2686" s="199"/>
      <c r="AB2686" s="199"/>
      <c r="AC2686" s="199"/>
      <c r="AD2686" s="199"/>
      <c r="AE2686" s="199"/>
      <c r="AF2686" s="199"/>
      <c r="AG2686" s="199"/>
    </row>
    <row r="2687" spans="19:33" customFormat="1" ht="12.75">
      <c r="S2687" s="199"/>
      <c r="T2687" s="199"/>
      <c r="U2687" s="199"/>
      <c r="V2687" s="199"/>
      <c r="W2687" s="199"/>
      <c r="X2687" s="199"/>
      <c r="Y2687" s="199"/>
      <c r="Z2687" s="199"/>
      <c r="AA2687" s="199"/>
      <c r="AB2687" s="199"/>
      <c r="AC2687" s="199"/>
      <c r="AD2687" s="199"/>
      <c r="AE2687" s="199"/>
      <c r="AF2687" s="199"/>
      <c r="AG2687" s="199"/>
    </row>
    <row r="2688" spans="19:33" customFormat="1" ht="12.75">
      <c r="S2688" s="199"/>
      <c r="T2688" s="199"/>
      <c r="U2688" s="199"/>
      <c r="V2688" s="199"/>
      <c r="W2688" s="199"/>
      <c r="X2688" s="199"/>
      <c r="Y2688" s="199"/>
      <c r="Z2688" s="199"/>
      <c r="AA2688" s="199"/>
      <c r="AB2688" s="199"/>
      <c r="AC2688" s="199"/>
      <c r="AD2688" s="199"/>
      <c r="AE2688" s="199"/>
      <c r="AF2688" s="199"/>
      <c r="AG2688" s="199"/>
    </row>
    <row r="2689" spans="19:33" customFormat="1" ht="12.75">
      <c r="S2689" s="199"/>
      <c r="T2689" s="199"/>
      <c r="U2689" s="199"/>
      <c r="V2689" s="199"/>
      <c r="W2689" s="199"/>
      <c r="X2689" s="199"/>
      <c r="Y2689" s="199"/>
      <c r="Z2689" s="199"/>
      <c r="AA2689" s="199"/>
      <c r="AB2689" s="199"/>
      <c r="AC2689" s="199"/>
      <c r="AD2689" s="199"/>
      <c r="AE2689" s="199"/>
      <c r="AF2689" s="199"/>
      <c r="AG2689" s="199"/>
    </row>
    <row r="2690" spans="19:33" customFormat="1" ht="12.75">
      <c r="S2690" s="199"/>
      <c r="T2690" s="199"/>
      <c r="U2690" s="199"/>
      <c r="V2690" s="199"/>
      <c r="W2690" s="199"/>
      <c r="X2690" s="199"/>
      <c r="Y2690" s="199"/>
      <c r="Z2690" s="199"/>
      <c r="AA2690" s="199"/>
      <c r="AB2690" s="199"/>
      <c r="AC2690" s="199"/>
      <c r="AD2690" s="199"/>
      <c r="AE2690" s="199"/>
      <c r="AF2690" s="199"/>
      <c r="AG2690" s="199"/>
    </row>
    <row r="2691" spans="19:33" customFormat="1" ht="12.75">
      <c r="S2691" s="199"/>
      <c r="T2691" s="199"/>
      <c r="U2691" s="199"/>
      <c r="V2691" s="199"/>
      <c r="W2691" s="199"/>
      <c r="X2691" s="199"/>
      <c r="Y2691" s="199"/>
      <c r="Z2691" s="199"/>
      <c r="AA2691" s="199"/>
      <c r="AB2691" s="199"/>
      <c r="AC2691" s="199"/>
      <c r="AD2691" s="199"/>
      <c r="AE2691" s="199"/>
      <c r="AF2691" s="199"/>
      <c r="AG2691" s="199"/>
    </row>
    <row r="2692" spans="19:33" customFormat="1" ht="12.75">
      <c r="S2692" s="199"/>
      <c r="T2692" s="199"/>
      <c r="U2692" s="199"/>
      <c r="V2692" s="199"/>
      <c r="W2692" s="199"/>
      <c r="X2692" s="199"/>
      <c r="Y2692" s="199"/>
      <c r="Z2692" s="199"/>
      <c r="AA2692" s="199"/>
      <c r="AB2692" s="199"/>
      <c r="AC2692" s="199"/>
      <c r="AD2692" s="199"/>
      <c r="AE2692" s="199"/>
      <c r="AF2692" s="199"/>
      <c r="AG2692" s="199"/>
    </row>
    <row r="2693" spans="19:33" customFormat="1" ht="12.75">
      <c r="S2693" s="199"/>
      <c r="T2693" s="199"/>
      <c r="U2693" s="199"/>
      <c r="V2693" s="199"/>
      <c r="W2693" s="199"/>
      <c r="X2693" s="199"/>
      <c r="Y2693" s="199"/>
      <c r="Z2693" s="199"/>
      <c r="AA2693" s="199"/>
      <c r="AB2693" s="199"/>
      <c r="AC2693" s="199"/>
      <c r="AD2693" s="199"/>
      <c r="AE2693" s="199"/>
      <c r="AF2693" s="199"/>
      <c r="AG2693" s="199"/>
    </row>
    <row r="2694" spans="19:33" customFormat="1" ht="12.75">
      <c r="S2694" s="199"/>
      <c r="T2694" s="199"/>
      <c r="U2694" s="199"/>
      <c r="V2694" s="199"/>
      <c r="W2694" s="199"/>
      <c r="X2694" s="199"/>
      <c r="Y2694" s="199"/>
      <c r="Z2694" s="199"/>
      <c r="AA2694" s="199"/>
      <c r="AB2694" s="199"/>
      <c r="AC2694" s="199"/>
      <c r="AD2694" s="199"/>
      <c r="AE2694" s="199"/>
      <c r="AF2694" s="199"/>
      <c r="AG2694" s="199"/>
    </row>
    <row r="2695" spans="19:33" customFormat="1" ht="12.75">
      <c r="S2695" s="199"/>
      <c r="T2695" s="199"/>
      <c r="U2695" s="199"/>
      <c r="V2695" s="199"/>
      <c r="W2695" s="199"/>
      <c r="X2695" s="199"/>
      <c r="Y2695" s="199"/>
      <c r="Z2695" s="199"/>
      <c r="AA2695" s="199"/>
      <c r="AB2695" s="199"/>
      <c r="AC2695" s="199"/>
      <c r="AD2695" s="199"/>
      <c r="AE2695" s="199"/>
      <c r="AF2695" s="199"/>
      <c r="AG2695" s="199"/>
    </row>
    <row r="2696" spans="19:33" customFormat="1" ht="12.75">
      <c r="S2696" s="199"/>
      <c r="T2696" s="199"/>
      <c r="U2696" s="199"/>
      <c r="V2696" s="199"/>
      <c r="W2696" s="199"/>
      <c r="X2696" s="199"/>
      <c r="Y2696" s="199"/>
      <c r="Z2696" s="199"/>
      <c r="AA2696" s="199"/>
      <c r="AB2696" s="199"/>
      <c r="AC2696" s="199"/>
      <c r="AD2696" s="199"/>
      <c r="AE2696" s="199"/>
      <c r="AF2696" s="199"/>
      <c r="AG2696" s="199"/>
    </row>
    <row r="2697" spans="19:33" customFormat="1" ht="12.75">
      <c r="S2697" s="199"/>
      <c r="T2697" s="199"/>
      <c r="U2697" s="199"/>
      <c r="V2697" s="199"/>
      <c r="W2697" s="199"/>
      <c r="X2697" s="199"/>
      <c r="Y2697" s="199"/>
      <c r="Z2697" s="199"/>
      <c r="AA2697" s="199"/>
      <c r="AB2697" s="199"/>
      <c r="AC2697" s="199"/>
      <c r="AD2697" s="199"/>
      <c r="AE2697" s="199"/>
      <c r="AF2697" s="199"/>
      <c r="AG2697" s="199"/>
    </row>
    <row r="2698" spans="19:33" customFormat="1" ht="12.75">
      <c r="S2698" s="199"/>
      <c r="T2698" s="199"/>
      <c r="U2698" s="199"/>
      <c r="V2698" s="199"/>
      <c r="W2698" s="199"/>
      <c r="X2698" s="199"/>
      <c r="Y2698" s="199"/>
      <c r="Z2698" s="199"/>
      <c r="AA2698" s="199"/>
      <c r="AB2698" s="199"/>
      <c r="AC2698" s="199"/>
      <c r="AD2698" s="199"/>
      <c r="AE2698" s="199"/>
      <c r="AF2698" s="199"/>
      <c r="AG2698" s="199"/>
    </row>
    <row r="2699" spans="19:33" customFormat="1" ht="12.75">
      <c r="S2699" s="199"/>
      <c r="T2699" s="199"/>
      <c r="U2699" s="199"/>
      <c r="V2699" s="199"/>
      <c r="W2699" s="199"/>
      <c r="X2699" s="199"/>
      <c r="Y2699" s="199"/>
      <c r="Z2699" s="199"/>
      <c r="AA2699" s="199"/>
      <c r="AB2699" s="199"/>
      <c r="AC2699" s="199"/>
      <c r="AD2699" s="199"/>
      <c r="AE2699" s="199"/>
      <c r="AF2699" s="199"/>
      <c r="AG2699" s="199"/>
    </row>
    <row r="2700" spans="19:33" customFormat="1" ht="12.75">
      <c r="S2700" s="199"/>
      <c r="T2700" s="199"/>
      <c r="U2700" s="199"/>
      <c r="V2700" s="199"/>
      <c r="W2700" s="199"/>
      <c r="X2700" s="199"/>
      <c r="Y2700" s="199"/>
      <c r="Z2700" s="199"/>
      <c r="AA2700" s="199"/>
      <c r="AB2700" s="199"/>
      <c r="AC2700" s="199"/>
      <c r="AD2700" s="199"/>
      <c r="AE2700" s="199"/>
      <c r="AF2700" s="199"/>
      <c r="AG2700" s="199"/>
    </row>
    <row r="2701" spans="19:33" customFormat="1" ht="12.75">
      <c r="S2701" s="199"/>
      <c r="T2701" s="199"/>
      <c r="U2701" s="199"/>
      <c r="V2701" s="199"/>
      <c r="W2701" s="199"/>
      <c r="X2701" s="199"/>
      <c r="Y2701" s="199"/>
      <c r="Z2701" s="199"/>
      <c r="AA2701" s="199"/>
      <c r="AB2701" s="199"/>
      <c r="AC2701" s="199"/>
      <c r="AD2701" s="199"/>
      <c r="AE2701" s="199"/>
      <c r="AF2701" s="199"/>
      <c r="AG2701" s="199"/>
    </row>
    <row r="2702" spans="19:33" customFormat="1" ht="12.75">
      <c r="S2702" s="199"/>
      <c r="T2702" s="199"/>
      <c r="U2702" s="199"/>
      <c r="V2702" s="199"/>
      <c r="W2702" s="199"/>
      <c r="X2702" s="199"/>
      <c r="Y2702" s="199"/>
      <c r="Z2702" s="199"/>
      <c r="AA2702" s="199"/>
      <c r="AB2702" s="199"/>
      <c r="AC2702" s="199"/>
      <c r="AD2702" s="199"/>
      <c r="AE2702" s="199"/>
      <c r="AF2702" s="199"/>
      <c r="AG2702" s="199"/>
    </row>
    <row r="2703" spans="19:33" customFormat="1" ht="12.75">
      <c r="S2703" s="199"/>
      <c r="T2703" s="199"/>
      <c r="U2703" s="199"/>
      <c r="V2703" s="199"/>
      <c r="W2703" s="199"/>
      <c r="X2703" s="199"/>
      <c r="Y2703" s="199"/>
      <c r="Z2703" s="199"/>
      <c r="AA2703" s="199"/>
      <c r="AB2703" s="199"/>
      <c r="AC2703" s="199"/>
      <c r="AD2703" s="199"/>
      <c r="AE2703" s="199"/>
      <c r="AF2703" s="199"/>
      <c r="AG2703" s="199"/>
    </row>
    <row r="2704" spans="19:33" customFormat="1" ht="12.75">
      <c r="S2704" s="199"/>
      <c r="T2704" s="199"/>
      <c r="U2704" s="199"/>
      <c r="V2704" s="199"/>
      <c r="W2704" s="199"/>
      <c r="X2704" s="199"/>
      <c r="Y2704" s="199"/>
      <c r="Z2704" s="199"/>
      <c r="AA2704" s="199"/>
      <c r="AB2704" s="199"/>
      <c r="AC2704" s="199"/>
      <c r="AD2704" s="199"/>
      <c r="AE2704" s="199"/>
      <c r="AF2704" s="199"/>
      <c r="AG2704" s="199"/>
    </row>
    <row r="2705" spans="19:33" customFormat="1" ht="12.75">
      <c r="S2705" s="199"/>
      <c r="T2705" s="199"/>
      <c r="U2705" s="199"/>
      <c r="V2705" s="199"/>
      <c r="W2705" s="199"/>
      <c r="X2705" s="199"/>
      <c r="Y2705" s="199"/>
      <c r="Z2705" s="199"/>
      <c r="AA2705" s="199"/>
      <c r="AB2705" s="199"/>
      <c r="AC2705" s="199"/>
      <c r="AD2705" s="199"/>
      <c r="AE2705" s="199"/>
      <c r="AF2705" s="199"/>
      <c r="AG2705" s="199"/>
    </row>
    <row r="2706" spans="19:33" customFormat="1" ht="12.75">
      <c r="S2706" s="199"/>
      <c r="T2706" s="199"/>
      <c r="U2706" s="199"/>
      <c r="V2706" s="199"/>
      <c r="W2706" s="199"/>
      <c r="X2706" s="199"/>
      <c r="Y2706" s="199"/>
      <c r="Z2706" s="199"/>
      <c r="AA2706" s="199"/>
      <c r="AB2706" s="199"/>
      <c r="AC2706" s="199"/>
      <c r="AD2706" s="199"/>
      <c r="AE2706" s="199"/>
      <c r="AF2706" s="199"/>
      <c r="AG2706" s="199"/>
    </row>
    <row r="2707" spans="19:33" customFormat="1" ht="12.75">
      <c r="S2707" s="199"/>
      <c r="T2707" s="199"/>
      <c r="U2707" s="199"/>
      <c r="V2707" s="199"/>
      <c r="W2707" s="199"/>
      <c r="X2707" s="199"/>
      <c r="Y2707" s="199"/>
      <c r="Z2707" s="199"/>
      <c r="AA2707" s="199"/>
      <c r="AB2707" s="199"/>
      <c r="AC2707" s="199"/>
      <c r="AD2707" s="199"/>
      <c r="AE2707" s="199"/>
      <c r="AF2707" s="199"/>
      <c r="AG2707" s="199"/>
    </row>
    <row r="2708" spans="19:33" customFormat="1" ht="12.75">
      <c r="S2708" s="199"/>
      <c r="T2708" s="199"/>
      <c r="U2708" s="199"/>
      <c r="V2708" s="199"/>
      <c r="W2708" s="199"/>
      <c r="X2708" s="199"/>
      <c r="Y2708" s="199"/>
      <c r="Z2708" s="199"/>
      <c r="AA2708" s="199"/>
      <c r="AB2708" s="199"/>
      <c r="AC2708" s="199"/>
      <c r="AD2708" s="199"/>
      <c r="AE2708" s="199"/>
      <c r="AF2708" s="199"/>
      <c r="AG2708" s="199"/>
    </row>
    <row r="2709" spans="19:33" customFormat="1" ht="12.75">
      <c r="S2709" s="199"/>
      <c r="T2709" s="199"/>
      <c r="U2709" s="199"/>
      <c r="V2709" s="199"/>
      <c r="W2709" s="199"/>
      <c r="X2709" s="199"/>
      <c r="Y2709" s="199"/>
      <c r="Z2709" s="199"/>
      <c r="AA2709" s="199"/>
      <c r="AB2709" s="199"/>
      <c r="AC2709" s="199"/>
      <c r="AD2709" s="199"/>
      <c r="AE2709" s="199"/>
      <c r="AF2709" s="199"/>
      <c r="AG2709" s="199"/>
    </row>
    <row r="2710" spans="19:33" customFormat="1" ht="12.75">
      <c r="S2710" s="199"/>
      <c r="T2710" s="199"/>
      <c r="U2710" s="199"/>
      <c r="V2710" s="199"/>
      <c r="W2710" s="199"/>
      <c r="X2710" s="199"/>
      <c r="Y2710" s="199"/>
      <c r="Z2710" s="199"/>
      <c r="AA2710" s="199"/>
      <c r="AB2710" s="199"/>
      <c r="AC2710" s="199"/>
      <c r="AD2710" s="199"/>
      <c r="AE2710" s="199"/>
      <c r="AF2710" s="199"/>
      <c r="AG2710" s="199"/>
    </row>
    <row r="2711" spans="19:33" customFormat="1" ht="12.75">
      <c r="S2711" s="199"/>
      <c r="T2711" s="199"/>
      <c r="U2711" s="199"/>
      <c r="V2711" s="199"/>
      <c r="W2711" s="199"/>
      <c r="X2711" s="199"/>
      <c r="Y2711" s="199"/>
      <c r="Z2711" s="199"/>
      <c r="AA2711" s="199"/>
      <c r="AB2711" s="199"/>
      <c r="AC2711" s="199"/>
      <c r="AD2711" s="199"/>
      <c r="AE2711" s="199"/>
      <c r="AF2711" s="199"/>
      <c r="AG2711" s="199"/>
    </row>
    <row r="2712" spans="19:33" customFormat="1" ht="12.75">
      <c r="S2712" s="199"/>
      <c r="T2712" s="199"/>
      <c r="U2712" s="199"/>
      <c r="V2712" s="199"/>
      <c r="W2712" s="199"/>
      <c r="X2712" s="199"/>
      <c r="Y2712" s="199"/>
      <c r="Z2712" s="199"/>
      <c r="AA2712" s="199"/>
      <c r="AB2712" s="199"/>
      <c r="AC2712" s="199"/>
      <c r="AD2712" s="199"/>
      <c r="AE2712" s="199"/>
      <c r="AF2712" s="199"/>
      <c r="AG2712" s="199"/>
    </row>
    <row r="2713" spans="19:33" customFormat="1" ht="12.75">
      <c r="S2713" s="199"/>
      <c r="T2713" s="199"/>
      <c r="U2713" s="199"/>
      <c r="V2713" s="199"/>
      <c r="W2713" s="199"/>
      <c r="X2713" s="199"/>
      <c r="Y2713" s="199"/>
      <c r="Z2713" s="199"/>
      <c r="AA2713" s="199"/>
      <c r="AB2713" s="199"/>
      <c r="AC2713" s="199"/>
      <c r="AD2713" s="199"/>
      <c r="AE2713" s="199"/>
      <c r="AF2713" s="199"/>
      <c r="AG2713" s="199"/>
    </row>
    <row r="2714" spans="19:33" customFormat="1" ht="12.75">
      <c r="S2714" s="199"/>
      <c r="T2714" s="199"/>
      <c r="U2714" s="199"/>
      <c r="V2714" s="199"/>
      <c r="W2714" s="199"/>
      <c r="X2714" s="199"/>
      <c r="Y2714" s="199"/>
      <c r="Z2714" s="199"/>
      <c r="AA2714" s="199"/>
      <c r="AB2714" s="199"/>
      <c r="AC2714" s="199"/>
      <c r="AD2714" s="199"/>
      <c r="AE2714" s="199"/>
      <c r="AF2714" s="199"/>
      <c r="AG2714" s="199"/>
    </row>
    <row r="2715" spans="19:33" customFormat="1" ht="12.75">
      <c r="S2715" s="199"/>
      <c r="T2715" s="199"/>
      <c r="U2715" s="199"/>
      <c r="V2715" s="199"/>
      <c r="W2715" s="199"/>
      <c r="X2715" s="199"/>
      <c r="Y2715" s="199"/>
      <c r="Z2715" s="199"/>
      <c r="AA2715" s="199"/>
      <c r="AB2715" s="199"/>
      <c r="AC2715" s="199"/>
      <c r="AD2715" s="199"/>
      <c r="AE2715" s="199"/>
      <c r="AF2715" s="199"/>
      <c r="AG2715" s="199"/>
    </row>
    <row r="2716" spans="19:33" customFormat="1" ht="12.75">
      <c r="S2716" s="199"/>
      <c r="T2716" s="199"/>
      <c r="U2716" s="199"/>
      <c r="V2716" s="199"/>
      <c r="W2716" s="199"/>
      <c r="X2716" s="199"/>
      <c r="Y2716" s="199"/>
      <c r="Z2716" s="199"/>
      <c r="AA2716" s="199"/>
      <c r="AB2716" s="199"/>
      <c r="AC2716" s="199"/>
      <c r="AD2716" s="199"/>
      <c r="AE2716" s="199"/>
      <c r="AF2716" s="199"/>
      <c r="AG2716" s="199"/>
    </row>
    <row r="2717" spans="19:33" customFormat="1" ht="12.75">
      <c r="S2717" s="199"/>
      <c r="T2717" s="199"/>
      <c r="U2717" s="199"/>
      <c r="V2717" s="199"/>
      <c r="W2717" s="199"/>
      <c r="X2717" s="199"/>
      <c r="Y2717" s="199"/>
      <c r="Z2717" s="199"/>
      <c r="AA2717" s="199"/>
      <c r="AB2717" s="199"/>
      <c r="AC2717" s="199"/>
      <c r="AD2717" s="199"/>
      <c r="AE2717" s="199"/>
      <c r="AF2717" s="199"/>
      <c r="AG2717" s="199"/>
    </row>
    <row r="2718" spans="19:33" customFormat="1" ht="12.75">
      <c r="S2718" s="199"/>
      <c r="T2718" s="199"/>
      <c r="U2718" s="199"/>
      <c r="V2718" s="199"/>
      <c r="W2718" s="199"/>
      <c r="X2718" s="199"/>
      <c r="Y2718" s="199"/>
      <c r="Z2718" s="199"/>
      <c r="AA2718" s="199"/>
      <c r="AB2718" s="199"/>
      <c r="AC2718" s="199"/>
      <c r="AD2718" s="199"/>
      <c r="AE2718" s="199"/>
      <c r="AF2718" s="199"/>
      <c r="AG2718" s="199"/>
    </row>
    <row r="2719" spans="19:33" customFormat="1" ht="12.75">
      <c r="S2719" s="199"/>
      <c r="T2719" s="199"/>
      <c r="U2719" s="199"/>
      <c r="V2719" s="199"/>
      <c r="W2719" s="199"/>
      <c r="X2719" s="199"/>
      <c r="Y2719" s="199"/>
      <c r="Z2719" s="199"/>
      <c r="AA2719" s="199"/>
      <c r="AB2719" s="199"/>
      <c r="AC2719" s="199"/>
      <c r="AD2719" s="199"/>
      <c r="AE2719" s="199"/>
      <c r="AF2719" s="199"/>
      <c r="AG2719" s="199"/>
    </row>
    <row r="2720" spans="19:33" customFormat="1" ht="12.75">
      <c r="S2720" s="199"/>
      <c r="T2720" s="199"/>
      <c r="U2720" s="199"/>
      <c r="V2720" s="199"/>
      <c r="W2720" s="199"/>
      <c r="X2720" s="199"/>
      <c r="Y2720" s="199"/>
      <c r="Z2720" s="199"/>
      <c r="AA2720" s="199"/>
      <c r="AB2720" s="199"/>
      <c r="AC2720" s="199"/>
      <c r="AD2720" s="199"/>
      <c r="AE2720" s="199"/>
      <c r="AF2720" s="199"/>
      <c r="AG2720" s="199"/>
    </row>
    <row r="2721" spans="19:33" customFormat="1" ht="12.75">
      <c r="S2721" s="199"/>
      <c r="T2721" s="199"/>
      <c r="U2721" s="199"/>
      <c r="V2721" s="199"/>
      <c r="W2721" s="199"/>
      <c r="X2721" s="199"/>
      <c r="Y2721" s="199"/>
      <c r="Z2721" s="199"/>
      <c r="AA2721" s="199"/>
      <c r="AB2721" s="199"/>
      <c r="AC2721" s="199"/>
      <c r="AD2721" s="199"/>
      <c r="AE2721" s="199"/>
      <c r="AF2721" s="199"/>
      <c r="AG2721" s="199"/>
    </row>
    <row r="2722" spans="19:33" customFormat="1" ht="12.75">
      <c r="S2722" s="199"/>
      <c r="T2722" s="199"/>
      <c r="U2722" s="199"/>
      <c r="V2722" s="199"/>
      <c r="W2722" s="199"/>
      <c r="X2722" s="199"/>
      <c r="Y2722" s="199"/>
      <c r="Z2722" s="199"/>
      <c r="AA2722" s="199"/>
      <c r="AB2722" s="199"/>
      <c r="AC2722" s="199"/>
      <c r="AD2722" s="199"/>
      <c r="AE2722" s="199"/>
      <c r="AF2722" s="199"/>
      <c r="AG2722" s="199"/>
    </row>
    <row r="2723" spans="19:33" customFormat="1" ht="12.75">
      <c r="S2723" s="199"/>
      <c r="T2723" s="199"/>
      <c r="U2723" s="199"/>
      <c r="V2723" s="199"/>
      <c r="W2723" s="199"/>
      <c r="X2723" s="199"/>
      <c r="Y2723" s="199"/>
      <c r="Z2723" s="199"/>
      <c r="AA2723" s="199"/>
      <c r="AB2723" s="199"/>
      <c r="AC2723" s="199"/>
      <c r="AD2723" s="199"/>
      <c r="AE2723" s="199"/>
      <c r="AF2723" s="199"/>
      <c r="AG2723" s="199"/>
    </row>
    <row r="2724" spans="19:33" customFormat="1" ht="12.75">
      <c r="S2724" s="199"/>
      <c r="T2724" s="199"/>
      <c r="U2724" s="199"/>
      <c r="V2724" s="199"/>
      <c r="W2724" s="199"/>
      <c r="X2724" s="199"/>
      <c r="Y2724" s="199"/>
      <c r="Z2724" s="199"/>
      <c r="AA2724" s="199"/>
      <c r="AB2724" s="199"/>
      <c r="AC2724" s="199"/>
      <c r="AD2724" s="199"/>
      <c r="AE2724" s="199"/>
      <c r="AF2724" s="199"/>
      <c r="AG2724" s="199"/>
    </row>
    <row r="2725" spans="19:33" customFormat="1" ht="12.75">
      <c r="S2725" s="199"/>
      <c r="T2725" s="199"/>
      <c r="U2725" s="199"/>
      <c r="V2725" s="199"/>
      <c r="W2725" s="199"/>
      <c r="X2725" s="199"/>
      <c r="Y2725" s="199"/>
      <c r="Z2725" s="199"/>
      <c r="AA2725" s="199"/>
      <c r="AB2725" s="199"/>
      <c r="AC2725" s="199"/>
      <c r="AD2725" s="199"/>
      <c r="AE2725" s="199"/>
      <c r="AF2725" s="199"/>
      <c r="AG2725" s="199"/>
    </row>
    <row r="2726" spans="19:33" customFormat="1" ht="12.75">
      <c r="S2726" s="199"/>
      <c r="T2726" s="199"/>
      <c r="U2726" s="199"/>
      <c r="V2726" s="199"/>
      <c r="W2726" s="199"/>
      <c r="X2726" s="199"/>
      <c r="Y2726" s="199"/>
      <c r="Z2726" s="199"/>
      <c r="AA2726" s="199"/>
      <c r="AB2726" s="199"/>
      <c r="AC2726" s="199"/>
      <c r="AD2726" s="199"/>
      <c r="AE2726" s="199"/>
      <c r="AF2726" s="199"/>
      <c r="AG2726" s="199"/>
    </row>
    <row r="2727" spans="19:33" customFormat="1" ht="12.75">
      <c r="S2727" s="199"/>
      <c r="T2727" s="199"/>
      <c r="U2727" s="199"/>
      <c r="V2727" s="199"/>
      <c r="W2727" s="199"/>
      <c r="X2727" s="199"/>
      <c r="Y2727" s="199"/>
      <c r="Z2727" s="199"/>
      <c r="AA2727" s="199"/>
      <c r="AB2727" s="199"/>
      <c r="AC2727" s="199"/>
      <c r="AD2727" s="199"/>
      <c r="AE2727" s="199"/>
      <c r="AF2727" s="199"/>
      <c r="AG2727" s="199"/>
    </row>
    <row r="2728" spans="19:33" customFormat="1" ht="12.75">
      <c r="S2728" s="199"/>
      <c r="T2728" s="199"/>
      <c r="U2728" s="199"/>
      <c r="V2728" s="199"/>
      <c r="W2728" s="199"/>
      <c r="X2728" s="199"/>
      <c r="Y2728" s="199"/>
      <c r="Z2728" s="199"/>
      <c r="AA2728" s="199"/>
      <c r="AB2728" s="199"/>
      <c r="AC2728" s="199"/>
      <c r="AD2728" s="199"/>
      <c r="AE2728" s="199"/>
      <c r="AF2728" s="199"/>
      <c r="AG2728" s="199"/>
    </row>
    <row r="2729" spans="19:33" customFormat="1" ht="12.75">
      <c r="S2729" s="199"/>
      <c r="T2729" s="199"/>
      <c r="U2729" s="199"/>
      <c r="V2729" s="199"/>
      <c r="W2729" s="199"/>
      <c r="X2729" s="199"/>
      <c r="Y2729" s="199"/>
      <c r="Z2729" s="199"/>
      <c r="AA2729" s="199"/>
      <c r="AB2729" s="199"/>
      <c r="AC2729" s="199"/>
      <c r="AD2729" s="199"/>
      <c r="AE2729" s="199"/>
      <c r="AF2729" s="199"/>
      <c r="AG2729" s="199"/>
    </row>
    <row r="2730" spans="19:33" customFormat="1" ht="12.75">
      <c r="S2730" s="199"/>
      <c r="T2730" s="199"/>
      <c r="U2730" s="199"/>
      <c r="V2730" s="199"/>
      <c r="W2730" s="199"/>
      <c r="X2730" s="199"/>
      <c r="Y2730" s="199"/>
      <c r="Z2730" s="199"/>
      <c r="AA2730" s="199"/>
      <c r="AB2730" s="199"/>
      <c r="AC2730" s="199"/>
      <c r="AD2730" s="199"/>
      <c r="AE2730" s="199"/>
      <c r="AF2730" s="199"/>
      <c r="AG2730" s="199"/>
    </row>
    <row r="2731" spans="19:33" customFormat="1" ht="12.75">
      <c r="S2731" s="199"/>
      <c r="T2731" s="199"/>
      <c r="U2731" s="199"/>
      <c r="V2731" s="199"/>
      <c r="W2731" s="199"/>
      <c r="X2731" s="199"/>
      <c r="Y2731" s="199"/>
      <c r="Z2731" s="199"/>
      <c r="AA2731" s="199"/>
      <c r="AB2731" s="199"/>
      <c r="AC2731" s="199"/>
      <c r="AD2731" s="199"/>
      <c r="AE2731" s="199"/>
      <c r="AF2731" s="199"/>
      <c r="AG2731" s="199"/>
    </row>
    <row r="2732" spans="19:33" customFormat="1" ht="12.75">
      <c r="S2732" s="199"/>
      <c r="T2732" s="199"/>
      <c r="U2732" s="199"/>
      <c r="V2732" s="199"/>
      <c r="W2732" s="199"/>
      <c r="X2732" s="199"/>
      <c r="Y2732" s="199"/>
      <c r="Z2732" s="199"/>
      <c r="AA2732" s="199"/>
      <c r="AB2732" s="199"/>
      <c r="AC2732" s="199"/>
      <c r="AD2732" s="199"/>
      <c r="AE2732" s="199"/>
      <c r="AF2732" s="199"/>
      <c r="AG2732" s="199"/>
    </row>
    <row r="2733" spans="19:33" customFormat="1" ht="12.75">
      <c r="S2733" s="199"/>
      <c r="T2733" s="199"/>
      <c r="U2733" s="199"/>
      <c r="V2733" s="199"/>
      <c r="W2733" s="199"/>
      <c r="X2733" s="199"/>
      <c r="Y2733" s="199"/>
      <c r="Z2733" s="199"/>
      <c r="AA2733" s="199"/>
      <c r="AB2733" s="199"/>
      <c r="AC2733" s="199"/>
      <c r="AD2733" s="199"/>
      <c r="AE2733" s="199"/>
      <c r="AF2733" s="199"/>
      <c r="AG2733" s="199"/>
    </row>
    <row r="2734" spans="19:33" customFormat="1" ht="12.75">
      <c r="S2734" s="199"/>
      <c r="T2734" s="199"/>
      <c r="U2734" s="199"/>
      <c r="V2734" s="199"/>
      <c r="W2734" s="199"/>
      <c r="X2734" s="199"/>
      <c r="Y2734" s="199"/>
      <c r="Z2734" s="199"/>
      <c r="AA2734" s="199"/>
      <c r="AB2734" s="199"/>
      <c r="AC2734" s="199"/>
      <c r="AD2734" s="199"/>
      <c r="AE2734" s="199"/>
      <c r="AF2734" s="199"/>
      <c r="AG2734" s="199"/>
    </row>
    <row r="2735" spans="19:33" customFormat="1" ht="12.75">
      <c r="S2735" s="199"/>
      <c r="T2735" s="199"/>
      <c r="U2735" s="199"/>
      <c r="V2735" s="199"/>
      <c r="W2735" s="199"/>
      <c r="X2735" s="199"/>
      <c r="Y2735" s="199"/>
      <c r="Z2735" s="199"/>
      <c r="AA2735" s="199"/>
      <c r="AB2735" s="199"/>
      <c r="AC2735" s="199"/>
      <c r="AD2735" s="199"/>
      <c r="AE2735" s="199"/>
      <c r="AF2735" s="199"/>
      <c r="AG2735" s="199"/>
    </row>
    <row r="2736" spans="19:33" customFormat="1" ht="12.75">
      <c r="S2736" s="199"/>
      <c r="T2736" s="199"/>
      <c r="U2736" s="199"/>
      <c r="V2736" s="199"/>
      <c r="W2736" s="199"/>
      <c r="X2736" s="199"/>
      <c r="Y2736" s="199"/>
      <c r="Z2736" s="199"/>
      <c r="AA2736" s="199"/>
      <c r="AB2736" s="199"/>
      <c r="AC2736" s="199"/>
      <c r="AD2736" s="199"/>
      <c r="AE2736" s="199"/>
      <c r="AF2736" s="199"/>
      <c r="AG2736" s="199"/>
    </row>
    <row r="2737" spans="19:33" customFormat="1" ht="12.75">
      <c r="S2737" s="199"/>
      <c r="T2737" s="199"/>
      <c r="U2737" s="199"/>
      <c r="V2737" s="199"/>
      <c r="W2737" s="199"/>
      <c r="X2737" s="199"/>
      <c r="Y2737" s="199"/>
      <c r="Z2737" s="199"/>
      <c r="AA2737" s="199"/>
      <c r="AB2737" s="199"/>
      <c r="AC2737" s="199"/>
      <c r="AD2737" s="199"/>
      <c r="AE2737" s="199"/>
      <c r="AF2737" s="199"/>
      <c r="AG2737" s="199"/>
    </row>
    <row r="2738" spans="19:33" customFormat="1" ht="12.75">
      <c r="S2738" s="199"/>
      <c r="T2738" s="199"/>
      <c r="U2738" s="199"/>
      <c r="V2738" s="199"/>
      <c r="W2738" s="199"/>
      <c r="X2738" s="199"/>
      <c r="Y2738" s="199"/>
      <c r="Z2738" s="199"/>
      <c r="AA2738" s="199"/>
      <c r="AB2738" s="199"/>
      <c r="AC2738" s="199"/>
      <c r="AD2738" s="199"/>
      <c r="AE2738" s="199"/>
      <c r="AF2738" s="199"/>
      <c r="AG2738" s="199"/>
    </row>
    <row r="2739" spans="19:33" customFormat="1" ht="12.75">
      <c r="S2739" s="199"/>
      <c r="T2739" s="199"/>
      <c r="U2739" s="199"/>
      <c r="V2739" s="199"/>
      <c r="W2739" s="199"/>
      <c r="X2739" s="199"/>
      <c r="Y2739" s="199"/>
      <c r="Z2739" s="199"/>
      <c r="AA2739" s="199"/>
      <c r="AB2739" s="199"/>
      <c r="AC2739" s="199"/>
      <c r="AD2739" s="199"/>
      <c r="AE2739" s="199"/>
      <c r="AF2739" s="199"/>
      <c r="AG2739" s="199"/>
    </row>
    <row r="2740" spans="19:33" customFormat="1" ht="12.75">
      <c r="S2740" s="199"/>
      <c r="T2740" s="199"/>
      <c r="U2740" s="199"/>
      <c r="V2740" s="199"/>
      <c r="W2740" s="199"/>
      <c r="X2740" s="199"/>
      <c r="Y2740" s="199"/>
      <c r="Z2740" s="199"/>
      <c r="AA2740" s="199"/>
      <c r="AB2740" s="199"/>
      <c r="AC2740" s="199"/>
      <c r="AD2740" s="199"/>
      <c r="AE2740" s="199"/>
      <c r="AF2740" s="199"/>
      <c r="AG2740" s="199"/>
    </row>
    <row r="2741" spans="19:33" customFormat="1" ht="12.75">
      <c r="S2741" s="199"/>
      <c r="T2741" s="199"/>
      <c r="U2741" s="199"/>
      <c r="V2741" s="199"/>
      <c r="W2741" s="199"/>
      <c r="X2741" s="199"/>
      <c r="Y2741" s="199"/>
      <c r="Z2741" s="199"/>
      <c r="AA2741" s="199"/>
      <c r="AB2741" s="199"/>
      <c r="AC2741" s="199"/>
      <c r="AD2741" s="199"/>
      <c r="AE2741" s="199"/>
      <c r="AF2741" s="199"/>
      <c r="AG2741" s="199"/>
    </row>
    <row r="2742" spans="19:33" customFormat="1" ht="12.75">
      <c r="S2742" s="199"/>
      <c r="T2742" s="199"/>
      <c r="U2742" s="199"/>
      <c r="V2742" s="199"/>
      <c r="W2742" s="199"/>
      <c r="X2742" s="199"/>
      <c r="Y2742" s="199"/>
      <c r="Z2742" s="199"/>
      <c r="AA2742" s="199"/>
      <c r="AB2742" s="199"/>
      <c r="AC2742" s="199"/>
      <c r="AD2742" s="199"/>
      <c r="AE2742" s="199"/>
      <c r="AF2742" s="199"/>
      <c r="AG2742" s="199"/>
    </row>
    <row r="2743" spans="19:33" customFormat="1" ht="12.75">
      <c r="S2743" s="199"/>
      <c r="T2743" s="199"/>
      <c r="U2743" s="199"/>
      <c r="V2743" s="199"/>
      <c r="W2743" s="199"/>
      <c r="X2743" s="199"/>
      <c r="Y2743" s="199"/>
      <c r="Z2743" s="199"/>
      <c r="AA2743" s="199"/>
      <c r="AB2743" s="199"/>
      <c r="AC2743" s="199"/>
      <c r="AD2743" s="199"/>
      <c r="AE2743" s="199"/>
      <c r="AF2743" s="199"/>
      <c r="AG2743" s="199"/>
    </row>
    <row r="2744" spans="19:33" customFormat="1" ht="12.75">
      <c r="S2744" s="199"/>
      <c r="T2744" s="199"/>
      <c r="U2744" s="199"/>
      <c r="V2744" s="199"/>
      <c r="W2744" s="199"/>
      <c r="X2744" s="199"/>
      <c r="Y2744" s="199"/>
      <c r="Z2744" s="199"/>
      <c r="AA2744" s="199"/>
      <c r="AB2744" s="199"/>
      <c r="AC2744" s="199"/>
      <c r="AD2744" s="199"/>
      <c r="AE2744" s="199"/>
      <c r="AF2744" s="199"/>
      <c r="AG2744" s="199"/>
    </row>
    <row r="2745" spans="19:33" customFormat="1" ht="12.75">
      <c r="S2745" s="199"/>
      <c r="T2745" s="199"/>
      <c r="U2745" s="199"/>
      <c r="V2745" s="199"/>
      <c r="W2745" s="199"/>
      <c r="X2745" s="199"/>
      <c r="Y2745" s="199"/>
      <c r="Z2745" s="199"/>
      <c r="AA2745" s="199"/>
      <c r="AB2745" s="199"/>
      <c r="AC2745" s="199"/>
      <c r="AD2745" s="199"/>
      <c r="AE2745" s="199"/>
      <c r="AF2745" s="199"/>
      <c r="AG2745" s="199"/>
    </row>
    <row r="2746" spans="19:33" customFormat="1" ht="12.75">
      <c r="S2746" s="199"/>
      <c r="T2746" s="199"/>
      <c r="U2746" s="199"/>
      <c r="V2746" s="199"/>
      <c r="W2746" s="199"/>
      <c r="X2746" s="199"/>
      <c r="Y2746" s="199"/>
      <c r="Z2746" s="199"/>
      <c r="AA2746" s="199"/>
      <c r="AB2746" s="199"/>
      <c r="AC2746" s="199"/>
      <c r="AD2746" s="199"/>
      <c r="AE2746" s="199"/>
      <c r="AF2746" s="199"/>
      <c r="AG2746" s="199"/>
    </row>
    <row r="2747" spans="19:33" customFormat="1" ht="12.75">
      <c r="S2747" s="199"/>
      <c r="T2747" s="199"/>
      <c r="U2747" s="199"/>
      <c r="V2747" s="199"/>
      <c r="W2747" s="199"/>
      <c r="X2747" s="199"/>
      <c r="Y2747" s="199"/>
      <c r="Z2747" s="199"/>
      <c r="AA2747" s="199"/>
      <c r="AB2747" s="199"/>
      <c r="AC2747" s="199"/>
      <c r="AD2747" s="199"/>
      <c r="AE2747" s="199"/>
      <c r="AF2747" s="199"/>
      <c r="AG2747" s="199"/>
    </row>
    <row r="2748" spans="19:33" customFormat="1" ht="12.75">
      <c r="S2748" s="199"/>
      <c r="T2748" s="199"/>
      <c r="U2748" s="199"/>
      <c r="V2748" s="199"/>
      <c r="W2748" s="199"/>
      <c r="X2748" s="199"/>
      <c r="Y2748" s="199"/>
      <c r="Z2748" s="199"/>
      <c r="AA2748" s="199"/>
      <c r="AB2748" s="199"/>
      <c r="AC2748" s="199"/>
      <c r="AD2748" s="199"/>
      <c r="AE2748" s="199"/>
      <c r="AF2748" s="199"/>
      <c r="AG2748" s="199"/>
    </row>
    <row r="2749" spans="19:33" customFormat="1" ht="12.75">
      <c r="S2749" s="199"/>
      <c r="T2749" s="199"/>
      <c r="U2749" s="199"/>
      <c r="V2749" s="199"/>
      <c r="W2749" s="199"/>
      <c r="X2749" s="199"/>
      <c r="Y2749" s="199"/>
      <c r="Z2749" s="199"/>
      <c r="AA2749" s="199"/>
      <c r="AB2749" s="199"/>
      <c r="AC2749" s="199"/>
      <c r="AD2749" s="199"/>
      <c r="AE2749" s="199"/>
      <c r="AF2749" s="199"/>
      <c r="AG2749" s="199"/>
    </row>
    <row r="2750" spans="19:33" customFormat="1" ht="12.75">
      <c r="S2750" s="199"/>
      <c r="T2750" s="199"/>
      <c r="U2750" s="199"/>
      <c r="V2750" s="199"/>
      <c r="W2750" s="199"/>
      <c r="X2750" s="199"/>
      <c r="Y2750" s="199"/>
      <c r="Z2750" s="199"/>
      <c r="AA2750" s="199"/>
      <c r="AB2750" s="199"/>
      <c r="AC2750" s="199"/>
      <c r="AD2750" s="199"/>
      <c r="AE2750" s="199"/>
      <c r="AF2750" s="199"/>
      <c r="AG2750" s="199"/>
    </row>
    <row r="2751" spans="19:33" customFormat="1" ht="12.75">
      <c r="S2751" s="199"/>
      <c r="T2751" s="199"/>
      <c r="U2751" s="199"/>
      <c r="V2751" s="199"/>
      <c r="W2751" s="199"/>
      <c r="X2751" s="199"/>
      <c r="Y2751" s="199"/>
      <c r="Z2751" s="199"/>
      <c r="AA2751" s="199"/>
      <c r="AB2751" s="199"/>
      <c r="AC2751" s="199"/>
      <c r="AD2751" s="199"/>
      <c r="AE2751" s="199"/>
      <c r="AF2751" s="199"/>
      <c r="AG2751" s="199"/>
    </row>
    <row r="2752" spans="19:33" customFormat="1" ht="12.75">
      <c r="S2752" s="199"/>
      <c r="T2752" s="199"/>
      <c r="U2752" s="199"/>
      <c r="V2752" s="199"/>
      <c r="W2752" s="199"/>
      <c r="X2752" s="199"/>
      <c r="Y2752" s="199"/>
      <c r="Z2752" s="199"/>
      <c r="AA2752" s="199"/>
      <c r="AB2752" s="199"/>
      <c r="AC2752" s="199"/>
      <c r="AD2752" s="199"/>
      <c r="AE2752" s="199"/>
      <c r="AF2752" s="199"/>
      <c r="AG2752" s="199"/>
    </row>
    <row r="2753" spans="19:33" customFormat="1" ht="12.75">
      <c r="S2753" s="199"/>
      <c r="T2753" s="199"/>
      <c r="U2753" s="199"/>
      <c r="V2753" s="199"/>
      <c r="W2753" s="199"/>
      <c r="X2753" s="199"/>
      <c r="Y2753" s="199"/>
      <c r="Z2753" s="199"/>
      <c r="AA2753" s="199"/>
      <c r="AB2753" s="199"/>
      <c r="AC2753" s="199"/>
      <c r="AD2753" s="199"/>
      <c r="AE2753" s="199"/>
      <c r="AF2753" s="199"/>
      <c r="AG2753" s="199"/>
    </row>
    <row r="2754" spans="19:33" customFormat="1" ht="12.75">
      <c r="S2754" s="199"/>
      <c r="T2754" s="199"/>
      <c r="U2754" s="199"/>
      <c r="V2754" s="199"/>
      <c r="W2754" s="199"/>
      <c r="X2754" s="199"/>
      <c r="Y2754" s="199"/>
      <c r="Z2754" s="199"/>
      <c r="AA2754" s="199"/>
      <c r="AB2754" s="199"/>
      <c r="AC2754" s="199"/>
      <c r="AD2754" s="199"/>
      <c r="AE2754" s="199"/>
      <c r="AF2754" s="199"/>
      <c r="AG2754" s="199"/>
    </row>
    <row r="2755" spans="19:33" customFormat="1" ht="12.75">
      <c r="S2755" s="199"/>
      <c r="T2755" s="199"/>
      <c r="U2755" s="199"/>
      <c r="V2755" s="199"/>
      <c r="W2755" s="199"/>
      <c r="X2755" s="199"/>
      <c r="Y2755" s="199"/>
      <c r="Z2755" s="199"/>
      <c r="AA2755" s="199"/>
      <c r="AB2755" s="199"/>
      <c r="AC2755" s="199"/>
      <c r="AD2755" s="199"/>
      <c r="AE2755" s="199"/>
      <c r="AF2755" s="199"/>
      <c r="AG2755" s="199"/>
    </row>
    <row r="2756" spans="19:33" customFormat="1" ht="12.75">
      <c r="S2756" s="199"/>
      <c r="T2756" s="199"/>
      <c r="U2756" s="199"/>
      <c r="V2756" s="199"/>
      <c r="W2756" s="199"/>
      <c r="X2756" s="199"/>
      <c r="Y2756" s="199"/>
      <c r="Z2756" s="199"/>
      <c r="AA2756" s="199"/>
      <c r="AB2756" s="199"/>
      <c r="AC2756" s="199"/>
      <c r="AD2756" s="199"/>
      <c r="AE2756" s="199"/>
      <c r="AF2756" s="199"/>
      <c r="AG2756" s="199"/>
    </row>
    <row r="2757" spans="19:33" customFormat="1" ht="12.75">
      <c r="S2757" s="199"/>
      <c r="T2757" s="199"/>
      <c r="U2757" s="199"/>
      <c r="V2757" s="199"/>
      <c r="W2757" s="199"/>
      <c r="X2757" s="199"/>
      <c r="Y2757" s="199"/>
      <c r="Z2757" s="199"/>
      <c r="AA2757" s="199"/>
      <c r="AB2757" s="199"/>
      <c r="AC2757" s="199"/>
      <c r="AD2757" s="199"/>
      <c r="AE2757" s="199"/>
      <c r="AF2757" s="199"/>
      <c r="AG2757" s="199"/>
    </row>
    <row r="2758" spans="19:33" customFormat="1" ht="12.75">
      <c r="S2758" s="199"/>
      <c r="T2758" s="199"/>
      <c r="U2758" s="199"/>
      <c r="V2758" s="199"/>
      <c r="W2758" s="199"/>
      <c r="X2758" s="199"/>
      <c r="Y2758" s="199"/>
      <c r="Z2758" s="199"/>
      <c r="AA2758" s="199"/>
      <c r="AB2758" s="199"/>
      <c r="AC2758" s="199"/>
      <c r="AD2758" s="199"/>
      <c r="AE2758" s="199"/>
      <c r="AF2758" s="199"/>
      <c r="AG2758" s="199"/>
    </row>
    <row r="2759" spans="19:33" customFormat="1" ht="12.75">
      <c r="S2759" s="199"/>
      <c r="T2759" s="199"/>
      <c r="U2759" s="199"/>
      <c r="V2759" s="199"/>
      <c r="W2759" s="199"/>
      <c r="X2759" s="199"/>
      <c r="Y2759" s="199"/>
      <c r="Z2759" s="199"/>
      <c r="AA2759" s="199"/>
      <c r="AB2759" s="199"/>
      <c r="AC2759" s="199"/>
      <c r="AD2759" s="199"/>
      <c r="AE2759" s="199"/>
      <c r="AF2759" s="199"/>
      <c r="AG2759" s="199"/>
    </row>
    <row r="2760" spans="19:33" customFormat="1" ht="12.75">
      <c r="S2760" s="199"/>
      <c r="T2760" s="199"/>
      <c r="U2760" s="199"/>
      <c r="V2760" s="199"/>
      <c r="W2760" s="199"/>
      <c r="X2760" s="199"/>
      <c r="Y2760" s="199"/>
      <c r="Z2760" s="199"/>
      <c r="AA2760" s="199"/>
      <c r="AB2760" s="199"/>
      <c r="AC2760" s="199"/>
      <c r="AD2760" s="199"/>
      <c r="AE2760" s="199"/>
      <c r="AF2760" s="199"/>
      <c r="AG2760" s="199"/>
    </row>
    <row r="2761" spans="19:33" customFormat="1" ht="12.75">
      <c r="S2761" s="199"/>
      <c r="T2761" s="199"/>
      <c r="U2761" s="199"/>
      <c r="V2761" s="199"/>
      <c r="W2761" s="199"/>
      <c r="X2761" s="199"/>
      <c r="Y2761" s="199"/>
      <c r="Z2761" s="199"/>
      <c r="AA2761" s="199"/>
      <c r="AB2761" s="199"/>
      <c r="AC2761" s="199"/>
      <c r="AD2761" s="199"/>
      <c r="AE2761" s="199"/>
      <c r="AF2761" s="199"/>
      <c r="AG2761" s="199"/>
    </row>
    <row r="2762" spans="19:33" customFormat="1" ht="12.75">
      <c r="S2762" s="199"/>
      <c r="T2762" s="199"/>
      <c r="U2762" s="199"/>
      <c r="V2762" s="199"/>
      <c r="W2762" s="199"/>
      <c r="X2762" s="199"/>
      <c r="Y2762" s="199"/>
      <c r="Z2762" s="199"/>
      <c r="AA2762" s="199"/>
      <c r="AB2762" s="199"/>
      <c r="AC2762" s="199"/>
      <c r="AD2762" s="199"/>
      <c r="AE2762" s="199"/>
      <c r="AF2762" s="199"/>
      <c r="AG2762" s="199"/>
    </row>
    <row r="2763" spans="19:33" customFormat="1" ht="12.75">
      <c r="S2763" s="199"/>
      <c r="T2763" s="199"/>
      <c r="U2763" s="199"/>
      <c r="V2763" s="199"/>
      <c r="W2763" s="199"/>
      <c r="X2763" s="199"/>
      <c r="Y2763" s="199"/>
      <c r="Z2763" s="199"/>
      <c r="AA2763" s="199"/>
      <c r="AB2763" s="199"/>
      <c r="AC2763" s="199"/>
      <c r="AD2763" s="199"/>
      <c r="AE2763" s="199"/>
      <c r="AF2763" s="199"/>
      <c r="AG2763" s="199"/>
    </row>
    <row r="2764" spans="19:33" customFormat="1" ht="12.75">
      <c r="S2764" s="199"/>
      <c r="T2764" s="199"/>
      <c r="U2764" s="199"/>
      <c r="V2764" s="199"/>
      <c r="W2764" s="199"/>
      <c r="X2764" s="199"/>
      <c r="Y2764" s="199"/>
      <c r="Z2764" s="199"/>
      <c r="AA2764" s="199"/>
      <c r="AB2764" s="199"/>
      <c r="AC2764" s="199"/>
      <c r="AD2764" s="199"/>
      <c r="AE2764" s="199"/>
      <c r="AF2764" s="199"/>
      <c r="AG2764" s="199"/>
    </row>
    <row r="2765" spans="19:33" customFormat="1" ht="12.75">
      <c r="S2765" s="199"/>
      <c r="T2765" s="199"/>
      <c r="U2765" s="199"/>
      <c r="V2765" s="199"/>
      <c r="W2765" s="199"/>
      <c r="X2765" s="199"/>
      <c r="Y2765" s="199"/>
      <c r="Z2765" s="199"/>
      <c r="AA2765" s="199"/>
      <c r="AB2765" s="199"/>
      <c r="AC2765" s="199"/>
      <c r="AD2765" s="199"/>
      <c r="AE2765" s="199"/>
      <c r="AF2765" s="199"/>
      <c r="AG2765" s="199"/>
    </row>
    <row r="2766" spans="19:33" customFormat="1" ht="12.75">
      <c r="S2766" s="199"/>
      <c r="T2766" s="199"/>
      <c r="U2766" s="199"/>
      <c r="V2766" s="199"/>
      <c r="W2766" s="199"/>
      <c r="X2766" s="199"/>
      <c r="Y2766" s="199"/>
      <c r="Z2766" s="199"/>
      <c r="AA2766" s="199"/>
      <c r="AB2766" s="199"/>
      <c r="AC2766" s="199"/>
      <c r="AD2766" s="199"/>
      <c r="AE2766" s="199"/>
      <c r="AF2766" s="199"/>
      <c r="AG2766" s="199"/>
    </row>
    <row r="2767" spans="19:33" customFormat="1" ht="12.75">
      <c r="S2767" s="199"/>
      <c r="T2767" s="199"/>
      <c r="U2767" s="199"/>
      <c r="V2767" s="199"/>
      <c r="W2767" s="199"/>
      <c r="X2767" s="199"/>
      <c r="Y2767" s="199"/>
      <c r="Z2767" s="199"/>
      <c r="AA2767" s="199"/>
      <c r="AB2767" s="199"/>
      <c r="AC2767" s="199"/>
      <c r="AD2767" s="199"/>
      <c r="AE2767" s="199"/>
      <c r="AF2767" s="199"/>
      <c r="AG2767" s="199"/>
    </row>
    <row r="2768" spans="19:33" customFormat="1" ht="12.75">
      <c r="S2768" s="199"/>
      <c r="T2768" s="199"/>
      <c r="U2768" s="199"/>
      <c r="V2768" s="199"/>
      <c r="W2768" s="199"/>
      <c r="X2768" s="199"/>
      <c r="Y2768" s="199"/>
      <c r="Z2768" s="199"/>
      <c r="AA2768" s="199"/>
      <c r="AB2768" s="199"/>
      <c r="AC2768" s="199"/>
      <c r="AD2768" s="199"/>
      <c r="AE2768" s="199"/>
      <c r="AF2768" s="199"/>
      <c r="AG2768" s="199"/>
    </row>
    <row r="2769" spans="19:33" customFormat="1" ht="12.75">
      <c r="S2769" s="199"/>
      <c r="T2769" s="199"/>
      <c r="U2769" s="199"/>
      <c r="V2769" s="199"/>
      <c r="W2769" s="199"/>
      <c r="X2769" s="199"/>
      <c r="Y2769" s="199"/>
      <c r="Z2769" s="199"/>
      <c r="AA2769" s="199"/>
      <c r="AB2769" s="199"/>
      <c r="AC2769" s="199"/>
      <c r="AD2769" s="199"/>
      <c r="AE2769" s="199"/>
      <c r="AF2769" s="199"/>
      <c r="AG2769" s="199"/>
    </row>
    <row r="2770" spans="19:33" customFormat="1" ht="12.75">
      <c r="S2770" s="199"/>
      <c r="T2770" s="199"/>
      <c r="U2770" s="199"/>
      <c r="V2770" s="199"/>
      <c r="W2770" s="199"/>
      <c r="X2770" s="199"/>
      <c r="Y2770" s="199"/>
      <c r="Z2770" s="199"/>
      <c r="AA2770" s="199"/>
      <c r="AB2770" s="199"/>
      <c r="AC2770" s="199"/>
      <c r="AD2770" s="199"/>
      <c r="AE2770" s="199"/>
      <c r="AF2770" s="199"/>
      <c r="AG2770" s="199"/>
    </row>
    <row r="2771" spans="19:33" customFormat="1" ht="12.75">
      <c r="S2771" s="199"/>
      <c r="T2771" s="199"/>
      <c r="U2771" s="199"/>
      <c r="V2771" s="199"/>
      <c r="W2771" s="199"/>
      <c r="X2771" s="199"/>
      <c r="Y2771" s="199"/>
      <c r="Z2771" s="199"/>
      <c r="AA2771" s="199"/>
      <c r="AB2771" s="199"/>
      <c r="AC2771" s="199"/>
      <c r="AD2771" s="199"/>
      <c r="AE2771" s="199"/>
      <c r="AF2771" s="199"/>
      <c r="AG2771" s="199"/>
    </row>
    <row r="2772" spans="19:33" customFormat="1" ht="12.75">
      <c r="S2772" s="199"/>
      <c r="T2772" s="199"/>
      <c r="U2772" s="199"/>
      <c r="V2772" s="199"/>
      <c r="W2772" s="199"/>
      <c r="X2772" s="199"/>
      <c r="Y2772" s="199"/>
      <c r="Z2772" s="199"/>
      <c r="AA2772" s="199"/>
      <c r="AB2772" s="199"/>
      <c r="AC2772" s="199"/>
      <c r="AD2772" s="199"/>
      <c r="AE2772" s="199"/>
      <c r="AF2772" s="199"/>
      <c r="AG2772" s="199"/>
    </row>
    <row r="2773" spans="19:33" customFormat="1" ht="12.75">
      <c r="S2773" s="199"/>
      <c r="T2773" s="199"/>
      <c r="U2773" s="199"/>
      <c r="V2773" s="199"/>
      <c r="W2773" s="199"/>
      <c r="X2773" s="199"/>
      <c r="Y2773" s="199"/>
      <c r="Z2773" s="199"/>
      <c r="AA2773" s="199"/>
      <c r="AB2773" s="199"/>
      <c r="AC2773" s="199"/>
      <c r="AD2773" s="199"/>
      <c r="AE2773" s="199"/>
      <c r="AF2773" s="199"/>
      <c r="AG2773" s="199"/>
    </row>
    <row r="2774" spans="19:33" customFormat="1" ht="12.75">
      <c r="S2774" s="199"/>
      <c r="T2774" s="199"/>
      <c r="U2774" s="199"/>
      <c r="V2774" s="199"/>
      <c r="W2774" s="199"/>
      <c r="X2774" s="199"/>
      <c r="Y2774" s="199"/>
      <c r="Z2774" s="199"/>
      <c r="AA2774" s="199"/>
      <c r="AB2774" s="199"/>
      <c r="AC2774" s="199"/>
      <c r="AD2774" s="199"/>
      <c r="AE2774" s="199"/>
      <c r="AF2774" s="199"/>
      <c r="AG2774" s="199"/>
    </row>
    <row r="2775" spans="19:33" customFormat="1" ht="12.75">
      <c r="S2775" s="199"/>
      <c r="T2775" s="199"/>
      <c r="U2775" s="199"/>
      <c r="V2775" s="199"/>
      <c r="W2775" s="199"/>
      <c r="X2775" s="199"/>
      <c r="Y2775" s="199"/>
      <c r="Z2775" s="199"/>
      <c r="AA2775" s="199"/>
      <c r="AB2775" s="199"/>
      <c r="AC2775" s="199"/>
      <c r="AD2775" s="199"/>
      <c r="AE2775" s="199"/>
      <c r="AF2775" s="199"/>
      <c r="AG2775" s="199"/>
    </row>
    <row r="2776" spans="19:33" customFormat="1" ht="12.75">
      <c r="S2776" s="199"/>
      <c r="T2776" s="199"/>
      <c r="U2776" s="199"/>
      <c r="V2776" s="199"/>
      <c r="W2776" s="199"/>
      <c r="X2776" s="199"/>
      <c r="Y2776" s="199"/>
      <c r="Z2776" s="199"/>
      <c r="AA2776" s="199"/>
      <c r="AB2776" s="199"/>
      <c r="AC2776" s="199"/>
      <c r="AD2776" s="199"/>
      <c r="AE2776" s="199"/>
      <c r="AF2776" s="199"/>
      <c r="AG2776" s="199"/>
    </row>
    <row r="2777" spans="19:33" customFormat="1" ht="12.75">
      <c r="S2777" s="199"/>
      <c r="T2777" s="199"/>
      <c r="U2777" s="199"/>
      <c r="V2777" s="199"/>
      <c r="W2777" s="199"/>
      <c r="X2777" s="199"/>
      <c r="Y2777" s="199"/>
      <c r="Z2777" s="199"/>
      <c r="AA2777" s="199"/>
      <c r="AB2777" s="199"/>
      <c r="AC2777" s="199"/>
      <c r="AD2777" s="199"/>
      <c r="AE2777" s="199"/>
      <c r="AF2777" s="199"/>
      <c r="AG2777" s="199"/>
    </row>
    <row r="2778" spans="19:33" customFormat="1" ht="12.75">
      <c r="S2778" s="199"/>
      <c r="T2778" s="199"/>
      <c r="U2778" s="199"/>
      <c r="V2778" s="199"/>
      <c r="W2778" s="199"/>
      <c r="X2778" s="199"/>
      <c r="Y2778" s="199"/>
      <c r="Z2778" s="199"/>
      <c r="AA2778" s="199"/>
      <c r="AB2778" s="199"/>
      <c r="AC2778" s="199"/>
      <c r="AD2778" s="199"/>
      <c r="AE2778" s="199"/>
      <c r="AF2778" s="199"/>
      <c r="AG2778" s="199"/>
    </row>
    <row r="2779" spans="19:33" customFormat="1" ht="12.75">
      <c r="S2779" s="199"/>
      <c r="T2779" s="199"/>
      <c r="U2779" s="199"/>
      <c r="V2779" s="199"/>
      <c r="W2779" s="199"/>
      <c r="X2779" s="199"/>
      <c r="Y2779" s="199"/>
      <c r="Z2779" s="199"/>
      <c r="AA2779" s="199"/>
      <c r="AB2779" s="199"/>
      <c r="AC2779" s="199"/>
      <c r="AD2779" s="199"/>
      <c r="AE2779" s="199"/>
      <c r="AF2779" s="199"/>
      <c r="AG2779" s="199"/>
    </row>
    <row r="2780" spans="19:33" customFormat="1" ht="12.75">
      <c r="S2780" s="199"/>
      <c r="T2780" s="199"/>
      <c r="U2780" s="199"/>
      <c r="V2780" s="199"/>
      <c r="W2780" s="199"/>
      <c r="X2780" s="199"/>
      <c r="Y2780" s="199"/>
      <c r="Z2780" s="199"/>
      <c r="AA2780" s="199"/>
      <c r="AB2780" s="199"/>
      <c r="AC2780" s="199"/>
      <c r="AD2780" s="199"/>
      <c r="AE2780" s="199"/>
      <c r="AF2780" s="199"/>
      <c r="AG2780" s="199"/>
    </row>
    <row r="2781" spans="19:33" customFormat="1" ht="12.75">
      <c r="S2781" s="199"/>
      <c r="T2781" s="199"/>
      <c r="U2781" s="199"/>
      <c r="V2781" s="199"/>
      <c r="W2781" s="199"/>
      <c r="X2781" s="199"/>
      <c r="Y2781" s="199"/>
      <c r="Z2781" s="199"/>
      <c r="AA2781" s="199"/>
      <c r="AB2781" s="199"/>
      <c r="AC2781" s="199"/>
      <c r="AD2781" s="199"/>
      <c r="AE2781" s="199"/>
      <c r="AF2781" s="199"/>
      <c r="AG2781" s="199"/>
    </row>
    <row r="2782" spans="19:33" customFormat="1" ht="12.75">
      <c r="S2782" s="199"/>
      <c r="T2782" s="199"/>
      <c r="U2782" s="199"/>
      <c r="V2782" s="199"/>
      <c r="W2782" s="199"/>
      <c r="X2782" s="199"/>
      <c r="Y2782" s="199"/>
      <c r="Z2782" s="199"/>
      <c r="AA2782" s="199"/>
      <c r="AB2782" s="199"/>
      <c r="AC2782" s="199"/>
      <c r="AD2782" s="199"/>
      <c r="AE2782" s="199"/>
      <c r="AF2782" s="199"/>
      <c r="AG2782" s="199"/>
    </row>
    <row r="2783" spans="19:33" customFormat="1" ht="12.75">
      <c r="S2783" s="199"/>
      <c r="T2783" s="199"/>
      <c r="U2783" s="199"/>
      <c r="V2783" s="199"/>
      <c r="W2783" s="199"/>
      <c r="X2783" s="199"/>
      <c r="Y2783" s="199"/>
      <c r="Z2783" s="199"/>
      <c r="AA2783" s="199"/>
      <c r="AB2783" s="199"/>
      <c r="AC2783" s="199"/>
      <c r="AD2783" s="199"/>
      <c r="AE2783" s="199"/>
      <c r="AF2783" s="199"/>
      <c r="AG2783" s="199"/>
    </row>
    <row r="2784" spans="19:33" customFormat="1" ht="12.75">
      <c r="S2784" s="199"/>
      <c r="T2784" s="199"/>
      <c r="U2784" s="199"/>
      <c r="V2784" s="199"/>
      <c r="W2784" s="199"/>
      <c r="X2784" s="199"/>
      <c r="Y2784" s="199"/>
      <c r="Z2784" s="199"/>
      <c r="AA2784" s="199"/>
      <c r="AB2784" s="199"/>
      <c r="AC2784" s="199"/>
      <c r="AD2784" s="199"/>
      <c r="AE2784" s="199"/>
      <c r="AF2784" s="199"/>
      <c r="AG2784" s="199"/>
    </row>
    <row r="2785" spans="19:33" customFormat="1" ht="12.75">
      <c r="S2785" s="199"/>
      <c r="T2785" s="199"/>
      <c r="U2785" s="199"/>
      <c r="V2785" s="199"/>
      <c r="W2785" s="199"/>
      <c r="X2785" s="199"/>
      <c r="Y2785" s="199"/>
      <c r="Z2785" s="199"/>
      <c r="AA2785" s="199"/>
      <c r="AB2785" s="199"/>
      <c r="AC2785" s="199"/>
      <c r="AD2785" s="199"/>
      <c r="AE2785" s="199"/>
      <c r="AF2785" s="199"/>
      <c r="AG2785" s="199"/>
    </row>
    <row r="2786" spans="19:33" customFormat="1" ht="12.75">
      <c r="S2786" s="199"/>
      <c r="T2786" s="199"/>
      <c r="U2786" s="199"/>
      <c r="V2786" s="199"/>
      <c r="W2786" s="199"/>
      <c r="X2786" s="199"/>
      <c r="Y2786" s="199"/>
      <c r="Z2786" s="199"/>
      <c r="AA2786" s="199"/>
      <c r="AB2786" s="199"/>
      <c r="AC2786" s="199"/>
      <c r="AD2786" s="199"/>
      <c r="AE2786" s="199"/>
      <c r="AF2786" s="199"/>
      <c r="AG2786" s="199"/>
    </row>
    <row r="2787" spans="19:33" customFormat="1" ht="12.75">
      <c r="S2787" s="199"/>
      <c r="T2787" s="199"/>
      <c r="U2787" s="199"/>
      <c r="V2787" s="199"/>
      <c r="W2787" s="199"/>
      <c r="X2787" s="199"/>
      <c r="Y2787" s="199"/>
      <c r="Z2787" s="199"/>
      <c r="AA2787" s="199"/>
      <c r="AB2787" s="199"/>
      <c r="AC2787" s="199"/>
      <c r="AD2787" s="199"/>
      <c r="AE2787" s="199"/>
      <c r="AF2787" s="199"/>
      <c r="AG2787" s="199"/>
    </row>
    <row r="2788" spans="19:33" customFormat="1" ht="12.75">
      <c r="S2788" s="199"/>
      <c r="T2788" s="199"/>
      <c r="U2788" s="199"/>
      <c r="V2788" s="199"/>
      <c r="W2788" s="199"/>
      <c r="X2788" s="199"/>
      <c r="Y2788" s="199"/>
      <c r="Z2788" s="199"/>
      <c r="AA2788" s="199"/>
      <c r="AB2788" s="199"/>
      <c r="AC2788" s="199"/>
      <c r="AD2788" s="199"/>
      <c r="AE2788" s="199"/>
      <c r="AF2788" s="199"/>
      <c r="AG2788" s="199"/>
    </row>
    <row r="2789" spans="19:33" customFormat="1" ht="12.75">
      <c r="S2789" s="199"/>
      <c r="T2789" s="199"/>
      <c r="U2789" s="199"/>
      <c r="V2789" s="199"/>
      <c r="W2789" s="199"/>
      <c r="X2789" s="199"/>
      <c r="Y2789" s="199"/>
      <c r="Z2789" s="199"/>
      <c r="AA2789" s="199"/>
      <c r="AB2789" s="199"/>
      <c r="AC2789" s="199"/>
      <c r="AD2789" s="199"/>
      <c r="AE2789" s="199"/>
      <c r="AF2789" s="199"/>
      <c r="AG2789" s="199"/>
    </row>
    <row r="2790" spans="19:33" customFormat="1" ht="12.75">
      <c r="S2790" s="199"/>
      <c r="T2790" s="199"/>
      <c r="U2790" s="199"/>
      <c r="V2790" s="199"/>
      <c r="W2790" s="199"/>
      <c r="X2790" s="199"/>
      <c r="Y2790" s="199"/>
      <c r="Z2790" s="199"/>
      <c r="AA2790" s="199"/>
      <c r="AB2790" s="199"/>
      <c r="AC2790" s="199"/>
      <c r="AD2790" s="199"/>
      <c r="AE2790" s="199"/>
      <c r="AF2790" s="199"/>
      <c r="AG2790" s="199"/>
    </row>
    <row r="2791" spans="19:33" customFormat="1" ht="12.75">
      <c r="S2791" s="199"/>
      <c r="T2791" s="199"/>
      <c r="U2791" s="199"/>
      <c r="V2791" s="199"/>
      <c r="W2791" s="199"/>
      <c r="X2791" s="199"/>
      <c r="Y2791" s="199"/>
      <c r="Z2791" s="199"/>
      <c r="AA2791" s="199"/>
      <c r="AB2791" s="199"/>
      <c r="AC2791" s="199"/>
      <c r="AD2791" s="199"/>
      <c r="AE2791" s="199"/>
      <c r="AF2791" s="199"/>
      <c r="AG2791" s="199"/>
    </row>
    <row r="2792" spans="19:33" customFormat="1" ht="12.75">
      <c r="S2792" s="199"/>
      <c r="T2792" s="199"/>
      <c r="U2792" s="199"/>
      <c r="V2792" s="199"/>
      <c r="W2792" s="199"/>
      <c r="X2792" s="199"/>
      <c r="Y2792" s="199"/>
      <c r="Z2792" s="199"/>
      <c r="AA2792" s="199"/>
      <c r="AB2792" s="199"/>
      <c r="AC2792" s="199"/>
      <c r="AD2792" s="199"/>
      <c r="AE2792" s="199"/>
      <c r="AF2792" s="199"/>
      <c r="AG2792" s="199"/>
    </row>
    <row r="2793" spans="19:33" customFormat="1" ht="12.75">
      <c r="S2793" s="199"/>
      <c r="T2793" s="199"/>
      <c r="U2793" s="199"/>
      <c r="V2793" s="199"/>
      <c r="W2793" s="199"/>
      <c r="X2793" s="199"/>
      <c r="Y2793" s="199"/>
      <c r="Z2793" s="199"/>
      <c r="AA2793" s="199"/>
      <c r="AB2793" s="199"/>
      <c r="AC2793" s="199"/>
      <c r="AD2793" s="199"/>
      <c r="AE2793" s="199"/>
      <c r="AF2793" s="199"/>
      <c r="AG2793" s="199"/>
    </row>
    <row r="2794" spans="19:33" customFormat="1" ht="12.75">
      <c r="S2794" s="199"/>
      <c r="T2794" s="199"/>
      <c r="U2794" s="199"/>
      <c r="V2794" s="199"/>
      <c r="W2794" s="199"/>
      <c r="X2794" s="199"/>
      <c r="Y2794" s="199"/>
      <c r="Z2794" s="199"/>
      <c r="AA2794" s="199"/>
      <c r="AB2794" s="199"/>
      <c r="AC2794" s="199"/>
      <c r="AD2794" s="199"/>
      <c r="AE2794" s="199"/>
      <c r="AF2794" s="199"/>
      <c r="AG2794" s="199"/>
    </row>
    <row r="2795" spans="19:33" customFormat="1" ht="12.75">
      <c r="S2795" s="199"/>
      <c r="T2795" s="199"/>
      <c r="U2795" s="199"/>
      <c r="V2795" s="199"/>
      <c r="W2795" s="199"/>
      <c r="X2795" s="199"/>
      <c r="Y2795" s="199"/>
      <c r="Z2795" s="199"/>
      <c r="AA2795" s="199"/>
      <c r="AB2795" s="199"/>
      <c r="AC2795" s="199"/>
      <c r="AD2795" s="199"/>
      <c r="AE2795" s="199"/>
      <c r="AF2795" s="199"/>
      <c r="AG2795" s="199"/>
    </row>
    <row r="2796" spans="19:33" customFormat="1" ht="12.75">
      <c r="S2796" s="199"/>
      <c r="T2796" s="199"/>
      <c r="U2796" s="199"/>
      <c r="V2796" s="199"/>
      <c r="W2796" s="199"/>
      <c r="X2796" s="199"/>
      <c r="Y2796" s="199"/>
      <c r="Z2796" s="199"/>
      <c r="AA2796" s="199"/>
      <c r="AB2796" s="199"/>
      <c r="AC2796" s="199"/>
      <c r="AD2796" s="199"/>
      <c r="AE2796" s="199"/>
      <c r="AF2796" s="199"/>
      <c r="AG2796" s="199"/>
    </row>
    <row r="2797" spans="19:33" customFormat="1" ht="12.75">
      <c r="S2797" s="199"/>
      <c r="T2797" s="199"/>
      <c r="U2797" s="199"/>
      <c r="V2797" s="199"/>
      <c r="W2797" s="199"/>
      <c r="X2797" s="199"/>
      <c r="Y2797" s="199"/>
      <c r="Z2797" s="199"/>
      <c r="AA2797" s="199"/>
      <c r="AB2797" s="199"/>
      <c r="AC2797" s="199"/>
      <c r="AD2797" s="199"/>
      <c r="AE2797" s="199"/>
      <c r="AF2797" s="199"/>
      <c r="AG2797" s="199"/>
    </row>
    <row r="2798" spans="19:33" customFormat="1" ht="12.75">
      <c r="S2798" s="199"/>
      <c r="T2798" s="199"/>
      <c r="U2798" s="199"/>
      <c r="V2798" s="199"/>
      <c r="W2798" s="199"/>
      <c r="X2798" s="199"/>
      <c r="Y2798" s="199"/>
      <c r="Z2798" s="199"/>
      <c r="AA2798" s="199"/>
      <c r="AB2798" s="199"/>
      <c r="AC2798" s="199"/>
      <c r="AD2798" s="199"/>
      <c r="AE2798" s="199"/>
      <c r="AF2798" s="199"/>
      <c r="AG2798" s="199"/>
    </row>
    <row r="2799" spans="19:33" customFormat="1" ht="12.75">
      <c r="S2799" s="199"/>
      <c r="T2799" s="199"/>
      <c r="U2799" s="199"/>
      <c r="V2799" s="199"/>
      <c r="W2799" s="199"/>
      <c r="X2799" s="199"/>
      <c r="Y2799" s="199"/>
      <c r="Z2799" s="199"/>
      <c r="AA2799" s="199"/>
      <c r="AB2799" s="199"/>
      <c r="AC2799" s="199"/>
      <c r="AD2799" s="199"/>
      <c r="AE2799" s="199"/>
      <c r="AF2799" s="199"/>
      <c r="AG2799" s="199"/>
    </row>
    <row r="2800" spans="19:33" customFormat="1" ht="12.75">
      <c r="S2800" s="199"/>
      <c r="T2800" s="199"/>
      <c r="U2800" s="199"/>
      <c r="V2800" s="199"/>
      <c r="W2800" s="199"/>
      <c r="X2800" s="199"/>
      <c r="Y2800" s="199"/>
      <c r="Z2800" s="199"/>
      <c r="AA2800" s="199"/>
      <c r="AB2800" s="199"/>
      <c r="AC2800" s="199"/>
      <c r="AD2800" s="199"/>
      <c r="AE2800" s="199"/>
      <c r="AF2800" s="199"/>
      <c r="AG2800" s="199"/>
    </row>
    <row r="2801" spans="19:33" customFormat="1" ht="12.75">
      <c r="S2801" s="199"/>
      <c r="T2801" s="199"/>
      <c r="U2801" s="199"/>
      <c r="V2801" s="199"/>
      <c r="W2801" s="199"/>
      <c r="X2801" s="199"/>
      <c r="Y2801" s="199"/>
      <c r="Z2801" s="199"/>
      <c r="AA2801" s="199"/>
      <c r="AB2801" s="199"/>
      <c r="AC2801" s="199"/>
      <c r="AD2801" s="199"/>
      <c r="AE2801" s="199"/>
      <c r="AF2801" s="199"/>
      <c r="AG2801" s="199"/>
    </row>
    <row r="2802" spans="19:33" customFormat="1" ht="12.75">
      <c r="S2802" s="199"/>
      <c r="T2802" s="199"/>
      <c r="U2802" s="199"/>
      <c r="V2802" s="199"/>
      <c r="W2802" s="199"/>
      <c r="X2802" s="199"/>
      <c r="Y2802" s="199"/>
      <c r="Z2802" s="199"/>
      <c r="AA2802" s="199"/>
      <c r="AB2802" s="199"/>
      <c r="AC2802" s="199"/>
      <c r="AD2802" s="199"/>
      <c r="AE2802" s="199"/>
      <c r="AF2802" s="199"/>
      <c r="AG2802" s="199"/>
    </row>
    <row r="2803" spans="19:33" customFormat="1" ht="12.75">
      <c r="S2803" s="199"/>
      <c r="T2803" s="199"/>
      <c r="U2803" s="199"/>
      <c r="V2803" s="199"/>
      <c r="W2803" s="199"/>
      <c r="X2803" s="199"/>
      <c r="Y2803" s="199"/>
      <c r="Z2803" s="199"/>
      <c r="AA2803" s="199"/>
      <c r="AB2803" s="199"/>
      <c r="AC2803" s="199"/>
      <c r="AD2803" s="199"/>
      <c r="AE2803" s="199"/>
      <c r="AF2803" s="199"/>
      <c r="AG2803" s="199"/>
    </row>
    <row r="2804" spans="19:33" customFormat="1" ht="12.75">
      <c r="S2804" s="199"/>
      <c r="T2804" s="199"/>
      <c r="U2804" s="199"/>
      <c r="V2804" s="199"/>
      <c r="W2804" s="199"/>
      <c r="X2804" s="199"/>
      <c r="Y2804" s="199"/>
      <c r="Z2804" s="199"/>
      <c r="AA2804" s="199"/>
      <c r="AB2804" s="199"/>
      <c r="AC2804" s="199"/>
      <c r="AD2804" s="199"/>
      <c r="AE2804" s="199"/>
      <c r="AF2804" s="199"/>
      <c r="AG2804" s="199"/>
    </row>
    <row r="2805" spans="19:33" customFormat="1" ht="12.75">
      <c r="S2805" s="199"/>
      <c r="T2805" s="199"/>
      <c r="U2805" s="199"/>
      <c r="V2805" s="199"/>
      <c r="W2805" s="199"/>
      <c r="X2805" s="199"/>
      <c r="Y2805" s="199"/>
      <c r="Z2805" s="199"/>
      <c r="AA2805" s="199"/>
      <c r="AB2805" s="199"/>
      <c r="AC2805" s="199"/>
      <c r="AD2805" s="199"/>
      <c r="AE2805" s="199"/>
      <c r="AF2805" s="199"/>
      <c r="AG2805" s="199"/>
    </row>
    <row r="2806" spans="19:33" customFormat="1" ht="12.75">
      <c r="S2806" s="199"/>
      <c r="T2806" s="199"/>
      <c r="U2806" s="199"/>
      <c r="V2806" s="199"/>
      <c r="W2806" s="199"/>
      <c r="X2806" s="199"/>
      <c r="Y2806" s="199"/>
      <c r="Z2806" s="199"/>
      <c r="AA2806" s="199"/>
      <c r="AB2806" s="199"/>
      <c r="AC2806" s="199"/>
      <c r="AD2806" s="199"/>
      <c r="AE2806" s="199"/>
      <c r="AF2806" s="199"/>
      <c r="AG2806" s="199"/>
    </row>
    <row r="2807" spans="19:33" customFormat="1" ht="12.75">
      <c r="S2807" s="199"/>
      <c r="T2807" s="199"/>
      <c r="U2807" s="199"/>
      <c r="V2807" s="199"/>
      <c r="W2807" s="199"/>
      <c r="X2807" s="199"/>
      <c r="Y2807" s="199"/>
      <c r="Z2807" s="199"/>
      <c r="AA2807" s="199"/>
      <c r="AB2807" s="199"/>
      <c r="AC2807" s="199"/>
      <c r="AD2807" s="199"/>
      <c r="AE2807" s="199"/>
      <c r="AF2807" s="199"/>
      <c r="AG2807" s="199"/>
    </row>
    <row r="2808" spans="19:33" customFormat="1" ht="12.75">
      <c r="S2808" s="199"/>
      <c r="T2808" s="199"/>
      <c r="U2808" s="199"/>
      <c r="V2808" s="199"/>
      <c r="W2808" s="199"/>
      <c r="X2808" s="199"/>
      <c r="Y2808" s="199"/>
      <c r="Z2808" s="199"/>
      <c r="AA2808" s="199"/>
      <c r="AB2808" s="199"/>
      <c r="AC2808" s="199"/>
      <c r="AD2808" s="199"/>
      <c r="AE2808" s="199"/>
      <c r="AF2808" s="199"/>
      <c r="AG2808" s="199"/>
    </row>
    <row r="2809" spans="19:33" customFormat="1" ht="12.75">
      <c r="S2809" s="199"/>
      <c r="T2809" s="199"/>
      <c r="U2809" s="199"/>
      <c r="V2809" s="199"/>
      <c r="W2809" s="199"/>
      <c r="X2809" s="199"/>
      <c r="Y2809" s="199"/>
      <c r="Z2809" s="199"/>
      <c r="AA2809" s="199"/>
      <c r="AB2809" s="199"/>
      <c r="AC2809" s="199"/>
      <c r="AD2809" s="199"/>
      <c r="AE2809" s="199"/>
      <c r="AF2809" s="199"/>
      <c r="AG2809" s="199"/>
    </row>
    <row r="2810" spans="19:33" customFormat="1" ht="12.75">
      <c r="S2810" s="199"/>
      <c r="T2810" s="199"/>
      <c r="U2810" s="199"/>
      <c r="V2810" s="199"/>
      <c r="W2810" s="199"/>
      <c r="X2810" s="199"/>
      <c r="Y2810" s="199"/>
      <c r="Z2810" s="199"/>
      <c r="AA2810" s="199"/>
      <c r="AB2810" s="199"/>
      <c r="AC2810" s="199"/>
      <c r="AD2810" s="199"/>
      <c r="AE2810" s="199"/>
      <c r="AF2810" s="199"/>
      <c r="AG2810" s="199"/>
    </row>
    <row r="2811" spans="19:33" customFormat="1" ht="12.75">
      <c r="S2811" s="199"/>
      <c r="T2811" s="199"/>
      <c r="U2811" s="199"/>
      <c r="V2811" s="199"/>
      <c r="W2811" s="199"/>
      <c r="X2811" s="199"/>
      <c r="Y2811" s="199"/>
      <c r="Z2811" s="199"/>
      <c r="AA2811" s="199"/>
      <c r="AB2811" s="199"/>
      <c r="AC2811" s="199"/>
      <c r="AD2811" s="199"/>
      <c r="AE2811" s="199"/>
      <c r="AF2811" s="199"/>
      <c r="AG2811" s="199"/>
    </row>
    <row r="2812" spans="19:33" customFormat="1" ht="12.75">
      <c r="S2812" s="199"/>
      <c r="T2812" s="199"/>
      <c r="U2812" s="199"/>
      <c r="V2812" s="199"/>
      <c r="W2812" s="199"/>
      <c r="X2812" s="199"/>
      <c r="Y2812" s="199"/>
      <c r="Z2812" s="199"/>
      <c r="AA2812" s="199"/>
      <c r="AB2812" s="199"/>
      <c r="AC2812" s="199"/>
      <c r="AD2812" s="199"/>
      <c r="AE2812" s="199"/>
      <c r="AF2812" s="199"/>
      <c r="AG2812" s="199"/>
    </row>
    <row r="2813" spans="19:33" customFormat="1" ht="12.75">
      <c r="S2813" s="199"/>
      <c r="T2813" s="199"/>
      <c r="U2813" s="199"/>
      <c r="V2813" s="199"/>
      <c r="W2813" s="199"/>
      <c r="X2813" s="199"/>
      <c r="Y2813" s="199"/>
      <c r="Z2813" s="199"/>
      <c r="AA2813" s="199"/>
      <c r="AB2813" s="199"/>
      <c r="AC2813" s="199"/>
      <c r="AD2813" s="199"/>
      <c r="AE2813" s="199"/>
      <c r="AF2813" s="199"/>
      <c r="AG2813" s="199"/>
    </row>
    <row r="2814" spans="19:33" customFormat="1" ht="12.75">
      <c r="S2814" s="199"/>
      <c r="T2814" s="199"/>
      <c r="U2814" s="199"/>
      <c r="V2814" s="199"/>
      <c r="W2814" s="199"/>
      <c r="X2814" s="199"/>
      <c r="Y2814" s="199"/>
      <c r="Z2814" s="199"/>
      <c r="AA2814" s="199"/>
      <c r="AB2814" s="199"/>
      <c r="AC2814" s="199"/>
      <c r="AD2814" s="199"/>
      <c r="AE2814" s="199"/>
      <c r="AF2814" s="199"/>
      <c r="AG2814" s="199"/>
    </row>
    <row r="2815" spans="19:33" customFormat="1" ht="12.75">
      <c r="S2815" s="199"/>
      <c r="T2815" s="199"/>
      <c r="U2815" s="199"/>
      <c r="V2815" s="199"/>
      <c r="W2815" s="199"/>
      <c r="X2815" s="199"/>
      <c r="Y2815" s="199"/>
      <c r="Z2815" s="199"/>
      <c r="AA2815" s="199"/>
      <c r="AB2815" s="199"/>
      <c r="AC2815" s="199"/>
      <c r="AD2815" s="199"/>
      <c r="AE2815" s="199"/>
      <c r="AF2815" s="199"/>
      <c r="AG2815" s="199"/>
    </row>
    <row r="2816" spans="19:33" customFormat="1" ht="12.75">
      <c r="S2816" s="199"/>
      <c r="T2816" s="199"/>
      <c r="U2816" s="199"/>
      <c r="V2816" s="199"/>
      <c r="W2816" s="199"/>
      <c r="X2816" s="199"/>
      <c r="Y2816" s="199"/>
      <c r="Z2816" s="199"/>
      <c r="AA2816" s="199"/>
      <c r="AB2816" s="199"/>
      <c r="AC2816" s="199"/>
      <c r="AD2816" s="199"/>
      <c r="AE2816" s="199"/>
      <c r="AF2816" s="199"/>
      <c r="AG2816" s="199"/>
    </row>
    <row r="2817" spans="19:33" customFormat="1" ht="12.75">
      <c r="S2817" s="199"/>
      <c r="T2817" s="199"/>
      <c r="U2817" s="199"/>
      <c r="V2817" s="199"/>
      <c r="W2817" s="199"/>
      <c r="X2817" s="199"/>
      <c r="Y2817" s="199"/>
      <c r="Z2817" s="199"/>
      <c r="AA2817" s="199"/>
      <c r="AB2817" s="199"/>
      <c r="AC2817" s="199"/>
      <c r="AD2817" s="199"/>
      <c r="AE2817" s="199"/>
      <c r="AF2817" s="199"/>
      <c r="AG2817" s="199"/>
    </row>
    <row r="2818" spans="19:33" customFormat="1" ht="12.75">
      <c r="S2818" s="199"/>
      <c r="T2818" s="199"/>
      <c r="U2818" s="199"/>
      <c r="V2818" s="199"/>
      <c r="W2818" s="199"/>
      <c r="X2818" s="199"/>
      <c r="Y2818" s="199"/>
      <c r="Z2818" s="199"/>
      <c r="AA2818" s="199"/>
      <c r="AB2818" s="199"/>
      <c r="AC2818" s="199"/>
      <c r="AD2818" s="199"/>
      <c r="AE2818" s="199"/>
      <c r="AF2818" s="199"/>
      <c r="AG2818" s="199"/>
    </row>
    <row r="2819" spans="19:33" customFormat="1" ht="12.75">
      <c r="S2819" s="199"/>
      <c r="T2819" s="199"/>
      <c r="U2819" s="199"/>
      <c r="V2819" s="199"/>
      <c r="W2819" s="199"/>
      <c r="X2819" s="199"/>
      <c r="Y2819" s="199"/>
      <c r="Z2819" s="199"/>
      <c r="AA2819" s="199"/>
      <c r="AB2819" s="199"/>
      <c r="AC2819" s="199"/>
      <c r="AD2819" s="199"/>
      <c r="AE2819" s="199"/>
      <c r="AF2819" s="199"/>
      <c r="AG2819" s="199"/>
    </row>
    <row r="2820" spans="19:33" customFormat="1" ht="12.75">
      <c r="S2820" s="199"/>
      <c r="T2820" s="199"/>
      <c r="U2820" s="199"/>
      <c r="V2820" s="199"/>
      <c r="W2820" s="199"/>
      <c r="X2820" s="199"/>
      <c r="Y2820" s="199"/>
      <c r="Z2820" s="199"/>
      <c r="AA2820" s="199"/>
      <c r="AB2820" s="199"/>
      <c r="AC2820" s="199"/>
      <c r="AD2820" s="199"/>
      <c r="AE2820" s="199"/>
      <c r="AF2820" s="199"/>
      <c r="AG2820" s="199"/>
    </row>
    <row r="2821" spans="19:33" customFormat="1" ht="12.75">
      <c r="S2821" s="199"/>
      <c r="T2821" s="199"/>
      <c r="U2821" s="199"/>
      <c r="V2821" s="199"/>
      <c r="W2821" s="199"/>
      <c r="X2821" s="199"/>
      <c r="Y2821" s="199"/>
      <c r="Z2821" s="199"/>
      <c r="AA2821" s="199"/>
      <c r="AB2821" s="199"/>
      <c r="AC2821" s="199"/>
      <c r="AD2821" s="199"/>
      <c r="AE2821" s="199"/>
      <c r="AF2821" s="199"/>
      <c r="AG2821" s="199"/>
    </row>
    <row r="2822" spans="19:33" customFormat="1" ht="12.75">
      <c r="S2822" s="199"/>
      <c r="T2822" s="199"/>
      <c r="U2822" s="199"/>
      <c r="V2822" s="199"/>
      <c r="W2822" s="199"/>
      <c r="X2822" s="199"/>
      <c r="Y2822" s="199"/>
      <c r="Z2822" s="199"/>
      <c r="AA2822" s="199"/>
      <c r="AB2822" s="199"/>
      <c r="AC2822" s="199"/>
      <c r="AD2822" s="199"/>
      <c r="AE2822" s="199"/>
      <c r="AF2822" s="199"/>
      <c r="AG2822" s="199"/>
    </row>
    <row r="2823" spans="19:33" customFormat="1" ht="12.75">
      <c r="S2823" s="199"/>
      <c r="T2823" s="199"/>
      <c r="U2823" s="199"/>
      <c r="V2823" s="199"/>
      <c r="W2823" s="199"/>
      <c r="X2823" s="199"/>
      <c r="Y2823" s="199"/>
      <c r="Z2823" s="199"/>
      <c r="AA2823" s="199"/>
      <c r="AB2823" s="199"/>
      <c r="AC2823" s="199"/>
      <c r="AD2823" s="199"/>
      <c r="AE2823" s="199"/>
      <c r="AF2823" s="199"/>
      <c r="AG2823" s="199"/>
    </row>
    <row r="2824" spans="19:33" customFormat="1" ht="12.75">
      <c r="S2824" s="199"/>
      <c r="T2824" s="199"/>
      <c r="U2824" s="199"/>
      <c r="V2824" s="199"/>
      <c r="W2824" s="199"/>
      <c r="X2824" s="199"/>
      <c r="Y2824" s="199"/>
      <c r="Z2824" s="199"/>
      <c r="AA2824" s="199"/>
      <c r="AB2824" s="199"/>
      <c r="AC2824" s="199"/>
      <c r="AD2824" s="199"/>
      <c r="AE2824" s="199"/>
      <c r="AF2824" s="199"/>
      <c r="AG2824" s="199"/>
    </row>
    <row r="2825" spans="19:33" customFormat="1" ht="12.75">
      <c r="S2825" s="199"/>
      <c r="T2825" s="199"/>
      <c r="U2825" s="199"/>
      <c r="V2825" s="199"/>
      <c r="W2825" s="199"/>
      <c r="X2825" s="199"/>
      <c r="Y2825" s="199"/>
      <c r="Z2825" s="199"/>
      <c r="AA2825" s="199"/>
      <c r="AB2825" s="199"/>
      <c r="AC2825" s="199"/>
      <c r="AD2825" s="199"/>
      <c r="AE2825" s="199"/>
      <c r="AF2825" s="199"/>
      <c r="AG2825" s="199"/>
    </row>
    <row r="2826" spans="19:33" customFormat="1" ht="12.75">
      <c r="S2826" s="199"/>
      <c r="T2826" s="199"/>
      <c r="U2826" s="199"/>
      <c r="V2826" s="199"/>
      <c r="W2826" s="199"/>
      <c r="X2826" s="199"/>
      <c r="Y2826" s="199"/>
      <c r="Z2826" s="199"/>
      <c r="AA2826" s="199"/>
      <c r="AB2826" s="199"/>
      <c r="AC2826" s="199"/>
      <c r="AD2826" s="199"/>
      <c r="AE2826" s="199"/>
      <c r="AF2826" s="199"/>
      <c r="AG2826" s="199"/>
    </row>
    <row r="2827" spans="19:33" customFormat="1" ht="12.75">
      <c r="S2827" s="199"/>
      <c r="T2827" s="199"/>
      <c r="U2827" s="199"/>
      <c r="V2827" s="199"/>
      <c r="W2827" s="199"/>
      <c r="X2827" s="199"/>
      <c r="Y2827" s="199"/>
      <c r="Z2827" s="199"/>
      <c r="AA2827" s="199"/>
      <c r="AB2827" s="199"/>
      <c r="AC2827" s="199"/>
      <c r="AD2827" s="199"/>
      <c r="AE2827" s="199"/>
      <c r="AF2827" s="199"/>
      <c r="AG2827" s="199"/>
    </row>
    <row r="2828" spans="19:33" customFormat="1" ht="12.75">
      <c r="S2828" s="199"/>
      <c r="T2828" s="199"/>
      <c r="U2828" s="199"/>
      <c r="V2828" s="199"/>
      <c r="W2828" s="199"/>
      <c r="X2828" s="199"/>
      <c r="Y2828" s="199"/>
      <c r="Z2828" s="199"/>
      <c r="AA2828" s="199"/>
      <c r="AB2828" s="199"/>
      <c r="AC2828" s="199"/>
      <c r="AD2828" s="199"/>
      <c r="AE2828" s="199"/>
      <c r="AF2828" s="199"/>
      <c r="AG2828" s="199"/>
    </row>
    <row r="2829" spans="19:33" customFormat="1" ht="12.75">
      <c r="S2829" s="199"/>
      <c r="T2829" s="199"/>
      <c r="U2829" s="199"/>
      <c r="V2829" s="199"/>
      <c r="W2829" s="199"/>
      <c r="X2829" s="199"/>
      <c r="Y2829" s="199"/>
      <c r="Z2829" s="199"/>
      <c r="AA2829" s="199"/>
      <c r="AB2829" s="199"/>
      <c r="AC2829" s="199"/>
      <c r="AD2829" s="199"/>
      <c r="AE2829" s="199"/>
      <c r="AF2829" s="199"/>
      <c r="AG2829" s="199"/>
    </row>
    <row r="2830" spans="19:33" customFormat="1" ht="12.75">
      <c r="S2830" s="199"/>
      <c r="T2830" s="199"/>
      <c r="U2830" s="199"/>
      <c r="V2830" s="199"/>
      <c r="W2830" s="199"/>
      <c r="X2830" s="199"/>
      <c r="Y2830" s="199"/>
      <c r="Z2830" s="199"/>
      <c r="AA2830" s="199"/>
      <c r="AB2830" s="199"/>
      <c r="AC2830" s="199"/>
      <c r="AD2830" s="199"/>
      <c r="AE2830" s="199"/>
      <c r="AF2830" s="199"/>
      <c r="AG2830" s="199"/>
    </row>
    <row r="2831" spans="19:33" customFormat="1" ht="12.75">
      <c r="S2831" s="199"/>
      <c r="T2831" s="199"/>
      <c r="U2831" s="199"/>
      <c r="V2831" s="199"/>
      <c r="W2831" s="199"/>
      <c r="X2831" s="199"/>
      <c r="Y2831" s="199"/>
      <c r="Z2831" s="199"/>
      <c r="AA2831" s="199"/>
      <c r="AB2831" s="199"/>
      <c r="AC2831" s="199"/>
      <c r="AD2831" s="199"/>
      <c r="AE2831" s="199"/>
      <c r="AF2831" s="199"/>
      <c r="AG2831" s="199"/>
    </row>
    <row r="2832" spans="19:33" customFormat="1" ht="12.75">
      <c r="S2832" s="199"/>
      <c r="T2832" s="199"/>
      <c r="U2832" s="199"/>
      <c r="V2832" s="199"/>
      <c r="W2832" s="199"/>
      <c r="X2832" s="199"/>
      <c r="Y2832" s="199"/>
      <c r="Z2832" s="199"/>
      <c r="AA2832" s="199"/>
      <c r="AB2832" s="199"/>
      <c r="AC2832" s="199"/>
      <c r="AD2832" s="199"/>
      <c r="AE2832" s="199"/>
      <c r="AF2832" s="199"/>
      <c r="AG2832" s="199"/>
    </row>
    <row r="2833" spans="19:33" customFormat="1" ht="12.75">
      <c r="S2833" s="199"/>
      <c r="T2833" s="199"/>
      <c r="U2833" s="199"/>
      <c r="V2833" s="199"/>
      <c r="W2833" s="199"/>
      <c r="X2833" s="199"/>
      <c r="Y2833" s="199"/>
      <c r="Z2833" s="199"/>
      <c r="AA2833" s="199"/>
      <c r="AB2833" s="199"/>
      <c r="AC2833" s="199"/>
      <c r="AD2833" s="199"/>
      <c r="AE2833" s="199"/>
      <c r="AF2833" s="199"/>
      <c r="AG2833" s="199"/>
    </row>
    <row r="2834" spans="19:33" customFormat="1" ht="12.75">
      <c r="S2834" s="199"/>
      <c r="T2834" s="199"/>
      <c r="U2834" s="199"/>
      <c r="V2834" s="199"/>
      <c r="W2834" s="199"/>
      <c r="X2834" s="199"/>
      <c r="Y2834" s="199"/>
      <c r="Z2834" s="199"/>
      <c r="AA2834" s="199"/>
      <c r="AB2834" s="199"/>
      <c r="AC2834" s="199"/>
      <c r="AD2834" s="199"/>
      <c r="AE2834" s="199"/>
      <c r="AF2834" s="199"/>
      <c r="AG2834" s="199"/>
    </row>
    <row r="2835" spans="19:33" customFormat="1" ht="12.75">
      <c r="S2835" s="199"/>
      <c r="T2835" s="199"/>
      <c r="U2835" s="199"/>
      <c r="V2835" s="199"/>
      <c r="W2835" s="199"/>
      <c r="X2835" s="199"/>
      <c r="Y2835" s="199"/>
      <c r="Z2835" s="199"/>
      <c r="AA2835" s="199"/>
      <c r="AB2835" s="199"/>
      <c r="AC2835" s="199"/>
      <c r="AD2835" s="199"/>
      <c r="AE2835" s="199"/>
      <c r="AF2835" s="199"/>
      <c r="AG2835" s="199"/>
    </row>
    <row r="2836" spans="19:33" customFormat="1" ht="12.75">
      <c r="S2836" s="199"/>
      <c r="T2836" s="199"/>
      <c r="U2836" s="199"/>
      <c r="V2836" s="199"/>
      <c r="W2836" s="199"/>
      <c r="X2836" s="199"/>
      <c r="Y2836" s="199"/>
      <c r="Z2836" s="199"/>
      <c r="AA2836" s="199"/>
      <c r="AB2836" s="199"/>
      <c r="AC2836" s="199"/>
      <c r="AD2836" s="199"/>
      <c r="AE2836" s="199"/>
      <c r="AF2836" s="199"/>
      <c r="AG2836" s="199"/>
    </row>
    <row r="2837" spans="19:33" customFormat="1" ht="12.75">
      <c r="S2837" s="199"/>
      <c r="T2837" s="199"/>
      <c r="U2837" s="199"/>
      <c r="V2837" s="199"/>
      <c r="W2837" s="199"/>
      <c r="X2837" s="199"/>
      <c r="Y2837" s="199"/>
      <c r="Z2837" s="199"/>
      <c r="AA2837" s="199"/>
      <c r="AB2837" s="199"/>
      <c r="AC2837" s="199"/>
      <c r="AD2837" s="199"/>
      <c r="AE2837" s="199"/>
      <c r="AF2837" s="199"/>
      <c r="AG2837" s="199"/>
    </row>
    <row r="2838" spans="19:33" customFormat="1" ht="12.75">
      <c r="S2838" s="199"/>
      <c r="T2838" s="199"/>
      <c r="U2838" s="199"/>
      <c r="V2838" s="199"/>
      <c r="W2838" s="199"/>
      <c r="X2838" s="199"/>
      <c r="Y2838" s="199"/>
      <c r="Z2838" s="199"/>
      <c r="AA2838" s="199"/>
      <c r="AB2838" s="199"/>
      <c r="AC2838" s="199"/>
      <c r="AD2838" s="199"/>
      <c r="AE2838" s="199"/>
      <c r="AF2838" s="199"/>
      <c r="AG2838" s="199"/>
    </row>
    <row r="2839" spans="19:33" customFormat="1" ht="12.75">
      <c r="S2839" s="199"/>
      <c r="T2839" s="199"/>
      <c r="U2839" s="199"/>
      <c r="V2839" s="199"/>
      <c r="W2839" s="199"/>
      <c r="X2839" s="199"/>
      <c r="Y2839" s="199"/>
      <c r="Z2839" s="199"/>
      <c r="AA2839" s="199"/>
      <c r="AB2839" s="199"/>
      <c r="AC2839" s="199"/>
      <c r="AD2839" s="199"/>
      <c r="AE2839" s="199"/>
      <c r="AF2839" s="199"/>
      <c r="AG2839" s="199"/>
    </row>
    <row r="2840" spans="19:33" customFormat="1" ht="12.75">
      <c r="S2840" s="199"/>
      <c r="T2840" s="199"/>
      <c r="U2840" s="199"/>
      <c r="V2840" s="199"/>
      <c r="W2840" s="199"/>
      <c r="X2840" s="199"/>
      <c r="Y2840" s="199"/>
      <c r="Z2840" s="199"/>
      <c r="AA2840" s="199"/>
      <c r="AB2840" s="199"/>
      <c r="AC2840" s="199"/>
      <c r="AD2840" s="199"/>
      <c r="AE2840" s="199"/>
      <c r="AF2840" s="199"/>
      <c r="AG2840" s="199"/>
    </row>
    <row r="2841" spans="19:33" customFormat="1" ht="12.75">
      <c r="S2841" s="199"/>
      <c r="T2841" s="199"/>
      <c r="U2841" s="199"/>
      <c r="V2841" s="199"/>
      <c r="W2841" s="199"/>
      <c r="X2841" s="199"/>
      <c r="Y2841" s="199"/>
      <c r="Z2841" s="199"/>
      <c r="AA2841" s="199"/>
      <c r="AB2841" s="199"/>
      <c r="AC2841" s="199"/>
      <c r="AD2841" s="199"/>
      <c r="AE2841" s="199"/>
      <c r="AF2841" s="199"/>
      <c r="AG2841" s="199"/>
    </row>
    <row r="2842" spans="19:33" customFormat="1" ht="12.75">
      <c r="S2842" s="199"/>
      <c r="T2842" s="199"/>
      <c r="U2842" s="199"/>
      <c r="V2842" s="199"/>
      <c r="W2842" s="199"/>
      <c r="X2842" s="199"/>
      <c r="Y2842" s="199"/>
      <c r="Z2842" s="199"/>
      <c r="AA2842" s="199"/>
      <c r="AB2842" s="199"/>
      <c r="AC2842" s="199"/>
      <c r="AD2842" s="199"/>
      <c r="AE2842" s="199"/>
      <c r="AF2842" s="199"/>
      <c r="AG2842" s="199"/>
    </row>
    <row r="2843" spans="19:33" customFormat="1" ht="12.75">
      <c r="S2843" s="199"/>
      <c r="T2843" s="199"/>
      <c r="U2843" s="199"/>
      <c r="V2843" s="199"/>
      <c r="W2843" s="199"/>
      <c r="X2843" s="199"/>
      <c r="Y2843" s="199"/>
      <c r="Z2843" s="199"/>
      <c r="AA2843" s="199"/>
      <c r="AB2843" s="199"/>
      <c r="AC2843" s="199"/>
      <c r="AD2843" s="199"/>
      <c r="AE2843" s="199"/>
      <c r="AF2843" s="199"/>
      <c r="AG2843" s="199"/>
    </row>
    <row r="2844" spans="19:33" customFormat="1" ht="12.75">
      <c r="S2844" s="199"/>
      <c r="T2844" s="199"/>
      <c r="U2844" s="199"/>
      <c r="V2844" s="199"/>
      <c r="W2844" s="199"/>
      <c r="X2844" s="199"/>
      <c r="Y2844" s="199"/>
      <c r="Z2844" s="199"/>
      <c r="AA2844" s="199"/>
      <c r="AB2844" s="199"/>
      <c r="AC2844" s="199"/>
      <c r="AD2844" s="199"/>
      <c r="AE2844" s="199"/>
      <c r="AF2844" s="199"/>
      <c r="AG2844" s="199"/>
    </row>
    <row r="2845" spans="19:33" customFormat="1" ht="12.75">
      <c r="S2845" s="199"/>
      <c r="T2845" s="199"/>
      <c r="U2845" s="199"/>
      <c r="V2845" s="199"/>
      <c r="W2845" s="199"/>
      <c r="X2845" s="199"/>
      <c r="Y2845" s="199"/>
      <c r="Z2845" s="199"/>
      <c r="AA2845" s="199"/>
      <c r="AB2845" s="199"/>
      <c r="AC2845" s="199"/>
      <c r="AD2845" s="199"/>
      <c r="AE2845" s="199"/>
      <c r="AF2845" s="199"/>
      <c r="AG2845" s="199"/>
    </row>
    <row r="2846" spans="19:33" customFormat="1" ht="12.75">
      <c r="S2846" s="199"/>
      <c r="T2846" s="199"/>
      <c r="U2846" s="199"/>
      <c r="V2846" s="199"/>
      <c r="W2846" s="199"/>
      <c r="X2846" s="199"/>
      <c r="Y2846" s="199"/>
      <c r="Z2846" s="199"/>
      <c r="AA2846" s="199"/>
      <c r="AB2846" s="199"/>
      <c r="AC2846" s="199"/>
      <c r="AD2846" s="199"/>
      <c r="AE2846" s="199"/>
      <c r="AF2846" s="199"/>
      <c r="AG2846" s="199"/>
    </row>
    <row r="2847" spans="19:33" customFormat="1" ht="12.75">
      <c r="S2847" s="199"/>
      <c r="T2847" s="199"/>
      <c r="U2847" s="199"/>
      <c r="V2847" s="199"/>
      <c r="W2847" s="199"/>
      <c r="X2847" s="199"/>
      <c r="Y2847" s="199"/>
      <c r="Z2847" s="199"/>
      <c r="AA2847" s="199"/>
      <c r="AB2847" s="199"/>
      <c r="AC2847" s="199"/>
      <c r="AD2847" s="199"/>
      <c r="AE2847" s="199"/>
      <c r="AF2847" s="199"/>
      <c r="AG2847" s="199"/>
    </row>
    <row r="2848" spans="19:33" customFormat="1" ht="12.75">
      <c r="S2848" s="199"/>
      <c r="T2848" s="199"/>
      <c r="U2848" s="199"/>
      <c r="V2848" s="199"/>
      <c r="W2848" s="199"/>
      <c r="X2848" s="199"/>
      <c r="Y2848" s="199"/>
      <c r="Z2848" s="199"/>
      <c r="AA2848" s="199"/>
      <c r="AB2848" s="199"/>
      <c r="AC2848" s="199"/>
      <c r="AD2848" s="199"/>
      <c r="AE2848" s="199"/>
      <c r="AF2848" s="199"/>
      <c r="AG2848" s="199"/>
    </row>
    <row r="2849" spans="19:33" customFormat="1" ht="12.75">
      <c r="S2849" s="199"/>
      <c r="T2849" s="199"/>
      <c r="U2849" s="199"/>
      <c r="V2849" s="199"/>
      <c r="W2849" s="199"/>
      <c r="X2849" s="199"/>
      <c r="Y2849" s="199"/>
      <c r="Z2849" s="199"/>
      <c r="AA2849" s="199"/>
      <c r="AB2849" s="199"/>
      <c r="AC2849" s="199"/>
      <c r="AD2849" s="199"/>
      <c r="AE2849" s="199"/>
      <c r="AF2849" s="199"/>
      <c r="AG2849" s="199"/>
    </row>
    <row r="2850" spans="19:33" customFormat="1" ht="12.75">
      <c r="S2850" s="199"/>
      <c r="T2850" s="199"/>
      <c r="U2850" s="199"/>
      <c r="V2850" s="199"/>
      <c r="W2850" s="199"/>
      <c r="X2850" s="199"/>
      <c r="Y2850" s="199"/>
      <c r="Z2850" s="199"/>
      <c r="AA2850" s="199"/>
      <c r="AB2850" s="199"/>
      <c r="AC2850" s="199"/>
      <c r="AD2850" s="199"/>
      <c r="AE2850" s="199"/>
      <c r="AF2850" s="199"/>
      <c r="AG2850" s="199"/>
    </row>
    <row r="2851" spans="19:33" customFormat="1" ht="12.75">
      <c r="S2851" s="199"/>
      <c r="T2851" s="199"/>
      <c r="U2851" s="199"/>
      <c r="V2851" s="199"/>
      <c r="W2851" s="199"/>
      <c r="X2851" s="199"/>
      <c r="Y2851" s="199"/>
      <c r="Z2851" s="199"/>
      <c r="AA2851" s="199"/>
      <c r="AB2851" s="199"/>
      <c r="AC2851" s="199"/>
      <c r="AD2851" s="199"/>
      <c r="AE2851" s="199"/>
      <c r="AF2851" s="199"/>
      <c r="AG2851" s="199"/>
    </row>
    <row r="2852" spans="19:33" customFormat="1" ht="12.75">
      <c r="S2852" s="199"/>
      <c r="T2852" s="199"/>
      <c r="U2852" s="199"/>
      <c r="V2852" s="199"/>
      <c r="W2852" s="199"/>
      <c r="X2852" s="199"/>
      <c r="Y2852" s="199"/>
      <c r="Z2852" s="199"/>
      <c r="AA2852" s="199"/>
      <c r="AB2852" s="199"/>
      <c r="AC2852" s="199"/>
      <c r="AD2852" s="199"/>
      <c r="AE2852" s="199"/>
      <c r="AF2852" s="199"/>
      <c r="AG2852" s="199"/>
    </row>
    <row r="2853" spans="19:33" customFormat="1" ht="12.75">
      <c r="S2853" s="199"/>
      <c r="T2853" s="199"/>
      <c r="U2853" s="199"/>
      <c r="V2853" s="199"/>
      <c r="W2853" s="199"/>
      <c r="X2853" s="199"/>
      <c r="Y2853" s="199"/>
      <c r="Z2853" s="199"/>
      <c r="AA2853" s="199"/>
      <c r="AB2853" s="199"/>
      <c r="AC2853" s="199"/>
      <c r="AD2853" s="199"/>
      <c r="AE2853" s="199"/>
      <c r="AF2853" s="199"/>
      <c r="AG2853" s="199"/>
    </row>
    <row r="2854" spans="19:33" customFormat="1" ht="12.75">
      <c r="S2854" s="199"/>
      <c r="T2854" s="199"/>
      <c r="U2854" s="199"/>
      <c r="V2854" s="199"/>
      <c r="W2854" s="199"/>
      <c r="X2854" s="199"/>
      <c r="Y2854" s="199"/>
      <c r="Z2854" s="199"/>
      <c r="AA2854" s="199"/>
      <c r="AB2854" s="199"/>
      <c r="AC2854" s="199"/>
      <c r="AD2854" s="199"/>
      <c r="AE2854" s="199"/>
      <c r="AF2854" s="199"/>
      <c r="AG2854" s="199"/>
    </row>
    <row r="2855" spans="19:33" customFormat="1" ht="12.75">
      <c r="S2855" s="199"/>
      <c r="T2855" s="199"/>
      <c r="U2855" s="199"/>
      <c r="V2855" s="199"/>
      <c r="W2855" s="199"/>
      <c r="X2855" s="199"/>
      <c r="Y2855" s="199"/>
      <c r="Z2855" s="199"/>
      <c r="AA2855" s="199"/>
      <c r="AB2855" s="199"/>
      <c r="AC2855" s="199"/>
      <c r="AD2855" s="199"/>
      <c r="AE2855" s="199"/>
      <c r="AF2855" s="199"/>
      <c r="AG2855" s="199"/>
    </row>
    <row r="2856" spans="19:33" customFormat="1" ht="12.75">
      <c r="S2856" s="199"/>
      <c r="T2856" s="199"/>
      <c r="U2856" s="199"/>
      <c r="V2856" s="199"/>
      <c r="W2856" s="199"/>
      <c r="X2856" s="199"/>
      <c r="Y2856" s="199"/>
      <c r="Z2856" s="199"/>
      <c r="AA2856" s="199"/>
      <c r="AB2856" s="199"/>
      <c r="AC2856" s="199"/>
      <c r="AD2856" s="199"/>
      <c r="AE2856" s="199"/>
      <c r="AF2856" s="199"/>
      <c r="AG2856" s="199"/>
    </row>
    <row r="2857" spans="19:33" customFormat="1" ht="12.75">
      <c r="S2857" s="199"/>
      <c r="T2857" s="199"/>
      <c r="U2857" s="199"/>
      <c r="V2857" s="199"/>
      <c r="W2857" s="199"/>
      <c r="X2857" s="199"/>
      <c r="Y2857" s="199"/>
      <c r="Z2857" s="199"/>
      <c r="AA2857" s="199"/>
      <c r="AB2857" s="199"/>
      <c r="AC2857" s="199"/>
      <c r="AD2857" s="199"/>
      <c r="AE2857" s="199"/>
      <c r="AF2857" s="199"/>
      <c r="AG2857" s="199"/>
    </row>
    <row r="2858" spans="19:33" customFormat="1" ht="12.75">
      <c r="S2858" s="199"/>
      <c r="T2858" s="199"/>
      <c r="U2858" s="199"/>
      <c r="V2858" s="199"/>
      <c r="W2858" s="199"/>
      <c r="X2858" s="199"/>
      <c r="Y2858" s="199"/>
      <c r="Z2858" s="199"/>
      <c r="AA2858" s="199"/>
      <c r="AB2858" s="199"/>
      <c r="AC2858" s="199"/>
      <c r="AD2858" s="199"/>
      <c r="AE2858" s="199"/>
      <c r="AF2858" s="199"/>
      <c r="AG2858" s="199"/>
    </row>
    <row r="2859" spans="19:33" customFormat="1" ht="12.75">
      <c r="S2859" s="199"/>
      <c r="T2859" s="199"/>
      <c r="U2859" s="199"/>
      <c r="V2859" s="199"/>
      <c r="W2859" s="199"/>
      <c r="X2859" s="199"/>
      <c r="Y2859" s="199"/>
      <c r="Z2859" s="199"/>
      <c r="AA2859" s="199"/>
      <c r="AB2859" s="199"/>
      <c r="AC2859" s="199"/>
      <c r="AD2859" s="199"/>
      <c r="AE2859" s="199"/>
      <c r="AF2859" s="199"/>
      <c r="AG2859" s="199"/>
    </row>
    <row r="2860" spans="19:33" customFormat="1" ht="12.75">
      <c r="S2860" s="199"/>
      <c r="T2860" s="199"/>
      <c r="U2860" s="199"/>
      <c r="V2860" s="199"/>
      <c r="W2860" s="199"/>
      <c r="X2860" s="199"/>
      <c r="Y2860" s="199"/>
      <c r="Z2860" s="199"/>
      <c r="AA2860" s="199"/>
      <c r="AB2860" s="199"/>
      <c r="AC2860" s="199"/>
      <c r="AD2860" s="199"/>
      <c r="AE2860" s="199"/>
      <c r="AF2860" s="199"/>
      <c r="AG2860" s="199"/>
    </row>
    <row r="2861" spans="19:33" customFormat="1" ht="12.75">
      <c r="S2861" s="199"/>
      <c r="T2861" s="199"/>
      <c r="U2861" s="199"/>
      <c r="V2861" s="199"/>
      <c r="W2861" s="199"/>
      <c r="X2861" s="199"/>
      <c r="Y2861" s="199"/>
      <c r="Z2861" s="199"/>
      <c r="AA2861" s="199"/>
      <c r="AB2861" s="199"/>
      <c r="AC2861" s="199"/>
      <c r="AD2861" s="199"/>
      <c r="AE2861" s="199"/>
      <c r="AF2861" s="199"/>
      <c r="AG2861" s="199"/>
    </row>
    <row r="2862" spans="19:33" customFormat="1" ht="12.75">
      <c r="S2862" s="199"/>
      <c r="T2862" s="199"/>
      <c r="U2862" s="199"/>
      <c r="V2862" s="199"/>
      <c r="W2862" s="199"/>
      <c r="X2862" s="199"/>
      <c r="Y2862" s="199"/>
      <c r="Z2862" s="199"/>
      <c r="AA2862" s="199"/>
      <c r="AB2862" s="199"/>
      <c r="AC2862" s="199"/>
      <c r="AD2862" s="199"/>
      <c r="AE2862" s="199"/>
      <c r="AF2862" s="199"/>
      <c r="AG2862" s="199"/>
    </row>
    <row r="2863" spans="19:33" customFormat="1" ht="12.75">
      <c r="S2863" s="199"/>
      <c r="T2863" s="199"/>
      <c r="U2863" s="199"/>
      <c r="V2863" s="199"/>
      <c r="W2863" s="199"/>
      <c r="X2863" s="199"/>
      <c r="Y2863" s="199"/>
      <c r="Z2863" s="199"/>
      <c r="AA2863" s="199"/>
      <c r="AB2863" s="199"/>
      <c r="AC2863" s="199"/>
      <c r="AD2863" s="199"/>
      <c r="AE2863" s="199"/>
      <c r="AF2863" s="199"/>
      <c r="AG2863" s="199"/>
    </row>
    <row r="2864" spans="19:33" customFormat="1" ht="12.75">
      <c r="S2864" s="199"/>
      <c r="T2864" s="199"/>
      <c r="U2864" s="199"/>
      <c r="V2864" s="199"/>
      <c r="W2864" s="199"/>
      <c r="X2864" s="199"/>
      <c r="Y2864" s="199"/>
      <c r="Z2864" s="199"/>
      <c r="AA2864" s="199"/>
      <c r="AB2864" s="199"/>
      <c r="AC2864" s="199"/>
      <c r="AD2864" s="199"/>
      <c r="AE2864" s="199"/>
      <c r="AF2864" s="199"/>
      <c r="AG2864" s="199"/>
    </row>
    <row r="2865" spans="19:33" customFormat="1" ht="12.75">
      <c r="S2865" s="199"/>
      <c r="T2865" s="199"/>
      <c r="U2865" s="199"/>
      <c r="V2865" s="199"/>
      <c r="W2865" s="199"/>
      <c r="X2865" s="199"/>
      <c r="Y2865" s="199"/>
      <c r="Z2865" s="199"/>
      <c r="AA2865" s="199"/>
      <c r="AB2865" s="199"/>
      <c r="AC2865" s="199"/>
      <c r="AD2865" s="199"/>
      <c r="AE2865" s="199"/>
      <c r="AF2865" s="199"/>
      <c r="AG2865" s="199"/>
    </row>
    <row r="2866" spans="19:33" customFormat="1" ht="12.75">
      <c r="S2866" s="199"/>
      <c r="T2866" s="199"/>
      <c r="U2866" s="199"/>
      <c r="V2866" s="199"/>
      <c r="W2866" s="199"/>
      <c r="X2866" s="199"/>
      <c r="Y2866" s="199"/>
      <c r="Z2866" s="199"/>
      <c r="AA2866" s="199"/>
      <c r="AB2866" s="199"/>
      <c r="AC2866" s="199"/>
      <c r="AD2866" s="199"/>
      <c r="AE2866" s="199"/>
      <c r="AF2866" s="199"/>
      <c r="AG2866" s="199"/>
    </row>
    <row r="2867" spans="19:33" customFormat="1" ht="12.75">
      <c r="S2867" s="199"/>
      <c r="T2867" s="199"/>
      <c r="U2867" s="199"/>
      <c r="V2867" s="199"/>
      <c r="W2867" s="199"/>
      <c r="X2867" s="199"/>
      <c r="Y2867" s="199"/>
      <c r="Z2867" s="199"/>
      <c r="AA2867" s="199"/>
      <c r="AB2867" s="199"/>
      <c r="AC2867" s="199"/>
      <c r="AD2867" s="199"/>
      <c r="AE2867" s="199"/>
      <c r="AF2867" s="199"/>
      <c r="AG2867" s="199"/>
    </row>
    <row r="2868" spans="19:33" customFormat="1" ht="12.75">
      <c r="S2868" s="199"/>
      <c r="T2868" s="199"/>
      <c r="U2868" s="199"/>
      <c r="V2868" s="199"/>
      <c r="W2868" s="199"/>
      <c r="X2868" s="199"/>
      <c r="Y2868" s="199"/>
      <c r="Z2868" s="199"/>
      <c r="AA2868" s="199"/>
      <c r="AB2868" s="199"/>
      <c r="AC2868" s="199"/>
      <c r="AD2868" s="199"/>
      <c r="AE2868" s="199"/>
      <c r="AF2868" s="199"/>
      <c r="AG2868" s="199"/>
    </row>
    <row r="2869" spans="19:33" customFormat="1" ht="12.75">
      <c r="S2869" s="199"/>
      <c r="T2869" s="199"/>
      <c r="U2869" s="199"/>
      <c r="V2869" s="199"/>
      <c r="W2869" s="199"/>
      <c r="X2869" s="199"/>
      <c r="Y2869" s="199"/>
      <c r="Z2869" s="199"/>
      <c r="AA2869" s="199"/>
      <c r="AB2869" s="199"/>
      <c r="AC2869" s="199"/>
      <c r="AD2869" s="199"/>
      <c r="AE2869" s="199"/>
      <c r="AF2869" s="199"/>
      <c r="AG2869" s="199"/>
    </row>
    <row r="2870" spans="19:33" customFormat="1" ht="12.75">
      <c r="S2870" s="199"/>
      <c r="T2870" s="199"/>
      <c r="U2870" s="199"/>
      <c r="V2870" s="199"/>
      <c r="W2870" s="199"/>
      <c r="X2870" s="199"/>
      <c r="Y2870" s="199"/>
      <c r="Z2870" s="199"/>
      <c r="AA2870" s="199"/>
      <c r="AB2870" s="199"/>
      <c r="AC2870" s="199"/>
      <c r="AD2870" s="199"/>
      <c r="AE2870" s="199"/>
      <c r="AF2870" s="199"/>
      <c r="AG2870" s="199"/>
    </row>
    <row r="2871" spans="19:33" customFormat="1" ht="12.75">
      <c r="S2871" s="199"/>
      <c r="T2871" s="199"/>
      <c r="U2871" s="199"/>
      <c r="V2871" s="199"/>
      <c r="W2871" s="199"/>
      <c r="X2871" s="199"/>
      <c r="Y2871" s="199"/>
      <c r="Z2871" s="199"/>
      <c r="AA2871" s="199"/>
      <c r="AB2871" s="199"/>
      <c r="AC2871" s="199"/>
      <c r="AD2871" s="199"/>
      <c r="AE2871" s="199"/>
      <c r="AF2871" s="199"/>
      <c r="AG2871" s="199"/>
    </row>
    <row r="2872" spans="19:33" customFormat="1" ht="12.75">
      <c r="S2872" s="199"/>
      <c r="T2872" s="199"/>
      <c r="U2872" s="199"/>
      <c r="V2872" s="199"/>
      <c r="W2872" s="199"/>
      <c r="X2872" s="199"/>
      <c r="Y2872" s="199"/>
      <c r="Z2872" s="199"/>
      <c r="AA2872" s="199"/>
      <c r="AB2872" s="199"/>
      <c r="AC2872" s="199"/>
      <c r="AD2872" s="199"/>
      <c r="AE2872" s="199"/>
      <c r="AF2872" s="199"/>
      <c r="AG2872" s="199"/>
    </row>
    <row r="2873" spans="19:33" customFormat="1" ht="12.75">
      <c r="S2873" s="199"/>
      <c r="T2873" s="199"/>
      <c r="U2873" s="199"/>
      <c r="V2873" s="199"/>
      <c r="W2873" s="199"/>
      <c r="X2873" s="199"/>
      <c r="Y2873" s="199"/>
      <c r="Z2873" s="199"/>
      <c r="AA2873" s="199"/>
      <c r="AB2873" s="199"/>
      <c r="AC2873" s="199"/>
      <c r="AD2873" s="199"/>
      <c r="AE2873" s="199"/>
      <c r="AF2873" s="199"/>
      <c r="AG2873" s="199"/>
    </row>
    <row r="2874" spans="19:33" customFormat="1" ht="12.75">
      <c r="S2874" s="199"/>
      <c r="T2874" s="199"/>
      <c r="U2874" s="199"/>
      <c r="V2874" s="199"/>
      <c r="W2874" s="199"/>
      <c r="X2874" s="199"/>
      <c r="Y2874" s="199"/>
      <c r="Z2874" s="199"/>
      <c r="AA2874" s="199"/>
      <c r="AB2874" s="199"/>
      <c r="AC2874" s="199"/>
      <c r="AD2874" s="199"/>
      <c r="AE2874" s="199"/>
      <c r="AF2874" s="199"/>
      <c r="AG2874" s="199"/>
    </row>
    <row r="2875" spans="19:33" customFormat="1" ht="12.75">
      <c r="S2875" s="199"/>
      <c r="T2875" s="199"/>
      <c r="U2875" s="199"/>
      <c r="V2875" s="199"/>
      <c r="W2875" s="199"/>
      <c r="X2875" s="199"/>
      <c r="Y2875" s="199"/>
      <c r="Z2875" s="199"/>
      <c r="AA2875" s="199"/>
      <c r="AB2875" s="199"/>
      <c r="AC2875" s="199"/>
      <c r="AD2875" s="199"/>
      <c r="AE2875" s="199"/>
      <c r="AF2875" s="199"/>
      <c r="AG2875" s="199"/>
    </row>
    <row r="2876" spans="19:33" customFormat="1" ht="12.75">
      <c r="S2876" s="199"/>
      <c r="T2876" s="199"/>
      <c r="U2876" s="199"/>
      <c r="V2876" s="199"/>
      <c r="W2876" s="199"/>
      <c r="X2876" s="199"/>
      <c r="Y2876" s="199"/>
      <c r="Z2876" s="199"/>
      <c r="AA2876" s="199"/>
      <c r="AB2876" s="199"/>
      <c r="AC2876" s="199"/>
      <c r="AD2876" s="199"/>
      <c r="AE2876" s="199"/>
      <c r="AF2876" s="199"/>
      <c r="AG2876" s="199"/>
    </row>
    <row r="2877" spans="19:33" customFormat="1" ht="12.75">
      <c r="S2877" s="199"/>
      <c r="T2877" s="199"/>
      <c r="U2877" s="199"/>
      <c r="V2877" s="199"/>
      <c r="W2877" s="199"/>
      <c r="X2877" s="199"/>
      <c r="Y2877" s="199"/>
      <c r="Z2877" s="199"/>
      <c r="AA2877" s="199"/>
      <c r="AB2877" s="199"/>
      <c r="AC2877" s="199"/>
      <c r="AD2877" s="199"/>
      <c r="AE2877" s="199"/>
      <c r="AF2877" s="199"/>
      <c r="AG2877" s="199"/>
    </row>
    <row r="2878" spans="19:33" customFormat="1" ht="12.75">
      <c r="S2878" s="199"/>
      <c r="T2878" s="199"/>
      <c r="U2878" s="199"/>
      <c r="V2878" s="199"/>
      <c r="W2878" s="199"/>
      <c r="X2878" s="199"/>
      <c r="Y2878" s="199"/>
      <c r="Z2878" s="199"/>
      <c r="AA2878" s="199"/>
      <c r="AB2878" s="199"/>
      <c r="AC2878" s="199"/>
      <c r="AD2878" s="199"/>
      <c r="AE2878" s="199"/>
      <c r="AF2878" s="199"/>
      <c r="AG2878" s="199"/>
    </row>
    <row r="2879" spans="19:33" customFormat="1" ht="12.75">
      <c r="S2879" s="199"/>
      <c r="T2879" s="199"/>
      <c r="U2879" s="199"/>
      <c r="V2879" s="199"/>
      <c r="W2879" s="199"/>
      <c r="X2879" s="199"/>
      <c r="Y2879" s="199"/>
      <c r="Z2879" s="199"/>
      <c r="AA2879" s="199"/>
      <c r="AB2879" s="199"/>
      <c r="AC2879" s="199"/>
      <c r="AD2879" s="199"/>
      <c r="AE2879" s="199"/>
      <c r="AF2879" s="199"/>
      <c r="AG2879" s="199"/>
    </row>
    <row r="2880" spans="19:33" customFormat="1" ht="12.75">
      <c r="S2880" s="199"/>
      <c r="T2880" s="199"/>
      <c r="U2880" s="199"/>
      <c r="V2880" s="199"/>
      <c r="W2880" s="199"/>
      <c r="X2880" s="199"/>
      <c r="Y2880" s="199"/>
      <c r="Z2880" s="199"/>
      <c r="AA2880" s="199"/>
      <c r="AB2880" s="199"/>
      <c r="AC2880" s="199"/>
      <c r="AD2880" s="199"/>
      <c r="AE2880" s="199"/>
      <c r="AF2880" s="199"/>
      <c r="AG2880" s="199"/>
    </row>
    <row r="2881" spans="19:33" customFormat="1" ht="12.75">
      <c r="S2881" s="199"/>
      <c r="T2881" s="199"/>
      <c r="U2881" s="199"/>
      <c r="V2881" s="199"/>
      <c r="W2881" s="199"/>
      <c r="X2881" s="199"/>
      <c r="Y2881" s="199"/>
      <c r="Z2881" s="199"/>
      <c r="AA2881" s="199"/>
      <c r="AB2881" s="199"/>
      <c r="AC2881" s="199"/>
      <c r="AD2881" s="199"/>
      <c r="AE2881" s="199"/>
      <c r="AF2881" s="199"/>
      <c r="AG2881" s="199"/>
    </row>
    <row r="2882" spans="19:33" customFormat="1" ht="12.75">
      <c r="S2882" s="199"/>
      <c r="T2882" s="199"/>
      <c r="U2882" s="199"/>
      <c r="V2882" s="199"/>
      <c r="W2882" s="199"/>
      <c r="X2882" s="199"/>
      <c r="Y2882" s="199"/>
      <c r="Z2882" s="199"/>
      <c r="AA2882" s="199"/>
      <c r="AB2882" s="199"/>
      <c r="AC2882" s="199"/>
      <c r="AD2882" s="199"/>
      <c r="AE2882" s="199"/>
      <c r="AF2882" s="199"/>
      <c r="AG2882" s="199"/>
    </row>
    <row r="2883" spans="19:33" customFormat="1" ht="12.75">
      <c r="S2883" s="199"/>
      <c r="T2883" s="199"/>
      <c r="U2883" s="199"/>
      <c r="V2883" s="199"/>
      <c r="W2883" s="199"/>
      <c r="X2883" s="199"/>
      <c r="Y2883" s="199"/>
      <c r="Z2883" s="199"/>
      <c r="AA2883" s="199"/>
      <c r="AB2883" s="199"/>
      <c r="AC2883" s="199"/>
      <c r="AD2883" s="199"/>
      <c r="AE2883" s="199"/>
      <c r="AF2883" s="199"/>
      <c r="AG2883" s="199"/>
    </row>
    <row r="2884" spans="19:33" customFormat="1" ht="12.75">
      <c r="S2884" s="199"/>
      <c r="T2884" s="199"/>
      <c r="U2884" s="199"/>
      <c r="V2884" s="199"/>
      <c r="W2884" s="199"/>
      <c r="X2884" s="199"/>
      <c r="Y2884" s="199"/>
      <c r="Z2884" s="199"/>
      <c r="AA2884" s="199"/>
      <c r="AB2884" s="199"/>
      <c r="AC2884" s="199"/>
      <c r="AD2884" s="199"/>
      <c r="AE2884" s="199"/>
      <c r="AF2884" s="199"/>
      <c r="AG2884" s="199"/>
    </row>
    <row r="2885" spans="19:33" customFormat="1" ht="12.75">
      <c r="S2885" s="199"/>
      <c r="T2885" s="199"/>
      <c r="U2885" s="199"/>
      <c r="V2885" s="199"/>
      <c r="W2885" s="199"/>
      <c r="X2885" s="199"/>
      <c r="Y2885" s="199"/>
      <c r="Z2885" s="199"/>
      <c r="AA2885" s="199"/>
      <c r="AB2885" s="199"/>
      <c r="AC2885" s="199"/>
      <c r="AD2885" s="199"/>
      <c r="AE2885" s="199"/>
      <c r="AF2885" s="199"/>
      <c r="AG2885" s="199"/>
    </row>
    <row r="2886" spans="19:33" customFormat="1" ht="12.75">
      <c r="S2886" s="199"/>
      <c r="T2886" s="199"/>
      <c r="U2886" s="199"/>
      <c r="V2886" s="199"/>
      <c r="W2886" s="199"/>
      <c r="X2886" s="199"/>
      <c r="Y2886" s="199"/>
      <c r="Z2886" s="199"/>
      <c r="AA2886" s="199"/>
      <c r="AB2886" s="199"/>
      <c r="AC2886" s="199"/>
      <c r="AD2886" s="199"/>
      <c r="AE2886" s="199"/>
      <c r="AF2886" s="199"/>
      <c r="AG2886" s="199"/>
    </row>
    <row r="2887" spans="19:33" customFormat="1" ht="12.75">
      <c r="S2887" s="199"/>
      <c r="T2887" s="199"/>
      <c r="U2887" s="199"/>
      <c r="V2887" s="199"/>
      <c r="W2887" s="199"/>
      <c r="X2887" s="199"/>
      <c r="Y2887" s="199"/>
      <c r="Z2887" s="199"/>
      <c r="AA2887" s="199"/>
      <c r="AB2887" s="199"/>
      <c r="AC2887" s="199"/>
      <c r="AD2887" s="199"/>
      <c r="AE2887" s="199"/>
      <c r="AF2887" s="199"/>
      <c r="AG2887" s="199"/>
    </row>
    <row r="2888" spans="19:33" customFormat="1" ht="12.75">
      <c r="S2888" s="199"/>
      <c r="T2888" s="199"/>
      <c r="U2888" s="199"/>
      <c r="V2888" s="199"/>
      <c r="W2888" s="199"/>
      <c r="X2888" s="199"/>
      <c r="Y2888" s="199"/>
      <c r="Z2888" s="199"/>
      <c r="AA2888" s="199"/>
      <c r="AB2888" s="199"/>
      <c r="AC2888" s="199"/>
      <c r="AD2888" s="199"/>
      <c r="AE2888" s="199"/>
      <c r="AF2888" s="199"/>
      <c r="AG2888" s="199"/>
    </row>
    <row r="2889" spans="19:33" customFormat="1" ht="12.75">
      <c r="S2889" s="199"/>
      <c r="T2889" s="199"/>
      <c r="U2889" s="199"/>
      <c r="V2889" s="199"/>
      <c r="W2889" s="199"/>
      <c r="X2889" s="199"/>
      <c r="Y2889" s="199"/>
      <c r="Z2889" s="199"/>
      <c r="AA2889" s="199"/>
      <c r="AB2889" s="199"/>
      <c r="AC2889" s="199"/>
      <c r="AD2889" s="199"/>
      <c r="AE2889" s="199"/>
      <c r="AF2889" s="199"/>
      <c r="AG2889" s="199"/>
    </row>
    <row r="2890" spans="19:33" customFormat="1" ht="12.75">
      <c r="S2890" s="199"/>
      <c r="T2890" s="199"/>
      <c r="U2890" s="199"/>
      <c r="V2890" s="199"/>
      <c r="W2890" s="199"/>
      <c r="X2890" s="199"/>
      <c r="Y2890" s="199"/>
      <c r="Z2890" s="199"/>
      <c r="AA2890" s="199"/>
      <c r="AB2890" s="199"/>
      <c r="AC2890" s="199"/>
      <c r="AD2890" s="199"/>
      <c r="AE2890" s="199"/>
      <c r="AF2890" s="199"/>
      <c r="AG2890" s="199"/>
    </row>
    <row r="2891" spans="19:33" customFormat="1" ht="12.75">
      <c r="S2891" s="199"/>
      <c r="T2891" s="199"/>
      <c r="U2891" s="199"/>
      <c r="V2891" s="199"/>
      <c r="W2891" s="199"/>
      <c r="X2891" s="199"/>
      <c r="Y2891" s="199"/>
      <c r="Z2891" s="199"/>
      <c r="AA2891" s="199"/>
      <c r="AB2891" s="199"/>
      <c r="AC2891" s="199"/>
      <c r="AD2891" s="199"/>
      <c r="AE2891" s="199"/>
      <c r="AF2891" s="199"/>
      <c r="AG2891" s="199"/>
    </row>
    <row r="2892" spans="19:33" customFormat="1" ht="12.75">
      <c r="S2892" s="199"/>
      <c r="T2892" s="199"/>
      <c r="U2892" s="199"/>
      <c r="V2892" s="199"/>
      <c r="W2892" s="199"/>
      <c r="X2892" s="199"/>
      <c r="Y2892" s="199"/>
      <c r="Z2892" s="199"/>
      <c r="AA2892" s="199"/>
      <c r="AB2892" s="199"/>
      <c r="AC2892" s="199"/>
      <c r="AD2892" s="199"/>
      <c r="AE2892" s="199"/>
      <c r="AF2892" s="199"/>
      <c r="AG2892" s="199"/>
    </row>
    <row r="2893" spans="19:33" customFormat="1" ht="12.75">
      <c r="S2893" s="199"/>
      <c r="T2893" s="199"/>
      <c r="U2893" s="199"/>
      <c r="V2893" s="199"/>
      <c r="W2893" s="199"/>
      <c r="X2893" s="199"/>
      <c r="Y2893" s="199"/>
      <c r="Z2893" s="199"/>
      <c r="AA2893" s="199"/>
      <c r="AB2893" s="199"/>
      <c r="AC2893" s="199"/>
      <c r="AD2893" s="199"/>
      <c r="AE2893" s="199"/>
      <c r="AF2893" s="199"/>
      <c r="AG2893" s="199"/>
    </row>
    <row r="2894" spans="19:33" customFormat="1" ht="12.75">
      <c r="S2894" s="199"/>
      <c r="T2894" s="199"/>
      <c r="U2894" s="199"/>
      <c r="V2894" s="199"/>
      <c r="W2894" s="199"/>
      <c r="X2894" s="199"/>
      <c r="Y2894" s="199"/>
      <c r="Z2894" s="199"/>
      <c r="AA2894" s="199"/>
      <c r="AB2894" s="199"/>
      <c r="AC2894" s="199"/>
      <c r="AD2894" s="199"/>
      <c r="AE2894" s="199"/>
      <c r="AF2894" s="199"/>
      <c r="AG2894" s="199"/>
    </row>
    <row r="2895" spans="19:33" customFormat="1" ht="12.75">
      <c r="S2895" s="199"/>
      <c r="T2895" s="199"/>
      <c r="U2895" s="199"/>
      <c r="V2895" s="199"/>
      <c r="W2895" s="199"/>
      <c r="X2895" s="199"/>
      <c r="Y2895" s="199"/>
      <c r="Z2895" s="199"/>
      <c r="AA2895" s="199"/>
      <c r="AB2895" s="199"/>
      <c r="AC2895" s="199"/>
      <c r="AD2895" s="199"/>
      <c r="AE2895" s="199"/>
      <c r="AF2895" s="199"/>
      <c r="AG2895" s="199"/>
    </row>
    <row r="2896" spans="19:33" customFormat="1" ht="12.75">
      <c r="S2896" s="199"/>
      <c r="T2896" s="199"/>
      <c r="U2896" s="199"/>
      <c r="V2896" s="199"/>
      <c r="W2896" s="199"/>
      <c r="X2896" s="199"/>
      <c r="Y2896" s="199"/>
      <c r="Z2896" s="199"/>
      <c r="AA2896" s="199"/>
      <c r="AB2896" s="199"/>
      <c r="AC2896" s="199"/>
      <c r="AD2896" s="199"/>
      <c r="AE2896" s="199"/>
      <c r="AF2896" s="199"/>
      <c r="AG2896" s="199"/>
    </row>
    <row r="2897" spans="19:33" customFormat="1" ht="12.75">
      <c r="S2897" s="199"/>
      <c r="T2897" s="199"/>
      <c r="U2897" s="199"/>
      <c r="V2897" s="199"/>
      <c r="W2897" s="199"/>
      <c r="X2897" s="199"/>
      <c r="Y2897" s="199"/>
      <c r="Z2897" s="199"/>
      <c r="AA2897" s="199"/>
      <c r="AB2897" s="199"/>
      <c r="AC2897" s="199"/>
      <c r="AD2897" s="199"/>
      <c r="AE2897" s="199"/>
      <c r="AF2897" s="199"/>
      <c r="AG2897" s="199"/>
    </row>
    <row r="2898" spans="19:33" customFormat="1" ht="12.75">
      <c r="S2898" s="199"/>
      <c r="T2898" s="199"/>
      <c r="U2898" s="199"/>
      <c r="V2898" s="199"/>
      <c r="W2898" s="199"/>
      <c r="X2898" s="199"/>
      <c r="Y2898" s="199"/>
      <c r="Z2898" s="199"/>
      <c r="AA2898" s="199"/>
      <c r="AB2898" s="199"/>
      <c r="AC2898" s="199"/>
      <c r="AD2898" s="199"/>
      <c r="AE2898" s="199"/>
      <c r="AF2898" s="199"/>
      <c r="AG2898" s="199"/>
    </row>
    <row r="2899" spans="19:33" customFormat="1" ht="12.75">
      <c r="S2899" s="199"/>
      <c r="T2899" s="199"/>
      <c r="U2899" s="199"/>
      <c r="V2899" s="199"/>
      <c r="W2899" s="199"/>
      <c r="X2899" s="199"/>
      <c r="Y2899" s="199"/>
      <c r="Z2899" s="199"/>
      <c r="AA2899" s="199"/>
      <c r="AB2899" s="199"/>
      <c r="AC2899" s="199"/>
      <c r="AD2899" s="199"/>
      <c r="AE2899" s="199"/>
      <c r="AF2899" s="199"/>
      <c r="AG2899" s="199"/>
    </row>
    <row r="2900" spans="19:33" customFormat="1" ht="12.75">
      <c r="S2900" s="199"/>
      <c r="T2900" s="199"/>
      <c r="U2900" s="199"/>
      <c r="V2900" s="199"/>
      <c r="W2900" s="199"/>
      <c r="X2900" s="199"/>
      <c r="Y2900" s="199"/>
      <c r="Z2900" s="199"/>
      <c r="AA2900" s="199"/>
      <c r="AB2900" s="199"/>
      <c r="AC2900" s="199"/>
      <c r="AD2900" s="199"/>
      <c r="AE2900" s="199"/>
      <c r="AF2900" s="199"/>
      <c r="AG2900" s="199"/>
    </row>
    <row r="2901" spans="19:33" customFormat="1" ht="12.75">
      <c r="S2901" s="199"/>
      <c r="T2901" s="199"/>
      <c r="U2901" s="199"/>
      <c r="V2901" s="199"/>
      <c r="W2901" s="199"/>
      <c r="X2901" s="199"/>
      <c r="Y2901" s="199"/>
      <c r="Z2901" s="199"/>
      <c r="AA2901" s="199"/>
      <c r="AB2901" s="199"/>
      <c r="AC2901" s="199"/>
      <c r="AD2901" s="199"/>
      <c r="AE2901" s="199"/>
      <c r="AF2901" s="199"/>
      <c r="AG2901" s="199"/>
    </row>
    <row r="2902" spans="19:33" customFormat="1" ht="12.75">
      <c r="S2902" s="199"/>
      <c r="T2902" s="199"/>
      <c r="U2902" s="199"/>
      <c r="V2902" s="199"/>
      <c r="W2902" s="199"/>
      <c r="X2902" s="199"/>
      <c r="Y2902" s="199"/>
      <c r="Z2902" s="199"/>
      <c r="AA2902" s="199"/>
      <c r="AB2902" s="199"/>
      <c r="AC2902" s="199"/>
      <c r="AD2902" s="199"/>
      <c r="AE2902" s="199"/>
      <c r="AF2902" s="199"/>
      <c r="AG2902" s="199"/>
    </row>
    <row r="2903" spans="19:33" customFormat="1" ht="12.75">
      <c r="S2903" s="199"/>
      <c r="T2903" s="199"/>
      <c r="U2903" s="199"/>
      <c r="V2903" s="199"/>
      <c r="W2903" s="199"/>
      <c r="X2903" s="199"/>
      <c r="Y2903" s="199"/>
      <c r="Z2903" s="199"/>
      <c r="AA2903" s="199"/>
      <c r="AB2903" s="199"/>
      <c r="AC2903" s="199"/>
      <c r="AD2903" s="199"/>
      <c r="AE2903" s="199"/>
      <c r="AF2903" s="199"/>
      <c r="AG2903" s="199"/>
    </row>
    <row r="2904" spans="19:33" customFormat="1" ht="12.75">
      <c r="S2904" s="199"/>
      <c r="T2904" s="199"/>
      <c r="U2904" s="199"/>
      <c r="V2904" s="199"/>
      <c r="W2904" s="199"/>
      <c r="X2904" s="199"/>
      <c r="Y2904" s="199"/>
      <c r="Z2904" s="199"/>
      <c r="AA2904" s="199"/>
      <c r="AB2904" s="199"/>
      <c r="AC2904" s="199"/>
      <c r="AD2904" s="199"/>
      <c r="AE2904" s="199"/>
      <c r="AF2904" s="199"/>
      <c r="AG2904" s="199"/>
    </row>
    <row r="2905" spans="19:33" customFormat="1" ht="12.75">
      <c r="S2905" s="199"/>
      <c r="T2905" s="199"/>
      <c r="U2905" s="199"/>
      <c r="V2905" s="199"/>
      <c r="W2905" s="199"/>
      <c r="X2905" s="199"/>
      <c r="Y2905" s="199"/>
      <c r="Z2905" s="199"/>
      <c r="AA2905" s="199"/>
      <c r="AB2905" s="199"/>
      <c r="AC2905" s="199"/>
      <c r="AD2905" s="199"/>
      <c r="AE2905" s="199"/>
      <c r="AF2905" s="199"/>
      <c r="AG2905" s="199"/>
    </row>
    <row r="2906" spans="19:33" customFormat="1" ht="12.75">
      <c r="S2906" s="199"/>
      <c r="T2906" s="199"/>
      <c r="U2906" s="199"/>
      <c r="V2906" s="199"/>
      <c r="W2906" s="199"/>
      <c r="X2906" s="199"/>
      <c r="Y2906" s="199"/>
      <c r="Z2906" s="199"/>
      <c r="AA2906" s="199"/>
      <c r="AB2906" s="199"/>
      <c r="AC2906" s="199"/>
      <c r="AD2906" s="199"/>
      <c r="AE2906" s="199"/>
      <c r="AF2906" s="199"/>
      <c r="AG2906" s="199"/>
    </row>
    <row r="2907" spans="19:33" customFormat="1" ht="12.75">
      <c r="S2907" s="199"/>
      <c r="T2907" s="199"/>
      <c r="U2907" s="199"/>
      <c r="V2907" s="199"/>
      <c r="W2907" s="199"/>
      <c r="X2907" s="199"/>
      <c r="Y2907" s="199"/>
      <c r="Z2907" s="199"/>
      <c r="AA2907" s="199"/>
      <c r="AB2907" s="199"/>
      <c r="AC2907" s="199"/>
      <c r="AD2907" s="199"/>
      <c r="AE2907" s="199"/>
      <c r="AF2907" s="199"/>
      <c r="AG2907" s="199"/>
    </row>
    <row r="2908" spans="19:33" customFormat="1" ht="12.75">
      <c r="S2908" s="199"/>
      <c r="T2908" s="199"/>
      <c r="U2908" s="199"/>
      <c r="V2908" s="199"/>
      <c r="W2908" s="199"/>
      <c r="X2908" s="199"/>
      <c r="Y2908" s="199"/>
      <c r="Z2908" s="199"/>
      <c r="AA2908" s="199"/>
      <c r="AB2908" s="199"/>
      <c r="AC2908" s="199"/>
      <c r="AD2908" s="199"/>
      <c r="AE2908" s="199"/>
      <c r="AF2908" s="199"/>
      <c r="AG2908" s="199"/>
    </row>
    <row r="2909" spans="19:33" customFormat="1" ht="12.75">
      <c r="S2909" s="199"/>
      <c r="T2909" s="199"/>
      <c r="U2909" s="199"/>
      <c r="V2909" s="199"/>
      <c r="W2909" s="199"/>
      <c r="X2909" s="199"/>
      <c r="Y2909" s="199"/>
      <c r="Z2909" s="199"/>
      <c r="AA2909" s="199"/>
      <c r="AB2909" s="199"/>
      <c r="AC2909" s="199"/>
      <c r="AD2909" s="199"/>
      <c r="AE2909" s="199"/>
      <c r="AF2909" s="199"/>
      <c r="AG2909" s="199"/>
    </row>
    <row r="2910" spans="19:33" customFormat="1" ht="12.75">
      <c r="S2910" s="199"/>
      <c r="T2910" s="199"/>
      <c r="U2910" s="199"/>
      <c r="V2910" s="199"/>
      <c r="W2910" s="199"/>
      <c r="X2910" s="199"/>
      <c r="Y2910" s="199"/>
      <c r="Z2910" s="199"/>
      <c r="AA2910" s="199"/>
      <c r="AB2910" s="199"/>
      <c r="AC2910" s="199"/>
      <c r="AD2910" s="199"/>
      <c r="AE2910" s="199"/>
      <c r="AF2910" s="199"/>
      <c r="AG2910" s="199"/>
    </row>
    <row r="2911" spans="19:33" customFormat="1" ht="12.75">
      <c r="S2911" s="199"/>
      <c r="T2911" s="199"/>
      <c r="U2911" s="199"/>
      <c r="V2911" s="199"/>
      <c r="W2911" s="199"/>
      <c r="X2911" s="199"/>
      <c r="Y2911" s="199"/>
      <c r="Z2911" s="199"/>
      <c r="AA2911" s="199"/>
      <c r="AB2911" s="199"/>
      <c r="AC2911" s="199"/>
      <c r="AD2911" s="199"/>
      <c r="AE2911" s="199"/>
      <c r="AF2911" s="199"/>
      <c r="AG2911" s="199"/>
    </row>
    <row r="2912" spans="19:33" customFormat="1" ht="12.75">
      <c r="S2912" s="199"/>
      <c r="T2912" s="199"/>
      <c r="U2912" s="199"/>
      <c r="V2912" s="199"/>
      <c r="W2912" s="199"/>
      <c r="X2912" s="199"/>
      <c r="Y2912" s="199"/>
      <c r="Z2912" s="199"/>
      <c r="AA2912" s="199"/>
      <c r="AB2912" s="199"/>
      <c r="AC2912" s="199"/>
      <c r="AD2912" s="199"/>
      <c r="AE2912" s="199"/>
      <c r="AF2912" s="199"/>
      <c r="AG2912" s="199"/>
    </row>
    <row r="2913" spans="19:33" customFormat="1" ht="12.75">
      <c r="S2913" s="199"/>
      <c r="T2913" s="199"/>
      <c r="U2913" s="199"/>
      <c r="V2913" s="199"/>
      <c r="W2913" s="199"/>
      <c r="X2913" s="199"/>
      <c r="Y2913" s="199"/>
      <c r="Z2913" s="199"/>
      <c r="AA2913" s="199"/>
      <c r="AB2913" s="199"/>
      <c r="AC2913" s="199"/>
      <c r="AD2913" s="199"/>
      <c r="AE2913" s="199"/>
      <c r="AF2913" s="199"/>
      <c r="AG2913" s="199"/>
    </row>
    <row r="2914" spans="19:33" customFormat="1" ht="12.75">
      <c r="S2914" s="199"/>
      <c r="T2914" s="199"/>
      <c r="U2914" s="199"/>
      <c r="V2914" s="199"/>
      <c r="W2914" s="199"/>
      <c r="X2914" s="199"/>
      <c r="Y2914" s="199"/>
      <c r="Z2914" s="199"/>
      <c r="AA2914" s="199"/>
      <c r="AB2914" s="199"/>
      <c r="AC2914" s="199"/>
      <c r="AD2914" s="199"/>
      <c r="AE2914" s="199"/>
      <c r="AF2914" s="199"/>
      <c r="AG2914" s="199"/>
    </row>
    <row r="2915" spans="19:33" customFormat="1" ht="12.75">
      <c r="S2915" s="199"/>
      <c r="T2915" s="199"/>
      <c r="U2915" s="199"/>
      <c r="V2915" s="199"/>
      <c r="W2915" s="199"/>
      <c r="X2915" s="199"/>
      <c r="Y2915" s="199"/>
      <c r="Z2915" s="199"/>
      <c r="AA2915" s="199"/>
      <c r="AB2915" s="199"/>
      <c r="AC2915" s="199"/>
      <c r="AD2915" s="199"/>
      <c r="AE2915" s="199"/>
      <c r="AF2915" s="199"/>
      <c r="AG2915" s="199"/>
    </row>
    <row r="2916" spans="19:33" customFormat="1" ht="12.75">
      <c r="S2916" s="199"/>
      <c r="T2916" s="199"/>
      <c r="U2916" s="199"/>
      <c r="V2916" s="199"/>
      <c r="W2916" s="199"/>
      <c r="X2916" s="199"/>
      <c r="Y2916" s="199"/>
      <c r="Z2916" s="199"/>
      <c r="AA2916" s="199"/>
      <c r="AB2916" s="199"/>
      <c r="AC2916" s="199"/>
      <c r="AD2916" s="199"/>
      <c r="AE2916" s="199"/>
      <c r="AF2916" s="199"/>
      <c r="AG2916" s="199"/>
    </row>
    <row r="2917" spans="19:33" customFormat="1" ht="12.75">
      <c r="S2917" s="199"/>
      <c r="T2917" s="199"/>
      <c r="U2917" s="199"/>
      <c r="V2917" s="199"/>
      <c r="W2917" s="199"/>
      <c r="X2917" s="199"/>
      <c r="Y2917" s="199"/>
      <c r="Z2917" s="199"/>
      <c r="AA2917" s="199"/>
      <c r="AB2917" s="199"/>
      <c r="AC2917" s="199"/>
      <c r="AD2917" s="199"/>
      <c r="AE2917" s="199"/>
      <c r="AF2917" s="199"/>
      <c r="AG2917" s="199"/>
    </row>
    <row r="2918" spans="19:33" customFormat="1" ht="12.75">
      <c r="S2918" s="199"/>
      <c r="T2918" s="199"/>
      <c r="U2918" s="199"/>
      <c r="V2918" s="199"/>
      <c r="W2918" s="199"/>
      <c r="X2918" s="199"/>
      <c r="Y2918" s="199"/>
      <c r="Z2918" s="199"/>
      <c r="AA2918" s="199"/>
      <c r="AB2918" s="199"/>
      <c r="AC2918" s="199"/>
      <c r="AD2918" s="199"/>
      <c r="AE2918" s="199"/>
      <c r="AF2918" s="199"/>
      <c r="AG2918" s="199"/>
    </row>
    <row r="2919" spans="19:33" customFormat="1" ht="12.75">
      <c r="S2919" s="199"/>
      <c r="T2919" s="199"/>
      <c r="U2919" s="199"/>
      <c r="V2919" s="199"/>
      <c r="W2919" s="199"/>
      <c r="X2919" s="199"/>
      <c r="Y2919" s="199"/>
      <c r="Z2919" s="199"/>
      <c r="AA2919" s="199"/>
      <c r="AB2919" s="199"/>
      <c r="AC2919" s="199"/>
      <c r="AD2919" s="199"/>
      <c r="AE2919" s="199"/>
      <c r="AF2919" s="199"/>
      <c r="AG2919" s="199"/>
    </row>
    <row r="2920" spans="19:33" customFormat="1" ht="12.75">
      <c r="S2920" s="199"/>
      <c r="T2920" s="199"/>
      <c r="U2920" s="199"/>
      <c r="V2920" s="199"/>
      <c r="W2920" s="199"/>
      <c r="X2920" s="199"/>
      <c r="Y2920" s="199"/>
      <c r="Z2920" s="199"/>
      <c r="AA2920" s="199"/>
      <c r="AB2920" s="199"/>
      <c r="AC2920" s="199"/>
      <c r="AD2920" s="199"/>
      <c r="AE2920" s="199"/>
      <c r="AF2920" s="199"/>
      <c r="AG2920" s="199"/>
    </row>
    <row r="2921" spans="19:33" customFormat="1" ht="12.75">
      <c r="S2921" s="199"/>
      <c r="T2921" s="199"/>
      <c r="U2921" s="199"/>
      <c r="V2921" s="199"/>
      <c r="W2921" s="199"/>
      <c r="X2921" s="199"/>
      <c r="Y2921" s="199"/>
      <c r="Z2921" s="199"/>
      <c r="AA2921" s="199"/>
      <c r="AB2921" s="199"/>
      <c r="AC2921" s="199"/>
      <c r="AD2921" s="199"/>
      <c r="AE2921" s="199"/>
      <c r="AF2921" s="199"/>
      <c r="AG2921" s="199"/>
    </row>
    <row r="2922" spans="19:33" customFormat="1" ht="12.75">
      <c r="S2922" s="199"/>
      <c r="T2922" s="199"/>
      <c r="U2922" s="199"/>
      <c r="V2922" s="199"/>
      <c r="W2922" s="199"/>
      <c r="X2922" s="199"/>
      <c r="Y2922" s="199"/>
      <c r="Z2922" s="199"/>
      <c r="AA2922" s="199"/>
      <c r="AB2922" s="199"/>
      <c r="AC2922" s="199"/>
      <c r="AD2922" s="199"/>
      <c r="AE2922" s="199"/>
      <c r="AF2922" s="199"/>
      <c r="AG2922" s="199"/>
    </row>
    <row r="2923" spans="19:33" customFormat="1" ht="12.75">
      <c r="S2923" s="199"/>
      <c r="T2923" s="199"/>
      <c r="U2923" s="199"/>
      <c r="V2923" s="199"/>
      <c r="W2923" s="199"/>
      <c r="X2923" s="199"/>
      <c r="Y2923" s="199"/>
      <c r="Z2923" s="199"/>
      <c r="AA2923" s="199"/>
      <c r="AB2923" s="199"/>
      <c r="AC2923" s="199"/>
      <c r="AD2923" s="199"/>
      <c r="AE2923" s="199"/>
      <c r="AF2923" s="199"/>
      <c r="AG2923" s="199"/>
    </row>
    <row r="2924" spans="19:33" customFormat="1" ht="12.75">
      <c r="S2924" s="199"/>
      <c r="T2924" s="199"/>
      <c r="U2924" s="199"/>
      <c r="V2924" s="199"/>
      <c r="W2924" s="199"/>
      <c r="X2924" s="199"/>
      <c r="Y2924" s="199"/>
      <c r="Z2924" s="199"/>
      <c r="AA2924" s="199"/>
      <c r="AB2924" s="199"/>
      <c r="AC2924" s="199"/>
      <c r="AD2924" s="199"/>
      <c r="AE2924" s="199"/>
      <c r="AF2924" s="199"/>
      <c r="AG2924" s="199"/>
    </row>
    <row r="2925" spans="19:33" customFormat="1" ht="12.75">
      <c r="S2925" s="199"/>
      <c r="T2925" s="199"/>
      <c r="U2925" s="199"/>
      <c r="V2925" s="199"/>
      <c r="W2925" s="199"/>
      <c r="X2925" s="199"/>
      <c r="Y2925" s="199"/>
      <c r="Z2925" s="199"/>
      <c r="AA2925" s="199"/>
      <c r="AB2925" s="199"/>
      <c r="AC2925" s="199"/>
      <c r="AD2925" s="199"/>
      <c r="AE2925" s="199"/>
      <c r="AF2925" s="199"/>
      <c r="AG2925" s="199"/>
    </row>
    <row r="2926" spans="19:33" customFormat="1" ht="12.75">
      <c r="S2926" s="199"/>
      <c r="T2926" s="199"/>
      <c r="U2926" s="199"/>
      <c r="V2926" s="199"/>
      <c r="W2926" s="199"/>
      <c r="X2926" s="199"/>
      <c r="Y2926" s="199"/>
      <c r="Z2926" s="199"/>
      <c r="AA2926" s="199"/>
      <c r="AB2926" s="199"/>
      <c r="AC2926" s="199"/>
      <c r="AD2926" s="199"/>
      <c r="AE2926" s="199"/>
      <c r="AF2926" s="199"/>
      <c r="AG2926" s="199"/>
    </row>
    <row r="2927" spans="19:33" customFormat="1" ht="12.75">
      <c r="S2927" s="199"/>
      <c r="T2927" s="199"/>
      <c r="U2927" s="199"/>
      <c r="V2927" s="199"/>
      <c r="W2927" s="199"/>
      <c r="X2927" s="199"/>
      <c r="Y2927" s="199"/>
      <c r="Z2927" s="199"/>
      <c r="AA2927" s="199"/>
      <c r="AB2927" s="199"/>
      <c r="AC2927" s="199"/>
      <c r="AD2927" s="199"/>
      <c r="AE2927" s="199"/>
      <c r="AF2927" s="199"/>
      <c r="AG2927" s="199"/>
    </row>
    <row r="2928" spans="19:33" customFormat="1" ht="12.75">
      <c r="S2928" s="199"/>
      <c r="T2928" s="199"/>
      <c r="U2928" s="199"/>
      <c r="V2928" s="199"/>
      <c r="W2928" s="199"/>
      <c r="X2928" s="199"/>
      <c r="Y2928" s="199"/>
      <c r="Z2928" s="199"/>
      <c r="AA2928" s="199"/>
      <c r="AB2928" s="199"/>
      <c r="AC2928" s="199"/>
      <c r="AD2928" s="199"/>
      <c r="AE2928" s="199"/>
      <c r="AF2928" s="199"/>
      <c r="AG2928" s="199"/>
    </row>
    <row r="2929" spans="19:33" customFormat="1" ht="12.75">
      <c r="S2929" s="199"/>
      <c r="T2929" s="199"/>
      <c r="U2929" s="199"/>
      <c r="V2929" s="199"/>
      <c r="W2929" s="199"/>
      <c r="X2929" s="199"/>
      <c r="Y2929" s="199"/>
      <c r="Z2929" s="199"/>
      <c r="AA2929" s="199"/>
      <c r="AB2929" s="199"/>
      <c r="AC2929" s="199"/>
      <c r="AD2929" s="199"/>
      <c r="AE2929" s="199"/>
      <c r="AF2929" s="199"/>
      <c r="AG2929" s="199"/>
    </row>
    <row r="2930" spans="19:33" customFormat="1" ht="12.75">
      <c r="S2930" s="199"/>
      <c r="T2930" s="199"/>
      <c r="U2930" s="199"/>
      <c r="V2930" s="199"/>
      <c r="W2930" s="199"/>
      <c r="X2930" s="199"/>
      <c r="Y2930" s="199"/>
      <c r="Z2930" s="199"/>
      <c r="AA2930" s="199"/>
      <c r="AB2930" s="199"/>
      <c r="AC2930" s="199"/>
      <c r="AD2930" s="199"/>
      <c r="AE2930" s="199"/>
      <c r="AF2930" s="199"/>
      <c r="AG2930" s="199"/>
    </row>
    <row r="2931" spans="19:33" customFormat="1" ht="12.75">
      <c r="S2931" s="199"/>
      <c r="T2931" s="199"/>
      <c r="U2931" s="199"/>
      <c r="V2931" s="199"/>
      <c r="W2931" s="199"/>
      <c r="X2931" s="199"/>
      <c r="Y2931" s="199"/>
      <c r="Z2931" s="199"/>
      <c r="AA2931" s="199"/>
      <c r="AB2931" s="199"/>
      <c r="AC2931" s="199"/>
      <c r="AD2931" s="199"/>
      <c r="AE2931" s="199"/>
      <c r="AF2931" s="199"/>
      <c r="AG2931" s="199"/>
    </row>
    <row r="2932" spans="19:33" customFormat="1" ht="12.75">
      <c r="S2932" s="199"/>
      <c r="T2932" s="199"/>
      <c r="U2932" s="199"/>
      <c r="V2932" s="199"/>
      <c r="W2932" s="199"/>
      <c r="X2932" s="199"/>
      <c r="Y2932" s="199"/>
      <c r="Z2932" s="199"/>
      <c r="AA2932" s="199"/>
      <c r="AB2932" s="199"/>
      <c r="AC2932" s="199"/>
      <c r="AD2932" s="199"/>
      <c r="AE2932" s="199"/>
      <c r="AF2932" s="199"/>
      <c r="AG2932" s="199"/>
    </row>
    <row r="2933" spans="19:33" customFormat="1" ht="12.75">
      <c r="S2933" s="199"/>
      <c r="T2933" s="199"/>
      <c r="U2933" s="199"/>
      <c r="V2933" s="199"/>
      <c r="W2933" s="199"/>
      <c r="X2933" s="199"/>
      <c r="Y2933" s="199"/>
      <c r="Z2933" s="199"/>
      <c r="AA2933" s="199"/>
      <c r="AB2933" s="199"/>
      <c r="AC2933" s="199"/>
      <c r="AD2933" s="199"/>
      <c r="AE2933" s="199"/>
      <c r="AF2933" s="199"/>
      <c r="AG2933" s="199"/>
    </row>
    <row r="2934" spans="19:33" customFormat="1" ht="12.75">
      <c r="S2934" s="199"/>
      <c r="T2934" s="199"/>
      <c r="U2934" s="199"/>
      <c r="V2934" s="199"/>
      <c r="W2934" s="199"/>
      <c r="X2934" s="199"/>
      <c r="Y2934" s="199"/>
      <c r="Z2934" s="199"/>
      <c r="AA2934" s="199"/>
      <c r="AB2934" s="199"/>
      <c r="AC2934" s="199"/>
      <c r="AD2934" s="199"/>
      <c r="AE2934" s="199"/>
      <c r="AF2934" s="199"/>
      <c r="AG2934" s="199"/>
    </row>
    <row r="2935" spans="19:33" customFormat="1" ht="12.75">
      <c r="S2935" s="199"/>
      <c r="T2935" s="199"/>
      <c r="U2935" s="199"/>
      <c r="V2935" s="199"/>
      <c r="W2935" s="199"/>
      <c r="X2935" s="199"/>
      <c r="Y2935" s="199"/>
      <c r="Z2935" s="199"/>
      <c r="AA2935" s="199"/>
      <c r="AB2935" s="199"/>
      <c r="AC2935" s="199"/>
      <c r="AD2935" s="199"/>
      <c r="AE2935" s="199"/>
      <c r="AF2935" s="199"/>
      <c r="AG2935" s="199"/>
    </row>
    <row r="2936" spans="19:33" customFormat="1" ht="12.75">
      <c r="S2936" s="199"/>
      <c r="T2936" s="199"/>
      <c r="U2936" s="199"/>
      <c r="V2936" s="199"/>
      <c r="W2936" s="199"/>
      <c r="X2936" s="199"/>
      <c r="Y2936" s="199"/>
      <c r="Z2936" s="199"/>
      <c r="AA2936" s="199"/>
      <c r="AB2936" s="199"/>
      <c r="AC2936" s="199"/>
      <c r="AD2936" s="199"/>
      <c r="AE2936" s="199"/>
      <c r="AF2936" s="199"/>
      <c r="AG2936" s="199"/>
    </row>
    <row r="2937" spans="19:33" customFormat="1" ht="12.75">
      <c r="S2937" s="199"/>
      <c r="T2937" s="199"/>
      <c r="U2937" s="199"/>
      <c r="V2937" s="199"/>
      <c r="W2937" s="199"/>
      <c r="X2937" s="199"/>
      <c r="Y2937" s="199"/>
      <c r="Z2937" s="199"/>
      <c r="AA2937" s="199"/>
      <c r="AB2937" s="199"/>
      <c r="AC2937" s="199"/>
      <c r="AD2937" s="199"/>
      <c r="AE2937" s="199"/>
      <c r="AF2937" s="199"/>
      <c r="AG2937" s="199"/>
    </row>
    <row r="2938" spans="19:33" customFormat="1" ht="12.75">
      <c r="S2938" s="199"/>
      <c r="T2938" s="199"/>
      <c r="U2938" s="199"/>
      <c r="V2938" s="199"/>
      <c r="W2938" s="199"/>
      <c r="X2938" s="199"/>
      <c r="Y2938" s="199"/>
      <c r="Z2938" s="199"/>
      <c r="AA2938" s="199"/>
      <c r="AB2938" s="199"/>
      <c r="AC2938" s="199"/>
      <c r="AD2938" s="199"/>
      <c r="AE2938" s="199"/>
      <c r="AF2938" s="199"/>
      <c r="AG2938" s="199"/>
    </row>
    <row r="2939" spans="19:33" customFormat="1" ht="12.75">
      <c r="S2939" s="199"/>
      <c r="T2939" s="199"/>
      <c r="U2939" s="199"/>
      <c r="V2939" s="199"/>
      <c r="W2939" s="199"/>
      <c r="X2939" s="199"/>
      <c r="Y2939" s="199"/>
      <c r="Z2939" s="199"/>
      <c r="AA2939" s="199"/>
      <c r="AB2939" s="199"/>
      <c r="AC2939" s="199"/>
      <c r="AD2939" s="199"/>
      <c r="AE2939" s="199"/>
      <c r="AF2939" s="199"/>
      <c r="AG2939" s="199"/>
    </row>
    <row r="2940" spans="19:33" customFormat="1" ht="12.75">
      <c r="S2940" s="199"/>
      <c r="T2940" s="199"/>
      <c r="U2940" s="199"/>
      <c r="V2940" s="199"/>
      <c r="W2940" s="199"/>
      <c r="X2940" s="199"/>
      <c r="Y2940" s="199"/>
      <c r="Z2940" s="199"/>
      <c r="AA2940" s="199"/>
      <c r="AB2940" s="199"/>
      <c r="AC2940" s="199"/>
      <c r="AD2940" s="199"/>
      <c r="AE2940" s="199"/>
      <c r="AF2940" s="199"/>
      <c r="AG2940" s="199"/>
    </row>
    <row r="2941" spans="19:33" customFormat="1" ht="12.75">
      <c r="S2941" s="199"/>
      <c r="T2941" s="199"/>
      <c r="U2941" s="199"/>
      <c r="V2941" s="199"/>
      <c r="W2941" s="199"/>
      <c r="X2941" s="199"/>
      <c r="Y2941" s="199"/>
      <c r="Z2941" s="199"/>
      <c r="AA2941" s="199"/>
      <c r="AB2941" s="199"/>
      <c r="AC2941" s="199"/>
      <c r="AD2941" s="199"/>
      <c r="AE2941" s="199"/>
      <c r="AF2941" s="199"/>
      <c r="AG2941" s="199"/>
    </row>
    <row r="2942" spans="19:33" customFormat="1" ht="12.75">
      <c r="S2942" s="199"/>
      <c r="T2942" s="199"/>
      <c r="U2942" s="199"/>
      <c r="V2942" s="199"/>
      <c r="W2942" s="199"/>
      <c r="X2942" s="199"/>
      <c r="Y2942" s="199"/>
      <c r="Z2942" s="199"/>
      <c r="AA2942" s="199"/>
      <c r="AB2942" s="199"/>
      <c r="AC2942" s="199"/>
      <c r="AD2942" s="199"/>
      <c r="AE2942" s="199"/>
      <c r="AF2942" s="199"/>
      <c r="AG2942" s="199"/>
    </row>
    <row r="2943" spans="19:33" customFormat="1" ht="12.75">
      <c r="S2943" s="199"/>
      <c r="T2943" s="199"/>
      <c r="U2943" s="199"/>
      <c r="V2943" s="199"/>
      <c r="W2943" s="199"/>
      <c r="X2943" s="199"/>
      <c r="Y2943" s="199"/>
      <c r="Z2943" s="199"/>
      <c r="AA2943" s="199"/>
      <c r="AB2943" s="199"/>
      <c r="AC2943" s="199"/>
      <c r="AD2943" s="199"/>
      <c r="AE2943" s="199"/>
      <c r="AF2943" s="199"/>
      <c r="AG2943" s="199"/>
    </row>
    <row r="2944" spans="19:33" customFormat="1" ht="12.75">
      <c r="S2944" s="199"/>
      <c r="T2944" s="199"/>
      <c r="U2944" s="199"/>
      <c r="V2944" s="199"/>
      <c r="W2944" s="199"/>
      <c r="X2944" s="199"/>
      <c r="Y2944" s="199"/>
      <c r="Z2944" s="199"/>
      <c r="AA2944" s="199"/>
      <c r="AB2944" s="199"/>
      <c r="AC2944" s="199"/>
      <c r="AD2944" s="199"/>
      <c r="AE2944" s="199"/>
      <c r="AF2944" s="199"/>
      <c r="AG2944" s="199"/>
    </row>
    <row r="2945" spans="19:33" customFormat="1" ht="12.75">
      <c r="S2945" s="199"/>
      <c r="T2945" s="199"/>
      <c r="U2945" s="199"/>
      <c r="V2945" s="199"/>
      <c r="W2945" s="199"/>
      <c r="X2945" s="199"/>
      <c r="Y2945" s="199"/>
      <c r="Z2945" s="199"/>
      <c r="AA2945" s="199"/>
      <c r="AB2945" s="199"/>
      <c r="AC2945" s="199"/>
      <c r="AD2945" s="199"/>
      <c r="AE2945" s="199"/>
      <c r="AF2945" s="199"/>
      <c r="AG2945" s="199"/>
    </row>
    <row r="2946" spans="19:33" customFormat="1" ht="12.75">
      <c r="S2946" s="199"/>
      <c r="T2946" s="199"/>
      <c r="U2946" s="199"/>
      <c r="V2946" s="199"/>
      <c r="W2946" s="199"/>
      <c r="X2946" s="199"/>
      <c r="Y2946" s="199"/>
      <c r="Z2946" s="199"/>
      <c r="AA2946" s="199"/>
      <c r="AB2946" s="199"/>
      <c r="AC2946" s="199"/>
      <c r="AD2946" s="199"/>
      <c r="AE2946" s="199"/>
      <c r="AF2946" s="199"/>
      <c r="AG2946" s="199"/>
    </row>
    <row r="2947" spans="19:33" customFormat="1" ht="12.75">
      <c r="S2947" s="199"/>
      <c r="T2947" s="199"/>
      <c r="U2947" s="199"/>
      <c r="V2947" s="199"/>
      <c r="W2947" s="199"/>
      <c r="X2947" s="199"/>
      <c r="Y2947" s="199"/>
      <c r="Z2947" s="199"/>
      <c r="AA2947" s="199"/>
      <c r="AB2947" s="199"/>
      <c r="AC2947" s="199"/>
      <c r="AD2947" s="199"/>
      <c r="AE2947" s="199"/>
      <c r="AF2947" s="199"/>
      <c r="AG2947" s="199"/>
    </row>
    <row r="2948" spans="19:33" customFormat="1" ht="12.75">
      <c r="S2948" s="199"/>
      <c r="T2948" s="199"/>
      <c r="U2948" s="199"/>
      <c r="V2948" s="199"/>
      <c r="W2948" s="199"/>
      <c r="X2948" s="199"/>
      <c r="Y2948" s="199"/>
      <c r="Z2948" s="199"/>
      <c r="AA2948" s="199"/>
      <c r="AB2948" s="199"/>
      <c r="AC2948" s="199"/>
      <c r="AD2948" s="199"/>
      <c r="AE2948" s="199"/>
      <c r="AF2948" s="199"/>
      <c r="AG2948" s="199"/>
    </row>
    <row r="2949" spans="19:33" customFormat="1" ht="12.75">
      <c r="S2949" s="199"/>
      <c r="T2949" s="199"/>
      <c r="U2949" s="199"/>
      <c r="V2949" s="199"/>
      <c r="W2949" s="199"/>
      <c r="X2949" s="199"/>
      <c r="Y2949" s="199"/>
      <c r="Z2949" s="199"/>
      <c r="AA2949" s="199"/>
      <c r="AB2949" s="199"/>
      <c r="AC2949" s="199"/>
      <c r="AD2949" s="199"/>
      <c r="AE2949" s="199"/>
      <c r="AF2949" s="199"/>
      <c r="AG2949" s="199"/>
    </row>
    <row r="2950" spans="19:33" customFormat="1" ht="12.75">
      <c r="S2950" s="199"/>
      <c r="T2950" s="199"/>
      <c r="U2950" s="199"/>
      <c r="V2950" s="199"/>
      <c r="W2950" s="199"/>
      <c r="X2950" s="199"/>
      <c r="Y2950" s="199"/>
      <c r="Z2950" s="199"/>
      <c r="AA2950" s="199"/>
      <c r="AB2950" s="199"/>
      <c r="AC2950" s="199"/>
      <c r="AD2950" s="199"/>
      <c r="AE2950" s="199"/>
      <c r="AF2950" s="199"/>
      <c r="AG2950" s="199"/>
    </row>
    <row r="2951" spans="19:33" customFormat="1" ht="12.75">
      <c r="S2951" s="199"/>
      <c r="T2951" s="199"/>
      <c r="U2951" s="199"/>
      <c r="V2951" s="199"/>
      <c r="W2951" s="199"/>
      <c r="X2951" s="199"/>
      <c r="Y2951" s="199"/>
      <c r="Z2951" s="199"/>
      <c r="AA2951" s="199"/>
      <c r="AB2951" s="199"/>
      <c r="AC2951" s="199"/>
      <c r="AD2951" s="199"/>
      <c r="AE2951" s="199"/>
      <c r="AF2951" s="199"/>
      <c r="AG2951" s="199"/>
    </row>
    <row r="2952" spans="19:33" customFormat="1" ht="12.75">
      <c r="S2952" s="199"/>
      <c r="T2952" s="199"/>
      <c r="U2952" s="199"/>
      <c r="V2952" s="199"/>
      <c r="W2952" s="199"/>
      <c r="X2952" s="199"/>
      <c r="Y2952" s="199"/>
      <c r="Z2952" s="199"/>
      <c r="AA2952" s="199"/>
      <c r="AB2952" s="199"/>
      <c r="AC2952" s="199"/>
      <c r="AD2952" s="199"/>
      <c r="AE2952" s="199"/>
      <c r="AF2952" s="199"/>
      <c r="AG2952" s="199"/>
    </row>
    <row r="2953" spans="19:33" customFormat="1" ht="12.75">
      <c r="S2953" s="199"/>
      <c r="T2953" s="199"/>
      <c r="U2953" s="199"/>
      <c r="V2953" s="199"/>
      <c r="W2953" s="199"/>
      <c r="X2953" s="199"/>
      <c r="Y2953" s="199"/>
      <c r="Z2953" s="199"/>
      <c r="AA2953" s="199"/>
      <c r="AB2953" s="199"/>
      <c r="AC2953" s="199"/>
      <c r="AD2953" s="199"/>
      <c r="AE2953" s="199"/>
      <c r="AF2953" s="199"/>
      <c r="AG2953" s="199"/>
    </row>
    <row r="2954" spans="19:33" customFormat="1" ht="12.75">
      <c r="S2954" s="199"/>
      <c r="T2954" s="199"/>
      <c r="U2954" s="199"/>
      <c r="V2954" s="199"/>
      <c r="W2954" s="199"/>
      <c r="X2954" s="199"/>
      <c r="Y2954" s="199"/>
      <c r="Z2954" s="199"/>
      <c r="AA2954" s="199"/>
      <c r="AB2954" s="199"/>
      <c r="AC2954" s="199"/>
      <c r="AD2954" s="199"/>
      <c r="AE2954" s="199"/>
      <c r="AF2954" s="199"/>
      <c r="AG2954" s="199"/>
    </row>
    <row r="2955" spans="19:33" customFormat="1" ht="12.75">
      <c r="S2955" s="199"/>
      <c r="T2955" s="199"/>
      <c r="U2955" s="199"/>
      <c r="V2955" s="199"/>
      <c r="W2955" s="199"/>
      <c r="X2955" s="199"/>
      <c r="Y2955" s="199"/>
      <c r="Z2955" s="199"/>
      <c r="AA2955" s="199"/>
      <c r="AB2955" s="199"/>
      <c r="AC2955" s="199"/>
      <c r="AD2955" s="199"/>
      <c r="AE2955" s="199"/>
      <c r="AF2955" s="199"/>
      <c r="AG2955" s="199"/>
    </row>
    <row r="2956" spans="19:33" customFormat="1" ht="12.75">
      <c r="S2956" s="199"/>
      <c r="T2956" s="199"/>
      <c r="U2956" s="199"/>
      <c r="V2956" s="199"/>
      <c r="W2956" s="199"/>
      <c r="X2956" s="199"/>
      <c r="Y2956" s="199"/>
      <c r="Z2956" s="199"/>
      <c r="AA2956" s="199"/>
      <c r="AB2956" s="199"/>
      <c r="AC2956" s="199"/>
      <c r="AD2956" s="199"/>
      <c r="AE2956" s="199"/>
      <c r="AF2956" s="199"/>
      <c r="AG2956" s="199"/>
    </row>
    <row r="2957" spans="19:33" customFormat="1" ht="12.75">
      <c r="S2957" s="199"/>
      <c r="T2957" s="199"/>
      <c r="U2957" s="199"/>
      <c r="V2957" s="199"/>
      <c r="W2957" s="199"/>
      <c r="X2957" s="199"/>
      <c r="Y2957" s="199"/>
      <c r="Z2957" s="199"/>
      <c r="AA2957" s="199"/>
      <c r="AB2957" s="199"/>
      <c r="AC2957" s="199"/>
      <c r="AD2957" s="199"/>
      <c r="AE2957" s="199"/>
      <c r="AF2957" s="199"/>
      <c r="AG2957" s="199"/>
    </row>
    <row r="2958" spans="19:33" customFormat="1" ht="12.75">
      <c r="S2958" s="199"/>
      <c r="T2958" s="199"/>
      <c r="U2958" s="199"/>
      <c r="V2958" s="199"/>
      <c r="W2958" s="199"/>
      <c r="X2958" s="199"/>
      <c r="Y2958" s="199"/>
      <c r="Z2958" s="199"/>
      <c r="AA2958" s="199"/>
      <c r="AB2958" s="199"/>
      <c r="AC2958" s="199"/>
      <c r="AD2958" s="199"/>
      <c r="AE2958" s="199"/>
      <c r="AF2958" s="199"/>
      <c r="AG2958" s="199"/>
    </row>
    <row r="2959" spans="19:33" customFormat="1" ht="12.75">
      <c r="S2959" s="199"/>
      <c r="T2959" s="199"/>
      <c r="U2959" s="199"/>
      <c r="V2959" s="199"/>
      <c r="W2959" s="199"/>
      <c r="X2959" s="199"/>
      <c r="Y2959" s="199"/>
      <c r="Z2959" s="199"/>
      <c r="AA2959" s="199"/>
      <c r="AB2959" s="199"/>
      <c r="AC2959" s="199"/>
      <c r="AD2959" s="199"/>
      <c r="AE2959" s="199"/>
      <c r="AF2959" s="199"/>
      <c r="AG2959" s="199"/>
    </row>
    <row r="2960" spans="19:33" customFormat="1" ht="12.75">
      <c r="S2960" s="199"/>
      <c r="T2960" s="199"/>
      <c r="U2960" s="199"/>
      <c r="V2960" s="199"/>
      <c r="W2960" s="199"/>
      <c r="X2960" s="199"/>
      <c r="Y2960" s="199"/>
      <c r="Z2960" s="199"/>
      <c r="AA2960" s="199"/>
      <c r="AB2960" s="199"/>
      <c r="AC2960" s="199"/>
      <c r="AD2960" s="199"/>
      <c r="AE2960" s="199"/>
      <c r="AF2960" s="199"/>
      <c r="AG2960" s="199"/>
    </row>
    <row r="2961" spans="19:33" customFormat="1" ht="12.75">
      <c r="S2961" s="199"/>
      <c r="T2961" s="199"/>
      <c r="U2961" s="199"/>
      <c r="V2961" s="199"/>
      <c r="W2961" s="199"/>
      <c r="X2961" s="199"/>
      <c r="Y2961" s="199"/>
      <c r="Z2961" s="199"/>
      <c r="AA2961" s="199"/>
      <c r="AB2961" s="199"/>
      <c r="AC2961" s="199"/>
      <c r="AD2961" s="199"/>
      <c r="AE2961" s="199"/>
      <c r="AF2961" s="199"/>
      <c r="AG2961" s="199"/>
    </row>
    <row r="2962" spans="19:33" customFormat="1" ht="12.75">
      <c r="S2962" s="199"/>
      <c r="T2962" s="199"/>
      <c r="U2962" s="199"/>
      <c r="V2962" s="199"/>
      <c r="W2962" s="199"/>
      <c r="X2962" s="199"/>
      <c r="Y2962" s="199"/>
      <c r="Z2962" s="199"/>
      <c r="AA2962" s="199"/>
      <c r="AB2962" s="199"/>
      <c r="AC2962" s="199"/>
      <c r="AD2962" s="199"/>
      <c r="AE2962" s="199"/>
      <c r="AF2962" s="199"/>
      <c r="AG2962" s="199"/>
    </row>
    <row r="2963" spans="19:33" customFormat="1" ht="12.75">
      <c r="S2963" s="199"/>
      <c r="T2963" s="199"/>
      <c r="U2963" s="199"/>
      <c r="V2963" s="199"/>
      <c r="W2963" s="199"/>
      <c r="X2963" s="199"/>
      <c r="Y2963" s="199"/>
      <c r="Z2963" s="199"/>
      <c r="AA2963" s="199"/>
      <c r="AB2963" s="199"/>
      <c r="AC2963" s="199"/>
      <c r="AD2963" s="199"/>
      <c r="AE2963" s="199"/>
      <c r="AF2963" s="199"/>
      <c r="AG2963" s="199"/>
    </row>
    <row r="2964" spans="19:33" customFormat="1" ht="12.75">
      <c r="S2964" s="199"/>
      <c r="T2964" s="199"/>
      <c r="U2964" s="199"/>
      <c r="V2964" s="199"/>
      <c r="W2964" s="199"/>
      <c r="X2964" s="199"/>
      <c r="Y2964" s="199"/>
      <c r="Z2964" s="199"/>
      <c r="AA2964" s="199"/>
      <c r="AB2964" s="199"/>
      <c r="AC2964" s="199"/>
      <c r="AD2964" s="199"/>
      <c r="AE2964" s="199"/>
      <c r="AF2964" s="199"/>
      <c r="AG2964" s="199"/>
    </row>
    <row r="2965" spans="19:33" customFormat="1" ht="12.75">
      <c r="S2965" s="199"/>
      <c r="T2965" s="199"/>
      <c r="U2965" s="199"/>
      <c r="V2965" s="199"/>
      <c r="W2965" s="199"/>
      <c r="X2965" s="199"/>
      <c r="Y2965" s="199"/>
      <c r="Z2965" s="199"/>
      <c r="AA2965" s="199"/>
      <c r="AB2965" s="199"/>
      <c r="AC2965" s="199"/>
      <c r="AD2965" s="199"/>
      <c r="AE2965" s="199"/>
      <c r="AF2965" s="199"/>
      <c r="AG2965" s="199"/>
    </row>
    <row r="2966" spans="19:33" customFormat="1" ht="12.75">
      <c r="S2966" s="199"/>
      <c r="T2966" s="199"/>
      <c r="U2966" s="199"/>
      <c r="V2966" s="199"/>
      <c r="W2966" s="199"/>
      <c r="X2966" s="199"/>
      <c r="Y2966" s="199"/>
      <c r="Z2966" s="199"/>
      <c r="AA2966" s="199"/>
      <c r="AB2966" s="199"/>
      <c r="AC2966" s="199"/>
      <c r="AD2966" s="199"/>
      <c r="AE2966" s="199"/>
      <c r="AF2966" s="199"/>
      <c r="AG2966" s="199"/>
    </row>
    <row r="2967" spans="19:33" customFormat="1" ht="12.75">
      <c r="S2967" s="199"/>
      <c r="T2967" s="199"/>
      <c r="U2967" s="199"/>
      <c r="V2967" s="199"/>
      <c r="W2967" s="199"/>
      <c r="X2967" s="199"/>
      <c r="Y2967" s="199"/>
      <c r="Z2967" s="199"/>
      <c r="AA2967" s="199"/>
      <c r="AB2967" s="199"/>
      <c r="AC2967" s="199"/>
      <c r="AD2967" s="199"/>
      <c r="AE2967" s="199"/>
      <c r="AF2967" s="199"/>
      <c r="AG2967" s="199"/>
    </row>
    <row r="2968" spans="19:33" customFormat="1" ht="12.75">
      <c r="S2968" s="199"/>
      <c r="T2968" s="199"/>
      <c r="U2968" s="199"/>
      <c r="V2968" s="199"/>
      <c r="W2968" s="199"/>
      <c r="X2968" s="199"/>
      <c r="Y2968" s="199"/>
      <c r="Z2968" s="199"/>
      <c r="AA2968" s="199"/>
      <c r="AB2968" s="199"/>
      <c r="AC2968" s="199"/>
      <c r="AD2968" s="199"/>
      <c r="AE2968" s="199"/>
      <c r="AF2968" s="199"/>
      <c r="AG2968" s="199"/>
    </row>
    <row r="2969" spans="19:33" customFormat="1" ht="12.75">
      <c r="S2969" s="199"/>
      <c r="T2969" s="199"/>
      <c r="U2969" s="199"/>
      <c r="V2969" s="199"/>
      <c r="W2969" s="199"/>
      <c r="X2969" s="199"/>
      <c r="Y2969" s="199"/>
      <c r="Z2969" s="199"/>
      <c r="AA2969" s="199"/>
      <c r="AB2969" s="199"/>
      <c r="AC2969" s="199"/>
      <c r="AD2969" s="199"/>
      <c r="AE2969" s="199"/>
      <c r="AF2969" s="199"/>
      <c r="AG2969" s="199"/>
    </row>
    <row r="2970" spans="19:33" customFormat="1" ht="12.75">
      <c r="S2970" s="199"/>
      <c r="T2970" s="199"/>
      <c r="U2970" s="199"/>
      <c r="V2970" s="199"/>
      <c r="W2970" s="199"/>
      <c r="X2970" s="199"/>
      <c r="Y2970" s="199"/>
      <c r="Z2970" s="199"/>
      <c r="AA2970" s="199"/>
      <c r="AB2970" s="199"/>
      <c r="AC2970" s="199"/>
      <c r="AD2970" s="199"/>
      <c r="AE2970" s="199"/>
      <c r="AF2970" s="199"/>
      <c r="AG2970" s="199"/>
    </row>
    <row r="2971" spans="19:33" customFormat="1" ht="12.75">
      <c r="S2971" s="199"/>
      <c r="T2971" s="199"/>
      <c r="U2971" s="199"/>
      <c r="V2971" s="199"/>
      <c r="W2971" s="199"/>
      <c r="X2971" s="199"/>
      <c r="Y2971" s="199"/>
      <c r="Z2971" s="199"/>
      <c r="AA2971" s="199"/>
      <c r="AB2971" s="199"/>
      <c r="AC2971" s="199"/>
      <c r="AD2971" s="199"/>
      <c r="AE2971" s="199"/>
      <c r="AF2971" s="199"/>
      <c r="AG2971" s="199"/>
    </row>
    <row r="2972" spans="19:33" customFormat="1" ht="12.75">
      <c r="S2972" s="199"/>
      <c r="T2972" s="199"/>
      <c r="U2972" s="199"/>
      <c r="V2972" s="199"/>
      <c r="W2972" s="199"/>
      <c r="X2972" s="199"/>
      <c r="Y2972" s="199"/>
      <c r="Z2972" s="199"/>
      <c r="AA2972" s="199"/>
      <c r="AB2972" s="199"/>
      <c r="AC2972" s="199"/>
      <c r="AD2972" s="199"/>
      <c r="AE2972" s="199"/>
      <c r="AF2972" s="199"/>
      <c r="AG2972" s="199"/>
    </row>
    <row r="2973" spans="19:33" customFormat="1" ht="12.75">
      <c r="S2973" s="199"/>
      <c r="T2973" s="199"/>
      <c r="U2973" s="199"/>
      <c r="V2973" s="199"/>
      <c r="W2973" s="199"/>
      <c r="X2973" s="199"/>
      <c r="Y2973" s="199"/>
      <c r="Z2973" s="199"/>
      <c r="AA2973" s="199"/>
      <c r="AB2973" s="199"/>
      <c r="AC2973" s="199"/>
      <c r="AD2973" s="199"/>
      <c r="AE2973" s="199"/>
      <c r="AF2973" s="199"/>
      <c r="AG2973" s="199"/>
    </row>
    <row r="2974" spans="19:33" customFormat="1" ht="12.75">
      <c r="S2974" s="199"/>
      <c r="T2974" s="199"/>
      <c r="U2974" s="199"/>
      <c r="V2974" s="199"/>
      <c r="W2974" s="199"/>
      <c r="X2974" s="199"/>
      <c r="Y2974" s="199"/>
      <c r="Z2974" s="199"/>
      <c r="AA2974" s="199"/>
      <c r="AB2974" s="199"/>
      <c r="AC2974" s="199"/>
      <c r="AD2974" s="199"/>
      <c r="AE2974" s="199"/>
      <c r="AF2974" s="199"/>
      <c r="AG2974" s="199"/>
    </row>
    <row r="2975" spans="19:33" customFormat="1" ht="12.75">
      <c r="S2975" s="199"/>
      <c r="T2975" s="199"/>
      <c r="U2975" s="199"/>
      <c r="V2975" s="199"/>
      <c r="W2975" s="199"/>
      <c r="X2975" s="199"/>
      <c r="Y2975" s="199"/>
      <c r="Z2975" s="199"/>
      <c r="AA2975" s="199"/>
      <c r="AB2975" s="199"/>
      <c r="AC2975" s="199"/>
      <c r="AD2975" s="199"/>
      <c r="AE2975" s="199"/>
      <c r="AF2975" s="199"/>
      <c r="AG2975" s="199"/>
    </row>
    <row r="2976" spans="19:33" customFormat="1" ht="12.75">
      <c r="S2976" s="199"/>
      <c r="T2976" s="199"/>
      <c r="U2976" s="199"/>
      <c r="V2976" s="199"/>
      <c r="W2976" s="199"/>
      <c r="X2976" s="199"/>
      <c r="Y2976" s="199"/>
      <c r="Z2976" s="199"/>
      <c r="AA2976" s="199"/>
      <c r="AB2976" s="199"/>
      <c r="AC2976" s="199"/>
      <c r="AD2976" s="199"/>
      <c r="AE2976" s="199"/>
      <c r="AF2976" s="199"/>
      <c r="AG2976" s="199"/>
    </row>
    <row r="2977" spans="19:33" customFormat="1" ht="12.75">
      <c r="S2977" s="199"/>
      <c r="T2977" s="199"/>
      <c r="U2977" s="199"/>
      <c r="V2977" s="199"/>
      <c r="W2977" s="199"/>
      <c r="X2977" s="199"/>
      <c r="Y2977" s="199"/>
      <c r="Z2977" s="199"/>
      <c r="AA2977" s="199"/>
      <c r="AB2977" s="199"/>
      <c r="AC2977" s="199"/>
      <c r="AD2977" s="199"/>
      <c r="AE2977" s="199"/>
      <c r="AF2977" s="199"/>
      <c r="AG2977" s="199"/>
    </row>
    <row r="2978" spans="19:33" customFormat="1" ht="12.75">
      <c r="S2978" s="199"/>
      <c r="T2978" s="199"/>
      <c r="U2978" s="199"/>
      <c r="V2978" s="199"/>
      <c r="W2978" s="199"/>
      <c r="X2978" s="199"/>
      <c r="Y2978" s="199"/>
      <c r="Z2978" s="199"/>
      <c r="AA2978" s="199"/>
      <c r="AB2978" s="199"/>
      <c r="AC2978" s="199"/>
      <c r="AD2978" s="199"/>
      <c r="AE2978" s="199"/>
      <c r="AF2978" s="199"/>
      <c r="AG2978" s="199"/>
    </row>
    <row r="2979" spans="19:33" customFormat="1" ht="12.75">
      <c r="S2979" s="199"/>
      <c r="T2979" s="199"/>
      <c r="U2979" s="199"/>
      <c r="V2979" s="199"/>
      <c r="W2979" s="199"/>
      <c r="X2979" s="199"/>
      <c r="Y2979" s="199"/>
      <c r="Z2979" s="199"/>
      <c r="AA2979" s="199"/>
      <c r="AB2979" s="199"/>
      <c r="AC2979" s="199"/>
      <c r="AD2979" s="199"/>
      <c r="AE2979" s="199"/>
      <c r="AF2979" s="199"/>
      <c r="AG2979" s="199"/>
    </row>
    <row r="2980" spans="19:33" customFormat="1" ht="12.75">
      <c r="S2980" s="199"/>
      <c r="T2980" s="199"/>
      <c r="U2980" s="199"/>
      <c r="V2980" s="199"/>
      <c r="W2980" s="199"/>
      <c r="X2980" s="199"/>
      <c r="Y2980" s="199"/>
      <c r="Z2980" s="199"/>
      <c r="AA2980" s="199"/>
      <c r="AB2980" s="199"/>
      <c r="AC2980" s="199"/>
      <c r="AD2980" s="199"/>
      <c r="AE2980" s="199"/>
      <c r="AF2980" s="199"/>
      <c r="AG2980" s="199"/>
    </row>
    <row r="2981" spans="19:33" customFormat="1" ht="12.75">
      <c r="S2981" s="199"/>
      <c r="T2981" s="199"/>
      <c r="U2981" s="199"/>
      <c r="V2981" s="199"/>
      <c r="W2981" s="199"/>
      <c r="X2981" s="199"/>
      <c r="Y2981" s="199"/>
      <c r="Z2981" s="199"/>
      <c r="AA2981" s="199"/>
      <c r="AB2981" s="199"/>
      <c r="AC2981" s="199"/>
      <c r="AD2981" s="199"/>
      <c r="AE2981" s="199"/>
      <c r="AF2981" s="199"/>
      <c r="AG2981" s="199"/>
    </row>
    <row r="2982" spans="19:33" customFormat="1" ht="12.75">
      <c r="S2982" s="199"/>
      <c r="T2982" s="199"/>
      <c r="U2982" s="199"/>
      <c r="V2982" s="199"/>
      <c r="W2982" s="199"/>
      <c r="X2982" s="199"/>
      <c r="Y2982" s="199"/>
      <c r="Z2982" s="199"/>
      <c r="AA2982" s="199"/>
      <c r="AB2982" s="199"/>
      <c r="AC2982" s="199"/>
      <c r="AD2982" s="199"/>
      <c r="AE2982" s="199"/>
      <c r="AF2982" s="199"/>
      <c r="AG2982" s="199"/>
    </row>
    <row r="2983" spans="19:33" customFormat="1" ht="12.75">
      <c r="S2983" s="199"/>
      <c r="T2983" s="199"/>
      <c r="U2983" s="199"/>
      <c r="V2983" s="199"/>
      <c r="W2983" s="199"/>
      <c r="X2983" s="199"/>
      <c r="Y2983" s="199"/>
      <c r="Z2983" s="199"/>
      <c r="AA2983" s="199"/>
      <c r="AB2983" s="199"/>
      <c r="AC2983" s="199"/>
      <c r="AD2983" s="199"/>
      <c r="AE2983" s="199"/>
      <c r="AF2983" s="199"/>
      <c r="AG2983" s="199"/>
    </row>
    <row r="2984" spans="19:33" customFormat="1" ht="12.75">
      <c r="S2984" s="199"/>
      <c r="T2984" s="199"/>
      <c r="U2984" s="199"/>
      <c r="V2984" s="199"/>
      <c r="W2984" s="199"/>
      <c r="X2984" s="199"/>
      <c r="Y2984" s="199"/>
      <c r="Z2984" s="199"/>
      <c r="AA2984" s="199"/>
      <c r="AB2984" s="199"/>
      <c r="AC2984" s="199"/>
      <c r="AD2984" s="199"/>
      <c r="AE2984" s="199"/>
      <c r="AF2984" s="199"/>
      <c r="AG2984" s="199"/>
    </row>
    <row r="2985" spans="19:33" customFormat="1" ht="12.75">
      <c r="S2985" s="199"/>
      <c r="T2985" s="199"/>
      <c r="U2985" s="199"/>
      <c r="V2985" s="199"/>
      <c r="W2985" s="199"/>
      <c r="X2985" s="199"/>
      <c r="Y2985" s="199"/>
      <c r="Z2985" s="199"/>
      <c r="AA2985" s="199"/>
      <c r="AB2985" s="199"/>
      <c r="AC2985" s="199"/>
      <c r="AD2985" s="199"/>
      <c r="AE2985" s="199"/>
      <c r="AF2985" s="199"/>
      <c r="AG2985" s="199"/>
    </row>
    <row r="2986" spans="19:33" customFormat="1" ht="12.75">
      <c r="S2986" s="199"/>
      <c r="T2986" s="199"/>
      <c r="U2986" s="199"/>
      <c r="V2986" s="199"/>
      <c r="W2986" s="199"/>
      <c r="X2986" s="199"/>
      <c r="Y2986" s="199"/>
      <c r="Z2986" s="199"/>
      <c r="AA2986" s="199"/>
      <c r="AB2986" s="199"/>
      <c r="AC2986" s="199"/>
      <c r="AD2986" s="199"/>
      <c r="AE2986" s="199"/>
      <c r="AF2986" s="199"/>
      <c r="AG2986" s="199"/>
    </row>
    <row r="2987" spans="19:33" customFormat="1" ht="12.75">
      <c r="S2987" s="199"/>
      <c r="T2987" s="199"/>
      <c r="U2987" s="199"/>
      <c r="V2987" s="199"/>
      <c r="W2987" s="199"/>
      <c r="X2987" s="199"/>
      <c r="Y2987" s="199"/>
      <c r="Z2987" s="199"/>
      <c r="AA2987" s="199"/>
      <c r="AB2987" s="199"/>
      <c r="AC2987" s="199"/>
      <c r="AD2987" s="199"/>
      <c r="AE2987" s="199"/>
      <c r="AF2987" s="199"/>
      <c r="AG2987" s="199"/>
    </row>
    <row r="2988" spans="19:33" customFormat="1" ht="12.75">
      <c r="S2988" s="199"/>
      <c r="T2988" s="199"/>
      <c r="U2988" s="199"/>
      <c r="V2988" s="199"/>
      <c r="W2988" s="199"/>
      <c r="X2988" s="199"/>
      <c r="Y2988" s="199"/>
      <c r="Z2988" s="199"/>
      <c r="AA2988" s="199"/>
      <c r="AB2988" s="199"/>
      <c r="AC2988" s="199"/>
      <c r="AD2988" s="199"/>
      <c r="AE2988" s="199"/>
      <c r="AF2988" s="199"/>
      <c r="AG2988" s="199"/>
    </row>
    <row r="2989" spans="19:33" customFormat="1" ht="12.75">
      <c r="S2989" s="199"/>
      <c r="T2989" s="199"/>
      <c r="U2989" s="199"/>
      <c r="V2989" s="199"/>
      <c r="W2989" s="199"/>
      <c r="X2989" s="199"/>
      <c r="Y2989" s="199"/>
      <c r="Z2989" s="199"/>
      <c r="AA2989" s="199"/>
      <c r="AB2989" s="199"/>
      <c r="AC2989" s="199"/>
      <c r="AD2989" s="199"/>
      <c r="AE2989" s="199"/>
      <c r="AF2989" s="199"/>
      <c r="AG2989" s="199"/>
    </row>
    <row r="2990" spans="19:33" customFormat="1" ht="12.75">
      <c r="S2990" s="199"/>
      <c r="T2990" s="199"/>
      <c r="U2990" s="199"/>
      <c r="V2990" s="199"/>
      <c r="W2990" s="199"/>
      <c r="X2990" s="199"/>
      <c r="Y2990" s="199"/>
      <c r="Z2990" s="199"/>
      <c r="AA2990" s="199"/>
      <c r="AB2990" s="199"/>
      <c r="AC2990" s="199"/>
      <c r="AD2990" s="199"/>
      <c r="AE2990" s="199"/>
      <c r="AF2990" s="199"/>
      <c r="AG2990" s="199"/>
    </row>
    <row r="2991" spans="19:33" customFormat="1" ht="12.75">
      <c r="S2991" s="199"/>
      <c r="T2991" s="199"/>
      <c r="U2991" s="199"/>
      <c r="V2991" s="199"/>
      <c r="W2991" s="199"/>
      <c r="X2991" s="199"/>
      <c r="Y2991" s="199"/>
      <c r="Z2991" s="199"/>
      <c r="AA2991" s="199"/>
      <c r="AB2991" s="199"/>
      <c r="AC2991" s="199"/>
      <c r="AD2991" s="199"/>
      <c r="AE2991" s="199"/>
      <c r="AF2991" s="199"/>
      <c r="AG2991" s="199"/>
    </row>
    <row r="2992" spans="19:33" customFormat="1" ht="12.75">
      <c r="S2992" s="199"/>
      <c r="T2992" s="199"/>
      <c r="U2992" s="199"/>
      <c r="V2992" s="199"/>
      <c r="W2992" s="199"/>
      <c r="X2992" s="199"/>
      <c r="Y2992" s="199"/>
      <c r="Z2992" s="199"/>
      <c r="AA2992" s="199"/>
      <c r="AB2992" s="199"/>
      <c r="AC2992" s="199"/>
      <c r="AD2992" s="199"/>
      <c r="AE2992" s="199"/>
      <c r="AF2992" s="199"/>
      <c r="AG2992" s="199"/>
    </row>
    <row r="2993" spans="19:33" customFormat="1" ht="12.75">
      <c r="S2993" s="199"/>
      <c r="T2993" s="199"/>
      <c r="U2993" s="199"/>
      <c r="V2993" s="199"/>
      <c r="W2993" s="199"/>
      <c r="X2993" s="199"/>
      <c r="Y2993" s="199"/>
      <c r="Z2993" s="199"/>
      <c r="AA2993" s="199"/>
      <c r="AB2993" s="199"/>
      <c r="AC2993" s="199"/>
      <c r="AD2993" s="199"/>
      <c r="AE2993" s="199"/>
      <c r="AF2993" s="199"/>
      <c r="AG2993" s="199"/>
    </row>
    <row r="2994" spans="19:33" customFormat="1" ht="12.75">
      <c r="S2994" s="199"/>
      <c r="T2994" s="199"/>
      <c r="U2994" s="199"/>
      <c r="V2994" s="199"/>
      <c r="W2994" s="199"/>
      <c r="X2994" s="199"/>
      <c r="Y2994" s="199"/>
      <c r="Z2994" s="199"/>
      <c r="AA2994" s="199"/>
      <c r="AB2994" s="199"/>
      <c r="AC2994" s="199"/>
      <c r="AD2994" s="199"/>
      <c r="AE2994" s="199"/>
      <c r="AF2994" s="199"/>
      <c r="AG2994" s="199"/>
    </row>
    <row r="2995" spans="19:33" customFormat="1" ht="12.75">
      <c r="S2995" s="199"/>
      <c r="T2995" s="199"/>
      <c r="U2995" s="199"/>
      <c r="V2995" s="199"/>
      <c r="W2995" s="199"/>
      <c r="X2995" s="199"/>
      <c r="Y2995" s="199"/>
      <c r="Z2995" s="199"/>
      <c r="AA2995" s="199"/>
      <c r="AB2995" s="199"/>
      <c r="AC2995" s="199"/>
      <c r="AD2995" s="199"/>
      <c r="AE2995" s="199"/>
      <c r="AF2995" s="199"/>
      <c r="AG2995" s="199"/>
    </row>
    <row r="2996" spans="19:33" customFormat="1" ht="12.75">
      <c r="S2996" s="199"/>
      <c r="T2996" s="199"/>
      <c r="U2996" s="199"/>
      <c r="V2996" s="199"/>
      <c r="W2996" s="199"/>
      <c r="X2996" s="199"/>
      <c r="Y2996" s="199"/>
      <c r="Z2996" s="199"/>
      <c r="AA2996" s="199"/>
      <c r="AB2996" s="199"/>
      <c r="AC2996" s="199"/>
      <c r="AD2996" s="199"/>
      <c r="AE2996" s="199"/>
      <c r="AF2996" s="199"/>
      <c r="AG2996" s="199"/>
    </row>
    <row r="2997" spans="19:33" customFormat="1" ht="12.75">
      <c r="S2997" s="199"/>
      <c r="T2997" s="199"/>
      <c r="U2997" s="199"/>
      <c r="V2997" s="199"/>
      <c r="W2997" s="199"/>
      <c r="X2997" s="199"/>
      <c r="Y2997" s="199"/>
      <c r="Z2997" s="199"/>
      <c r="AA2997" s="199"/>
      <c r="AB2997" s="199"/>
      <c r="AC2997" s="199"/>
      <c r="AD2997" s="199"/>
      <c r="AE2997" s="199"/>
      <c r="AF2997" s="199"/>
      <c r="AG2997" s="199"/>
    </row>
    <row r="2998" spans="19:33" customFormat="1" ht="12.75">
      <c r="S2998" s="199"/>
      <c r="T2998" s="199"/>
      <c r="U2998" s="199"/>
      <c r="V2998" s="199"/>
      <c r="W2998" s="199"/>
      <c r="X2998" s="199"/>
      <c r="Y2998" s="199"/>
      <c r="Z2998" s="199"/>
      <c r="AA2998" s="199"/>
      <c r="AB2998" s="199"/>
      <c r="AC2998" s="199"/>
      <c r="AD2998" s="199"/>
      <c r="AE2998" s="199"/>
      <c r="AF2998" s="199"/>
      <c r="AG2998" s="199"/>
    </row>
    <row r="2999" spans="19:33" customFormat="1" ht="12.75">
      <c r="S2999" s="199"/>
      <c r="T2999" s="199"/>
      <c r="U2999" s="199"/>
      <c r="V2999" s="199"/>
      <c r="W2999" s="199"/>
      <c r="X2999" s="199"/>
      <c r="Y2999" s="199"/>
      <c r="Z2999" s="199"/>
      <c r="AA2999" s="199"/>
      <c r="AB2999" s="199"/>
      <c r="AC2999" s="199"/>
      <c r="AD2999" s="199"/>
      <c r="AE2999" s="199"/>
      <c r="AF2999" s="199"/>
      <c r="AG2999" s="199"/>
    </row>
    <row r="3000" spans="19:33" customFormat="1" ht="12.75">
      <c r="S3000" s="199"/>
      <c r="T3000" s="199"/>
      <c r="U3000" s="199"/>
      <c r="V3000" s="199"/>
      <c r="W3000" s="199"/>
      <c r="X3000" s="199"/>
      <c r="Y3000" s="199"/>
      <c r="Z3000" s="199"/>
      <c r="AA3000" s="199"/>
      <c r="AB3000" s="199"/>
      <c r="AC3000" s="199"/>
      <c r="AD3000" s="199"/>
      <c r="AE3000" s="199"/>
      <c r="AF3000" s="199"/>
      <c r="AG3000" s="199"/>
    </row>
    <row r="3001" spans="19:33" customFormat="1" ht="12.75">
      <c r="S3001" s="199"/>
      <c r="T3001" s="199"/>
      <c r="U3001" s="199"/>
      <c r="V3001" s="199"/>
      <c r="W3001" s="199"/>
      <c r="X3001" s="199"/>
      <c r="Y3001" s="199"/>
      <c r="Z3001" s="199"/>
      <c r="AA3001" s="199"/>
      <c r="AB3001" s="199"/>
      <c r="AC3001" s="199"/>
      <c r="AD3001" s="199"/>
      <c r="AE3001" s="199"/>
      <c r="AF3001" s="199"/>
      <c r="AG3001" s="199"/>
    </row>
    <row r="3002" spans="19:33" customFormat="1" ht="12.75">
      <c r="S3002" s="199"/>
      <c r="T3002" s="199"/>
      <c r="U3002" s="199"/>
      <c r="V3002" s="199"/>
      <c r="W3002" s="199"/>
      <c r="X3002" s="199"/>
      <c r="Y3002" s="199"/>
      <c r="Z3002" s="199"/>
      <c r="AA3002" s="199"/>
      <c r="AB3002" s="199"/>
      <c r="AC3002" s="199"/>
      <c r="AD3002" s="199"/>
      <c r="AE3002" s="199"/>
      <c r="AF3002" s="199"/>
      <c r="AG3002" s="199"/>
    </row>
    <row r="3003" spans="19:33" customFormat="1" ht="12.75">
      <c r="S3003" s="199"/>
      <c r="T3003" s="199"/>
      <c r="U3003" s="199"/>
      <c r="V3003" s="199"/>
      <c r="W3003" s="199"/>
      <c r="X3003" s="199"/>
      <c r="Y3003" s="199"/>
      <c r="Z3003" s="199"/>
      <c r="AA3003" s="199"/>
      <c r="AB3003" s="199"/>
      <c r="AC3003" s="199"/>
      <c r="AD3003" s="199"/>
      <c r="AE3003" s="199"/>
      <c r="AF3003" s="199"/>
      <c r="AG3003" s="199"/>
    </row>
    <row r="3004" spans="19:33" customFormat="1" ht="12.75">
      <c r="S3004" s="199"/>
      <c r="T3004" s="199"/>
      <c r="U3004" s="199"/>
      <c r="V3004" s="199"/>
      <c r="W3004" s="199"/>
      <c r="X3004" s="199"/>
      <c r="Y3004" s="199"/>
      <c r="Z3004" s="199"/>
      <c r="AA3004" s="199"/>
      <c r="AB3004" s="199"/>
      <c r="AC3004" s="199"/>
      <c r="AD3004" s="199"/>
      <c r="AE3004" s="199"/>
      <c r="AF3004" s="199"/>
      <c r="AG3004" s="199"/>
    </row>
    <row r="3005" spans="19:33" customFormat="1" ht="12.75">
      <c r="S3005" s="199"/>
      <c r="T3005" s="199"/>
      <c r="U3005" s="199"/>
      <c r="V3005" s="199"/>
      <c r="W3005" s="199"/>
      <c r="X3005" s="199"/>
      <c r="Y3005" s="199"/>
      <c r="Z3005" s="199"/>
      <c r="AA3005" s="199"/>
      <c r="AB3005" s="199"/>
      <c r="AC3005" s="199"/>
      <c r="AD3005" s="199"/>
      <c r="AE3005" s="199"/>
      <c r="AF3005" s="199"/>
      <c r="AG3005" s="199"/>
    </row>
    <row r="3006" spans="19:33" customFormat="1" ht="12.75">
      <c r="S3006" s="199"/>
      <c r="T3006" s="199"/>
      <c r="U3006" s="199"/>
      <c r="V3006" s="199"/>
      <c r="W3006" s="199"/>
      <c r="X3006" s="199"/>
      <c r="Y3006" s="199"/>
      <c r="Z3006" s="199"/>
      <c r="AA3006" s="199"/>
      <c r="AB3006" s="199"/>
      <c r="AC3006" s="199"/>
      <c r="AD3006" s="199"/>
      <c r="AE3006" s="199"/>
      <c r="AF3006" s="199"/>
      <c r="AG3006" s="199"/>
    </row>
    <row r="3007" spans="19:33" customFormat="1" ht="12.75">
      <c r="S3007" s="199"/>
      <c r="T3007" s="199"/>
      <c r="U3007" s="199"/>
      <c r="V3007" s="199"/>
      <c r="W3007" s="199"/>
      <c r="X3007" s="199"/>
      <c r="Y3007" s="199"/>
      <c r="Z3007" s="199"/>
      <c r="AA3007" s="199"/>
      <c r="AB3007" s="199"/>
      <c r="AC3007" s="199"/>
      <c r="AD3007" s="199"/>
      <c r="AE3007" s="199"/>
      <c r="AF3007" s="199"/>
      <c r="AG3007" s="199"/>
    </row>
    <row r="3008" spans="19:33" customFormat="1" ht="12.75">
      <c r="S3008" s="199"/>
      <c r="T3008" s="199"/>
      <c r="U3008" s="199"/>
      <c r="V3008" s="199"/>
      <c r="W3008" s="199"/>
      <c r="X3008" s="199"/>
      <c r="Y3008" s="199"/>
      <c r="Z3008" s="199"/>
      <c r="AA3008" s="199"/>
      <c r="AB3008" s="199"/>
      <c r="AC3008" s="199"/>
      <c r="AD3008" s="199"/>
      <c r="AE3008" s="199"/>
      <c r="AF3008" s="199"/>
      <c r="AG3008" s="199"/>
    </row>
    <row r="3009" spans="19:33" customFormat="1" ht="12.75">
      <c r="S3009" s="199"/>
      <c r="T3009" s="199"/>
      <c r="U3009" s="199"/>
      <c r="V3009" s="199"/>
      <c r="W3009" s="199"/>
      <c r="X3009" s="199"/>
      <c r="Y3009" s="199"/>
      <c r="Z3009" s="199"/>
      <c r="AA3009" s="199"/>
      <c r="AB3009" s="199"/>
      <c r="AC3009" s="199"/>
      <c r="AD3009" s="199"/>
      <c r="AE3009" s="199"/>
      <c r="AF3009" s="199"/>
      <c r="AG3009" s="199"/>
    </row>
    <row r="3010" spans="19:33" customFormat="1" ht="12.75">
      <c r="S3010" s="199"/>
      <c r="T3010" s="199"/>
      <c r="U3010" s="199"/>
      <c r="V3010" s="199"/>
      <c r="W3010" s="199"/>
      <c r="X3010" s="199"/>
      <c r="Y3010" s="199"/>
      <c r="Z3010" s="199"/>
      <c r="AA3010" s="199"/>
      <c r="AB3010" s="199"/>
      <c r="AC3010" s="199"/>
      <c r="AD3010" s="199"/>
      <c r="AE3010" s="199"/>
      <c r="AF3010" s="199"/>
      <c r="AG3010" s="199"/>
    </row>
    <row r="3011" spans="19:33" customFormat="1" ht="12.75">
      <c r="S3011" s="199"/>
      <c r="T3011" s="199"/>
      <c r="U3011" s="199"/>
      <c r="V3011" s="199"/>
      <c r="W3011" s="199"/>
      <c r="X3011" s="199"/>
      <c r="Y3011" s="199"/>
      <c r="Z3011" s="199"/>
      <c r="AA3011" s="199"/>
      <c r="AB3011" s="199"/>
      <c r="AC3011" s="199"/>
      <c r="AD3011" s="199"/>
      <c r="AE3011" s="199"/>
      <c r="AF3011" s="199"/>
      <c r="AG3011" s="199"/>
    </row>
    <row r="3012" spans="19:33" customFormat="1" ht="12.75">
      <c r="S3012" s="199"/>
      <c r="T3012" s="199"/>
      <c r="U3012" s="199"/>
      <c r="V3012" s="199"/>
      <c r="W3012" s="199"/>
      <c r="X3012" s="199"/>
      <c r="Y3012" s="199"/>
      <c r="Z3012" s="199"/>
      <c r="AA3012" s="199"/>
      <c r="AB3012" s="199"/>
      <c r="AC3012" s="199"/>
      <c r="AD3012" s="199"/>
      <c r="AE3012" s="199"/>
      <c r="AF3012" s="199"/>
      <c r="AG3012" s="199"/>
    </row>
    <row r="3013" spans="19:33" customFormat="1" ht="12.75">
      <c r="S3013" s="199"/>
      <c r="T3013" s="199"/>
      <c r="U3013" s="199"/>
      <c r="V3013" s="199"/>
      <c r="W3013" s="199"/>
      <c r="X3013" s="199"/>
      <c r="Y3013" s="199"/>
      <c r="Z3013" s="199"/>
      <c r="AA3013" s="199"/>
      <c r="AB3013" s="199"/>
      <c r="AC3013" s="199"/>
      <c r="AD3013" s="199"/>
      <c r="AE3013" s="199"/>
      <c r="AF3013" s="199"/>
      <c r="AG3013" s="199"/>
    </row>
    <row r="3014" spans="19:33" customFormat="1" ht="12.75">
      <c r="S3014" s="199"/>
      <c r="T3014" s="199"/>
      <c r="U3014" s="199"/>
      <c r="V3014" s="199"/>
      <c r="W3014" s="199"/>
      <c r="X3014" s="199"/>
      <c r="Y3014" s="199"/>
      <c r="Z3014" s="199"/>
      <c r="AA3014" s="199"/>
      <c r="AB3014" s="199"/>
      <c r="AC3014" s="199"/>
      <c r="AD3014" s="199"/>
      <c r="AE3014" s="199"/>
      <c r="AF3014" s="199"/>
      <c r="AG3014" s="199"/>
    </row>
    <row r="3015" spans="19:33" customFormat="1" ht="12.75">
      <c r="S3015" s="199"/>
      <c r="T3015" s="199"/>
      <c r="U3015" s="199"/>
      <c r="V3015" s="199"/>
      <c r="W3015" s="199"/>
      <c r="X3015" s="199"/>
      <c r="Y3015" s="199"/>
      <c r="Z3015" s="199"/>
      <c r="AA3015" s="199"/>
      <c r="AB3015" s="199"/>
      <c r="AC3015" s="199"/>
      <c r="AD3015" s="199"/>
      <c r="AE3015" s="199"/>
      <c r="AF3015" s="199"/>
      <c r="AG3015" s="199"/>
    </row>
    <row r="3016" spans="19:33" customFormat="1" ht="12.75">
      <c r="S3016" s="199"/>
      <c r="T3016" s="199"/>
      <c r="U3016" s="199"/>
      <c r="V3016" s="199"/>
      <c r="W3016" s="199"/>
      <c r="X3016" s="199"/>
      <c r="Y3016" s="199"/>
      <c r="Z3016" s="199"/>
      <c r="AA3016" s="199"/>
      <c r="AB3016" s="199"/>
      <c r="AC3016" s="199"/>
      <c r="AD3016" s="199"/>
      <c r="AE3016" s="199"/>
      <c r="AF3016" s="199"/>
      <c r="AG3016" s="199"/>
    </row>
    <row r="3017" spans="19:33" customFormat="1" ht="12.75">
      <c r="S3017" s="199"/>
      <c r="T3017" s="199"/>
      <c r="U3017" s="199"/>
      <c r="V3017" s="199"/>
      <c r="W3017" s="199"/>
      <c r="X3017" s="199"/>
      <c r="Y3017" s="199"/>
      <c r="Z3017" s="199"/>
      <c r="AA3017" s="199"/>
      <c r="AB3017" s="199"/>
      <c r="AC3017" s="199"/>
      <c r="AD3017" s="199"/>
      <c r="AE3017" s="199"/>
      <c r="AF3017" s="199"/>
      <c r="AG3017" s="199"/>
    </row>
    <row r="3018" spans="19:33" customFormat="1" ht="12.75">
      <c r="S3018" s="199"/>
      <c r="T3018" s="199"/>
      <c r="U3018" s="199"/>
      <c r="V3018" s="199"/>
      <c r="W3018" s="199"/>
      <c r="X3018" s="199"/>
      <c r="Y3018" s="199"/>
      <c r="Z3018" s="199"/>
      <c r="AA3018" s="199"/>
      <c r="AB3018" s="199"/>
      <c r="AC3018" s="199"/>
      <c r="AD3018" s="199"/>
      <c r="AE3018" s="199"/>
      <c r="AF3018" s="199"/>
      <c r="AG3018" s="199"/>
    </row>
    <row r="3019" spans="19:33" customFormat="1" ht="12.75">
      <c r="S3019" s="199"/>
      <c r="T3019" s="199"/>
      <c r="U3019" s="199"/>
      <c r="V3019" s="199"/>
      <c r="W3019" s="199"/>
      <c r="X3019" s="199"/>
      <c r="Y3019" s="199"/>
      <c r="Z3019" s="199"/>
      <c r="AA3019" s="199"/>
      <c r="AB3019" s="199"/>
      <c r="AC3019" s="199"/>
      <c r="AD3019" s="199"/>
      <c r="AE3019" s="199"/>
      <c r="AF3019" s="199"/>
      <c r="AG3019" s="199"/>
    </row>
    <row r="3020" spans="19:33" customFormat="1" ht="12.75">
      <c r="S3020" s="199"/>
      <c r="T3020" s="199"/>
      <c r="U3020" s="199"/>
      <c r="V3020" s="199"/>
      <c r="W3020" s="199"/>
      <c r="X3020" s="199"/>
      <c r="Y3020" s="199"/>
      <c r="Z3020" s="199"/>
      <c r="AA3020" s="199"/>
      <c r="AB3020" s="199"/>
      <c r="AC3020" s="199"/>
      <c r="AD3020" s="199"/>
      <c r="AE3020" s="199"/>
      <c r="AF3020" s="199"/>
      <c r="AG3020" s="199"/>
    </row>
    <row r="3021" spans="19:33" customFormat="1" ht="12.75">
      <c r="S3021" s="199"/>
      <c r="T3021" s="199"/>
      <c r="U3021" s="199"/>
      <c r="V3021" s="199"/>
      <c r="W3021" s="199"/>
      <c r="X3021" s="199"/>
      <c r="Y3021" s="199"/>
      <c r="Z3021" s="199"/>
      <c r="AA3021" s="199"/>
      <c r="AB3021" s="199"/>
      <c r="AC3021" s="199"/>
      <c r="AD3021" s="199"/>
      <c r="AE3021" s="199"/>
      <c r="AF3021" s="199"/>
      <c r="AG3021" s="199"/>
    </row>
    <row r="3022" spans="19:33" customFormat="1" ht="12.75">
      <c r="S3022" s="199"/>
      <c r="T3022" s="199"/>
      <c r="U3022" s="199"/>
      <c r="V3022" s="199"/>
      <c r="W3022" s="199"/>
      <c r="X3022" s="199"/>
      <c r="Y3022" s="199"/>
      <c r="Z3022" s="199"/>
      <c r="AA3022" s="199"/>
      <c r="AB3022" s="199"/>
      <c r="AC3022" s="199"/>
      <c r="AD3022" s="199"/>
      <c r="AE3022" s="199"/>
      <c r="AF3022" s="199"/>
      <c r="AG3022" s="199"/>
    </row>
    <row r="3023" spans="19:33" customFormat="1" ht="12.75">
      <c r="S3023" s="199"/>
      <c r="T3023" s="199"/>
      <c r="U3023" s="199"/>
      <c r="V3023" s="199"/>
      <c r="W3023" s="199"/>
      <c r="X3023" s="199"/>
      <c r="Y3023" s="199"/>
      <c r="Z3023" s="199"/>
      <c r="AA3023" s="199"/>
      <c r="AB3023" s="199"/>
      <c r="AC3023" s="199"/>
      <c r="AD3023" s="199"/>
      <c r="AE3023" s="199"/>
      <c r="AF3023" s="199"/>
      <c r="AG3023" s="199"/>
    </row>
    <row r="3024" spans="19:33" customFormat="1" ht="12.75">
      <c r="S3024" s="199"/>
      <c r="T3024" s="199"/>
      <c r="U3024" s="199"/>
      <c r="V3024" s="199"/>
      <c r="W3024" s="199"/>
      <c r="X3024" s="199"/>
      <c r="Y3024" s="199"/>
      <c r="Z3024" s="199"/>
      <c r="AA3024" s="199"/>
      <c r="AB3024" s="199"/>
      <c r="AC3024" s="199"/>
      <c r="AD3024" s="199"/>
      <c r="AE3024" s="199"/>
      <c r="AF3024" s="199"/>
      <c r="AG3024" s="199"/>
    </row>
    <row r="3025" spans="19:33" customFormat="1" ht="12.75">
      <c r="S3025" s="199"/>
      <c r="T3025" s="199"/>
      <c r="U3025" s="199"/>
      <c r="V3025" s="199"/>
      <c r="W3025" s="199"/>
      <c r="X3025" s="199"/>
      <c r="Y3025" s="199"/>
      <c r="Z3025" s="199"/>
      <c r="AA3025" s="199"/>
      <c r="AB3025" s="199"/>
      <c r="AC3025" s="199"/>
      <c r="AD3025" s="199"/>
      <c r="AE3025" s="199"/>
      <c r="AF3025" s="199"/>
      <c r="AG3025" s="199"/>
    </row>
    <row r="3026" spans="19:33" customFormat="1" ht="12.75">
      <c r="S3026" s="199"/>
      <c r="T3026" s="199"/>
      <c r="U3026" s="199"/>
      <c r="V3026" s="199"/>
      <c r="W3026" s="199"/>
      <c r="X3026" s="199"/>
      <c r="Y3026" s="199"/>
      <c r="Z3026" s="199"/>
      <c r="AA3026" s="199"/>
      <c r="AB3026" s="199"/>
      <c r="AC3026" s="199"/>
      <c r="AD3026" s="199"/>
      <c r="AE3026" s="199"/>
      <c r="AF3026" s="199"/>
      <c r="AG3026" s="199"/>
    </row>
    <row r="3027" spans="19:33" customFormat="1" ht="12.75">
      <c r="S3027" s="199"/>
      <c r="T3027" s="199"/>
      <c r="U3027" s="199"/>
      <c r="V3027" s="199"/>
      <c r="W3027" s="199"/>
      <c r="X3027" s="199"/>
      <c r="Y3027" s="199"/>
      <c r="Z3027" s="199"/>
      <c r="AA3027" s="199"/>
      <c r="AB3027" s="199"/>
      <c r="AC3027" s="199"/>
      <c r="AD3027" s="199"/>
      <c r="AE3027" s="199"/>
      <c r="AF3027" s="199"/>
      <c r="AG3027" s="199"/>
    </row>
    <row r="3028" spans="19:33" customFormat="1" ht="12.75">
      <c r="S3028" s="199"/>
      <c r="T3028" s="199"/>
      <c r="U3028" s="199"/>
      <c r="V3028" s="199"/>
      <c r="W3028" s="199"/>
      <c r="X3028" s="199"/>
      <c r="Y3028" s="199"/>
      <c r="Z3028" s="199"/>
      <c r="AA3028" s="199"/>
      <c r="AB3028" s="199"/>
      <c r="AC3028" s="199"/>
      <c r="AD3028" s="199"/>
      <c r="AE3028" s="199"/>
      <c r="AF3028" s="199"/>
      <c r="AG3028" s="199"/>
    </row>
    <row r="3029" spans="19:33" customFormat="1" ht="12.75">
      <c r="S3029" s="199"/>
      <c r="T3029" s="199"/>
      <c r="U3029" s="199"/>
      <c r="V3029" s="199"/>
      <c r="W3029" s="199"/>
      <c r="X3029" s="199"/>
      <c r="Y3029" s="199"/>
      <c r="Z3029" s="199"/>
      <c r="AA3029" s="199"/>
      <c r="AB3029" s="199"/>
      <c r="AC3029" s="199"/>
      <c r="AD3029" s="199"/>
      <c r="AE3029" s="199"/>
      <c r="AF3029" s="199"/>
      <c r="AG3029" s="199"/>
    </row>
    <row r="3030" spans="19:33" customFormat="1" ht="12.75">
      <c r="S3030" s="199"/>
      <c r="T3030" s="199"/>
      <c r="U3030" s="199"/>
      <c r="V3030" s="199"/>
      <c r="W3030" s="199"/>
      <c r="X3030" s="199"/>
      <c r="Y3030" s="199"/>
      <c r="Z3030" s="199"/>
      <c r="AA3030" s="199"/>
      <c r="AB3030" s="199"/>
      <c r="AC3030" s="199"/>
      <c r="AD3030" s="199"/>
      <c r="AE3030" s="199"/>
      <c r="AF3030" s="199"/>
      <c r="AG3030" s="199"/>
    </row>
    <row r="3031" spans="19:33" customFormat="1" ht="12.75">
      <c r="S3031" s="199"/>
      <c r="T3031" s="199"/>
      <c r="U3031" s="199"/>
      <c r="V3031" s="199"/>
      <c r="W3031" s="199"/>
      <c r="X3031" s="199"/>
      <c r="Y3031" s="199"/>
      <c r="Z3031" s="199"/>
      <c r="AA3031" s="199"/>
      <c r="AB3031" s="199"/>
      <c r="AC3031" s="199"/>
      <c r="AD3031" s="199"/>
      <c r="AE3031" s="199"/>
      <c r="AF3031" s="199"/>
      <c r="AG3031" s="199"/>
    </row>
    <row r="3032" spans="19:33" customFormat="1" ht="12.75">
      <c r="S3032" s="199"/>
      <c r="T3032" s="199"/>
      <c r="U3032" s="199"/>
      <c r="V3032" s="199"/>
      <c r="W3032" s="199"/>
      <c r="X3032" s="199"/>
      <c r="Y3032" s="199"/>
      <c r="Z3032" s="199"/>
      <c r="AA3032" s="199"/>
      <c r="AB3032" s="199"/>
      <c r="AC3032" s="199"/>
      <c r="AD3032" s="199"/>
      <c r="AE3032" s="199"/>
      <c r="AF3032" s="199"/>
      <c r="AG3032" s="199"/>
    </row>
    <row r="3033" spans="19:33" customFormat="1" ht="12.75">
      <c r="S3033" s="199"/>
      <c r="T3033" s="199"/>
      <c r="U3033" s="199"/>
      <c r="V3033" s="199"/>
      <c r="W3033" s="199"/>
      <c r="X3033" s="199"/>
      <c r="Y3033" s="199"/>
      <c r="Z3033" s="199"/>
      <c r="AA3033" s="199"/>
      <c r="AB3033" s="199"/>
      <c r="AC3033" s="199"/>
      <c r="AD3033" s="199"/>
      <c r="AE3033" s="199"/>
      <c r="AF3033" s="199"/>
      <c r="AG3033" s="199"/>
    </row>
    <row r="3034" spans="19:33" customFormat="1" ht="12.75">
      <c r="S3034" s="199"/>
      <c r="T3034" s="199"/>
      <c r="U3034" s="199"/>
      <c r="V3034" s="199"/>
      <c r="W3034" s="199"/>
      <c r="X3034" s="199"/>
      <c r="Y3034" s="199"/>
      <c r="Z3034" s="199"/>
      <c r="AA3034" s="199"/>
      <c r="AB3034" s="199"/>
      <c r="AC3034" s="199"/>
      <c r="AD3034" s="199"/>
      <c r="AE3034" s="199"/>
      <c r="AF3034" s="199"/>
      <c r="AG3034" s="199"/>
    </row>
    <row r="3035" spans="19:33" customFormat="1" ht="12.75">
      <c r="S3035" s="199"/>
      <c r="T3035" s="199"/>
      <c r="U3035" s="199"/>
      <c r="V3035" s="199"/>
      <c r="W3035" s="199"/>
      <c r="X3035" s="199"/>
      <c r="Y3035" s="199"/>
      <c r="Z3035" s="199"/>
      <c r="AA3035" s="199"/>
      <c r="AB3035" s="199"/>
      <c r="AC3035" s="199"/>
      <c r="AD3035" s="199"/>
      <c r="AE3035" s="199"/>
      <c r="AF3035" s="199"/>
      <c r="AG3035" s="199"/>
    </row>
    <row r="3036" spans="19:33" customFormat="1" ht="12.75">
      <c r="S3036" s="199"/>
      <c r="T3036" s="199"/>
      <c r="U3036" s="199"/>
      <c r="V3036" s="199"/>
      <c r="W3036" s="199"/>
      <c r="X3036" s="199"/>
      <c r="Y3036" s="199"/>
      <c r="Z3036" s="199"/>
      <c r="AA3036" s="199"/>
      <c r="AB3036" s="199"/>
      <c r="AC3036" s="199"/>
      <c r="AD3036" s="199"/>
      <c r="AE3036" s="199"/>
      <c r="AF3036" s="199"/>
      <c r="AG3036" s="199"/>
    </row>
    <row r="3037" spans="19:33" customFormat="1" ht="12.75">
      <c r="S3037" s="199"/>
      <c r="T3037" s="199"/>
      <c r="U3037" s="199"/>
      <c r="V3037" s="199"/>
      <c r="W3037" s="199"/>
      <c r="X3037" s="199"/>
      <c r="Y3037" s="199"/>
      <c r="Z3037" s="199"/>
      <c r="AA3037" s="199"/>
      <c r="AB3037" s="199"/>
      <c r="AC3037" s="199"/>
      <c r="AD3037" s="199"/>
      <c r="AE3037" s="199"/>
      <c r="AF3037" s="199"/>
      <c r="AG3037" s="199"/>
    </row>
    <row r="3038" spans="19:33" customFormat="1" ht="12.75">
      <c r="S3038" s="199"/>
      <c r="T3038" s="199"/>
      <c r="U3038" s="199"/>
      <c r="V3038" s="199"/>
      <c r="W3038" s="199"/>
      <c r="X3038" s="199"/>
      <c r="Y3038" s="199"/>
      <c r="Z3038" s="199"/>
      <c r="AA3038" s="199"/>
      <c r="AB3038" s="199"/>
      <c r="AC3038" s="199"/>
      <c r="AD3038" s="199"/>
      <c r="AE3038" s="199"/>
      <c r="AF3038" s="199"/>
      <c r="AG3038" s="199"/>
    </row>
    <row r="3039" spans="19:33" customFormat="1" ht="12.75">
      <c r="S3039" s="199"/>
      <c r="T3039" s="199"/>
      <c r="U3039" s="199"/>
      <c r="V3039" s="199"/>
      <c r="W3039" s="199"/>
      <c r="X3039" s="199"/>
      <c r="Y3039" s="199"/>
      <c r="Z3039" s="199"/>
      <c r="AA3039" s="199"/>
      <c r="AB3039" s="199"/>
      <c r="AC3039" s="199"/>
      <c r="AD3039" s="199"/>
      <c r="AE3039" s="199"/>
      <c r="AF3039" s="199"/>
      <c r="AG3039" s="199"/>
    </row>
    <row r="3040" spans="19:33" customFormat="1" ht="12.75">
      <c r="S3040" s="199"/>
      <c r="T3040" s="199"/>
      <c r="U3040" s="199"/>
      <c r="V3040" s="199"/>
      <c r="W3040" s="199"/>
      <c r="X3040" s="199"/>
      <c r="Y3040" s="199"/>
      <c r="Z3040" s="199"/>
      <c r="AA3040" s="199"/>
      <c r="AB3040" s="199"/>
      <c r="AC3040" s="199"/>
      <c r="AD3040" s="199"/>
      <c r="AE3040" s="199"/>
      <c r="AF3040" s="199"/>
      <c r="AG3040" s="199"/>
    </row>
    <row r="3041" spans="19:33" customFormat="1" ht="12.75">
      <c r="S3041" s="199"/>
      <c r="T3041" s="199"/>
      <c r="U3041" s="199"/>
      <c r="V3041" s="199"/>
      <c r="W3041" s="199"/>
      <c r="X3041" s="199"/>
      <c r="Y3041" s="199"/>
      <c r="Z3041" s="199"/>
      <c r="AA3041" s="199"/>
      <c r="AB3041" s="199"/>
      <c r="AC3041" s="199"/>
      <c r="AD3041" s="199"/>
      <c r="AE3041" s="199"/>
      <c r="AF3041" s="199"/>
      <c r="AG3041" s="199"/>
    </row>
    <row r="3042" spans="19:33" customFormat="1" ht="12.75">
      <c r="S3042" s="199"/>
      <c r="T3042" s="199"/>
      <c r="U3042" s="199"/>
      <c r="V3042" s="199"/>
      <c r="W3042" s="199"/>
      <c r="X3042" s="199"/>
      <c r="Y3042" s="199"/>
      <c r="Z3042" s="199"/>
      <c r="AA3042" s="199"/>
      <c r="AB3042" s="199"/>
      <c r="AC3042" s="199"/>
      <c r="AD3042" s="199"/>
      <c r="AE3042" s="199"/>
      <c r="AF3042" s="199"/>
      <c r="AG3042" s="199"/>
    </row>
    <row r="3043" spans="19:33" customFormat="1" ht="12.75">
      <c r="S3043" s="199"/>
      <c r="T3043" s="199"/>
      <c r="U3043" s="199"/>
      <c r="V3043" s="199"/>
      <c r="W3043" s="199"/>
      <c r="X3043" s="199"/>
      <c r="Y3043" s="199"/>
      <c r="Z3043" s="199"/>
      <c r="AA3043" s="199"/>
      <c r="AB3043" s="199"/>
      <c r="AC3043" s="199"/>
      <c r="AD3043" s="199"/>
      <c r="AE3043" s="199"/>
      <c r="AF3043" s="199"/>
      <c r="AG3043" s="199"/>
    </row>
    <row r="3044" spans="19:33" customFormat="1" ht="12.75">
      <c r="S3044" s="199"/>
      <c r="T3044" s="199"/>
      <c r="U3044" s="199"/>
      <c r="V3044" s="199"/>
      <c r="W3044" s="199"/>
      <c r="X3044" s="199"/>
      <c r="Y3044" s="199"/>
      <c r="Z3044" s="199"/>
      <c r="AA3044" s="199"/>
      <c r="AB3044" s="199"/>
      <c r="AC3044" s="199"/>
      <c r="AD3044" s="199"/>
      <c r="AE3044" s="199"/>
      <c r="AF3044" s="199"/>
      <c r="AG3044" s="199"/>
    </row>
    <row r="3045" spans="19:33" customFormat="1" ht="12.75">
      <c r="S3045" s="199"/>
      <c r="T3045" s="199"/>
      <c r="U3045" s="199"/>
      <c r="V3045" s="199"/>
      <c r="W3045" s="199"/>
      <c r="X3045" s="199"/>
      <c r="Y3045" s="199"/>
      <c r="Z3045" s="199"/>
      <c r="AA3045" s="199"/>
      <c r="AB3045" s="199"/>
      <c r="AC3045" s="199"/>
      <c r="AD3045" s="199"/>
      <c r="AE3045" s="199"/>
      <c r="AF3045" s="199"/>
      <c r="AG3045" s="199"/>
    </row>
    <row r="3046" spans="19:33" customFormat="1" ht="12.75">
      <c r="S3046" s="199"/>
      <c r="T3046" s="199"/>
      <c r="U3046" s="199"/>
      <c r="V3046" s="199"/>
      <c r="W3046" s="199"/>
      <c r="X3046" s="199"/>
      <c r="Y3046" s="199"/>
      <c r="Z3046" s="199"/>
      <c r="AA3046" s="199"/>
      <c r="AB3046" s="199"/>
      <c r="AC3046" s="199"/>
      <c r="AD3046" s="199"/>
      <c r="AE3046" s="199"/>
      <c r="AF3046" s="199"/>
      <c r="AG3046" s="199"/>
    </row>
    <row r="3047" spans="19:33" customFormat="1" ht="12.75">
      <c r="S3047" s="199"/>
      <c r="T3047" s="199"/>
      <c r="U3047" s="199"/>
      <c r="V3047" s="199"/>
      <c r="W3047" s="199"/>
      <c r="X3047" s="199"/>
      <c r="Y3047" s="199"/>
      <c r="Z3047" s="199"/>
      <c r="AA3047" s="199"/>
      <c r="AB3047" s="199"/>
      <c r="AC3047" s="199"/>
      <c r="AD3047" s="199"/>
      <c r="AE3047" s="199"/>
      <c r="AF3047" s="199"/>
      <c r="AG3047" s="199"/>
    </row>
    <row r="3048" spans="19:33" customFormat="1" ht="12.75">
      <c r="S3048" s="199"/>
      <c r="T3048" s="199"/>
      <c r="U3048" s="199"/>
      <c r="V3048" s="199"/>
      <c r="W3048" s="199"/>
      <c r="X3048" s="199"/>
      <c r="Y3048" s="199"/>
      <c r="Z3048" s="199"/>
      <c r="AA3048" s="199"/>
      <c r="AB3048" s="199"/>
      <c r="AC3048" s="199"/>
      <c r="AD3048" s="199"/>
      <c r="AE3048" s="199"/>
      <c r="AF3048" s="199"/>
      <c r="AG3048" s="199"/>
    </row>
    <row r="3049" spans="19:33" customFormat="1" ht="12.75">
      <c r="S3049" s="199"/>
      <c r="T3049" s="199"/>
      <c r="U3049" s="199"/>
      <c r="V3049" s="199"/>
      <c r="W3049" s="199"/>
      <c r="X3049" s="199"/>
      <c r="Y3049" s="199"/>
      <c r="Z3049" s="199"/>
      <c r="AA3049" s="199"/>
      <c r="AB3049" s="199"/>
      <c r="AC3049" s="199"/>
      <c r="AD3049" s="199"/>
      <c r="AE3049" s="199"/>
      <c r="AF3049" s="199"/>
      <c r="AG3049" s="199"/>
    </row>
    <row r="3050" spans="19:33" customFormat="1" ht="12.75">
      <c r="S3050" s="199"/>
      <c r="T3050" s="199"/>
      <c r="U3050" s="199"/>
      <c r="V3050" s="199"/>
      <c r="W3050" s="199"/>
      <c r="X3050" s="199"/>
      <c r="Y3050" s="199"/>
      <c r="Z3050" s="199"/>
      <c r="AA3050" s="199"/>
      <c r="AB3050" s="199"/>
      <c r="AC3050" s="199"/>
      <c r="AD3050" s="199"/>
      <c r="AE3050" s="199"/>
      <c r="AF3050" s="199"/>
      <c r="AG3050" s="199"/>
    </row>
    <row r="3051" spans="19:33" customFormat="1" ht="12.75">
      <c r="S3051" s="199"/>
      <c r="T3051" s="199"/>
      <c r="U3051" s="199"/>
      <c r="V3051" s="199"/>
      <c r="W3051" s="199"/>
      <c r="X3051" s="199"/>
      <c r="Y3051" s="199"/>
      <c r="Z3051" s="199"/>
      <c r="AA3051" s="199"/>
      <c r="AB3051" s="199"/>
      <c r="AC3051" s="199"/>
      <c r="AD3051" s="199"/>
      <c r="AE3051" s="199"/>
      <c r="AF3051" s="199"/>
      <c r="AG3051" s="199"/>
    </row>
    <row r="3052" spans="19:33" customFormat="1" ht="12.75">
      <c r="S3052" s="199"/>
      <c r="T3052" s="199"/>
      <c r="U3052" s="199"/>
      <c r="V3052" s="199"/>
      <c r="W3052" s="199"/>
      <c r="X3052" s="199"/>
      <c r="Y3052" s="199"/>
      <c r="Z3052" s="199"/>
      <c r="AA3052" s="199"/>
      <c r="AB3052" s="199"/>
      <c r="AC3052" s="199"/>
      <c r="AD3052" s="199"/>
      <c r="AE3052" s="199"/>
      <c r="AF3052" s="199"/>
      <c r="AG3052" s="199"/>
    </row>
    <row r="3053" spans="19:33" customFormat="1" ht="12.75">
      <c r="S3053" s="199"/>
      <c r="T3053" s="199"/>
      <c r="U3053" s="199"/>
      <c r="V3053" s="199"/>
      <c r="W3053" s="199"/>
      <c r="X3053" s="199"/>
      <c r="Y3053" s="199"/>
      <c r="Z3053" s="199"/>
      <c r="AA3053" s="199"/>
      <c r="AB3053" s="199"/>
      <c r="AC3053" s="199"/>
      <c r="AD3053" s="199"/>
      <c r="AE3053" s="199"/>
      <c r="AF3053" s="199"/>
      <c r="AG3053" s="199"/>
    </row>
    <row r="3054" spans="19:33" customFormat="1" ht="12.75">
      <c r="S3054" s="199"/>
      <c r="T3054" s="199"/>
      <c r="U3054" s="199"/>
      <c r="V3054" s="199"/>
      <c r="W3054" s="199"/>
      <c r="X3054" s="199"/>
      <c r="Y3054" s="199"/>
      <c r="Z3054" s="199"/>
      <c r="AA3054" s="199"/>
      <c r="AB3054" s="199"/>
      <c r="AC3054" s="199"/>
      <c r="AD3054" s="199"/>
      <c r="AE3054" s="199"/>
      <c r="AF3054" s="199"/>
      <c r="AG3054" s="199"/>
    </row>
    <row r="3055" spans="19:33" customFormat="1" ht="12.75">
      <c r="S3055" s="199"/>
      <c r="T3055" s="199"/>
      <c r="U3055" s="199"/>
      <c r="V3055" s="199"/>
      <c r="W3055" s="199"/>
      <c r="X3055" s="199"/>
      <c r="Y3055" s="199"/>
      <c r="Z3055" s="199"/>
      <c r="AA3055" s="199"/>
      <c r="AB3055" s="199"/>
      <c r="AC3055" s="199"/>
      <c r="AD3055" s="199"/>
      <c r="AE3055" s="199"/>
      <c r="AF3055" s="199"/>
      <c r="AG3055" s="199"/>
    </row>
    <row r="3056" spans="19:33" customFormat="1" ht="12.75">
      <c r="S3056" s="199"/>
      <c r="T3056" s="199"/>
      <c r="U3056" s="199"/>
      <c r="V3056" s="199"/>
      <c r="W3056" s="199"/>
      <c r="X3056" s="199"/>
      <c r="Y3056" s="199"/>
      <c r="Z3056" s="199"/>
      <c r="AA3056" s="199"/>
      <c r="AB3056" s="199"/>
      <c r="AC3056" s="199"/>
      <c r="AD3056" s="199"/>
      <c r="AE3056" s="199"/>
      <c r="AF3056" s="199"/>
      <c r="AG3056" s="199"/>
    </row>
    <row r="3057" spans="19:33" customFormat="1" ht="12.75">
      <c r="S3057" s="199"/>
      <c r="T3057" s="199"/>
      <c r="U3057" s="199"/>
      <c r="V3057" s="199"/>
      <c r="W3057" s="199"/>
      <c r="X3057" s="199"/>
      <c r="Y3057" s="199"/>
      <c r="Z3057" s="199"/>
      <c r="AA3057" s="199"/>
      <c r="AB3057" s="199"/>
      <c r="AC3057" s="199"/>
      <c r="AD3057" s="199"/>
      <c r="AE3057" s="199"/>
      <c r="AF3057" s="199"/>
      <c r="AG3057" s="199"/>
    </row>
    <row r="3058" spans="19:33" customFormat="1" ht="12.75">
      <c r="S3058" s="199"/>
      <c r="T3058" s="199"/>
      <c r="U3058" s="199"/>
      <c r="V3058" s="199"/>
      <c r="W3058" s="199"/>
      <c r="X3058" s="199"/>
      <c r="Y3058" s="199"/>
      <c r="Z3058" s="199"/>
      <c r="AA3058" s="199"/>
      <c r="AB3058" s="199"/>
      <c r="AC3058" s="199"/>
      <c r="AD3058" s="199"/>
      <c r="AE3058" s="199"/>
      <c r="AF3058" s="199"/>
      <c r="AG3058" s="199"/>
    </row>
    <row r="3059" spans="19:33" customFormat="1" ht="12.75">
      <c r="S3059" s="199"/>
      <c r="T3059" s="199"/>
      <c r="U3059" s="199"/>
      <c r="V3059" s="199"/>
      <c r="W3059" s="199"/>
      <c r="X3059" s="199"/>
      <c r="Y3059" s="199"/>
      <c r="Z3059" s="199"/>
      <c r="AA3059" s="199"/>
      <c r="AB3059" s="199"/>
      <c r="AC3059" s="199"/>
      <c r="AD3059" s="199"/>
      <c r="AE3059" s="199"/>
      <c r="AF3059" s="199"/>
      <c r="AG3059" s="199"/>
    </row>
    <row r="3060" spans="19:33" customFormat="1" ht="12.75">
      <c r="S3060" s="199"/>
      <c r="T3060" s="199"/>
      <c r="U3060" s="199"/>
      <c r="V3060" s="199"/>
      <c r="W3060" s="199"/>
      <c r="X3060" s="199"/>
      <c r="Y3060" s="199"/>
      <c r="Z3060" s="199"/>
      <c r="AA3060" s="199"/>
      <c r="AB3060" s="199"/>
      <c r="AC3060" s="199"/>
      <c r="AD3060" s="199"/>
      <c r="AE3060" s="199"/>
      <c r="AF3060" s="199"/>
      <c r="AG3060" s="199"/>
    </row>
    <row r="3061" spans="19:33" customFormat="1" ht="12.75">
      <c r="S3061" s="199"/>
      <c r="T3061" s="199"/>
      <c r="U3061" s="199"/>
      <c r="V3061" s="199"/>
      <c r="W3061" s="199"/>
      <c r="X3061" s="199"/>
      <c r="Y3061" s="199"/>
      <c r="Z3061" s="199"/>
      <c r="AA3061" s="199"/>
      <c r="AB3061" s="199"/>
      <c r="AC3061" s="199"/>
      <c r="AD3061" s="199"/>
      <c r="AE3061" s="199"/>
      <c r="AF3061" s="199"/>
      <c r="AG3061" s="199"/>
    </row>
    <row r="3062" spans="19:33" customFormat="1" ht="12.75">
      <c r="S3062" s="199"/>
      <c r="T3062" s="199"/>
      <c r="U3062" s="199"/>
      <c r="V3062" s="199"/>
      <c r="W3062" s="199"/>
      <c r="X3062" s="199"/>
      <c r="Y3062" s="199"/>
      <c r="Z3062" s="199"/>
      <c r="AA3062" s="199"/>
      <c r="AB3062" s="199"/>
      <c r="AC3062" s="199"/>
      <c r="AD3062" s="199"/>
      <c r="AE3062" s="199"/>
      <c r="AF3062" s="199"/>
      <c r="AG3062" s="199"/>
    </row>
    <row r="3063" spans="19:33" customFormat="1" ht="12.75">
      <c r="S3063" s="199"/>
      <c r="T3063" s="199"/>
      <c r="U3063" s="199"/>
      <c r="V3063" s="199"/>
      <c r="W3063" s="199"/>
      <c r="X3063" s="199"/>
      <c r="Y3063" s="199"/>
      <c r="Z3063" s="199"/>
      <c r="AA3063" s="199"/>
      <c r="AB3063" s="199"/>
      <c r="AC3063" s="199"/>
      <c r="AD3063" s="199"/>
      <c r="AE3063" s="199"/>
      <c r="AF3063" s="199"/>
      <c r="AG3063" s="199"/>
    </row>
    <row r="3064" spans="19:33" customFormat="1" ht="12.75">
      <c r="S3064" s="199"/>
      <c r="T3064" s="199"/>
      <c r="U3064" s="199"/>
      <c r="V3064" s="199"/>
      <c r="W3064" s="199"/>
      <c r="X3064" s="199"/>
      <c r="Y3064" s="199"/>
      <c r="Z3064" s="199"/>
      <c r="AA3064" s="199"/>
      <c r="AB3064" s="199"/>
      <c r="AC3064" s="199"/>
      <c r="AD3064" s="199"/>
      <c r="AE3064" s="199"/>
      <c r="AF3064" s="199"/>
      <c r="AG3064" s="199"/>
    </row>
    <row r="3065" spans="19:33" customFormat="1" ht="12.75">
      <c r="S3065" s="199"/>
      <c r="T3065" s="199"/>
      <c r="U3065" s="199"/>
      <c r="V3065" s="199"/>
      <c r="W3065" s="199"/>
      <c r="X3065" s="199"/>
      <c r="Y3065" s="199"/>
      <c r="Z3065" s="199"/>
      <c r="AA3065" s="199"/>
      <c r="AB3065" s="199"/>
      <c r="AC3065" s="199"/>
      <c r="AD3065" s="199"/>
      <c r="AE3065" s="199"/>
      <c r="AF3065" s="199"/>
      <c r="AG3065" s="199"/>
    </row>
    <row r="3066" spans="19:33" customFormat="1" ht="12.75">
      <c r="S3066" s="199"/>
      <c r="T3066" s="199"/>
      <c r="U3066" s="199"/>
      <c r="V3066" s="199"/>
      <c r="W3066" s="199"/>
      <c r="X3066" s="199"/>
      <c r="Y3066" s="199"/>
      <c r="Z3066" s="199"/>
      <c r="AA3066" s="199"/>
      <c r="AB3066" s="199"/>
      <c r="AC3066" s="199"/>
      <c r="AD3066" s="199"/>
      <c r="AE3066" s="199"/>
      <c r="AF3066" s="199"/>
      <c r="AG3066" s="199"/>
    </row>
    <row r="3067" spans="19:33" customFormat="1" ht="12.75">
      <c r="S3067" s="199"/>
      <c r="T3067" s="199"/>
      <c r="U3067" s="199"/>
      <c r="V3067" s="199"/>
      <c r="W3067" s="199"/>
      <c r="X3067" s="199"/>
      <c r="Y3067" s="199"/>
      <c r="Z3067" s="199"/>
      <c r="AA3067" s="199"/>
      <c r="AB3067" s="199"/>
      <c r="AC3067" s="199"/>
      <c r="AD3067" s="199"/>
      <c r="AE3067" s="199"/>
      <c r="AF3067" s="199"/>
      <c r="AG3067" s="199"/>
    </row>
    <row r="3068" spans="19:33" customFormat="1" ht="12.75">
      <c r="S3068" s="199"/>
      <c r="T3068" s="199"/>
      <c r="U3068" s="199"/>
      <c r="V3068" s="199"/>
      <c r="W3068" s="199"/>
      <c r="X3068" s="199"/>
      <c r="Y3068" s="199"/>
      <c r="Z3068" s="199"/>
      <c r="AA3068" s="199"/>
      <c r="AB3068" s="199"/>
      <c r="AC3068" s="199"/>
      <c r="AD3068" s="199"/>
      <c r="AE3068" s="199"/>
      <c r="AF3068" s="199"/>
      <c r="AG3068" s="199"/>
    </row>
    <row r="3069" spans="19:33" customFormat="1" ht="12.75">
      <c r="S3069" s="199"/>
      <c r="T3069" s="199"/>
      <c r="U3069" s="199"/>
      <c r="V3069" s="199"/>
      <c r="W3069" s="199"/>
      <c r="X3069" s="199"/>
      <c r="Y3069" s="199"/>
      <c r="Z3069" s="199"/>
      <c r="AA3069" s="199"/>
      <c r="AB3069" s="199"/>
      <c r="AC3069" s="199"/>
      <c r="AD3069" s="199"/>
      <c r="AE3069" s="199"/>
      <c r="AF3069" s="199"/>
      <c r="AG3069" s="199"/>
    </row>
    <row r="3070" spans="19:33" customFormat="1" ht="12.75">
      <c r="S3070" s="199"/>
      <c r="T3070" s="199"/>
      <c r="U3070" s="199"/>
      <c r="V3070" s="199"/>
      <c r="W3070" s="199"/>
      <c r="X3070" s="199"/>
      <c r="Y3070" s="199"/>
      <c r="Z3070" s="199"/>
      <c r="AA3070" s="199"/>
      <c r="AB3070" s="199"/>
      <c r="AC3070" s="199"/>
      <c r="AD3070" s="199"/>
      <c r="AE3070" s="199"/>
      <c r="AF3070" s="199"/>
      <c r="AG3070" s="199"/>
    </row>
    <row r="3071" spans="19:33" customFormat="1" ht="12.75">
      <c r="S3071" s="199"/>
      <c r="T3071" s="199"/>
      <c r="U3071" s="199"/>
      <c r="V3071" s="199"/>
      <c r="W3071" s="199"/>
      <c r="X3071" s="199"/>
      <c r="Y3071" s="199"/>
      <c r="Z3071" s="199"/>
      <c r="AA3071" s="199"/>
      <c r="AB3071" s="199"/>
      <c r="AC3071" s="199"/>
      <c r="AD3071" s="199"/>
      <c r="AE3071" s="199"/>
      <c r="AF3071" s="199"/>
      <c r="AG3071" s="199"/>
    </row>
    <row r="3072" spans="19:33" customFormat="1" ht="12.75">
      <c r="S3072" s="199"/>
      <c r="T3072" s="199"/>
      <c r="U3072" s="199"/>
      <c r="V3072" s="199"/>
      <c r="W3072" s="199"/>
      <c r="X3072" s="199"/>
      <c r="Y3072" s="199"/>
      <c r="Z3072" s="199"/>
      <c r="AA3072" s="199"/>
      <c r="AB3072" s="199"/>
      <c r="AC3072" s="199"/>
      <c r="AD3072" s="199"/>
      <c r="AE3072" s="199"/>
      <c r="AF3072" s="199"/>
      <c r="AG3072" s="199"/>
    </row>
    <row r="3073" spans="19:33" customFormat="1" ht="12.75">
      <c r="S3073" s="199"/>
      <c r="T3073" s="199"/>
      <c r="U3073" s="199"/>
      <c r="V3073" s="199"/>
      <c r="W3073" s="199"/>
      <c r="X3073" s="199"/>
      <c r="Y3073" s="199"/>
      <c r="Z3073" s="199"/>
      <c r="AA3073" s="199"/>
      <c r="AB3073" s="199"/>
      <c r="AC3073" s="199"/>
      <c r="AD3073" s="199"/>
      <c r="AE3073" s="199"/>
      <c r="AF3073" s="199"/>
      <c r="AG3073" s="199"/>
    </row>
    <row r="3074" spans="19:33" customFormat="1" ht="12.75">
      <c r="S3074" s="199"/>
      <c r="T3074" s="199"/>
      <c r="U3074" s="199"/>
      <c r="V3074" s="199"/>
      <c r="W3074" s="199"/>
      <c r="X3074" s="199"/>
      <c r="Y3074" s="199"/>
      <c r="Z3074" s="199"/>
      <c r="AA3074" s="199"/>
      <c r="AB3074" s="199"/>
      <c r="AC3074" s="199"/>
      <c r="AD3074" s="199"/>
      <c r="AE3074" s="199"/>
      <c r="AF3074" s="199"/>
      <c r="AG3074" s="199"/>
    </row>
    <row r="3075" spans="19:33" customFormat="1" ht="12.75">
      <c r="S3075" s="199"/>
      <c r="T3075" s="199"/>
      <c r="U3075" s="199"/>
      <c r="V3075" s="199"/>
      <c r="W3075" s="199"/>
      <c r="X3075" s="199"/>
      <c r="Y3075" s="199"/>
      <c r="Z3075" s="199"/>
      <c r="AA3075" s="199"/>
      <c r="AB3075" s="199"/>
      <c r="AC3075" s="199"/>
      <c r="AD3075" s="199"/>
      <c r="AE3075" s="199"/>
      <c r="AF3075" s="199"/>
      <c r="AG3075" s="199"/>
    </row>
    <row r="3076" spans="19:33" customFormat="1" ht="12.75">
      <c r="S3076" s="199"/>
      <c r="T3076" s="199"/>
      <c r="U3076" s="199"/>
      <c r="V3076" s="199"/>
      <c r="W3076" s="199"/>
      <c r="X3076" s="199"/>
      <c r="Y3076" s="199"/>
      <c r="Z3076" s="199"/>
      <c r="AA3076" s="199"/>
      <c r="AB3076" s="199"/>
      <c r="AC3076" s="199"/>
      <c r="AD3076" s="199"/>
      <c r="AE3076" s="199"/>
      <c r="AF3076" s="199"/>
      <c r="AG3076" s="199"/>
    </row>
    <row r="3077" spans="19:33" customFormat="1" ht="12.75">
      <c r="S3077" s="199"/>
      <c r="T3077" s="199"/>
      <c r="U3077" s="199"/>
      <c r="V3077" s="199"/>
      <c r="W3077" s="199"/>
      <c r="X3077" s="199"/>
      <c r="Y3077" s="199"/>
      <c r="Z3077" s="199"/>
      <c r="AA3077" s="199"/>
      <c r="AB3077" s="199"/>
      <c r="AC3077" s="199"/>
      <c r="AD3077" s="199"/>
      <c r="AE3077" s="199"/>
      <c r="AF3077" s="199"/>
      <c r="AG3077" s="199"/>
    </row>
    <row r="3078" spans="19:33" customFormat="1" ht="12.75">
      <c r="S3078" s="199"/>
      <c r="T3078" s="199"/>
      <c r="U3078" s="199"/>
      <c r="V3078" s="199"/>
      <c r="W3078" s="199"/>
      <c r="X3078" s="199"/>
      <c r="Y3078" s="199"/>
      <c r="Z3078" s="199"/>
      <c r="AA3078" s="199"/>
      <c r="AB3078" s="199"/>
      <c r="AC3078" s="199"/>
      <c r="AD3078" s="199"/>
      <c r="AE3078" s="199"/>
      <c r="AF3078" s="199"/>
      <c r="AG3078" s="199"/>
    </row>
    <row r="3079" spans="19:33" customFormat="1" ht="12.75">
      <c r="S3079" s="199"/>
      <c r="T3079" s="199"/>
      <c r="U3079" s="199"/>
      <c r="V3079" s="199"/>
      <c r="W3079" s="199"/>
      <c r="X3079" s="199"/>
      <c r="Y3079" s="199"/>
      <c r="Z3079" s="199"/>
      <c r="AA3079" s="199"/>
      <c r="AB3079" s="199"/>
      <c r="AC3079" s="199"/>
      <c r="AD3079" s="199"/>
      <c r="AE3079" s="199"/>
      <c r="AF3079" s="199"/>
      <c r="AG3079" s="199"/>
    </row>
    <row r="3080" spans="19:33" customFormat="1" ht="12.75">
      <c r="S3080" s="199"/>
      <c r="T3080" s="199"/>
      <c r="U3080" s="199"/>
      <c r="V3080" s="199"/>
      <c r="W3080" s="199"/>
      <c r="X3080" s="199"/>
      <c r="Y3080" s="199"/>
      <c r="Z3080" s="199"/>
      <c r="AA3080" s="199"/>
      <c r="AB3080" s="199"/>
      <c r="AC3080" s="199"/>
      <c r="AD3080" s="199"/>
      <c r="AE3080" s="199"/>
      <c r="AF3080" s="199"/>
      <c r="AG3080" s="199"/>
    </row>
    <row r="3081" spans="19:33" customFormat="1" ht="12.75">
      <c r="S3081" s="199"/>
      <c r="T3081" s="199"/>
      <c r="U3081" s="199"/>
      <c r="V3081" s="199"/>
      <c r="W3081" s="199"/>
      <c r="X3081" s="199"/>
      <c r="Y3081" s="199"/>
      <c r="Z3081" s="199"/>
      <c r="AA3081" s="199"/>
      <c r="AB3081" s="199"/>
      <c r="AC3081" s="199"/>
      <c r="AD3081" s="199"/>
      <c r="AE3081" s="199"/>
      <c r="AF3081" s="199"/>
      <c r="AG3081" s="199"/>
    </row>
    <row r="3082" spans="19:33" customFormat="1" ht="12.75">
      <c r="S3082" s="199"/>
      <c r="T3082" s="199"/>
      <c r="U3082" s="199"/>
      <c r="V3082" s="199"/>
      <c r="W3082" s="199"/>
      <c r="X3082" s="199"/>
      <c r="Y3082" s="199"/>
      <c r="Z3082" s="199"/>
      <c r="AA3082" s="199"/>
      <c r="AB3082" s="199"/>
      <c r="AC3082" s="199"/>
      <c r="AD3082" s="199"/>
      <c r="AE3082" s="199"/>
      <c r="AF3082" s="199"/>
      <c r="AG3082" s="199"/>
    </row>
    <row r="3083" spans="19:33" customFormat="1" ht="12.75">
      <c r="S3083" s="199"/>
      <c r="T3083" s="199"/>
      <c r="U3083" s="199"/>
      <c r="V3083" s="199"/>
      <c r="W3083" s="199"/>
      <c r="X3083" s="199"/>
      <c r="Y3083" s="199"/>
      <c r="Z3083" s="199"/>
      <c r="AA3083" s="199"/>
      <c r="AB3083" s="199"/>
      <c r="AC3083" s="199"/>
      <c r="AD3083" s="199"/>
      <c r="AE3083" s="199"/>
      <c r="AF3083" s="199"/>
      <c r="AG3083" s="199"/>
    </row>
    <row r="3084" spans="19:33" customFormat="1" ht="12.75">
      <c r="S3084" s="199"/>
      <c r="T3084" s="199"/>
      <c r="U3084" s="199"/>
      <c r="V3084" s="199"/>
      <c r="W3084" s="199"/>
      <c r="X3084" s="199"/>
      <c r="Y3084" s="199"/>
      <c r="Z3084" s="199"/>
      <c r="AA3084" s="199"/>
      <c r="AB3084" s="199"/>
      <c r="AC3084" s="199"/>
      <c r="AD3084" s="199"/>
      <c r="AE3084" s="199"/>
      <c r="AF3084" s="199"/>
      <c r="AG3084" s="199"/>
    </row>
    <row r="3085" spans="19:33" customFormat="1" ht="12.75">
      <c r="S3085" s="199"/>
      <c r="T3085" s="199"/>
      <c r="U3085" s="199"/>
      <c r="V3085" s="199"/>
      <c r="W3085" s="199"/>
      <c r="X3085" s="199"/>
      <c r="Y3085" s="199"/>
      <c r="Z3085" s="199"/>
      <c r="AA3085" s="199"/>
      <c r="AB3085" s="199"/>
      <c r="AC3085" s="199"/>
      <c r="AD3085" s="199"/>
      <c r="AE3085" s="199"/>
      <c r="AF3085" s="199"/>
      <c r="AG3085" s="199"/>
    </row>
    <row r="3086" spans="19:33" customFormat="1" ht="12.75">
      <c r="S3086" s="199"/>
      <c r="T3086" s="199"/>
      <c r="U3086" s="199"/>
      <c r="V3086" s="199"/>
      <c r="W3086" s="199"/>
      <c r="X3086" s="199"/>
      <c r="Y3086" s="199"/>
      <c r="Z3086" s="199"/>
      <c r="AA3086" s="199"/>
      <c r="AB3086" s="199"/>
      <c r="AC3086" s="199"/>
      <c r="AD3086" s="199"/>
      <c r="AE3086" s="199"/>
      <c r="AF3086" s="199"/>
      <c r="AG3086" s="199"/>
    </row>
    <row r="3087" spans="19:33" customFormat="1" ht="12.75">
      <c r="S3087" s="199"/>
      <c r="T3087" s="199"/>
      <c r="U3087" s="199"/>
      <c r="V3087" s="199"/>
      <c r="W3087" s="199"/>
      <c r="X3087" s="199"/>
      <c r="Y3087" s="199"/>
      <c r="Z3087" s="199"/>
      <c r="AA3087" s="199"/>
      <c r="AB3087" s="199"/>
      <c r="AC3087" s="199"/>
      <c r="AD3087" s="199"/>
      <c r="AE3087" s="199"/>
      <c r="AF3087" s="199"/>
      <c r="AG3087" s="199"/>
    </row>
    <row r="3088" spans="19:33" customFormat="1" ht="12.75">
      <c r="S3088" s="199"/>
      <c r="T3088" s="199"/>
      <c r="U3088" s="199"/>
      <c r="V3088" s="199"/>
      <c r="W3088" s="199"/>
      <c r="X3088" s="199"/>
      <c r="Y3088" s="199"/>
      <c r="Z3088" s="199"/>
      <c r="AA3088" s="199"/>
      <c r="AB3088" s="199"/>
      <c r="AC3088" s="199"/>
      <c r="AD3088" s="199"/>
      <c r="AE3088" s="199"/>
      <c r="AF3088" s="199"/>
      <c r="AG3088" s="199"/>
    </row>
    <row r="3089" spans="19:33" customFormat="1" ht="12.75">
      <c r="S3089" s="199"/>
      <c r="T3089" s="199"/>
      <c r="U3089" s="199"/>
      <c r="V3089" s="199"/>
      <c r="W3089" s="199"/>
      <c r="X3089" s="199"/>
      <c r="Y3089" s="199"/>
      <c r="Z3089" s="199"/>
      <c r="AA3089" s="199"/>
      <c r="AB3089" s="199"/>
      <c r="AC3089" s="199"/>
      <c r="AD3089" s="199"/>
      <c r="AE3089" s="199"/>
      <c r="AF3089" s="199"/>
      <c r="AG3089" s="199"/>
    </row>
    <row r="3090" spans="19:33" customFormat="1" ht="12.75">
      <c r="S3090" s="199"/>
      <c r="T3090" s="199"/>
      <c r="U3090" s="199"/>
      <c r="V3090" s="199"/>
      <c r="W3090" s="199"/>
      <c r="X3090" s="199"/>
      <c r="Y3090" s="199"/>
      <c r="Z3090" s="199"/>
      <c r="AA3090" s="199"/>
      <c r="AB3090" s="199"/>
      <c r="AC3090" s="199"/>
      <c r="AD3090" s="199"/>
      <c r="AE3090" s="199"/>
      <c r="AF3090" s="199"/>
      <c r="AG3090" s="199"/>
    </row>
    <row r="3091" spans="19:33" customFormat="1" ht="12.75">
      <c r="S3091" s="199"/>
      <c r="T3091" s="199"/>
      <c r="U3091" s="199"/>
      <c r="V3091" s="199"/>
      <c r="W3091" s="199"/>
      <c r="X3091" s="199"/>
      <c r="Y3091" s="199"/>
      <c r="Z3091" s="199"/>
      <c r="AA3091" s="199"/>
      <c r="AB3091" s="199"/>
      <c r="AC3091" s="199"/>
      <c r="AD3091" s="199"/>
      <c r="AE3091" s="199"/>
      <c r="AF3091" s="199"/>
      <c r="AG3091" s="199"/>
    </row>
    <row r="3092" spans="19:33" customFormat="1" ht="12.75">
      <c r="S3092" s="199"/>
      <c r="T3092" s="199"/>
      <c r="U3092" s="199"/>
      <c r="V3092" s="199"/>
      <c r="W3092" s="199"/>
      <c r="X3092" s="199"/>
      <c r="Y3092" s="199"/>
      <c r="Z3092" s="199"/>
      <c r="AA3092" s="199"/>
      <c r="AB3092" s="199"/>
      <c r="AC3092" s="199"/>
      <c r="AD3092" s="199"/>
      <c r="AE3092" s="199"/>
      <c r="AF3092" s="199"/>
      <c r="AG3092" s="199"/>
    </row>
    <row r="3093" spans="19:33" customFormat="1" ht="12.75">
      <c r="S3093" s="199"/>
      <c r="T3093" s="199"/>
      <c r="U3093" s="199"/>
      <c r="V3093" s="199"/>
      <c r="W3093" s="199"/>
      <c r="X3093" s="199"/>
      <c r="Y3093" s="199"/>
      <c r="Z3093" s="199"/>
      <c r="AA3093" s="199"/>
      <c r="AB3093" s="199"/>
      <c r="AC3093" s="199"/>
      <c r="AD3093" s="199"/>
      <c r="AE3093" s="199"/>
      <c r="AF3093" s="199"/>
      <c r="AG3093" s="199"/>
    </row>
    <row r="3094" spans="19:33" customFormat="1" ht="12.75">
      <c r="S3094" s="199"/>
      <c r="T3094" s="199"/>
      <c r="U3094" s="199"/>
      <c r="V3094" s="199"/>
      <c r="W3094" s="199"/>
      <c r="X3094" s="199"/>
      <c r="Y3094" s="199"/>
      <c r="Z3094" s="199"/>
      <c r="AA3094" s="199"/>
      <c r="AB3094" s="199"/>
      <c r="AC3094" s="199"/>
      <c r="AD3094" s="199"/>
      <c r="AE3094" s="199"/>
      <c r="AF3094" s="199"/>
      <c r="AG3094" s="199"/>
    </row>
    <row r="3095" spans="19:33" customFormat="1" ht="12.75">
      <c r="S3095" s="199"/>
      <c r="T3095" s="199"/>
      <c r="U3095" s="199"/>
      <c r="V3095" s="199"/>
      <c r="W3095" s="199"/>
      <c r="X3095" s="199"/>
      <c r="Y3095" s="199"/>
      <c r="Z3095" s="199"/>
      <c r="AA3095" s="199"/>
      <c r="AB3095" s="199"/>
      <c r="AC3095" s="199"/>
      <c r="AD3095" s="199"/>
      <c r="AE3095" s="199"/>
      <c r="AF3095" s="199"/>
      <c r="AG3095" s="199"/>
    </row>
    <row r="3096" spans="19:33" customFormat="1" ht="12.75">
      <c r="S3096" s="199"/>
      <c r="T3096" s="199"/>
      <c r="U3096" s="199"/>
      <c r="V3096" s="199"/>
      <c r="W3096" s="199"/>
      <c r="X3096" s="199"/>
      <c r="Y3096" s="199"/>
      <c r="Z3096" s="199"/>
      <c r="AA3096" s="199"/>
      <c r="AB3096" s="199"/>
      <c r="AC3096" s="199"/>
      <c r="AD3096" s="199"/>
      <c r="AE3096" s="199"/>
      <c r="AF3096" s="199"/>
      <c r="AG3096" s="199"/>
    </row>
    <row r="3097" spans="19:33" customFormat="1" ht="12.75">
      <c r="S3097" s="199"/>
      <c r="T3097" s="199"/>
      <c r="U3097" s="199"/>
      <c r="V3097" s="199"/>
      <c r="W3097" s="199"/>
      <c r="X3097" s="199"/>
      <c r="Y3097" s="199"/>
      <c r="Z3097" s="199"/>
      <c r="AA3097" s="199"/>
      <c r="AB3097" s="199"/>
      <c r="AC3097" s="199"/>
      <c r="AD3097" s="199"/>
      <c r="AE3097" s="199"/>
      <c r="AF3097" s="199"/>
      <c r="AG3097" s="199"/>
    </row>
    <row r="3098" spans="19:33" customFormat="1" ht="12.75">
      <c r="S3098" s="199"/>
      <c r="T3098" s="199"/>
      <c r="U3098" s="199"/>
      <c r="V3098" s="199"/>
      <c r="W3098" s="199"/>
      <c r="X3098" s="199"/>
      <c r="Y3098" s="199"/>
      <c r="Z3098" s="199"/>
      <c r="AA3098" s="199"/>
      <c r="AB3098" s="199"/>
      <c r="AC3098" s="199"/>
      <c r="AD3098" s="199"/>
      <c r="AE3098" s="199"/>
      <c r="AF3098" s="199"/>
      <c r="AG3098" s="199"/>
    </row>
    <row r="3099" spans="19:33" customFormat="1" ht="12.75">
      <c r="S3099" s="199"/>
      <c r="T3099" s="199"/>
      <c r="U3099" s="199"/>
      <c r="V3099" s="199"/>
      <c r="W3099" s="199"/>
      <c r="X3099" s="199"/>
      <c r="Y3099" s="199"/>
      <c r="Z3099" s="199"/>
      <c r="AA3099" s="199"/>
      <c r="AB3099" s="199"/>
      <c r="AC3099" s="199"/>
      <c r="AD3099" s="199"/>
      <c r="AE3099" s="199"/>
      <c r="AF3099" s="199"/>
      <c r="AG3099" s="199"/>
    </row>
    <row r="3100" spans="19:33" customFormat="1" ht="12.75">
      <c r="S3100" s="199"/>
      <c r="T3100" s="199"/>
      <c r="U3100" s="199"/>
      <c r="V3100" s="199"/>
      <c r="W3100" s="199"/>
      <c r="X3100" s="199"/>
      <c r="Y3100" s="199"/>
      <c r="Z3100" s="199"/>
      <c r="AA3100" s="199"/>
      <c r="AB3100" s="199"/>
      <c r="AC3100" s="199"/>
      <c r="AD3100" s="199"/>
      <c r="AE3100" s="199"/>
      <c r="AF3100" s="199"/>
      <c r="AG3100" s="199"/>
    </row>
    <row r="3101" spans="19:33" customFormat="1" ht="12.75">
      <c r="S3101" s="199"/>
      <c r="T3101" s="199"/>
      <c r="U3101" s="199"/>
      <c r="V3101" s="199"/>
      <c r="W3101" s="199"/>
      <c r="X3101" s="199"/>
      <c r="Y3101" s="199"/>
      <c r="Z3101" s="199"/>
      <c r="AA3101" s="199"/>
      <c r="AB3101" s="199"/>
      <c r="AC3101" s="199"/>
      <c r="AD3101" s="199"/>
      <c r="AE3101" s="199"/>
      <c r="AF3101" s="199"/>
      <c r="AG3101" s="199"/>
    </row>
    <row r="3102" spans="19:33" customFormat="1" ht="12.75">
      <c r="S3102" s="199"/>
      <c r="T3102" s="199"/>
      <c r="U3102" s="199"/>
      <c r="V3102" s="199"/>
      <c r="W3102" s="199"/>
      <c r="X3102" s="199"/>
      <c r="Y3102" s="199"/>
      <c r="Z3102" s="199"/>
      <c r="AA3102" s="199"/>
      <c r="AB3102" s="199"/>
      <c r="AC3102" s="199"/>
      <c r="AD3102" s="199"/>
      <c r="AE3102" s="199"/>
      <c r="AF3102" s="199"/>
      <c r="AG3102" s="199"/>
    </row>
    <row r="3103" spans="19:33" customFormat="1" ht="12.75">
      <c r="S3103" s="199"/>
      <c r="T3103" s="199"/>
      <c r="U3103" s="199"/>
      <c r="V3103" s="199"/>
      <c r="W3103" s="199"/>
      <c r="X3103" s="199"/>
      <c r="Y3103" s="199"/>
      <c r="Z3103" s="199"/>
      <c r="AA3103" s="199"/>
      <c r="AB3103" s="199"/>
      <c r="AC3103" s="199"/>
      <c r="AD3103" s="199"/>
      <c r="AE3103" s="199"/>
      <c r="AF3103" s="199"/>
      <c r="AG3103" s="199"/>
    </row>
    <row r="3104" spans="19:33" customFormat="1" ht="12.75">
      <c r="S3104" s="199"/>
      <c r="T3104" s="199"/>
      <c r="U3104" s="199"/>
      <c r="V3104" s="199"/>
      <c r="W3104" s="199"/>
      <c r="X3104" s="199"/>
      <c r="Y3104" s="199"/>
      <c r="Z3104" s="199"/>
      <c r="AA3104" s="199"/>
      <c r="AB3104" s="199"/>
      <c r="AC3104" s="199"/>
      <c r="AD3104" s="199"/>
      <c r="AE3104" s="199"/>
      <c r="AF3104" s="199"/>
      <c r="AG3104" s="199"/>
    </row>
    <row r="3105" spans="19:33" customFormat="1" ht="12.75">
      <c r="S3105" s="199"/>
      <c r="T3105" s="199"/>
      <c r="U3105" s="199"/>
      <c r="V3105" s="199"/>
      <c r="W3105" s="199"/>
      <c r="X3105" s="199"/>
      <c r="Y3105" s="199"/>
      <c r="Z3105" s="199"/>
      <c r="AA3105" s="199"/>
      <c r="AB3105" s="199"/>
      <c r="AC3105" s="199"/>
      <c r="AD3105" s="199"/>
      <c r="AE3105" s="199"/>
      <c r="AF3105" s="199"/>
      <c r="AG3105" s="199"/>
    </row>
    <row r="3106" spans="19:33" customFormat="1" ht="12.75">
      <c r="S3106" s="199"/>
      <c r="T3106" s="199"/>
      <c r="U3106" s="199"/>
      <c r="V3106" s="199"/>
      <c r="W3106" s="199"/>
      <c r="X3106" s="199"/>
      <c r="Y3106" s="199"/>
      <c r="Z3106" s="199"/>
      <c r="AA3106" s="199"/>
      <c r="AB3106" s="199"/>
      <c r="AC3106" s="199"/>
      <c r="AD3106" s="199"/>
      <c r="AE3106" s="199"/>
      <c r="AF3106" s="199"/>
      <c r="AG3106" s="199"/>
    </row>
    <row r="3107" spans="19:33" customFormat="1" ht="12.75">
      <c r="S3107" s="199"/>
      <c r="T3107" s="199"/>
      <c r="U3107" s="199"/>
      <c r="V3107" s="199"/>
      <c r="W3107" s="199"/>
      <c r="X3107" s="199"/>
      <c r="Y3107" s="199"/>
      <c r="Z3107" s="199"/>
      <c r="AA3107" s="199"/>
      <c r="AB3107" s="199"/>
      <c r="AC3107" s="199"/>
      <c r="AD3107" s="199"/>
      <c r="AE3107" s="199"/>
      <c r="AF3107" s="199"/>
      <c r="AG3107" s="199"/>
    </row>
    <row r="3108" spans="19:33" customFormat="1" ht="12.75">
      <c r="S3108" s="199"/>
      <c r="T3108" s="199"/>
      <c r="U3108" s="199"/>
      <c r="V3108" s="199"/>
      <c r="W3108" s="199"/>
      <c r="X3108" s="199"/>
      <c r="Y3108" s="199"/>
      <c r="Z3108" s="199"/>
      <c r="AA3108" s="199"/>
      <c r="AB3108" s="199"/>
      <c r="AC3108" s="199"/>
      <c r="AD3108" s="199"/>
      <c r="AE3108" s="199"/>
      <c r="AF3108" s="199"/>
      <c r="AG3108" s="199"/>
    </row>
    <row r="3109" spans="19:33" customFormat="1" ht="12.75">
      <c r="S3109" s="199"/>
      <c r="T3109" s="199"/>
      <c r="U3109" s="199"/>
      <c r="V3109" s="199"/>
      <c r="W3109" s="199"/>
      <c r="X3109" s="199"/>
      <c r="Y3109" s="199"/>
      <c r="Z3109" s="199"/>
      <c r="AA3109" s="199"/>
      <c r="AB3109" s="199"/>
      <c r="AC3109" s="199"/>
      <c r="AD3109" s="199"/>
      <c r="AE3109" s="199"/>
      <c r="AF3109" s="199"/>
      <c r="AG3109" s="199"/>
    </row>
    <row r="3110" spans="19:33" customFormat="1" ht="12.75">
      <c r="S3110" s="199"/>
      <c r="T3110" s="199"/>
      <c r="U3110" s="199"/>
      <c r="V3110" s="199"/>
      <c r="W3110" s="199"/>
      <c r="X3110" s="199"/>
      <c r="Y3110" s="199"/>
      <c r="Z3110" s="199"/>
      <c r="AA3110" s="199"/>
      <c r="AB3110" s="199"/>
      <c r="AC3110" s="199"/>
      <c r="AD3110" s="199"/>
      <c r="AE3110" s="199"/>
      <c r="AF3110" s="199"/>
      <c r="AG3110" s="199"/>
    </row>
    <row r="3111" spans="19:33" customFormat="1" ht="12.75">
      <c r="S3111" s="199"/>
      <c r="T3111" s="199"/>
      <c r="U3111" s="199"/>
      <c r="V3111" s="199"/>
      <c r="W3111" s="199"/>
      <c r="X3111" s="199"/>
      <c r="Y3111" s="199"/>
      <c r="Z3111" s="199"/>
      <c r="AA3111" s="199"/>
      <c r="AB3111" s="199"/>
      <c r="AC3111" s="199"/>
      <c r="AD3111" s="199"/>
      <c r="AE3111" s="199"/>
      <c r="AF3111" s="199"/>
      <c r="AG3111" s="199"/>
    </row>
    <row r="3112" spans="19:33" customFormat="1" ht="12.75">
      <c r="S3112" s="199"/>
      <c r="T3112" s="199"/>
      <c r="U3112" s="199"/>
      <c r="V3112" s="199"/>
      <c r="W3112" s="199"/>
      <c r="X3112" s="199"/>
      <c r="Y3112" s="199"/>
      <c r="Z3112" s="199"/>
      <c r="AA3112" s="199"/>
      <c r="AB3112" s="199"/>
      <c r="AC3112" s="199"/>
      <c r="AD3112" s="199"/>
      <c r="AE3112" s="199"/>
      <c r="AF3112" s="199"/>
      <c r="AG3112" s="199"/>
    </row>
    <row r="3113" spans="19:33" customFormat="1" ht="12.75">
      <c r="S3113" s="199"/>
      <c r="T3113" s="199"/>
      <c r="U3113" s="199"/>
      <c r="V3113" s="199"/>
      <c r="W3113" s="199"/>
      <c r="X3113" s="199"/>
      <c r="Y3113" s="199"/>
      <c r="Z3113" s="199"/>
      <c r="AA3113" s="199"/>
      <c r="AB3113" s="199"/>
      <c r="AC3113" s="199"/>
      <c r="AD3113" s="199"/>
      <c r="AE3113" s="199"/>
      <c r="AF3113" s="199"/>
      <c r="AG3113" s="199"/>
    </row>
    <row r="3114" spans="19:33" customFormat="1" ht="12.75">
      <c r="S3114" s="199"/>
      <c r="T3114" s="199"/>
      <c r="U3114" s="199"/>
      <c r="V3114" s="199"/>
      <c r="W3114" s="199"/>
      <c r="X3114" s="199"/>
      <c r="Y3114" s="199"/>
      <c r="Z3114" s="199"/>
      <c r="AA3114" s="199"/>
      <c r="AB3114" s="199"/>
      <c r="AC3114" s="199"/>
      <c r="AD3114" s="199"/>
      <c r="AE3114" s="199"/>
      <c r="AF3114" s="199"/>
      <c r="AG3114" s="199"/>
    </row>
    <row r="3115" spans="19:33" customFormat="1" ht="12.75">
      <c r="S3115" s="199"/>
      <c r="T3115" s="199"/>
      <c r="U3115" s="199"/>
      <c r="V3115" s="199"/>
      <c r="W3115" s="199"/>
      <c r="X3115" s="199"/>
      <c r="Y3115" s="199"/>
      <c r="Z3115" s="199"/>
      <c r="AA3115" s="199"/>
      <c r="AB3115" s="199"/>
      <c r="AC3115" s="199"/>
      <c r="AD3115" s="199"/>
      <c r="AE3115" s="199"/>
      <c r="AF3115" s="199"/>
      <c r="AG3115" s="199"/>
    </row>
    <row r="3116" spans="19:33" customFormat="1" ht="12.75">
      <c r="S3116" s="199"/>
      <c r="T3116" s="199"/>
      <c r="U3116" s="199"/>
      <c r="V3116" s="199"/>
      <c r="W3116" s="199"/>
      <c r="X3116" s="199"/>
      <c r="Y3116" s="199"/>
      <c r="Z3116" s="199"/>
      <c r="AA3116" s="199"/>
      <c r="AB3116" s="199"/>
      <c r="AC3116" s="199"/>
      <c r="AD3116" s="199"/>
      <c r="AE3116" s="199"/>
      <c r="AF3116" s="199"/>
      <c r="AG3116" s="199"/>
    </row>
    <row r="3117" spans="19:33" customFormat="1" ht="12.75">
      <c r="S3117" s="199"/>
      <c r="T3117" s="199"/>
      <c r="U3117" s="199"/>
      <c r="V3117" s="199"/>
      <c r="W3117" s="199"/>
      <c r="X3117" s="199"/>
      <c r="Y3117" s="199"/>
      <c r="Z3117" s="199"/>
      <c r="AA3117" s="199"/>
      <c r="AB3117" s="199"/>
      <c r="AC3117" s="199"/>
      <c r="AD3117" s="199"/>
      <c r="AE3117" s="199"/>
      <c r="AF3117" s="199"/>
      <c r="AG3117" s="199"/>
    </row>
    <row r="3118" spans="19:33" customFormat="1" ht="12.75">
      <c r="S3118" s="199"/>
      <c r="T3118" s="199"/>
      <c r="U3118" s="199"/>
      <c r="V3118" s="199"/>
      <c r="W3118" s="199"/>
      <c r="X3118" s="199"/>
      <c r="Y3118" s="199"/>
      <c r="Z3118" s="199"/>
      <c r="AA3118" s="199"/>
      <c r="AB3118" s="199"/>
      <c r="AC3118" s="199"/>
      <c r="AD3118" s="199"/>
      <c r="AE3118" s="199"/>
      <c r="AF3118" s="199"/>
      <c r="AG3118" s="199"/>
    </row>
    <row r="3119" spans="19:33" customFormat="1" ht="12.75">
      <c r="S3119" s="199"/>
      <c r="T3119" s="199"/>
      <c r="U3119" s="199"/>
      <c r="V3119" s="199"/>
      <c r="W3119" s="199"/>
      <c r="X3119" s="199"/>
      <c r="Y3119" s="199"/>
      <c r="Z3119" s="199"/>
      <c r="AA3119" s="199"/>
      <c r="AB3119" s="199"/>
      <c r="AC3119" s="199"/>
      <c r="AD3119" s="199"/>
      <c r="AE3119" s="199"/>
      <c r="AF3119" s="199"/>
      <c r="AG3119" s="199"/>
    </row>
    <row r="3120" spans="19:33" customFormat="1" ht="12.75">
      <c r="S3120" s="199"/>
      <c r="T3120" s="199"/>
      <c r="U3120" s="199"/>
      <c r="V3120" s="199"/>
      <c r="W3120" s="199"/>
      <c r="X3120" s="199"/>
      <c r="Y3120" s="199"/>
      <c r="Z3120" s="199"/>
      <c r="AA3120" s="199"/>
      <c r="AB3120" s="199"/>
      <c r="AC3120" s="199"/>
      <c r="AD3120" s="199"/>
      <c r="AE3120" s="199"/>
      <c r="AF3120" s="199"/>
      <c r="AG3120" s="199"/>
    </row>
    <row r="3121" spans="19:33" customFormat="1" ht="12.75">
      <c r="S3121" s="199"/>
      <c r="T3121" s="199"/>
      <c r="U3121" s="199"/>
      <c r="V3121" s="199"/>
      <c r="W3121" s="199"/>
      <c r="X3121" s="199"/>
      <c r="Y3121" s="199"/>
      <c r="Z3121" s="199"/>
      <c r="AA3121" s="199"/>
      <c r="AB3121" s="199"/>
      <c r="AC3121" s="199"/>
      <c r="AD3121" s="199"/>
      <c r="AE3121" s="199"/>
      <c r="AF3121" s="199"/>
      <c r="AG3121" s="199"/>
    </row>
    <row r="3122" spans="19:33" customFormat="1" ht="12.75">
      <c r="S3122" s="199"/>
      <c r="T3122" s="199"/>
      <c r="U3122" s="199"/>
      <c r="V3122" s="199"/>
      <c r="W3122" s="199"/>
      <c r="X3122" s="199"/>
      <c r="Y3122" s="199"/>
      <c r="Z3122" s="199"/>
      <c r="AA3122" s="199"/>
      <c r="AB3122" s="199"/>
      <c r="AC3122" s="199"/>
      <c r="AD3122" s="199"/>
      <c r="AE3122" s="199"/>
      <c r="AF3122" s="199"/>
      <c r="AG3122" s="199"/>
    </row>
    <row r="3123" spans="19:33" customFormat="1" ht="12.75">
      <c r="S3123" s="199"/>
      <c r="T3123" s="199"/>
      <c r="U3123" s="199"/>
      <c r="V3123" s="199"/>
      <c r="W3123" s="199"/>
      <c r="X3123" s="199"/>
      <c r="Y3123" s="199"/>
      <c r="Z3123" s="199"/>
      <c r="AA3123" s="199"/>
      <c r="AB3123" s="199"/>
      <c r="AC3123" s="199"/>
      <c r="AD3123" s="199"/>
      <c r="AE3123" s="199"/>
      <c r="AF3123" s="199"/>
      <c r="AG3123" s="199"/>
    </row>
    <row r="3124" spans="19:33" customFormat="1" ht="12.75">
      <c r="S3124" s="199"/>
      <c r="T3124" s="199"/>
      <c r="U3124" s="199"/>
      <c r="V3124" s="199"/>
      <c r="W3124" s="199"/>
      <c r="X3124" s="199"/>
      <c r="Y3124" s="199"/>
      <c r="Z3124" s="199"/>
      <c r="AA3124" s="199"/>
      <c r="AB3124" s="199"/>
      <c r="AC3124" s="199"/>
      <c r="AD3124" s="199"/>
      <c r="AE3124" s="199"/>
      <c r="AF3124" s="199"/>
      <c r="AG3124" s="199"/>
    </row>
    <row r="3125" spans="19:33" customFormat="1" ht="12.75">
      <c r="S3125" s="199"/>
      <c r="T3125" s="199"/>
      <c r="U3125" s="199"/>
      <c r="V3125" s="199"/>
      <c r="W3125" s="199"/>
      <c r="X3125" s="199"/>
      <c r="Y3125" s="199"/>
      <c r="Z3125" s="199"/>
      <c r="AA3125" s="199"/>
      <c r="AB3125" s="199"/>
      <c r="AC3125" s="199"/>
      <c r="AD3125" s="199"/>
      <c r="AE3125" s="199"/>
      <c r="AF3125" s="199"/>
      <c r="AG3125" s="199"/>
    </row>
    <row r="3126" spans="19:33" customFormat="1" ht="12.75">
      <c r="S3126" s="199"/>
      <c r="T3126" s="199"/>
      <c r="U3126" s="199"/>
      <c r="V3126" s="199"/>
      <c r="W3126" s="199"/>
      <c r="X3126" s="199"/>
      <c r="Y3126" s="199"/>
      <c r="Z3126" s="199"/>
      <c r="AA3126" s="199"/>
      <c r="AB3126" s="199"/>
      <c r="AC3126" s="199"/>
      <c r="AD3126" s="199"/>
      <c r="AE3126" s="199"/>
      <c r="AF3126" s="199"/>
      <c r="AG3126" s="199"/>
    </row>
    <row r="3127" spans="19:33" customFormat="1" ht="12.75">
      <c r="S3127" s="199"/>
      <c r="T3127" s="199"/>
      <c r="U3127" s="199"/>
      <c r="V3127" s="199"/>
      <c r="W3127" s="199"/>
      <c r="X3127" s="199"/>
      <c r="Y3127" s="199"/>
      <c r="Z3127" s="199"/>
      <c r="AA3127" s="199"/>
      <c r="AB3127" s="199"/>
      <c r="AC3127" s="199"/>
      <c r="AD3127" s="199"/>
      <c r="AE3127" s="199"/>
      <c r="AF3127" s="199"/>
      <c r="AG3127" s="199"/>
    </row>
    <row r="3128" spans="19:33" customFormat="1" ht="12.75">
      <c r="S3128" s="199"/>
      <c r="T3128" s="199"/>
      <c r="U3128" s="199"/>
      <c r="V3128" s="199"/>
      <c r="W3128" s="199"/>
      <c r="X3128" s="199"/>
      <c r="Y3128" s="199"/>
      <c r="Z3128" s="199"/>
      <c r="AA3128" s="199"/>
      <c r="AB3128" s="199"/>
      <c r="AC3128" s="199"/>
      <c r="AD3128" s="199"/>
      <c r="AE3128" s="199"/>
      <c r="AF3128" s="199"/>
      <c r="AG3128" s="199"/>
    </row>
    <row r="3129" spans="19:33" customFormat="1" ht="12.75">
      <c r="S3129" s="199"/>
      <c r="T3129" s="199"/>
      <c r="U3129" s="199"/>
      <c r="V3129" s="199"/>
      <c r="W3129" s="199"/>
      <c r="X3129" s="199"/>
      <c r="Y3129" s="199"/>
      <c r="Z3129" s="199"/>
      <c r="AA3129" s="199"/>
      <c r="AB3129" s="199"/>
      <c r="AC3129" s="199"/>
      <c r="AD3129" s="199"/>
      <c r="AE3129" s="199"/>
      <c r="AF3129" s="199"/>
      <c r="AG3129" s="199"/>
    </row>
    <row r="3130" spans="19:33" customFormat="1" ht="12.75">
      <c r="S3130" s="199"/>
      <c r="T3130" s="199"/>
      <c r="U3130" s="199"/>
      <c r="V3130" s="199"/>
      <c r="W3130" s="199"/>
      <c r="X3130" s="199"/>
      <c r="Y3130" s="199"/>
      <c r="Z3130" s="199"/>
      <c r="AA3130" s="199"/>
      <c r="AB3130" s="199"/>
      <c r="AC3130" s="199"/>
      <c r="AD3130" s="199"/>
      <c r="AE3130" s="199"/>
      <c r="AF3130" s="199"/>
      <c r="AG3130" s="199"/>
    </row>
    <row r="3131" spans="19:33" customFormat="1" ht="12.75">
      <c r="S3131" s="199"/>
      <c r="T3131" s="199"/>
      <c r="U3131" s="199"/>
      <c r="V3131" s="199"/>
      <c r="W3131" s="199"/>
      <c r="X3131" s="199"/>
      <c r="Y3131" s="199"/>
      <c r="Z3131" s="199"/>
      <c r="AA3131" s="199"/>
      <c r="AB3131" s="199"/>
      <c r="AC3131" s="199"/>
      <c r="AD3131" s="199"/>
      <c r="AE3131" s="199"/>
      <c r="AF3131" s="199"/>
      <c r="AG3131" s="199"/>
    </row>
    <row r="3132" spans="19:33" customFormat="1" ht="12.75">
      <c r="S3132" s="199"/>
      <c r="T3132" s="199"/>
      <c r="U3132" s="199"/>
      <c r="V3132" s="199"/>
      <c r="W3132" s="199"/>
      <c r="X3132" s="199"/>
      <c r="Y3132" s="199"/>
      <c r="Z3132" s="199"/>
      <c r="AA3132" s="199"/>
      <c r="AB3132" s="199"/>
      <c r="AC3132" s="199"/>
      <c r="AD3132" s="199"/>
      <c r="AE3132" s="199"/>
      <c r="AF3132" s="199"/>
      <c r="AG3132" s="199"/>
    </row>
    <row r="3133" spans="19:33" customFormat="1" ht="12.75">
      <c r="S3133" s="199"/>
      <c r="T3133" s="199"/>
      <c r="U3133" s="199"/>
      <c r="V3133" s="199"/>
      <c r="W3133" s="199"/>
      <c r="X3133" s="199"/>
      <c r="Y3133" s="199"/>
      <c r="Z3133" s="199"/>
      <c r="AA3133" s="199"/>
      <c r="AB3133" s="199"/>
      <c r="AC3133" s="199"/>
      <c r="AD3133" s="199"/>
      <c r="AE3133" s="199"/>
      <c r="AF3133" s="199"/>
      <c r="AG3133" s="199"/>
    </row>
    <row r="3134" spans="19:33" customFormat="1" ht="12.75">
      <c r="S3134" s="199"/>
      <c r="T3134" s="199"/>
      <c r="U3134" s="199"/>
      <c r="V3134" s="199"/>
      <c r="W3134" s="199"/>
      <c r="X3134" s="199"/>
      <c r="Y3134" s="199"/>
      <c r="Z3134" s="199"/>
      <c r="AA3134" s="199"/>
      <c r="AB3134" s="199"/>
      <c r="AC3134" s="199"/>
      <c r="AD3134" s="199"/>
      <c r="AE3134" s="199"/>
      <c r="AF3134" s="199"/>
      <c r="AG3134" s="199"/>
    </row>
    <row r="3135" spans="19:33" customFormat="1" ht="12.75">
      <c r="S3135" s="199"/>
      <c r="T3135" s="199"/>
      <c r="U3135" s="199"/>
      <c r="V3135" s="199"/>
      <c r="W3135" s="199"/>
      <c r="X3135" s="199"/>
      <c r="Y3135" s="199"/>
      <c r="Z3135" s="199"/>
      <c r="AA3135" s="199"/>
      <c r="AB3135" s="199"/>
      <c r="AC3135" s="199"/>
      <c r="AD3135" s="199"/>
      <c r="AE3135" s="199"/>
      <c r="AF3135" s="199"/>
      <c r="AG3135" s="199"/>
    </row>
    <row r="3136" spans="19:33" customFormat="1" ht="12.75">
      <c r="S3136" s="199"/>
      <c r="T3136" s="199"/>
      <c r="U3136" s="199"/>
      <c r="V3136" s="199"/>
      <c r="W3136" s="199"/>
      <c r="X3136" s="199"/>
      <c r="Y3136" s="199"/>
      <c r="Z3136" s="199"/>
      <c r="AA3136" s="199"/>
      <c r="AB3136" s="199"/>
      <c r="AC3136" s="199"/>
      <c r="AD3136" s="199"/>
      <c r="AE3136" s="199"/>
      <c r="AF3136" s="199"/>
      <c r="AG3136" s="199"/>
    </row>
    <row r="3137" spans="19:33" customFormat="1" ht="12.75">
      <c r="S3137" s="199"/>
      <c r="T3137" s="199"/>
      <c r="U3137" s="199"/>
      <c r="V3137" s="199"/>
      <c r="W3137" s="199"/>
      <c r="X3137" s="199"/>
      <c r="Y3137" s="199"/>
      <c r="Z3137" s="199"/>
      <c r="AA3137" s="199"/>
      <c r="AB3137" s="199"/>
      <c r="AC3137" s="199"/>
      <c r="AD3137" s="199"/>
      <c r="AE3137" s="199"/>
      <c r="AF3137" s="199"/>
      <c r="AG3137" s="199"/>
    </row>
    <row r="3138" spans="19:33" customFormat="1" ht="12.75">
      <c r="S3138" s="199"/>
      <c r="T3138" s="199"/>
      <c r="U3138" s="199"/>
      <c r="V3138" s="199"/>
      <c r="W3138" s="199"/>
      <c r="X3138" s="199"/>
      <c r="Y3138" s="199"/>
      <c r="Z3138" s="199"/>
      <c r="AA3138" s="199"/>
      <c r="AB3138" s="199"/>
      <c r="AC3138" s="199"/>
      <c r="AD3138" s="199"/>
      <c r="AE3138" s="199"/>
      <c r="AF3138" s="199"/>
      <c r="AG3138" s="199"/>
    </row>
    <row r="3139" spans="19:33" customFormat="1" ht="12.75">
      <c r="S3139" s="199"/>
      <c r="T3139" s="199"/>
      <c r="U3139" s="199"/>
      <c r="V3139" s="199"/>
      <c r="W3139" s="199"/>
      <c r="X3139" s="199"/>
      <c r="Y3139" s="199"/>
      <c r="Z3139" s="199"/>
      <c r="AA3139" s="199"/>
      <c r="AB3139" s="199"/>
      <c r="AC3139" s="199"/>
      <c r="AD3139" s="199"/>
      <c r="AE3139" s="199"/>
      <c r="AF3139" s="199"/>
      <c r="AG3139" s="199"/>
    </row>
    <row r="3140" spans="19:33" customFormat="1" ht="12.75">
      <c r="S3140" s="199"/>
      <c r="T3140" s="199"/>
      <c r="U3140" s="199"/>
      <c r="V3140" s="199"/>
      <c r="W3140" s="199"/>
      <c r="X3140" s="199"/>
      <c r="Y3140" s="199"/>
      <c r="Z3140" s="199"/>
      <c r="AA3140" s="199"/>
      <c r="AB3140" s="199"/>
      <c r="AC3140" s="199"/>
      <c r="AD3140" s="199"/>
      <c r="AE3140" s="199"/>
      <c r="AF3140" s="199"/>
      <c r="AG3140" s="199"/>
    </row>
    <row r="3141" spans="19:33" customFormat="1" ht="12.75">
      <c r="S3141" s="199"/>
      <c r="T3141" s="199"/>
      <c r="U3141" s="199"/>
      <c r="V3141" s="199"/>
      <c r="W3141" s="199"/>
      <c r="X3141" s="199"/>
      <c r="Y3141" s="199"/>
      <c r="Z3141" s="199"/>
      <c r="AA3141" s="199"/>
      <c r="AB3141" s="199"/>
      <c r="AC3141" s="199"/>
      <c r="AD3141" s="199"/>
      <c r="AE3141" s="199"/>
      <c r="AF3141" s="199"/>
      <c r="AG3141" s="199"/>
    </row>
    <row r="3142" spans="19:33" customFormat="1" ht="12.75">
      <c r="S3142" s="199"/>
      <c r="T3142" s="199"/>
      <c r="U3142" s="199"/>
      <c r="V3142" s="199"/>
      <c r="W3142" s="199"/>
      <c r="X3142" s="199"/>
      <c r="Y3142" s="199"/>
      <c r="Z3142" s="199"/>
      <c r="AA3142" s="199"/>
      <c r="AB3142" s="199"/>
      <c r="AC3142" s="199"/>
      <c r="AD3142" s="199"/>
      <c r="AE3142" s="199"/>
      <c r="AF3142" s="199"/>
      <c r="AG3142" s="199"/>
    </row>
    <row r="3143" spans="19:33" customFormat="1" ht="12.75">
      <c r="S3143" s="199"/>
      <c r="T3143" s="199"/>
      <c r="U3143" s="199"/>
      <c r="V3143" s="199"/>
      <c r="W3143" s="199"/>
      <c r="X3143" s="199"/>
      <c r="Y3143" s="199"/>
      <c r="Z3143" s="199"/>
      <c r="AA3143" s="199"/>
      <c r="AB3143" s="199"/>
      <c r="AC3143" s="199"/>
      <c r="AD3143" s="199"/>
      <c r="AE3143" s="199"/>
      <c r="AF3143" s="199"/>
      <c r="AG3143" s="199"/>
    </row>
    <row r="3144" spans="19:33" customFormat="1" ht="12.75">
      <c r="S3144" s="199"/>
      <c r="T3144" s="199"/>
      <c r="U3144" s="199"/>
      <c r="V3144" s="199"/>
      <c r="W3144" s="199"/>
      <c r="X3144" s="199"/>
      <c r="Y3144" s="199"/>
      <c r="Z3144" s="199"/>
      <c r="AA3144" s="199"/>
      <c r="AB3144" s="199"/>
      <c r="AC3144" s="199"/>
      <c r="AD3144" s="199"/>
      <c r="AE3144" s="199"/>
      <c r="AF3144" s="199"/>
      <c r="AG3144" s="199"/>
    </row>
    <row r="3145" spans="19:33" customFormat="1" ht="12.75">
      <c r="S3145" s="199"/>
      <c r="T3145" s="199"/>
      <c r="U3145" s="199"/>
      <c r="V3145" s="199"/>
      <c r="W3145" s="199"/>
      <c r="X3145" s="199"/>
      <c r="Y3145" s="199"/>
      <c r="Z3145" s="199"/>
      <c r="AA3145" s="199"/>
      <c r="AB3145" s="199"/>
      <c r="AC3145" s="199"/>
      <c r="AD3145" s="199"/>
      <c r="AE3145" s="199"/>
      <c r="AF3145" s="199"/>
      <c r="AG3145" s="199"/>
    </row>
    <row r="3146" spans="19:33" customFormat="1" ht="12.75">
      <c r="S3146" s="199"/>
      <c r="T3146" s="199"/>
      <c r="U3146" s="199"/>
      <c r="V3146" s="199"/>
      <c r="W3146" s="199"/>
      <c r="X3146" s="199"/>
      <c r="Y3146" s="199"/>
      <c r="Z3146" s="199"/>
      <c r="AA3146" s="199"/>
      <c r="AB3146" s="199"/>
      <c r="AC3146" s="199"/>
      <c r="AD3146" s="199"/>
      <c r="AE3146" s="199"/>
      <c r="AF3146" s="199"/>
      <c r="AG3146" s="199"/>
    </row>
    <row r="3147" spans="19:33" customFormat="1" ht="12.75">
      <c r="S3147" s="199"/>
      <c r="T3147" s="199"/>
      <c r="U3147" s="199"/>
      <c r="V3147" s="199"/>
      <c r="W3147" s="199"/>
      <c r="X3147" s="199"/>
      <c r="Y3147" s="199"/>
      <c r="Z3147" s="199"/>
      <c r="AA3147" s="199"/>
      <c r="AB3147" s="199"/>
      <c r="AC3147" s="199"/>
      <c r="AD3147" s="199"/>
      <c r="AE3147" s="199"/>
      <c r="AF3147" s="199"/>
      <c r="AG3147" s="199"/>
    </row>
    <row r="3148" spans="19:33" customFormat="1" ht="12.75">
      <c r="S3148" s="199"/>
      <c r="T3148" s="199"/>
      <c r="U3148" s="199"/>
      <c r="V3148" s="199"/>
      <c r="W3148" s="199"/>
      <c r="X3148" s="199"/>
      <c r="Y3148" s="199"/>
      <c r="Z3148" s="199"/>
      <c r="AA3148" s="199"/>
      <c r="AB3148" s="199"/>
      <c r="AC3148" s="199"/>
      <c r="AD3148" s="199"/>
      <c r="AE3148" s="199"/>
      <c r="AF3148" s="199"/>
      <c r="AG3148" s="199"/>
    </row>
    <row r="3149" spans="19:33" customFormat="1" ht="12.75">
      <c r="S3149" s="199"/>
      <c r="T3149" s="199"/>
      <c r="U3149" s="199"/>
      <c r="V3149" s="199"/>
      <c r="W3149" s="199"/>
      <c r="X3149" s="199"/>
      <c r="Y3149" s="199"/>
      <c r="Z3149" s="199"/>
      <c r="AA3149" s="199"/>
      <c r="AB3149" s="199"/>
      <c r="AC3149" s="199"/>
      <c r="AD3149" s="199"/>
      <c r="AE3149" s="199"/>
      <c r="AF3149" s="199"/>
      <c r="AG3149" s="199"/>
    </row>
    <row r="3150" spans="19:33" customFormat="1" ht="12.75">
      <c r="S3150" s="199"/>
      <c r="T3150" s="199"/>
      <c r="U3150" s="199"/>
      <c r="V3150" s="199"/>
      <c r="W3150" s="199"/>
      <c r="X3150" s="199"/>
      <c r="Y3150" s="199"/>
      <c r="Z3150" s="199"/>
      <c r="AA3150" s="199"/>
      <c r="AB3150" s="199"/>
      <c r="AC3150" s="199"/>
      <c r="AD3150" s="199"/>
      <c r="AE3150" s="199"/>
      <c r="AF3150" s="199"/>
      <c r="AG3150" s="199"/>
    </row>
    <row r="3151" spans="19:33" customFormat="1" ht="12.75">
      <c r="S3151" s="199"/>
      <c r="T3151" s="199"/>
      <c r="U3151" s="199"/>
      <c r="V3151" s="199"/>
      <c r="W3151" s="199"/>
      <c r="X3151" s="199"/>
      <c r="Y3151" s="199"/>
      <c r="Z3151" s="199"/>
      <c r="AA3151" s="199"/>
      <c r="AB3151" s="199"/>
      <c r="AC3151" s="199"/>
      <c r="AD3151" s="199"/>
      <c r="AE3151" s="199"/>
      <c r="AF3151" s="199"/>
      <c r="AG3151" s="199"/>
    </row>
    <row r="3152" spans="19:33" customFormat="1" ht="12.75">
      <c r="S3152" s="199"/>
      <c r="T3152" s="199"/>
      <c r="U3152" s="199"/>
      <c r="V3152" s="199"/>
      <c r="W3152" s="199"/>
      <c r="X3152" s="199"/>
      <c r="Y3152" s="199"/>
      <c r="Z3152" s="199"/>
      <c r="AA3152" s="199"/>
      <c r="AB3152" s="199"/>
      <c r="AC3152" s="199"/>
      <c r="AD3152" s="199"/>
      <c r="AE3152" s="199"/>
      <c r="AF3152" s="199"/>
      <c r="AG3152" s="199"/>
    </row>
    <row r="3153" spans="19:33" customFormat="1" ht="12.75">
      <c r="S3153" s="199"/>
      <c r="T3153" s="199"/>
      <c r="U3153" s="199"/>
      <c r="V3153" s="199"/>
      <c r="W3153" s="199"/>
      <c r="X3153" s="199"/>
      <c r="Y3153" s="199"/>
      <c r="Z3153" s="199"/>
      <c r="AA3153" s="199"/>
      <c r="AB3153" s="199"/>
      <c r="AC3153" s="199"/>
      <c r="AD3153" s="199"/>
      <c r="AE3153" s="199"/>
      <c r="AF3153" s="199"/>
      <c r="AG3153" s="199"/>
    </row>
    <row r="3154" spans="19:33" customFormat="1" ht="12.75">
      <c r="S3154" s="199"/>
      <c r="T3154" s="199"/>
      <c r="U3154" s="199"/>
      <c r="V3154" s="199"/>
      <c r="W3154" s="199"/>
      <c r="X3154" s="199"/>
      <c r="Y3154" s="199"/>
      <c r="Z3154" s="199"/>
      <c r="AA3154" s="199"/>
      <c r="AB3154" s="199"/>
      <c r="AC3154" s="199"/>
      <c r="AD3154" s="199"/>
      <c r="AE3154" s="199"/>
      <c r="AF3154" s="199"/>
      <c r="AG3154" s="199"/>
    </row>
    <row r="3155" spans="19:33" customFormat="1" ht="12.75">
      <c r="S3155" s="199"/>
      <c r="T3155" s="199"/>
      <c r="U3155" s="199"/>
      <c r="V3155" s="199"/>
      <c r="W3155" s="199"/>
      <c r="X3155" s="199"/>
      <c r="Y3155" s="199"/>
      <c r="Z3155" s="199"/>
      <c r="AA3155" s="199"/>
      <c r="AB3155" s="199"/>
      <c r="AC3155" s="199"/>
      <c r="AD3155" s="199"/>
      <c r="AE3155" s="199"/>
      <c r="AF3155" s="199"/>
      <c r="AG3155" s="199"/>
    </row>
    <row r="3156" spans="19:33" customFormat="1" ht="12.75">
      <c r="S3156" s="199"/>
      <c r="T3156" s="199"/>
      <c r="U3156" s="199"/>
      <c r="V3156" s="199"/>
      <c r="W3156" s="199"/>
      <c r="X3156" s="199"/>
      <c r="Y3156" s="199"/>
      <c r="Z3156" s="199"/>
      <c r="AA3156" s="199"/>
      <c r="AB3156" s="199"/>
      <c r="AC3156" s="199"/>
      <c r="AD3156" s="199"/>
      <c r="AE3156" s="199"/>
      <c r="AF3156" s="199"/>
      <c r="AG3156" s="199"/>
    </row>
    <row r="3157" spans="19:33" customFormat="1" ht="12.75">
      <c r="S3157" s="199"/>
      <c r="T3157" s="199"/>
      <c r="U3157" s="199"/>
      <c r="V3157" s="199"/>
      <c r="W3157" s="199"/>
      <c r="X3157" s="199"/>
      <c r="Y3157" s="199"/>
      <c r="Z3157" s="199"/>
      <c r="AA3157" s="199"/>
      <c r="AB3157" s="199"/>
      <c r="AC3157" s="199"/>
      <c r="AD3157" s="199"/>
      <c r="AE3157" s="199"/>
      <c r="AF3157" s="199"/>
      <c r="AG3157" s="199"/>
    </row>
    <row r="3158" spans="19:33" customFormat="1" ht="12.75">
      <c r="S3158" s="199"/>
      <c r="T3158" s="199"/>
      <c r="U3158" s="199"/>
      <c r="V3158" s="199"/>
      <c r="W3158" s="199"/>
      <c r="X3158" s="199"/>
      <c r="Y3158" s="199"/>
      <c r="Z3158" s="199"/>
      <c r="AA3158" s="199"/>
      <c r="AB3158" s="199"/>
      <c r="AC3158" s="199"/>
      <c r="AD3158" s="199"/>
      <c r="AE3158" s="199"/>
      <c r="AF3158" s="199"/>
      <c r="AG3158" s="199"/>
    </row>
    <row r="3159" spans="19:33" customFormat="1" ht="12.75">
      <c r="S3159" s="199"/>
      <c r="T3159" s="199"/>
      <c r="U3159" s="199"/>
      <c r="V3159" s="199"/>
      <c r="W3159" s="199"/>
      <c r="X3159" s="199"/>
      <c r="Y3159" s="199"/>
      <c r="Z3159" s="199"/>
      <c r="AA3159" s="199"/>
      <c r="AB3159" s="199"/>
      <c r="AC3159" s="199"/>
      <c r="AD3159" s="199"/>
      <c r="AE3159" s="199"/>
      <c r="AF3159" s="199"/>
      <c r="AG3159" s="199"/>
    </row>
    <row r="3160" spans="19:33" customFormat="1" ht="12.75">
      <c r="S3160" s="199"/>
      <c r="T3160" s="199"/>
      <c r="U3160" s="199"/>
      <c r="V3160" s="199"/>
      <c r="W3160" s="199"/>
      <c r="X3160" s="199"/>
      <c r="Y3160" s="199"/>
      <c r="Z3160" s="199"/>
      <c r="AA3160" s="199"/>
      <c r="AB3160" s="199"/>
      <c r="AC3160" s="199"/>
      <c r="AD3160" s="199"/>
      <c r="AE3160" s="199"/>
      <c r="AF3160" s="199"/>
      <c r="AG3160" s="199"/>
    </row>
    <row r="3161" spans="19:33" customFormat="1" ht="12.75">
      <c r="S3161" s="199"/>
      <c r="T3161" s="199"/>
      <c r="U3161" s="199"/>
      <c r="V3161" s="199"/>
      <c r="W3161" s="199"/>
      <c r="X3161" s="199"/>
      <c r="Y3161" s="199"/>
      <c r="Z3161" s="199"/>
      <c r="AA3161" s="199"/>
      <c r="AB3161" s="199"/>
      <c r="AC3161" s="199"/>
      <c r="AD3161" s="199"/>
      <c r="AE3161" s="199"/>
      <c r="AF3161" s="199"/>
      <c r="AG3161" s="199"/>
    </row>
    <row r="3162" spans="19:33" customFormat="1" ht="12.75">
      <c r="S3162" s="199"/>
      <c r="T3162" s="199"/>
      <c r="U3162" s="199"/>
      <c r="V3162" s="199"/>
      <c r="W3162" s="199"/>
      <c r="X3162" s="199"/>
      <c r="Y3162" s="199"/>
      <c r="Z3162" s="199"/>
      <c r="AA3162" s="199"/>
      <c r="AB3162" s="199"/>
      <c r="AC3162" s="199"/>
      <c r="AD3162" s="199"/>
      <c r="AE3162" s="199"/>
      <c r="AF3162" s="199"/>
      <c r="AG3162" s="199"/>
    </row>
    <row r="3163" spans="19:33" customFormat="1" ht="12.75">
      <c r="S3163" s="199"/>
      <c r="T3163" s="199"/>
      <c r="U3163" s="199"/>
      <c r="V3163" s="199"/>
      <c r="W3163" s="199"/>
      <c r="X3163" s="199"/>
      <c r="Y3163" s="199"/>
      <c r="Z3163" s="199"/>
      <c r="AA3163" s="199"/>
      <c r="AB3163" s="199"/>
      <c r="AC3163" s="199"/>
      <c r="AD3163" s="199"/>
      <c r="AE3163" s="199"/>
      <c r="AF3163" s="199"/>
      <c r="AG3163" s="199"/>
    </row>
    <row r="3164" spans="19:33" customFormat="1" ht="12.75">
      <c r="S3164" s="199"/>
      <c r="T3164" s="199"/>
      <c r="U3164" s="199"/>
      <c r="V3164" s="199"/>
      <c r="W3164" s="199"/>
      <c r="X3164" s="199"/>
      <c r="Y3164" s="199"/>
      <c r="Z3164" s="199"/>
      <c r="AA3164" s="199"/>
      <c r="AB3164" s="199"/>
      <c r="AC3164" s="199"/>
      <c r="AD3164" s="199"/>
      <c r="AE3164" s="199"/>
      <c r="AF3164" s="199"/>
      <c r="AG3164" s="199"/>
    </row>
    <row r="3165" spans="19:33" customFormat="1" ht="12.75">
      <c r="S3165" s="199"/>
      <c r="T3165" s="199"/>
      <c r="U3165" s="199"/>
      <c r="V3165" s="199"/>
      <c r="W3165" s="199"/>
      <c r="X3165" s="199"/>
      <c r="Y3165" s="199"/>
      <c r="Z3165" s="199"/>
      <c r="AA3165" s="199"/>
      <c r="AB3165" s="199"/>
      <c r="AC3165" s="199"/>
      <c r="AD3165" s="199"/>
      <c r="AE3165" s="199"/>
      <c r="AF3165" s="199"/>
      <c r="AG3165" s="199"/>
    </row>
    <row r="3166" spans="19:33" customFormat="1" ht="12.75">
      <c r="S3166" s="199"/>
      <c r="T3166" s="199"/>
      <c r="U3166" s="199"/>
      <c r="V3166" s="199"/>
      <c r="W3166" s="199"/>
      <c r="X3166" s="199"/>
      <c r="Y3166" s="199"/>
      <c r="Z3166" s="199"/>
      <c r="AA3166" s="199"/>
      <c r="AB3166" s="199"/>
      <c r="AC3166" s="199"/>
      <c r="AD3166" s="199"/>
      <c r="AE3166" s="199"/>
      <c r="AF3166" s="199"/>
      <c r="AG3166" s="199"/>
    </row>
    <row r="3167" spans="19:33" customFormat="1" ht="12.75">
      <c r="S3167" s="199"/>
      <c r="T3167" s="199"/>
      <c r="U3167" s="199"/>
      <c r="V3167" s="199"/>
      <c r="W3167" s="199"/>
      <c r="X3167" s="199"/>
      <c r="Y3167" s="199"/>
      <c r="Z3167" s="199"/>
      <c r="AA3167" s="199"/>
      <c r="AB3167" s="199"/>
      <c r="AC3167" s="199"/>
      <c r="AD3167" s="199"/>
      <c r="AE3167" s="199"/>
      <c r="AF3167" s="199"/>
      <c r="AG3167" s="199"/>
    </row>
    <row r="3168" spans="19:33" customFormat="1" ht="12.75">
      <c r="S3168" s="199"/>
      <c r="T3168" s="199"/>
      <c r="U3168" s="199"/>
      <c r="V3168" s="199"/>
      <c r="W3168" s="199"/>
      <c r="X3168" s="199"/>
      <c r="Y3168" s="199"/>
      <c r="Z3168" s="199"/>
      <c r="AA3168" s="199"/>
      <c r="AB3168" s="199"/>
      <c r="AC3168" s="199"/>
      <c r="AD3168" s="199"/>
      <c r="AE3168" s="199"/>
      <c r="AF3168" s="199"/>
      <c r="AG3168" s="199"/>
    </row>
    <row r="3169" spans="19:33" customFormat="1" ht="12.75">
      <c r="S3169" s="199"/>
      <c r="T3169" s="199"/>
      <c r="U3169" s="199"/>
      <c r="V3169" s="199"/>
      <c r="W3169" s="199"/>
      <c r="X3169" s="199"/>
      <c r="Y3169" s="199"/>
      <c r="Z3169" s="199"/>
      <c r="AA3169" s="199"/>
      <c r="AB3169" s="199"/>
      <c r="AC3169" s="199"/>
      <c r="AD3169" s="199"/>
      <c r="AE3169" s="199"/>
      <c r="AF3169" s="199"/>
      <c r="AG3169" s="199"/>
    </row>
    <row r="3170" spans="19:33" customFormat="1" ht="12.75">
      <c r="S3170" s="199"/>
      <c r="T3170" s="199"/>
      <c r="U3170" s="199"/>
      <c r="V3170" s="199"/>
      <c r="W3170" s="199"/>
      <c r="X3170" s="199"/>
      <c r="Y3170" s="199"/>
      <c r="Z3170" s="199"/>
      <c r="AA3170" s="199"/>
      <c r="AB3170" s="199"/>
      <c r="AC3170" s="199"/>
      <c r="AD3170" s="199"/>
      <c r="AE3170" s="199"/>
      <c r="AF3170" s="199"/>
      <c r="AG3170" s="199"/>
    </row>
    <row r="3171" spans="19:33" customFormat="1" ht="12.75">
      <c r="S3171" s="199"/>
      <c r="T3171" s="199"/>
      <c r="U3171" s="199"/>
      <c r="V3171" s="199"/>
      <c r="W3171" s="199"/>
      <c r="X3171" s="199"/>
      <c r="Y3171" s="199"/>
      <c r="Z3171" s="199"/>
      <c r="AA3171" s="199"/>
      <c r="AB3171" s="199"/>
      <c r="AC3171" s="199"/>
      <c r="AD3171" s="199"/>
      <c r="AE3171" s="199"/>
      <c r="AF3171" s="199"/>
      <c r="AG3171" s="199"/>
    </row>
    <row r="3172" spans="19:33" customFormat="1" ht="12.75">
      <c r="S3172" s="199"/>
      <c r="T3172" s="199"/>
      <c r="U3172" s="199"/>
      <c r="V3172" s="199"/>
      <c r="W3172" s="199"/>
      <c r="X3172" s="199"/>
      <c r="Y3172" s="199"/>
      <c r="Z3172" s="199"/>
      <c r="AA3172" s="199"/>
      <c r="AB3172" s="199"/>
      <c r="AC3172" s="199"/>
      <c r="AD3172" s="199"/>
      <c r="AE3172" s="199"/>
      <c r="AF3172" s="199"/>
      <c r="AG3172" s="199"/>
    </row>
    <row r="3173" spans="19:33" customFormat="1" ht="12.75">
      <c r="S3173" s="199"/>
      <c r="T3173" s="199"/>
      <c r="U3173" s="199"/>
      <c r="V3173" s="199"/>
      <c r="W3173" s="199"/>
      <c r="X3173" s="199"/>
      <c r="Y3173" s="199"/>
      <c r="Z3173" s="199"/>
      <c r="AA3173" s="199"/>
      <c r="AB3173" s="199"/>
      <c r="AC3173" s="199"/>
      <c r="AD3173" s="199"/>
      <c r="AE3173" s="199"/>
      <c r="AF3173" s="199"/>
      <c r="AG3173" s="199"/>
    </row>
    <row r="3174" spans="19:33" customFormat="1" ht="12.75">
      <c r="S3174" s="199"/>
      <c r="T3174" s="199"/>
      <c r="U3174" s="199"/>
      <c r="V3174" s="199"/>
      <c r="W3174" s="199"/>
      <c r="X3174" s="199"/>
      <c r="Y3174" s="199"/>
      <c r="Z3174" s="199"/>
      <c r="AA3174" s="199"/>
      <c r="AB3174" s="199"/>
      <c r="AC3174" s="199"/>
      <c r="AD3174" s="199"/>
      <c r="AE3174" s="199"/>
      <c r="AF3174" s="199"/>
      <c r="AG3174" s="199"/>
    </row>
    <row r="3175" spans="19:33" customFormat="1" ht="12.75">
      <c r="S3175" s="199"/>
      <c r="T3175" s="199"/>
      <c r="U3175" s="199"/>
      <c r="V3175" s="199"/>
      <c r="W3175" s="199"/>
      <c r="X3175" s="199"/>
      <c r="Y3175" s="199"/>
      <c r="Z3175" s="199"/>
      <c r="AA3175" s="199"/>
      <c r="AB3175" s="199"/>
      <c r="AC3175" s="199"/>
      <c r="AD3175" s="199"/>
      <c r="AE3175" s="199"/>
      <c r="AF3175" s="199"/>
      <c r="AG3175" s="199"/>
    </row>
    <row r="3176" spans="19:33" customFormat="1" ht="12.75">
      <c r="S3176" s="199"/>
      <c r="T3176" s="199"/>
      <c r="U3176" s="199"/>
      <c r="V3176" s="199"/>
      <c r="W3176" s="199"/>
      <c r="X3176" s="199"/>
      <c r="Y3176" s="199"/>
      <c r="Z3176" s="199"/>
      <c r="AA3176" s="199"/>
      <c r="AB3176" s="199"/>
      <c r="AC3176" s="199"/>
      <c r="AD3176" s="199"/>
      <c r="AE3176" s="199"/>
      <c r="AF3176" s="199"/>
      <c r="AG3176" s="199"/>
    </row>
    <row r="3177" spans="19:33" customFormat="1" ht="12.75">
      <c r="S3177" s="199"/>
      <c r="T3177" s="199"/>
      <c r="U3177" s="199"/>
      <c r="V3177" s="199"/>
      <c r="W3177" s="199"/>
      <c r="X3177" s="199"/>
      <c r="Y3177" s="199"/>
      <c r="Z3177" s="199"/>
      <c r="AA3177" s="199"/>
      <c r="AB3177" s="199"/>
      <c r="AC3177" s="199"/>
      <c r="AD3177" s="199"/>
      <c r="AE3177" s="199"/>
      <c r="AF3177" s="199"/>
      <c r="AG3177" s="199"/>
    </row>
    <row r="3178" spans="19:33" customFormat="1" ht="12.75">
      <c r="S3178" s="199"/>
      <c r="T3178" s="199"/>
      <c r="U3178" s="199"/>
      <c r="V3178" s="199"/>
      <c r="W3178" s="199"/>
      <c r="X3178" s="199"/>
      <c r="Y3178" s="199"/>
      <c r="Z3178" s="199"/>
      <c r="AA3178" s="199"/>
      <c r="AB3178" s="199"/>
      <c r="AC3178" s="199"/>
      <c r="AD3178" s="199"/>
      <c r="AE3178" s="199"/>
      <c r="AF3178" s="199"/>
      <c r="AG3178" s="199"/>
    </row>
    <row r="3179" spans="19:33" customFormat="1" ht="12.75">
      <c r="S3179" s="199"/>
      <c r="T3179" s="199"/>
      <c r="U3179" s="199"/>
      <c r="V3179" s="199"/>
      <c r="W3179" s="199"/>
      <c r="X3179" s="199"/>
      <c r="Y3179" s="199"/>
      <c r="Z3179" s="199"/>
      <c r="AA3179" s="199"/>
      <c r="AB3179" s="199"/>
      <c r="AC3179" s="199"/>
      <c r="AD3179" s="199"/>
      <c r="AE3179" s="199"/>
      <c r="AF3179" s="199"/>
      <c r="AG3179" s="199"/>
    </row>
    <row r="3180" spans="19:33" customFormat="1" ht="12.75">
      <c r="S3180" s="199"/>
      <c r="T3180" s="199"/>
      <c r="U3180" s="199"/>
      <c r="V3180" s="199"/>
      <c r="W3180" s="199"/>
      <c r="X3180" s="199"/>
      <c r="Y3180" s="199"/>
      <c r="Z3180" s="199"/>
      <c r="AA3180" s="199"/>
      <c r="AB3180" s="199"/>
      <c r="AC3180" s="199"/>
      <c r="AD3180" s="199"/>
      <c r="AE3180" s="199"/>
      <c r="AF3180" s="199"/>
      <c r="AG3180" s="199"/>
    </row>
    <row r="3181" spans="19:33" customFormat="1" ht="12.75">
      <c r="S3181" s="199"/>
      <c r="T3181" s="199"/>
      <c r="U3181" s="199"/>
      <c r="V3181" s="199"/>
      <c r="W3181" s="199"/>
      <c r="X3181" s="199"/>
      <c r="Y3181" s="199"/>
      <c r="Z3181" s="199"/>
      <c r="AA3181" s="199"/>
      <c r="AB3181" s="199"/>
      <c r="AC3181" s="199"/>
      <c r="AD3181" s="199"/>
      <c r="AE3181" s="199"/>
      <c r="AF3181" s="199"/>
      <c r="AG3181" s="199"/>
    </row>
    <row r="3182" spans="19:33" customFormat="1" ht="12.75">
      <c r="S3182" s="199"/>
      <c r="T3182" s="199"/>
      <c r="U3182" s="199"/>
      <c r="V3182" s="199"/>
      <c r="W3182" s="199"/>
      <c r="X3182" s="199"/>
      <c r="Y3182" s="199"/>
      <c r="Z3182" s="199"/>
      <c r="AA3182" s="199"/>
      <c r="AB3182" s="199"/>
      <c r="AC3182" s="199"/>
      <c r="AD3182" s="199"/>
      <c r="AE3182" s="199"/>
      <c r="AF3182" s="199"/>
      <c r="AG3182" s="199"/>
    </row>
    <row r="3183" spans="19:33" customFormat="1" ht="12.75">
      <c r="S3183" s="199"/>
      <c r="T3183" s="199"/>
      <c r="U3183" s="199"/>
      <c r="V3183" s="199"/>
      <c r="W3183" s="199"/>
      <c r="X3183" s="199"/>
      <c r="Y3183" s="199"/>
      <c r="Z3183" s="199"/>
      <c r="AA3183" s="199"/>
      <c r="AB3183" s="199"/>
      <c r="AC3183" s="199"/>
      <c r="AD3183" s="199"/>
      <c r="AE3183" s="199"/>
      <c r="AF3183" s="199"/>
      <c r="AG3183" s="199"/>
    </row>
    <row r="3184" spans="19:33" customFormat="1" ht="12.75">
      <c r="S3184" s="199"/>
      <c r="T3184" s="199"/>
      <c r="U3184" s="199"/>
      <c r="V3184" s="199"/>
      <c r="W3184" s="199"/>
      <c r="X3184" s="199"/>
      <c r="Y3184" s="199"/>
      <c r="Z3184" s="199"/>
      <c r="AA3184" s="199"/>
      <c r="AB3184" s="199"/>
      <c r="AC3184" s="199"/>
      <c r="AD3184" s="199"/>
      <c r="AE3184" s="199"/>
      <c r="AF3184" s="199"/>
      <c r="AG3184" s="199"/>
    </row>
    <row r="3185" spans="19:33" customFormat="1" ht="12.75">
      <c r="S3185" s="199"/>
      <c r="T3185" s="199"/>
      <c r="U3185" s="199"/>
      <c r="V3185" s="199"/>
      <c r="W3185" s="199"/>
      <c r="X3185" s="199"/>
      <c r="Y3185" s="199"/>
      <c r="Z3185" s="199"/>
      <c r="AA3185" s="199"/>
      <c r="AB3185" s="199"/>
      <c r="AC3185" s="199"/>
      <c r="AD3185" s="199"/>
      <c r="AE3185" s="199"/>
      <c r="AF3185" s="199"/>
      <c r="AG3185" s="199"/>
    </row>
    <row r="3186" spans="19:33" customFormat="1" ht="12.75">
      <c r="S3186" s="199"/>
      <c r="T3186" s="199"/>
      <c r="U3186" s="199"/>
      <c r="V3186" s="199"/>
      <c r="W3186" s="199"/>
      <c r="X3186" s="199"/>
      <c r="Y3186" s="199"/>
      <c r="Z3186" s="199"/>
      <c r="AA3186" s="199"/>
      <c r="AB3186" s="199"/>
      <c r="AC3186" s="199"/>
      <c r="AD3186" s="199"/>
      <c r="AE3186" s="199"/>
      <c r="AF3186" s="199"/>
      <c r="AG3186" s="199"/>
    </row>
    <row r="3187" spans="19:33" customFormat="1" ht="12.75">
      <c r="S3187" s="199"/>
      <c r="T3187" s="199"/>
      <c r="U3187" s="199"/>
      <c r="V3187" s="199"/>
      <c r="W3187" s="199"/>
      <c r="X3187" s="199"/>
      <c r="Y3187" s="199"/>
      <c r="Z3187" s="199"/>
      <c r="AA3187" s="199"/>
      <c r="AB3187" s="199"/>
      <c r="AC3187" s="199"/>
      <c r="AD3187" s="199"/>
      <c r="AE3187" s="199"/>
      <c r="AF3187" s="199"/>
      <c r="AG3187" s="199"/>
    </row>
    <row r="3188" spans="19:33" customFormat="1" ht="12.75">
      <c r="S3188" s="199"/>
      <c r="T3188" s="199"/>
      <c r="U3188" s="199"/>
      <c r="V3188" s="199"/>
      <c r="W3188" s="199"/>
      <c r="X3188" s="199"/>
      <c r="Y3188" s="199"/>
      <c r="Z3188" s="199"/>
      <c r="AA3188" s="199"/>
      <c r="AB3188" s="199"/>
      <c r="AC3188" s="199"/>
      <c r="AD3188" s="199"/>
      <c r="AE3188" s="199"/>
      <c r="AF3188" s="199"/>
      <c r="AG3188" s="199"/>
    </row>
    <row r="3189" spans="19:33" customFormat="1" ht="12.75">
      <c r="S3189" s="199"/>
      <c r="T3189" s="199"/>
      <c r="U3189" s="199"/>
      <c r="V3189" s="199"/>
      <c r="W3189" s="199"/>
      <c r="X3189" s="199"/>
      <c r="Y3189" s="199"/>
      <c r="Z3189" s="199"/>
      <c r="AA3189" s="199"/>
      <c r="AB3189" s="199"/>
      <c r="AC3189" s="199"/>
      <c r="AD3189" s="199"/>
      <c r="AE3189" s="199"/>
      <c r="AF3189" s="199"/>
      <c r="AG3189" s="199"/>
    </row>
    <row r="3190" spans="19:33" customFormat="1" ht="12.75">
      <c r="S3190" s="199"/>
      <c r="T3190" s="199"/>
      <c r="U3190" s="199"/>
      <c r="V3190" s="199"/>
      <c r="W3190" s="199"/>
      <c r="X3190" s="199"/>
      <c r="Y3190" s="199"/>
      <c r="Z3190" s="199"/>
      <c r="AA3190" s="199"/>
      <c r="AB3190" s="199"/>
      <c r="AC3190" s="199"/>
      <c r="AD3190" s="199"/>
      <c r="AE3190" s="199"/>
      <c r="AF3190" s="199"/>
      <c r="AG3190" s="199"/>
    </row>
    <row r="3191" spans="19:33" customFormat="1" ht="12.75">
      <c r="S3191" s="199"/>
      <c r="T3191" s="199"/>
      <c r="U3191" s="199"/>
      <c r="V3191" s="199"/>
      <c r="W3191" s="199"/>
      <c r="X3191" s="199"/>
      <c r="Y3191" s="199"/>
      <c r="Z3191" s="199"/>
      <c r="AA3191" s="199"/>
      <c r="AB3191" s="199"/>
      <c r="AC3191" s="199"/>
      <c r="AD3191" s="199"/>
      <c r="AE3191" s="199"/>
      <c r="AF3191" s="199"/>
      <c r="AG3191" s="199"/>
    </row>
    <row r="3192" spans="19:33" customFormat="1" ht="12.75">
      <c r="S3192" s="199"/>
      <c r="T3192" s="199"/>
      <c r="U3192" s="199"/>
      <c r="V3192" s="199"/>
      <c r="W3192" s="199"/>
      <c r="X3192" s="199"/>
      <c r="Y3192" s="199"/>
      <c r="Z3192" s="199"/>
      <c r="AA3192" s="199"/>
      <c r="AB3192" s="199"/>
      <c r="AC3192" s="199"/>
      <c r="AD3192" s="199"/>
      <c r="AE3192" s="199"/>
      <c r="AF3192" s="199"/>
      <c r="AG3192" s="199"/>
    </row>
    <row r="3193" spans="19:33" customFormat="1" ht="12.75">
      <c r="S3193" s="199"/>
      <c r="T3193" s="199"/>
      <c r="U3193" s="199"/>
      <c r="V3193" s="199"/>
      <c r="W3193" s="199"/>
      <c r="X3193" s="199"/>
      <c r="Y3193" s="199"/>
      <c r="Z3193" s="199"/>
      <c r="AA3193" s="199"/>
      <c r="AB3193" s="199"/>
      <c r="AC3193" s="199"/>
      <c r="AD3193" s="199"/>
      <c r="AE3193" s="199"/>
      <c r="AF3193" s="199"/>
      <c r="AG3193" s="199"/>
    </row>
    <row r="3194" spans="19:33" customFormat="1" ht="12.75">
      <c r="S3194" s="199"/>
      <c r="T3194" s="199"/>
      <c r="U3194" s="199"/>
      <c r="V3194" s="199"/>
      <c r="W3194" s="199"/>
      <c r="X3194" s="199"/>
      <c r="Y3194" s="199"/>
      <c r="Z3194" s="199"/>
      <c r="AA3194" s="199"/>
      <c r="AB3194" s="199"/>
      <c r="AC3194" s="199"/>
      <c r="AD3194" s="199"/>
      <c r="AE3194" s="199"/>
      <c r="AF3194" s="199"/>
      <c r="AG3194" s="199"/>
    </row>
    <row r="3195" spans="19:33" customFormat="1" ht="12.75">
      <c r="S3195" s="199"/>
      <c r="T3195" s="199"/>
      <c r="U3195" s="199"/>
      <c r="V3195" s="199"/>
      <c r="W3195" s="199"/>
      <c r="X3195" s="199"/>
      <c r="Y3195" s="199"/>
      <c r="Z3195" s="199"/>
      <c r="AA3195" s="199"/>
      <c r="AB3195" s="199"/>
      <c r="AC3195" s="199"/>
      <c r="AD3195" s="199"/>
      <c r="AE3195" s="199"/>
      <c r="AF3195" s="199"/>
      <c r="AG3195" s="199"/>
    </row>
    <row r="3196" spans="19:33" customFormat="1" ht="12.75">
      <c r="S3196" s="199"/>
      <c r="T3196" s="199"/>
      <c r="U3196" s="199"/>
      <c r="V3196" s="199"/>
      <c r="W3196" s="199"/>
      <c r="X3196" s="199"/>
      <c r="Y3196" s="199"/>
      <c r="Z3196" s="199"/>
      <c r="AA3196" s="199"/>
      <c r="AB3196" s="199"/>
      <c r="AC3196" s="199"/>
      <c r="AD3196" s="199"/>
      <c r="AE3196" s="199"/>
      <c r="AF3196" s="199"/>
      <c r="AG3196" s="199"/>
    </row>
    <row r="3197" spans="19:33" customFormat="1" ht="12.75">
      <c r="S3197" s="199"/>
      <c r="T3197" s="199"/>
      <c r="U3197" s="199"/>
      <c r="V3197" s="199"/>
      <c r="W3197" s="199"/>
      <c r="X3197" s="199"/>
      <c r="Y3197" s="199"/>
      <c r="Z3197" s="199"/>
      <c r="AA3197" s="199"/>
      <c r="AB3197" s="199"/>
      <c r="AC3197" s="199"/>
      <c r="AD3197" s="199"/>
      <c r="AE3197" s="199"/>
      <c r="AF3197" s="199"/>
      <c r="AG3197" s="199"/>
    </row>
    <row r="3198" spans="19:33" customFormat="1" ht="12.75">
      <c r="S3198" s="199"/>
      <c r="T3198" s="199"/>
      <c r="U3198" s="199"/>
      <c r="V3198" s="199"/>
      <c r="W3198" s="199"/>
      <c r="X3198" s="199"/>
      <c r="Y3198" s="199"/>
      <c r="Z3198" s="199"/>
      <c r="AA3198" s="199"/>
      <c r="AB3198" s="199"/>
      <c r="AC3198" s="199"/>
      <c r="AD3198" s="199"/>
      <c r="AE3198" s="199"/>
      <c r="AF3198" s="199"/>
      <c r="AG3198" s="199"/>
    </row>
    <row r="3199" spans="19:33" customFormat="1" ht="12.75">
      <c r="S3199" s="199"/>
      <c r="T3199" s="199"/>
      <c r="U3199" s="199"/>
      <c r="V3199" s="199"/>
      <c r="W3199" s="199"/>
      <c r="X3199" s="199"/>
      <c r="Y3199" s="199"/>
      <c r="Z3199" s="199"/>
      <c r="AA3199" s="199"/>
      <c r="AB3199" s="199"/>
      <c r="AC3199" s="199"/>
      <c r="AD3199" s="199"/>
      <c r="AE3199" s="199"/>
      <c r="AF3199" s="199"/>
      <c r="AG3199" s="199"/>
    </row>
    <row r="3200" spans="19:33" customFormat="1" ht="12.75">
      <c r="S3200" s="199"/>
      <c r="T3200" s="199"/>
      <c r="U3200" s="199"/>
      <c r="V3200" s="199"/>
      <c r="W3200" s="199"/>
      <c r="X3200" s="199"/>
      <c r="Y3200" s="199"/>
      <c r="Z3200" s="199"/>
      <c r="AA3200" s="199"/>
      <c r="AB3200" s="199"/>
      <c r="AC3200" s="199"/>
      <c r="AD3200" s="199"/>
      <c r="AE3200" s="199"/>
      <c r="AF3200" s="199"/>
      <c r="AG3200" s="199"/>
    </row>
    <row r="3201" spans="19:33" customFormat="1" ht="12.75">
      <c r="S3201" s="199"/>
      <c r="T3201" s="199"/>
      <c r="U3201" s="199"/>
      <c r="V3201" s="199"/>
      <c r="W3201" s="199"/>
      <c r="X3201" s="199"/>
      <c r="Y3201" s="199"/>
      <c r="Z3201" s="199"/>
      <c r="AA3201" s="199"/>
      <c r="AB3201" s="199"/>
      <c r="AC3201" s="199"/>
      <c r="AD3201" s="199"/>
      <c r="AE3201" s="199"/>
      <c r="AF3201" s="199"/>
      <c r="AG3201" s="199"/>
    </row>
    <row r="3202" spans="19:33" customFormat="1" ht="12.75">
      <c r="S3202" s="199"/>
      <c r="T3202" s="199"/>
      <c r="U3202" s="199"/>
      <c r="V3202" s="199"/>
      <c r="W3202" s="199"/>
      <c r="X3202" s="199"/>
      <c r="Y3202" s="199"/>
      <c r="Z3202" s="199"/>
      <c r="AA3202" s="199"/>
      <c r="AB3202" s="199"/>
      <c r="AC3202" s="199"/>
      <c r="AD3202" s="199"/>
      <c r="AE3202" s="199"/>
      <c r="AF3202" s="199"/>
      <c r="AG3202" s="199"/>
    </row>
    <row r="3203" spans="19:33" customFormat="1" ht="12.75">
      <c r="S3203" s="199"/>
      <c r="T3203" s="199"/>
      <c r="U3203" s="199"/>
      <c r="V3203" s="199"/>
      <c r="W3203" s="199"/>
      <c r="X3203" s="199"/>
      <c r="Y3203" s="199"/>
      <c r="Z3203" s="199"/>
      <c r="AA3203" s="199"/>
      <c r="AB3203" s="199"/>
      <c r="AC3203" s="199"/>
      <c r="AD3203" s="199"/>
      <c r="AE3203" s="199"/>
      <c r="AF3203" s="199"/>
      <c r="AG3203" s="199"/>
    </row>
    <row r="3204" spans="19:33" customFormat="1" ht="12.75">
      <c r="S3204" s="199"/>
      <c r="T3204" s="199"/>
      <c r="U3204" s="199"/>
      <c r="V3204" s="199"/>
      <c r="W3204" s="199"/>
      <c r="X3204" s="199"/>
      <c r="Y3204" s="199"/>
      <c r="Z3204" s="199"/>
      <c r="AA3204" s="199"/>
      <c r="AB3204" s="199"/>
      <c r="AC3204" s="199"/>
      <c r="AD3204" s="199"/>
      <c r="AE3204" s="199"/>
      <c r="AF3204" s="199"/>
      <c r="AG3204" s="199"/>
    </row>
    <row r="3205" spans="19:33" customFormat="1" ht="12.75">
      <c r="S3205" s="199"/>
      <c r="T3205" s="199"/>
      <c r="U3205" s="199"/>
      <c r="V3205" s="199"/>
      <c r="W3205" s="199"/>
      <c r="X3205" s="199"/>
      <c r="Y3205" s="199"/>
      <c r="Z3205" s="199"/>
      <c r="AA3205" s="199"/>
      <c r="AB3205" s="199"/>
      <c r="AC3205" s="199"/>
      <c r="AD3205" s="199"/>
      <c r="AE3205" s="199"/>
      <c r="AF3205" s="199"/>
      <c r="AG3205" s="199"/>
    </row>
    <row r="3206" spans="19:33" customFormat="1" ht="12.75">
      <c r="S3206" s="199"/>
      <c r="T3206" s="199"/>
      <c r="U3206" s="199"/>
      <c r="V3206" s="199"/>
      <c r="W3206" s="199"/>
      <c r="X3206" s="199"/>
      <c r="Y3206" s="199"/>
      <c r="Z3206" s="199"/>
      <c r="AA3206" s="199"/>
      <c r="AB3206" s="199"/>
      <c r="AC3206" s="199"/>
      <c r="AD3206" s="199"/>
      <c r="AE3206" s="199"/>
      <c r="AF3206" s="199"/>
      <c r="AG3206" s="199"/>
    </row>
    <row r="3207" spans="19:33" customFormat="1" ht="12.75">
      <c r="S3207" s="199"/>
      <c r="T3207" s="199"/>
      <c r="U3207" s="199"/>
      <c r="V3207" s="199"/>
      <c r="W3207" s="199"/>
      <c r="X3207" s="199"/>
      <c r="Y3207" s="199"/>
      <c r="Z3207" s="199"/>
      <c r="AA3207" s="199"/>
      <c r="AB3207" s="199"/>
      <c r="AC3207" s="199"/>
      <c r="AD3207" s="199"/>
      <c r="AE3207" s="199"/>
      <c r="AF3207" s="199"/>
      <c r="AG3207" s="199"/>
    </row>
    <row r="3208" spans="19:33" customFormat="1" ht="12.75">
      <c r="S3208" s="199"/>
      <c r="T3208" s="199"/>
      <c r="U3208" s="199"/>
      <c r="V3208" s="199"/>
      <c r="W3208" s="199"/>
      <c r="X3208" s="199"/>
      <c r="Y3208" s="199"/>
      <c r="Z3208" s="199"/>
      <c r="AA3208" s="199"/>
      <c r="AB3208" s="199"/>
      <c r="AC3208" s="199"/>
      <c r="AD3208" s="199"/>
      <c r="AE3208" s="199"/>
      <c r="AF3208" s="199"/>
      <c r="AG3208" s="199"/>
    </row>
    <row r="3209" spans="19:33" customFormat="1" ht="12.75">
      <c r="S3209" s="199"/>
      <c r="T3209" s="199"/>
      <c r="U3209" s="199"/>
      <c r="V3209" s="199"/>
      <c r="W3209" s="199"/>
      <c r="X3209" s="199"/>
      <c r="Y3209" s="199"/>
      <c r="Z3209" s="199"/>
      <c r="AA3209" s="199"/>
      <c r="AB3209" s="199"/>
      <c r="AC3209" s="199"/>
      <c r="AD3209" s="199"/>
      <c r="AE3209" s="199"/>
      <c r="AF3209" s="199"/>
      <c r="AG3209" s="199"/>
    </row>
    <row r="3210" spans="19:33" customFormat="1" ht="12.75">
      <c r="S3210" s="199"/>
      <c r="T3210" s="199"/>
      <c r="U3210" s="199"/>
      <c r="V3210" s="199"/>
      <c r="W3210" s="199"/>
      <c r="X3210" s="199"/>
      <c r="Y3210" s="199"/>
      <c r="Z3210" s="199"/>
      <c r="AA3210" s="199"/>
      <c r="AB3210" s="199"/>
      <c r="AC3210" s="199"/>
      <c r="AD3210" s="199"/>
      <c r="AE3210" s="199"/>
      <c r="AF3210" s="199"/>
      <c r="AG3210" s="199"/>
    </row>
    <row r="3211" spans="19:33" customFormat="1" ht="12.75">
      <c r="S3211" s="199"/>
      <c r="T3211" s="199"/>
      <c r="U3211" s="199"/>
      <c r="V3211" s="199"/>
      <c r="W3211" s="199"/>
      <c r="X3211" s="199"/>
      <c r="Y3211" s="199"/>
      <c r="Z3211" s="199"/>
      <c r="AA3211" s="199"/>
      <c r="AB3211" s="199"/>
      <c r="AC3211" s="199"/>
      <c r="AD3211" s="199"/>
      <c r="AE3211" s="199"/>
      <c r="AF3211" s="199"/>
      <c r="AG3211" s="199"/>
    </row>
    <row r="3212" spans="19:33" customFormat="1" ht="12.75">
      <c r="S3212" s="199"/>
      <c r="T3212" s="199"/>
      <c r="U3212" s="199"/>
      <c r="V3212" s="199"/>
      <c r="W3212" s="199"/>
      <c r="X3212" s="199"/>
      <c r="Y3212" s="199"/>
      <c r="Z3212" s="199"/>
      <c r="AA3212" s="199"/>
      <c r="AB3212" s="199"/>
      <c r="AC3212" s="199"/>
      <c r="AD3212" s="199"/>
      <c r="AE3212" s="199"/>
      <c r="AF3212" s="199"/>
      <c r="AG3212" s="199"/>
    </row>
    <row r="3213" spans="19:33" customFormat="1" ht="12.75">
      <c r="S3213" s="199"/>
      <c r="T3213" s="199"/>
      <c r="U3213" s="199"/>
      <c r="V3213" s="199"/>
      <c r="W3213" s="199"/>
      <c r="X3213" s="199"/>
      <c r="Y3213" s="199"/>
      <c r="Z3213" s="199"/>
      <c r="AA3213" s="199"/>
      <c r="AB3213" s="199"/>
      <c r="AC3213" s="199"/>
      <c r="AD3213" s="199"/>
      <c r="AE3213" s="199"/>
      <c r="AF3213" s="199"/>
      <c r="AG3213" s="199"/>
    </row>
    <row r="3214" spans="19:33" customFormat="1" ht="12.75">
      <c r="S3214" s="199"/>
      <c r="T3214" s="199"/>
      <c r="U3214" s="199"/>
      <c r="V3214" s="199"/>
      <c r="W3214" s="199"/>
      <c r="X3214" s="199"/>
      <c r="Y3214" s="199"/>
      <c r="Z3214" s="199"/>
      <c r="AA3214" s="199"/>
      <c r="AB3214" s="199"/>
      <c r="AC3214" s="199"/>
      <c r="AD3214" s="199"/>
      <c r="AE3214" s="199"/>
      <c r="AF3214" s="199"/>
      <c r="AG3214" s="199"/>
    </row>
    <row r="3215" spans="19:33" customFormat="1" ht="12.75">
      <c r="S3215" s="199"/>
      <c r="T3215" s="199"/>
      <c r="U3215" s="199"/>
      <c r="V3215" s="199"/>
      <c r="W3215" s="199"/>
      <c r="X3215" s="199"/>
      <c r="Y3215" s="199"/>
      <c r="Z3215" s="199"/>
      <c r="AA3215" s="199"/>
      <c r="AB3215" s="199"/>
      <c r="AC3215" s="199"/>
      <c r="AD3215" s="199"/>
      <c r="AE3215" s="199"/>
      <c r="AF3215" s="199"/>
      <c r="AG3215" s="199"/>
    </row>
    <row r="3216" spans="19:33" customFormat="1" ht="12.75">
      <c r="S3216" s="199"/>
      <c r="T3216" s="199"/>
      <c r="U3216" s="199"/>
      <c r="V3216" s="199"/>
      <c r="W3216" s="199"/>
      <c r="X3216" s="199"/>
      <c r="Y3216" s="199"/>
      <c r="Z3216" s="199"/>
      <c r="AA3216" s="199"/>
      <c r="AB3216" s="199"/>
      <c r="AC3216" s="199"/>
      <c r="AD3216" s="199"/>
      <c r="AE3216" s="199"/>
      <c r="AF3216" s="199"/>
      <c r="AG3216" s="199"/>
    </row>
    <row r="3217" spans="19:33" customFormat="1" ht="12.75">
      <c r="S3217" s="199"/>
      <c r="T3217" s="199"/>
      <c r="U3217" s="199"/>
      <c r="V3217" s="199"/>
      <c r="W3217" s="199"/>
      <c r="X3217" s="199"/>
      <c r="Y3217" s="199"/>
      <c r="Z3217" s="199"/>
      <c r="AA3217" s="199"/>
      <c r="AB3217" s="199"/>
      <c r="AC3217" s="199"/>
      <c r="AD3217" s="199"/>
      <c r="AE3217" s="199"/>
      <c r="AF3217" s="199"/>
      <c r="AG3217" s="199"/>
    </row>
    <row r="3218" spans="19:33" customFormat="1" ht="12.75">
      <c r="S3218" s="199"/>
      <c r="T3218" s="199"/>
      <c r="U3218" s="199"/>
      <c r="V3218" s="199"/>
      <c r="W3218" s="199"/>
      <c r="X3218" s="199"/>
      <c r="Y3218" s="199"/>
      <c r="Z3218" s="199"/>
      <c r="AA3218" s="199"/>
      <c r="AB3218" s="199"/>
      <c r="AC3218" s="199"/>
      <c r="AD3218" s="199"/>
      <c r="AE3218" s="199"/>
      <c r="AF3218" s="199"/>
      <c r="AG3218" s="199"/>
    </row>
    <row r="3219" spans="19:33" customFormat="1" ht="12.75">
      <c r="S3219" s="199"/>
      <c r="T3219" s="199"/>
      <c r="U3219" s="199"/>
      <c r="V3219" s="199"/>
      <c r="W3219" s="199"/>
      <c r="X3219" s="199"/>
      <c r="Y3219" s="199"/>
      <c r="Z3219" s="199"/>
      <c r="AA3219" s="199"/>
      <c r="AB3219" s="199"/>
      <c r="AC3219" s="199"/>
      <c r="AD3219" s="199"/>
      <c r="AE3219" s="199"/>
      <c r="AF3219" s="199"/>
      <c r="AG3219" s="199"/>
    </row>
    <row r="3220" spans="19:33" customFormat="1" ht="12.75">
      <c r="S3220" s="199"/>
      <c r="T3220" s="199"/>
      <c r="U3220" s="199"/>
      <c r="V3220" s="199"/>
      <c r="W3220" s="199"/>
      <c r="X3220" s="199"/>
      <c r="Y3220" s="199"/>
      <c r="Z3220" s="199"/>
      <c r="AA3220" s="199"/>
      <c r="AB3220" s="199"/>
      <c r="AC3220" s="199"/>
      <c r="AD3220" s="199"/>
      <c r="AE3220" s="199"/>
      <c r="AF3220" s="199"/>
      <c r="AG3220" s="199"/>
    </row>
    <row r="3221" spans="19:33" customFormat="1" ht="12.75">
      <c r="S3221" s="199"/>
      <c r="T3221" s="199"/>
      <c r="U3221" s="199"/>
      <c r="V3221" s="199"/>
      <c r="W3221" s="199"/>
      <c r="X3221" s="199"/>
      <c r="Y3221" s="199"/>
      <c r="Z3221" s="199"/>
      <c r="AA3221" s="199"/>
      <c r="AB3221" s="199"/>
      <c r="AC3221" s="199"/>
      <c r="AD3221" s="199"/>
      <c r="AE3221" s="199"/>
      <c r="AF3221" s="199"/>
      <c r="AG3221" s="199"/>
    </row>
    <row r="3222" spans="19:33" customFormat="1" ht="12.75">
      <c r="S3222" s="199"/>
      <c r="T3222" s="199"/>
      <c r="U3222" s="199"/>
      <c r="V3222" s="199"/>
      <c r="W3222" s="199"/>
      <c r="X3222" s="199"/>
      <c r="Y3222" s="199"/>
      <c r="Z3222" s="199"/>
      <c r="AA3222" s="199"/>
      <c r="AB3222" s="199"/>
      <c r="AC3222" s="199"/>
      <c r="AD3222" s="199"/>
      <c r="AE3222" s="199"/>
      <c r="AF3222" s="199"/>
      <c r="AG3222" s="199"/>
    </row>
    <row r="3223" spans="19:33" customFormat="1" ht="12.75">
      <c r="S3223" s="199"/>
      <c r="T3223" s="199"/>
      <c r="U3223" s="199"/>
      <c r="V3223" s="199"/>
      <c r="W3223" s="199"/>
      <c r="X3223" s="199"/>
      <c r="Y3223" s="199"/>
      <c r="Z3223" s="199"/>
      <c r="AA3223" s="199"/>
      <c r="AB3223" s="199"/>
      <c r="AC3223" s="199"/>
      <c r="AD3223" s="199"/>
      <c r="AE3223" s="199"/>
      <c r="AF3223" s="199"/>
      <c r="AG3223" s="199"/>
    </row>
    <row r="3224" spans="19:33" customFormat="1" ht="12.75">
      <c r="S3224" s="199"/>
      <c r="T3224" s="199"/>
      <c r="U3224" s="199"/>
      <c r="V3224" s="199"/>
      <c r="W3224" s="199"/>
      <c r="X3224" s="199"/>
      <c r="Y3224" s="199"/>
      <c r="Z3224" s="199"/>
      <c r="AA3224" s="199"/>
      <c r="AB3224" s="199"/>
      <c r="AC3224" s="199"/>
      <c r="AD3224" s="199"/>
      <c r="AE3224" s="199"/>
      <c r="AF3224" s="199"/>
      <c r="AG3224" s="199"/>
    </row>
    <row r="3225" spans="19:33" customFormat="1" ht="12.75">
      <c r="S3225" s="199"/>
      <c r="T3225" s="199"/>
      <c r="U3225" s="199"/>
      <c r="V3225" s="199"/>
      <c r="W3225" s="199"/>
      <c r="X3225" s="199"/>
      <c r="Y3225" s="199"/>
      <c r="Z3225" s="199"/>
      <c r="AA3225" s="199"/>
      <c r="AB3225" s="199"/>
      <c r="AC3225" s="199"/>
      <c r="AD3225" s="199"/>
      <c r="AE3225" s="199"/>
      <c r="AF3225" s="199"/>
      <c r="AG3225" s="199"/>
    </row>
    <row r="3226" spans="19:33" customFormat="1" ht="12.75">
      <c r="S3226" s="199"/>
      <c r="T3226" s="199"/>
      <c r="U3226" s="199"/>
      <c r="V3226" s="199"/>
      <c r="W3226" s="199"/>
      <c r="X3226" s="199"/>
      <c r="Y3226" s="199"/>
      <c r="Z3226" s="199"/>
      <c r="AA3226" s="199"/>
      <c r="AB3226" s="199"/>
      <c r="AC3226" s="199"/>
      <c r="AD3226" s="199"/>
      <c r="AE3226" s="199"/>
      <c r="AF3226" s="199"/>
      <c r="AG3226" s="199"/>
    </row>
    <row r="3227" spans="19:33" customFormat="1" ht="12.75">
      <c r="S3227" s="199"/>
      <c r="T3227" s="199"/>
      <c r="U3227" s="199"/>
      <c r="V3227" s="199"/>
      <c r="W3227" s="199"/>
      <c r="X3227" s="199"/>
      <c r="Y3227" s="199"/>
      <c r="Z3227" s="199"/>
      <c r="AA3227" s="199"/>
      <c r="AB3227" s="199"/>
      <c r="AC3227" s="199"/>
      <c r="AD3227" s="199"/>
      <c r="AE3227" s="199"/>
      <c r="AF3227" s="199"/>
      <c r="AG3227" s="199"/>
    </row>
    <row r="3228" spans="19:33" customFormat="1" ht="12.75">
      <c r="S3228" s="199"/>
      <c r="T3228" s="199"/>
      <c r="U3228" s="199"/>
      <c r="V3228" s="199"/>
      <c r="W3228" s="199"/>
      <c r="X3228" s="199"/>
      <c r="Y3228" s="199"/>
      <c r="Z3228" s="199"/>
      <c r="AA3228" s="199"/>
      <c r="AB3228" s="199"/>
      <c r="AC3228" s="199"/>
      <c r="AD3228" s="199"/>
      <c r="AE3228" s="199"/>
      <c r="AF3228" s="199"/>
      <c r="AG3228" s="199"/>
    </row>
    <row r="3229" spans="19:33" customFormat="1" ht="12.75">
      <c r="S3229" s="199"/>
      <c r="T3229" s="199"/>
      <c r="U3229" s="199"/>
      <c r="V3229" s="199"/>
      <c r="W3229" s="199"/>
      <c r="X3229" s="199"/>
      <c r="Y3229" s="199"/>
      <c r="Z3229" s="199"/>
      <c r="AA3229" s="199"/>
      <c r="AB3229" s="199"/>
      <c r="AC3229" s="199"/>
      <c r="AD3229" s="199"/>
      <c r="AE3229" s="199"/>
      <c r="AF3229" s="199"/>
      <c r="AG3229" s="199"/>
    </row>
    <row r="3230" spans="19:33" customFormat="1" ht="12.75">
      <c r="S3230" s="199"/>
      <c r="T3230" s="199"/>
      <c r="U3230" s="199"/>
      <c r="V3230" s="199"/>
      <c r="W3230" s="199"/>
      <c r="X3230" s="199"/>
      <c r="Y3230" s="199"/>
      <c r="Z3230" s="199"/>
      <c r="AA3230" s="199"/>
      <c r="AB3230" s="199"/>
      <c r="AC3230" s="199"/>
      <c r="AD3230" s="199"/>
      <c r="AE3230" s="199"/>
      <c r="AF3230" s="199"/>
      <c r="AG3230" s="199"/>
    </row>
    <row r="3231" spans="19:33" customFormat="1" ht="12.75">
      <c r="S3231" s="199"/>
      <c r="T3231" s="199"/>
      <c r="U3231" s="199"/>
      <c r="V3231" s="199"/>
      <c r="W3231" s="199"/>
      <c r="X3231" s="199"/>
      <c r="Y3231" s="199"/>
      <c r="Z3231" s="199"/>
      <c r="AA3231" s="199"/>
      <c r="AB3231" s="199"/>
      <c r="AC3231" s="199"/>
      <c r="AD3231" s="199"/>
      <c r="AE3231" s="199"/>
      <c r="AF3231" s="199"/>
      <c r="AG3231" s="199"/>
    </row>
    <row r="3232" spans="19:33" customFormat="1" ht="12.75">
      <c r="S3232" s="199"/>
      <c r="T3232" s="199"/>
      <c r="U3232" s="199"/>
      <c r="V3232" s="199"/>
      <c r="W3232" s="199"/>
      <c r="X3232" s="199"/>
      <c r="Y3232" s="199"/>
      <c r="Z3232" s="199"/>
      <c r="AA3232" s="199"/>
      <c r="AB3232" s="199"/>
      <c r="AC3232" s="199"/>
      <c r="AD3232" s="199"/>
      <c r="AE3232" s="199"/>
      <c r="AF3232" s="199"/>
      <c r="AG3232" s="199"/>
    </row>
    <row r="3233" spans="19:33" customFormat="1" ht="12.75">
      <c r="S3233" s="199"/>
      <c r="T3233" s="199"/>
      <c r="U3233" s="199"/>
      <c r="V3233" s="199"/>
      <c r="W3233" s="199"/>
      <c r="X3233" s="199"/>
      <c r="Y3233" s="199"/>
      <c r="Z3233" s="199"/>
      <c r="AA3233" s="199"/>
      <c r="AB3233" s="199"/>
      <c r="AC3233" s="199"/>
      <c r="AD3233" s="199"/>
      <c r="AE3233" s="199"/>
      <c r="AF3233" s="199"/>
      <c r="AG3233" s="199"/>
    </row>
    <row r="3234" spans="19:33" customFormat="1" ht="12.75">
      <c r="S3234" s="199"/>
      <c r="T3234" s="199"/>
      <c r="U3234" s="199"/>
      <c r="V3234" s="199"/>
      <c r="W3234" s="199"/>
      <c r="X3234" s="199"/>
      <c r="Y3234" s="199"/>
      <c r="Z3234" s="199"/>
      <c r="AA3234" s="199"/>
      <c r="AB3234" s="199"/>
      <c r="AC3234" s="199"/>
      <c r="AD3234" s="199"/>
      <c r="AE3234" s="199"/>
      <c r="AF3234" s="199"/>
      <c r="AG3234" s="199"/>
    </row>
    <row r="3235" spans="19:33" customFormat="1" ht="12.75">
      <c r="S3235" s="199"/>
      <c r="T3235" s="199"/>
      <c r="U3235" s="199"/>
      <c r="V3235" s="199"/>
      <c r="W3235" s="199"/>
      <c r="X3235" s="199"/>
      <c r="Y3235" s="199"/>
      <c r="Z3235" s="199"/>
      <c r="AA3235" s="199"/>
      <c r="AB3235" s="199"/>
      <c r="AC3235" s="199"/>
      <c r="AD3235" s="199"/>
      <c r="AE3235" s="199"/>
      <c r="AF3235" s="199"/>
      <c r="AG3235" s="199"/>
    </row>
    <row r="3236" spans="19:33" customFormat="1" ht="12.75">
      <c r="S3236" s="199"/>
      <c r="T3236" s="199"/>
      <c r="U3236" s="199"/>
      <c r="V3236" s="199"/>
      <c r="W3236" s="199"/>
      <c r="X3236" s="199"/>
      <c r="Y3236" s="199"/>
      <c r="Z3236" s="199"/>
      <c r="AA3236" s="199"/>
      <c r="AB3236" s="199"/>
      <c r="AC3236" s="199"/>
      <c r="AD3236" s="199"/>
      <c r="AE3236" s="199"/>
      <c r="AF3236" s="199"/>
      <c r="AG3236" s="199"/>
    </row>
    <row r="3237" spans="19:33" customFormat="1" ht="12.75">
      <c r="S3237" s="199"/>
      <c r="T3237" s="199"/>
      <c r="U3237" s="199"/>
      <c r="V3237" s="199"/>
      <c r="W3237" s="199"/>
      <c r="X3237" s="199"/>
      <c r="Y3237" s="199"/>
      <c r="Z3237" s="199"/>
      <c r="AA3237" s="199"/>
      <c r="AB3237" s="199"/>
      <c r="AC3237" s="199"/>
      <c r="AD3237" s="199"/>
      <c r="AE3237" s="199"/>
      <c r="AF3237" s="199"/>
      <c r="AG3237" s="199"/>
    </row>
    <row r="3238" spans="19:33" customFormat="1" ht="12.75">
      <c r="S3238" s="199"/>
      <c r="T3238" s="199"/>
      <c r="U3238" s="199"/>
      <c r="V3238" s="199"/>
      <c r="W3238" s="199"/>
      <c r="X3238" s="199"/>
      <c r="Y3238" s="199"/>
      <c r="Z3238" s="199"/>
      <c r="AA3238" s="199"/>
      <c r="AB3238" s="199"/>
      <c r="AC3238" s="199"/>
      <c r="AD3238" s="199"/>
      <c r="AE3238" s="199"/>
      <c r="AF3238" s="199"/>
      <c r="AG3238" s="199"/>
    </row>
    <row r="3239" spans="19:33" customFormat="1" ht="12.75">
      <c r="S3239" s="199"/>
      <c r="T3239" s="199"/>
      <c r="U3239" s="199"/>
      <c r="V3239" s="199"/>
      <c r="W3239" s="199"/>
      <c r="X3239" s="199"/>
      <c r="Y3239" s="199"/>
      <c r="Z3239" s="199"/>
      <c r="AA3239" s="199"/>
      <c r="AB3239" s="199"/>
      <c r="AC3239" s="199"/>
      <c r="AD3239" s="199"/>
      <c r="AE3239" s="199"/>
      <c r="AF3239" s="199"/>
      <c r="AG3239" s="199"/>
    </row>
    <row r="3240" spans="19:33" customFormat="1" ht="12.75">
      <c r="S3240" s="199"/>
      <c r="T3240" s="199"/>
      <c r="U3240" s="199"/>
      <c r="V3240" s="199"/>
      <c r="W3240" s="199"/>
      <c r="X3240" s="199"/>
      <c r="Y3240" s="199"/>
      <c r="Z3240" s="199"/>
      <c r="AA3240" s="199"/>
      <c r="AB3240" s="199"/>
      <c r="AC3240" s="199"/>
      <c r="AD3240" s="199"/>
      <c r="AE3240" s="199"/>
      <c r="AF3240" s="199"/>
      <c r="AG3240" s="199"/>
    </row>
    <row r="3241" spans="19:33" customFormat="1" ht="12.75">
      <c r="S3241" s="199"/>
      <c r="T3241" s="199"/>
      <c r="U3241" s="199"/>
      <c r="V3241" s="199"/>
      <c r="W3241" s="199"/>
      <c r="X3241" s="199"/>
      <c r="Y3241" s="199"/>
      <c r="Z3241" s="199"/>
      <c r="AA3241" s="199"/>
      <c r="AB3241" s="199"/>
      <c r="AC3241" s="199"/>
      <c r="AD3241" s="199"/>
      <c r="AE3241" s="199"/>
      <c r="AF3241" s="199"/>
      <c r="AG3241" s="199"/>
    </row>
    <row r="3242" spans="19:33" customFormat="1" ht="12.75">
      <c r="S3242" s="199"/>
      <c r="T3242" s="199"/>
      <c r="U3242" s="199"/>
      <c r="V3242" s="199"/>
      <c r="W3242" s="199"/>
      <c r="X3242" s="199"/>
      <c r="Y3242" s="199"/>
      <c r="Z3242" s="199"/>
      <c r="AA3242" s="199"/>
      <c r="AB3242" s="199"/>
      <c r="AC3242" s="199"/>
      <c r="AD3242" s="199"/>
      <c r="AE3242" s="199"/>
      <c r="AF3242" s="199"/>
      <c r="AG3242" s="199"/>
    </row>
    <row r="3243" spans="19:33" customFormat="1" ht="12.75">
      <c r="S3243" s="199"/>
      <c r="T3243" s="199"/>
      <c r="U3243" s="199"/>
      <c r="V3243" s="199"/>
      <c r="W3243" s="199"/>
      <c r="X3243" s="199"/>
      <c r="Y3243" s="199"/>
      <c r="Z3243" s="199"/>
      <c r="AA3243" s="199"/>
      <c r="AB3243" s="199"/>
      <c r="AC3243" s="199"/>
      <c r="AD3243" s="199"/>
      <c r="AE3243" s="199"/>
      <c r="AF3243" s="199"/>
      <c r="AG3243" s="199"/>
    </row>
    <row r="3244" spans="19:33" customFormat="1" ht="12.75">
      <c r="S3244" s="199"/>
      <c r="T3244" s="199"/>
      <c r="U3244" s="199"/>
      <c r="V3244" s="199"/>
      <c r="W3244" s="199"/>
      <c r="X3244" s="199"/>
      <c r="Y3244" s="199"/>
      <c r="Z3244" s="199"/>
      <c r="AA3244" s="199"/>
      <c r="AB3244" s="199"/>
      <c r="AC3244" s="199"/>
      <c r="AD3244" s="199"/>
      <c r="AE3244" s="199"/>
      <c r="AF3244" s="199"/>
      <c r="AG3244" s="199"/>
    </row>
    <row r="3245" spans="19:33" customFormat="1" ht="12.75">
      <c r="S3245" s="199"/>
      <c r="T3245" s="199"/>
      <c r="U3245" s="199"/>
      <c r="V3245" s="199"/>
      <c r="W3245" s="199"/>
      <c r="X3245" s="199"/>
      <c r="Y3245" s="199"/>
      <c r="Z3245" s="199"/>
      <c r="AA3245" s="199"/>
      <c r="AB3245" s="199"/>
      <c r="AC3245" s="199"/>
      <c r="AD3245" s="199"/>
      <c r="AE3245" s="199"/>
      <c r="AF3245" s="199"/>
      <c r="AG3245" s="199"/>
    </row>
    <row r="3246" spans="19:33" customFormat="1" ht="12.75">
      <c r="S3246" s="199"/>
      <c r="T3246" s="199"/>
      <c r="U3246" s="199"/>
      <c r="V3246" s="199"/>
      <c r="W3246" s="199"/>
      <c r="X3246" s="199"/>
      <c r="Y3246" s="199"/>
      <c r="Z3246" s="199"/>
      <c r="AA3246" s="199"/>
      <c r="AB3246" s="199"/>
      <c r="AC3246" s="199"/>
      <c r="AD3246" s="199"/>
      <c r="AE3246" s="199"/>
      <c r="AF3246" s="199"/>
      <c r="AG3246" s="199"/>
    </row>
    <row r="3247" spans="19:33" customFormat="1" ht="12.75">
      <c r="S3247" s="199"/>
      <c r="T3247" s="199"/>
      <c r="U3247" s="199"/>
      <c r="V3247" s="199"/>
      <c r="W3247" s="199"/>
      <c r="X3247" s="199"/>
      <c r="Y3247" s="199"/>
      <c r="Z3247" s="199"/>
      <c r="AA3247" s="199"/>
      <c r="AB3247" s="199"/>
      <c r="AC3247" s="199"/>
      <c r="AD3247" s="199"/>
      <c r="AE3247" s="199"/>
      <c r="AF3247" s="199"/>
      <c r="AG3247" s="199"/>
    </row>
    <row r="3248" spans="19:33" customFormat="1" ht="12.75">
      <c r="S3248" s="199"/>
      <c r="T3248" s="199"/>
      <c r="U3248" s="199"/>
      <c r="V3248" s="199"/>
      <c r="W3248" s="199"/>
      <c r="X3248" s="199"/>
      <c r="Y3248" s="199"/>
      <c r="Z3248" s="199"/>
      <c r="AA3248" s="199"/>
      <c r="AB3248" s="199"/>
      <c r="AC3248" s="199"/>
      <c r="AD3248" s="199"/>
      <c r="AE3248" s="199"/>
      <c r="AF3248" s="199"/>
      <c r="AG3248" s="199"/>
    </row>
    <row r="3249" spans="19:33" customFormat="1" ht="12.75">
      <c r="S3249" s="199"/>
      <c r="T3249" s="199"/>
      <c r="U3249" s="199"/>
      <c r="V3249" s="199"/>
      <c r="W3249" s="199"/>
      <c r="X3249" s="199"/>
      <c r="Y3249" s="199"/>
      <c r="Z3249" s="199"/>
      <c r="AA3249" s="199"/>
      <c r="AB3249" s="199"/>
      <c r="AC3249" s="199"/>
      <c r="AD3249" s="199"/>
      <c r="AE3249" s="199"/>
      <c r="AF3249" s="199"/>
      <c r="AG3249" s="199"/>
    </row>
    <row r="3250" spans="19:33" customFormat="1" ht="12.75">
      <c r="S3250" s="199"/>
      <c r="T3250" s="199"/>
      <c r="U3250" s="199"/>
      <c r="V3250" s="199"/>
      <c r="W3250" s="199"/>
      <c r="X3250" s="199"/>
      <c r="Y3250" s="199"/>
      <c r="Z3250" s="199"/>
      <c r="AA3250" s="199"/>
      <c r="AB3250" s="199"/>
      <c r="AC3250" s="199"/>
      <c r="AD3250" s="199"/>
      <c r="AE3250" s="199"/>
      <c r="AF3250" s="199"/>
      <c r="AG3250" s="199"/>
    </row>
    <row r="3251" spans="19:33" customFormat="1" ht="12.75">
      <c r="S3251" s="199"/>
      <c r="T3251" s="199"/>
      <c r="U3251" s="199"/>
      <c r="V3251" s="199"/>
      <c r="W3251" s="199"/>
      <c r="X3251" s="199"/>
      <c r="Y3251" s="199"/>
      <c r="Z3251" s="199"/>
      <c r="AA3251" s="199"/>
      <c r="AB3251" s="199"/>
      <c r="AC3251" s="199"/>
      <c r="AD3251" s="199"/>
      <c r="AE3251" s="199"/>
      <c r="AF3251" s="199"/>
      <c r="AG3251" s="199"/>
    </row>
    <row r="3252" spans="19:33" customFormat="1" ht="12.75">
      <c r="S3252" s="199"/>
      <c r="T3252" s="199"/>
      <c r="U3252" s="199"/>
      <c r="V3252" s="199"/>
      <c r="W3252" s="199"/>
      <c r="X3252" s="199"/>
      <c r="Y3252" s="199"/>
      <c r="Z3252" s="199"/>
      <c r="AA3252" s="199"/>
      <c r="AB3252" s="199"/>
      <c r="AC3252" s="199"/>
      <c r="AD3252" s="199"/>
      <c r="AE3252" s="199"/>
      <c r="AF3252" s="199"/>
      <c r="AG3252" s="199"/>
    </row>
    <row r="3253" spans="19:33" customFormat="1" ht="12.75">
      <c r="S3253" s="199"/>
      <c r="T3253" s="199"/>
      <c r="U3253" s="199"/>
      <c r="V3253" s="199"/>
      <c r="W3253" s="199"/>
      <c r="X3253" s="199"/>
      <c r="Y3253" s="199"/>
      <c r="Z3253" s="199"/>
      <c r="AA3253" s="199"/>
      <c r="AB3253" s="199"/>
      <c r="AC3253" s="199"/>
      <c r="AD3253" s="199"/>
      <c r="AE3253" s="199"/>
      <c r="AF3253" s="199"/>
      <c r="AG3253" s="199"/>
    </row>
    <row r="3254" spans="19:33" customFormat="1" ht="12.75">
      <c r="S3254" s="199"/>
      <c r="T3254" s="199"/>
      <c r="U3254" s="199"/>
      <c r="V3254" s="199"/>
      <c r="W3254" s="199"/>
      <c r="X3254" s="199"/>
      <c r="Y3254" s="199"/>
      <c r="Z3254" s="199"/>
      <c r="AA3254" s="199"/>
      <c r="AB3254" s="199"/>
      <c r="AC3254" s="199"/>
      <c r="AD3254" s="199"/>
      <c r="AE3254" s="199"/>
      <c r="AF3254" s="199"/>
      <c r="AG3254" s="199"/>
    </row>
    <row r="3255" spans="19:33" customFormat="1" ht="12.75">
      <c r="S3255" s="199"/>
      <c r="T3255" s="199"/>
      <c r="U3255" s="199"/>
      <c r="V3255" s="199"/>
      <c r="W3255" s="199"/>
      <c r="X3255" s="199"/>
      <c r="Y3255" s="199"/>
      <c r="Z3255" s="199"/>
      <c r="AA3255" s="199"/>
      <c r="AB3255" s="199"/>
      <c r="AC3255" s="199"/>
      <c r="AD3255" s="199"/>
      <c r="AE3255" s="199"/>
      <c r="AF3255" s="199"/>
      <c r="AG3255" s="199"/>
    </row>
    <row r="3256" spans="19:33" customFormat="1" ht="12.75">
      <c r="S3256" s="199"/>
      <c r="T3256" s="199"/>
      <c r="U3256" s="199"/>
      <c r="V3256" s="199"/>
      <c r="W3256" s="199"/>
      <c r="X3256" s="199"/>
      <c r="Y3256" s="199"/>
      <c r="Z3256" s="199"/>
      <c r="AA3256" s="199"/>
      <c r="AB3256" s="199"/>
      <c r="AC3256" s="199"/>
      <c r="AD3256" s="199"/>
      <c r="AE3256" s="199"/>
      <c r="AF3256" s="199"/>
      <c r="AG3256" s="199"/>
    </row>
    <row r="3257" spans="19:33" customFormat="1" ht="12.75">
      <c r="S3257" s="199"/>
      <c r="T3257" s="199"/>
      <c r="U3257" s="199"/>
      <c r="V3257" s="199"/>
      <c r="W3257" s="199"/>
      <c r="X3257" s="199"/>
      <c r="Y3257" s="199"/>
      <c r="Z3257" s="199"/>
      <c r="AA3257" s="199"/>
      <c r="AB3257" s="199"/>
      <c r="AC3257" s="199"/>
      <c r="AD3257" s="199"/>
      <c r="AE3257" s="199"/>
      <c r="AF3257" s="199"/>
      <c r="AG3257" s="199"/>
    </row>
    <row r="3258" spans="19:33" customFormat="1" ht="12.75">
      <c r="S3258" s="199"/>
      <c r="T3258" s="199"/>
      <c r="U3258" s="199"/>
      <c r="V3258" s="199"/>
      <c r="W3258" s="199"/>
      <c r="X3258" s="199"/>
      <c r="Y3258" s="199"/>
      <c r="Z3258" s="199"/>
      <c r="AA3258" s="199"/>
      <c r="AB3258" s="199"/>
      <c r="AC3258" s="199"/>
      <c r="AD3258" s="199"/>
      <c r="AE3258" s="199"/>
      <c r="AF3258" s="199"/>
      <c r="AG3258" s="199"/>
    </row>
    <row r="3259" spans="19:33" customFormat="1" ht="12.75">
      <c r="S3259" s="199"/>
      <c r="T3259" s="199"/>
      <c r="U3259" s="199"/>
      <c r="V3259" s="199"/>
      <c r="W3259" s="199"/>
      <c r="X3259" s="199"/>
      <c r="Y3259" s="199"/>
      <c r="Z3259" s="199"/>
      <c r="AA3259" s="199"/>
      <c r="AB3259" s="199"/>
      <c r="AC3259" s="199"/>
      <c r="AD3259" s="199"/>
      <c r="AE3259" s="199"/>
      <c r="AF3259" s="199"/>
      <c r="AG3259" s="199"/>
    </row>
    <row r="3260" spans="19:33" customFormat="1" ht="12.75">
      <c r="S3260" s="199"/>
      <c r="T3260" s="199"/>
      <c r="U3260" s="199"/>
      <c r="V3260" s="199"/>
      <c r="W3260" s="199"/>
      <c r="X3260" s="199"/>
      <c r="Y3260" s="199"/>
      <c r="Z3260" s="199"/>
      <c r="AA3260" s="199"/>
      <c r="AB3260" s="199"/>
      <c r="AC3260" s="199"/>
      <c r="AD3260" s="199"/>
      <c r="AE3260" s="199"/>
      <c r="AF3260" s="199"/>
      <c r="AG3260" s="199"/>
    </row>
    <row r="3261" spans="19:33" customFormat="1" ht="12.75">
      <c r="S3261" s="199"/>
      <c r="T3261" s="199"/>
      <c r="U3261" s="199"/>
      <c r="V3261" s="199"/>
      <c r="W3261" s="199"/>
      <c r="X3261" s="199"/>
      <c r="Y3261" s="199"/>
      <c r="Z3261" s="199"/>
      <c r="AA3261" s="199"/>
      <c r="AB3261" s="199"/>
      <c r="AC3261" s="199"/>
      <c r="AD3261" s="199"/>
      <c r="AE3261" s="199"/>
      <c r="AF3261" s="199"/>
      <c r="AG3261" s="199"/>
    </row>
    <row r="3262" spans="19:33" customFormat="1" ht="12.75">
      <c r="S3262" s="199"/>
      <c r="T3262" s="199"/>
      <c r="U3262" s="199"/>
      <c r="V3262" s="199"/>
      <c r="W3262" s="199"/>
      <c r="X3262" s="199"/>
      <c r="Y3262" s="199"/>
      <c r="Z3262" s="199"/>
      <c r="AA3262" s="199"/>
      <c r="AB3262" s="199"/>
      <c r="AC3262" s="199"/>
      <c r="AD3262" s="199"/>
      <c r="AE3262" s="199"/>
      <c r="AF3262" s="199"/>
      <c r="AG3262" s="199"/>
    </row>
    <row r="3263" spans="19:33" customFormat="1" ht="12.75">
      <c r="S3263" s="199"/>
      <c r="T3263" s="199"/>
      <c r="U3263" s="199"/>
      <c r="V3263" s="199"/>
      <c r="W3263" s="199"/>
      <c r="X3263" s="199"/>
      <c r="Y3263" s="199"/>
      <c r="Z3263" s="199"/>
      <c r="AA3263" s="199"/>
      <c r="AB3263" s="199"/>
      <c r="AC3263" s="199"/>
      <c r="AD3263" s="199"/>
      <c r="AE3263" s="199"/>
      <c r="AF3263" s="199"/>
      <c r="AG3263" s="199"/>
    </row>
    <row r="3264" spans="19:33" customFormat="1" ht="12.75">
      <c r="S3264" s="199"/>
      <c r="T3264" s="199"/>
      <c r="U3264" s="199"/>
      <c r="V3264" s="199"/>
      <c r="W3264" s="199"/>
      <c r="X3264" s="199"/>
      <c r="Y3264" s="199"/>
      <c r="Z3264" s="199"/>
      <c r="AA3264" s="199"/>
      <c r="AB3264" s="199"/>
      <c r="AC3264" s="199"/>
      <c r="AD3264" s="199"/>
      <c r="AE3264" s="199"/>
      <c r="AF3264" s="199"/>
      <c r="AG3264" s="199"/>
    </row>
    <row r="3265" spans="19:33" customFormat="1" ht="12.75">
      <c r="S3265" s="199"/>
      <c r="T3265" s="199"/>
      <c r="U3265" s="199"/>
      <c r="V3265" s="199"/>
      <c r="W3265" s="199"/>
      <c r="X3265" s="199"/>
      <c r="Y3265" s="199"/>
      <c r="Z3265" s="199"/>
      <c r="AA3265" s="199"/>
      <c r="AB3265" s="199"/>
      <c r="AC3265" s="199"/>
      <c r="AD3265" s="199"/>
      <c r="AE3265" s="199"/>
      <c r="AF3265" s="199"/>
      <c r="AG3265" s="199"/>
    </row>
    <row r="3266" spans="19:33" customFormat="1" ht="12.75">
      <c r="S3266" s="199"/>
      <c r="T3266" s="199"/>
      <c r="U3266" s="199"/>
      <c r="V3266" s="199"/>
      <c r="W3266" s="199"/>
      <c r="X3266" s="199"/>
      <c r="Y3266" s="199"/>
      <c r="Z3266" s="199"/>
      <c r="AA3266" s="199"/>
      <c r="AB3266" s="199"/>
      <c r="AC3266" s="199"/>
      <c r="AD3266" s="199"/>
      <c r="AE3266" s="199"/>
      <c r="AF3266" s="199"/>
      <c r="AG3266" s="199"/>
    </row>
    <row r="3267" spans="19:33" customFormat="1" ht="12.75">
      <c r="S3267" s="199"/>
      <c r="T3267" s="199"/>
      <c r="U3267" s="199"/>
      <c r="V3267" s="199"/>
      <c r="W3267" s="199"/>
      <c r="X3267" s="199"/>
      <c r="Y3267" s="199"/>
      <c r="Z3267" s="199"/>
      <c r="AA3267" s="199"/>
      <c r="AB3267" s="199"/>
      <c r="AC3267" s="199"/>
      <c r="AD3267" s="199"/>
      <c r="AE3267" s="199"/>
      <c r="AF3267" s="199"/>
      <c r="AG3267" s="199"/>
    </row>
    <row r="3268" spans="19:33" customFormat="1" ht="12.75">
      <c r="S3268" s="199"/>
      <c r="T3268" s="199"/>
      <c r="U3268" s="199"/>
      <c r="V3268" s="199"/>
      <c r="W3268" s="199"/>
      <c r="X3268" s="199"/>
      <c r="Y3268" s="199"/>
      <c r="Z3268" s="199"/>
      <c r="AA3268" s="199"/>
      <c r="AB3268" s="199"/>
      <c r="AC3268" s="199"/>
      <c r="AD3268" s="199"/>
      <c r="AE3268" s="199"/>
      <c r="AF3268" s="199"/>
      <c r="AG3268" s="199"/>
    </row>
    <row r="3269" spans="19:33" customFormat="1" ht="12.75">
      <c r="S3269" s="199"/>
      <c r="T3269" s="199"/>
      <c r="U3269" s="199"/>
      <c r="V3269" s="199"/>
      <c r="W3269" s="199"/>
      <c r="X3269" s="199"/>
      <c r="Y3269" s="199"/>
      <c r="Z3269" s="199"/>
      <c r="AA3269" s="199"/>
      <c r="AB3269" s="199"/>
      <c r="AC3269" s="199"/>
      <c r="AD3269" s="199"/>
      <c r="AE3269" s="199"/>
      <c r="AF3269" s="199"/>
      <c r="AG3269" s="199"/>
    </row>
    <row r="3270" spans="19:33" customFormat="1" ht="12.75">
      <c r="S3270" s="199"/>
      <c r="T3270" s="199"/>
      <c r="U3270" s="199"/>
      <c r="V3270" s="199"/>
      <c r="W3270" s="199"/>
      <c r="X3270" s="199"/>
      <c r="Y3270" s="199"/>
      <c r="Z3270" s="199"/>
      <c r="AA3270" s="199"/>
      <c r="AB3270" s="199"/>
      <c r="AC3270" s="199"/>
      <c r="AD3270" s="199"/>
      <c r="AE3270" s="199"/>
      <c r="AF3270" s="199"/>
      <c r="AG3270" s="199"/>
    </row>
    <row r="3271" spans="19:33" customFormat="1" ht="12.75">
      <c r="S3271" s="199"/>
      <c r="T3271" s="199"/>
      <c r="U3271" s="199"/>
      <c r="V3271" s="199"/>
      <c r="W3271" s="199"/>
      <c r="X3271" s="199"/>
      <c r="Y3271" s="199"/>
      <c r="Z3271" s="199"/>
      <c r="AA3271" s="199"/>
      <c r="AB3271" s="199"/>
      <c r="AC3271" s="199"/>
      <c r="AD3271" s="199"/>
      <c r="AE3271" s="199"/>
      <c r="AF3271" s="199"/>
      <c r="AG3271" s="199"/>
    </row>
    <row r="3272" spans="19:33" customFormat="1" ht="12.75">
      <c r="S3272" s="199"/>
      <c r="T3272" s="199"/>
      <c r="U3272" s="199"/>
      <c r="V3272" s="199"/>
      <c r="W3272" s="199"/>
      <c r="X3272" s="199"/>
      <c r="Y3272" s="199"/>
      <c r="Z3272" s="199"/>
      <c r="AA3272" s="199"/>
      <c r="AB3272" s="199"/>
      <c r="AC3272" s="199"/>
      <c r="AD3272" s="199"/>
      <c r="AE3272" s="199"/>
      <c r="AF3272" s="199"/>
      <c r="AG3272" s="199"/>
    </row>
    <row r="3273" spans="19:33" customFormat="1" ht="12.75">
      <c r="S3273" s="199"/>
      <c r="T3273" s="199"/>
      <c r="U3273" s="199"/>
      <c r="V3273" s="199"/>
      <c r="W3273" s="199"/>
      <c r="X3273" s="199"/>
      <c r="Y3273" s="199"/>
      <c r="Z3273" s="199"/>
      <c r="AA3273" s="199"/>
      <c r="AB3273" s="199"/>
      <c r="AC3273" s="199"/>
      <c r="AD3273" s="199"/>
      <c r="AE3273" s="199"/>
      <c r="AF3273" s="199"/>
      <c r="AG3273" s="199"/>
    </row>
    <row r="3274" spans="19:33" customFormat="1" ht="12.75">
      <c r="S3274" s="199"/>
      <c r="T3274" s="199"/>
      <c r="U3274" s="199"/>
      <c r="V3274" s="199"/>
      <c r="W3274" s="199"/>
      <c r="X3274" s="199"/>
      <c r="Y3274" s="199"/>
      <c r="Z3274" s="199"/>
      <c r="AA3274" s="199"/>
      <c r="AB3274" s="199"/>
      <c r="AC3274" s="199"/>
      <c r="AD3274" s="199"/>
      <c r="AE3274" s="199"/>
      <c r="AF3274" s="199"/>
      <c r="AG3274" s="199"/>
    </row>
    <row r="3275" spans="19:33" customFormat="1" ht="12.75">
      <c r="S3275" s="199"/>
      <c r="T3275" s="199"/>
      <c r="U3275" s="199"/>
      <c r="V3275" s="199"/>
      <c r="W3275" s="199"/>
      <c r="X3275" s="199"/>
      <c r="Y3275" s="199"/>
      <c r="Z3275" s="199"/>
      <c r="AA3275" s="199"/>
      <c r="AB3275" s="199"/>
      <c r="AC3275" s="199"/>
      <c r="AD3275" s="199"/>
      <c r="AE3275" s="199"/>
      <c r="AF3275" s="199"/>
      <c r="AG3275" s="199"/>
    </row>
    <row r="3276" spans="19:33" customFormat="1" ht="12.75">
      <c r="S3276" s="199"/>
      <c r="T3276" s="199"/>
      <c r="U3276" s="199"/>
      <c r="V3276" s="199"/>
      <c r="W3276" s="199"/>
      <c r="X3276" s="199"/>
      <c r="Y3276" s="199"/>
      <c r="Z3276" s="199"/>
      <c r="AA3276" s="199"/>
      <c r="AB3276" s="199"/>
      <c r="AC3276" s="199"/>
      <c r="AD3276" s="199"/>
      <c r="AE3276" s="199"/>
      <c r="AF3276" s="199"/>
      <c r="AG3276" s="199"/>
    </row>
    <row r="3277" spans="19:33" customFormat="1" ht="12.75">
      <c r="S3277" s="199"/>
      <c r="T3277" s="199"/>
      <c r="U3277" s="199"/>
      <c r="V3277" s="199"/>
      <c r="W3277" s="199"/>
      <c r="X3277" s="199"/>
      <c r="Y3277" s="199"/>
      <c r="Z3277" s="199"/>
      <c r="AA3277" s="199"/>
      <c r="AB3277" s="199"/>
      <c r="AC3277" s="199"/>
      <c r="AD3277" s="199"/>
      <c r="AE3277" s="199"/>
      <c r="AF3277" s="199"/>
      <c r="AG3277" s="199"/>
    </row>
    <row r="3278" spans="19:33" customFormat="1" ht="12.75">
      <c r="S3278" s="199"/>
      <c r="T3278" s="199"/>
      <c r="U3278" s="199"/>
      <c r="V3278" s="199"/>
      <c r="W3278" s="199"/>
      <c r="X3278" s="199"/>
      <c r="Y3278" s="199"/>
      <c r="Z3278" s="199"/>
      <c r="AA3278" s="199"/>
      <c r="AB3278" s="199"/>
      <c r="AC3278" s="199"/>
      <c r="AD3278" s="199"/>
      <c r="AE3278" s="199"/>
      <c r="AF3278" s="199"/>
      <c r="AG3278" s="199"/>
    </row>
    <row r="3279" spans="19:33" customFormat="1" ht="12.75">
      <c r="S3279" s="199"/>
      <c r="T3279" s="199"/>
      <c r="U3279" s="199"/>
      <c r="V3279" s="199"/>
      <c r="W3279" s="199"/>
      <c r="X3279" s="199"/>
      <c r="Y3279" s="199"/>
      <c r="Z3279" s="199"/>
      <c r="AA3279" s="199"/>
      <c r="AB3279" s="199"/>
      <c r="AC3279" s="199"/>
      <c r="AD3279" s="199"/>
      <c r="AE3279" s="199"/>
      <c r="AF3279" s="199"/>
      <c r="AG3279" s="199"/>
    </row>
    <row r="3280" spans="19:33" customFormat="1" ht="12.75">
      <c r="S3280" s="199"/>
      <c r="T3280" s="199"/>
      <c r="U3280" s="199"/>
      <c r="V3280" s="199"/>
      <c r="W3280" s="199"/>
      <c r="X3280" s="199"/>
      <c r="Y3280" s="199"/>
      <c r="Z3280" s="199"/>
      <c r="AA3280" s="199"/>
      <c r="AB3280" s="199"/>
      <c r="AC3280" s="199"/>
      <c r="AD3280" s="199"/>
      <c r="AE3280" s="199"/>
      <c r="AF3280" s="199"/>
      <c r="AG3280" s="199"/>
    </row>
    <row r="3281" spans="19:33" customFormat="1" ht="12.75">
      <c r="S3281" s="199"/>
      <c r="T3281" s="199"/>
      <c r="U3281" s="199"/>
      <c r="V3281" s="199"/>
      <c r="W3281" s="199"/>
      <c r="X3281" s="199"/>
      <c r="Y3281" s="199"/>
      <c r="Z3281" s="199"/>
      <c r="AA3281" s="199"/>
      <c r="AB3281" s="199"/>
      <c r="AC3281" s="199"/>
      <c r="AD3281" s="199"/>
      <c r="AE3281" s="199"/>
      <c r="AF3281" s="199"/>
      <c r="AG3281" s="199"/>
    </row>
    <row r="3282" spans="19:33" customFormat="1" ht="12.75">
      <c r="S3282" s="199"/>
      <c r="T3282" s="199"/>
      <c r="U3282" s="199"/>
      <c r="V3282" s="199"/>
      <c r="W3282" s="199"/>
      <c r="X3282" s="199"/>
      <c r="Y3282" s="199"/>
      <c r="Z3282" s="199"/>
      <c r="AA3282" s="199"/>
      <c r="AB3282" s="199"/>
      <c r="AC3282" s="199"/>
      <c r="AD3282" s="199"/>
      <c r="AE3282" s="199"/>
      <c r="AF3282" s="199"/>
      <c r="AG3282" s="199"/>
    </row>
    <row r="3283" spans="19:33" customFormat="1" ht="12.75">
      <c r="S3283" s="199"/>
      <c r="T3283" s="199"/>
      <c r="U3283" s="199"/>
      <c r="V3283" s="199"/>
      <c r="W3283" s="199"/>
      <c r="X3283" s="199"/>
      <c r="Y3283" s="199"/>
      <c r="Z3283" s="199"/>
      <c r="AA3283" s="199"/>
      <c r="AB3283" s="199"/>
      <c r="AC3283" s="199"/>
      <c r="AD3283" s="199"/>
      <c r="AE3283" s="199"/>
      <c r="AF3283" s="199"/>
      <c r="AG3283" s="199"/>
    </row>
    <row r="3284" spans="19:33" customFormat="1" ht="12.75">
      <c r="S3284" s="199"/>
      <c r="T3284" s="199"/>
      <c r="U3284" s="199"/>
      <c r="V3284" s="199"/>
      <c r="W3284" s="199"/>
      <c r="X3284" s="199"/>
      <c r="Y3284" s="199"/>
      <c r="Z3284" s="199"/>
      <c r="AA3284" s="199"/>
      <c r="AB3284" s="199"/>
      <c r="AC3284" s="199"/>
      <c r="AD3284" s="199"/>
      <c r="AE3284" s="199"/>
      <c r="AF3284" s="199"/>
      <c r="AG3284" s="199"/>
    </row>
    <row r="3285" spans="19:33" customFormat="1" ht="12.75">
      <c r="S3285" s="199"/>
      <c r="T3285" s="199"/>
      <c r="U3285" s="199"/>
      <c r="V3285" s="199"/>
      <c r="W3285" s="199"/>
      <c r="X3285" s="199"/>
      <c r="Y3285" s="199"/>
      <c r="Z3285" s="199"/>
      <c r="AA3285" s="199"/>
      <c r="AB3285" s="199"/>
      <c r="AC3285" s="199"/>
      <c r="AD3285" s="199"/>
      <c r="AE3285" s="199"/>
      <c r="AF3285" s="199"/>
      <c r="AG3285" s="199"/>
    </row>
    <row r="3286" spans="19:33" customFormat="1" ht="12.75">
      <c r="S3286" s="199"/>
      <c r="T3286" s="199"/>
      <c r="U3286" s="199"/>
      <c r="V3286" s="199"/>
      <c r="W3286" s="199"/>
      <c r="X3286" s="199"/>
      <c r="Y3286" s="199"/>
      <c r="Z3286" s="199"/>
      <c r="AA3286" s="199"/>
      <c r="AB3286" s="199"/>
      <c r="AC3286" s="199"/>
      <c r="AD3286" s="199"/>
      <c r="AE3286" s="199"/>
      <c r="AF3286" s="199"/>
      <c r="AG3286" s="199"/>
    </row>
    <row r="3287" spans="19:33" customFormat="1" ht="12.75">
      <c r="S3287" s="199"/>
      <c r="T3287" s="199"/>
      <c r="U3287" s="199"/>
      <c r="V3287" s="199"/>
      <c r="W3287" s="199"/>
      <c r="X3287" s="199"/>
      <c r="Y3287" s="199"/>
      <c r="Z3287" s="199"/>
      <c r="AA3287" s="199"/>
      <c r="AB3287" s="199"/>
      <c r="AC3287" s="199"/>
      <c r="AD3287" s="199"/>
      <c r="AE3287" s="199"/>
      <c r="AF3287" s="199"/>
      <c r="AG3287" s="199"/>
    </row>
    <row r="3288" spans="19:33" customFormat="1" ht="12.75">
      <c r="S3288" s="199"/>
      <c r="T3288" s="199"/>
      <c r="U3288" s="199"/>
      <c r="V3288" s="199"/>
      <c r="W3288" s="199"/>
      <c r="X3288" s="199"/>
      <c r="Y3288" s="199"/>
      <c r="Z3288" s="199"/>
      <c r="AA3288" s="199"/>
      <c r="AB3288" s="199"/>
      <c r="AC3288" s="199"/>
      <c r="AD3288" s="199"/>
      <c r="AE3288" s="199"/>
      <c r="AF3288" s="199"/>
      <c r="AG3288" s="199"/>
    </row>
    <row r="3289" spans="19:33" customFormat="1" ht="12.75">
      <c r="S3289" s="199"/>
      <c r="T3289" s="199"/>
      <c r="U3289" s="199"/>
      <c r="V3289" s="199"/>
      <c r="W3289" s="199"/>
      <c r="X3289" s="199"/>
      <c r="Y3289" s="199"/>
      <c r="Z3289" s="199"/>
      <c r="AA3289" s="199"/>
      <c r="AB3289" s="199"/>
      <c r="AC3289" s="199"/>
      <c r="AD3289" s="199"/>
      <c r="AE3289" s="199"/>
      <c r="AF3289" s="199"/>
      <c r="AG3289" s="199"/>
    </row>
    <row r="3290" spans="19:33" customFormat="1" ht="12.75">
      <c r="S3290" s="199"/>
      <c r="T3290" s="199"/>
      <c r="U3290" s="199"/>
      <c r="V3290" s="199"/>
      <c r="W3290" s="199"/>
      <c r="X3290" s="199"/>
      <c r="Y3290" s="199"/>
      <c r="Z3290" s="199"/>
      <c r="AA3290" s="199"/>
      <c r="AB3290" s="199"/>
      <c r="AC3290" s="199"/>
      <c r="AD3290" s="199"/>
      <c r="AE3290" s="199"/>
      <c r="AF3290" s="199"/>
      <c r="AG3290" s="199"/>
    </row>
    <row r="3291" spans="19:33" customFormat="1" ht="12.75">
      <c r="S3291" s="199"/>
      <c r="T3291" s="199"/>
      <c r="U3291" s="199"/>
      <c r="V3291" s="199"/>
      <c r="W3291" s="199"/>
      <c r="X3291" s="199"/>
      <c r="Y3291" s="199"/>
      <c r="Z3291" s="199"/>
      <c r="AA3291" s="199"/>
      <c r="AB3291" s="199"/>
      <c r="AC3291" s="199"/>
      <c r="AD3291" s="199"/>
      <c r="AE3291" s="199"/>
      <c r="AF3291" s="199"/>
      <c r="AG3291" s="199"/>
    </row>
    <row r="3292" spans="19:33" customFormat="1" ht="12.75">
      <c r="S3292" s="199"/>
      <c r="T3292" s="199"/>
      <c r="U3292" s="199"/>
      <c r="V3292" s="199"/>
      <c r="W3292" s="199"/>
      <c r="X3292" s="199"/>
      <c r="Y3292" s="199"/>
      <c r="Z3292" s="199"/>
      <c r="AA3292" s="199"/>
      <c r="AB3292" s="199"/>
      <c r="AC3292" s="199"/>
      <c r="AD3292" s="199"/>
      <c r="AE3292" s="199"/>
      <c r="AF3292" s="199"/>
      <c r="AG3292" s="199"/>
    </row>
    <row r="3293" spans="19:33" customFormat="1" ht="12.75">
      <c r="S3293" s="199"/>
      <c r="T3293" s="199"/>
      <c r="U3293" s="199"/>
      <c r="V3293" s="199"/>
      <c r="W3293" s="199"/>
      <c r="X3293" s="199"/>
      <c r="Y3293" s="199"/>
      <c r="Z3293" s="199"/>
      <c r="AA3293" s="199"/>
      <c r="AB3293" s="199"/>
      <c r="AC3293" s="199"/>
      <c r="AD3293" s="199"/>
      <c r="AE3293" s="199"/>
      <c r="AF3293" s="199"/>
      <c r="AG3293" s="199"/>
    </row>
    <row r="3294" spans="19:33" customFormat="1" ht="12.75">
      <c r="S3294" s="199"/>
      <c r="T3294" s="199"/>
      <c r="U3294" s="199"/>
      <c r="V3294" s="199"/>
      <c r="W3294" s="199"/>
      <c r="X3294" s="199"/>
      <c r="Y3294" s="199"/>
      <c r="Z3294" s="199"/>
      <c r="AA3294" s="199"/>
      <c r="AB3294" s="199"/>
      <c r="AC3294" s="199"/>
      <c r="AD3294" s="199"/>
      <c r="AE3294" s="199"/>
      <c r="AF3294" s="199"/>
      <c r="AG3294" s="199"/>
    </row>
    <row r="3295" spans="19:33" customFormat="1" ht="12.75">
      <c r="S3295" s="199"/>
      <c r="T3295" s="199"/>
      <c r="U3295" s="199"/>
      <c r="V3295" s="199"/>
      <c r="W3295" s="199"/>
      <c r="X3295" s="199"/>
      <c r="Y3295" s="199"/>
      <c r="Z3295" s="199"/>
      <c r="AA3295" s="199"/>
      <c r="AB3295" s="199"/>
      <c r="AC3295" s="199"/>
      <c r="AD3295" s="199"/>
      <c r="AE3295" s="199"/>
      <c r="AF3295" s="199"/>
      <c r="AG3295" s="199"/>
    </row>
    <row r="3296" spans="19:33" customFormat="1" ht="12.75">
      <c r="S3296" s="199"/>
      <c r="T3296" s="199"/>
      <c r="U3296" s="199"/>
      <c r="V3296" s="199"/>
      <c r="W3296" s="199"/>
      <c r="X3296" s="199"/>
      <c r="Y3296" s="199"/>
      <c r="Z3296" s="199"/>
      <c r="AA3296" s="199"/>
      <c r="AB3296" s="199"/>
      <c r="AC3296" s="199"/>
      <c r="AD3296" s="199"/>
      <c r="AE3296" s="199"/>
      <c r="AF3296" s="199"/>
      <c r="AG3296" s="199"/>
    </row>
    <row r="3297" spans="19:33" customFormat="1" ht="12.75">
      <c r="S3297" s="199"/>
      <c r="T3297" s="199"/>
      <c r="U3297" s="199"/>
      <c r="V3297" s="199"/>
      <c r="W3297" s="199"/>
      <c r="X3297" s="199"/>
      <c r="Y3297" s="199"/>
      <c r="Z3297" s="199"/>
      <c r="AA3297" s="199"/>
      <c r="AB3297" s="199"/>
      <c r="AC3297" s="199"/>
      <c r="AD3297" s="199"/>
      <c r="AE3297" s="199"/>
      <c r="AF3297" s="199"/>
      <c r="AG3297" s="199"/>
    </row>
    <row r="3298" spans="19:33" customFormat="1" ht="12.75">
      <c r="S3298" s="199"/>
      <c r="T3298" s="199"/>
      <c r="U3298" s="199"/>
      <c r="V3298" s="199"/>
      <c r="W3298" s="199"/>
      <c r="X3298" s="199"/>
      <c r="Y3298" s="199"/>
      <c r="Z3298" s="199"/>
      <c r="AA3298" s="199"/>
      <c r="AB3298" s="199"/>
      <c r="AC3298" s="199"/>
      <c r="AD3298" s="199"/>
      <c r="AE3298" s="199"/>
      <c r="AF3298" s="199"/>
      <c r="AG3298" s="199"/>
    </row>
    <row r="3299" spans="19:33" customFormat="1" ht="12.75">
      <c r="S3299" s="199"/>
      <c r="T3299" s="199"/>
      <c r="U3299" s="199"/>
      <c r="V3299" s="199"/>
      <c r="W3299" s="199"/>
      <c r="X3299" s="199"/>
      <c r="Y3299" s="199"/>
      <c r="Z3299" s="199"/>
      <c r="AA3299" s="199"/>
      <c r="AB3299" s="199"/>
      <c r="AC3299" s="199"/>
      <c r="AD3299" s="199"/>
      <c r="AE3299" s="199"/>
      <c r="AF3299" s="199"/>
      <c r="AG3299" s="199"/>
    </row>
    <row r="3300" spans="19:33" customFormat="1" ht="12.75">
      <c r="S3300" s="199"/>
      <c r="T3300" s="199"/>
      <c r="U3300" s="199"/>
      <c r="V3300" s="199"/>
      <c r="W3300" s="199"/>
      <c r="X3300" s="199"/>
      <c r="Y3300" s="199"/>
      <c r="Z3300" s="199"/>
      <c r="AA3300" s="199"/>
      <c r="AB3300" s="199"/>
      <c r="AC3300" s="199"/>
      <c r="AD3300" s="199"/>
      <c r="AE3300" s="199"/>
      <c r="AF3300" s="199"/>
      <c r="AG3300" s="199"/>
    </row>
    <row r="3301" spans="19:33" customFormat="1" ht="12.75">
      <c r="S3301" s="199"/>
      <c r="T3301" s="199"/>
      <c r="U3301" s="199"/>
      <c r="V3301" s="199"/>
      <c r="W3301" s="199"/>
      <c r="X3301" s="199"/>
      <c r="Y3301" s="199"/>
      <c r="Z3301" s="199"/>
      <c r="AA3301" s="199"/>
      <c r="AB3301" s="199"/>
      <c r="AC3301" s="199"/>
      <c r="AD3301" s="199"/>
      <c r="AE3301" s="199"/>
      <c r="AF3301" s="199"/>
      <c r="AG3301" s="199"/>
    </row>
    <row r="3302" spans="19:33" customFormat="1" ht="12.75">
      <c r="S3302" s="199"/>
      <c r="T3302" s="199"/>
      <c r="U3302" s="199"/>
      <c r="V3302" s="199"/>
      <c r="W3302" s="199"/>
      <c r="X3302" s="199"/>
      <c r="Y3302" s="199"/>
      <c r="Z3302" s="199"/>
      <c r="AA3302" s="199"/>
      <c r="AB3302" s="199"/>
      <c r="AC3302" s="199"/>
      <c r="AD3302" s="199"/>
      <c r="AE3302" s="199"/>
      <c r="AF3302" s="199"/>
      <c r="AG3302" s="199"/>
    </row>
    <row r="3303" spans="19:33" customFormat="1" ht="12.75">
      <c r="S3303" s="199"/>
      <c r="T3303" s="199"/>
      <c r="U3303" s="199"/>
      <c r="V3303" s="199"/>
      <c r="W3303" s="199"/>
      <c r="X3303" s="199"/>
      <c r="Y3303" s="199"/>
      <c r="Z3303" s="199"/>
      <c r="AA3303" s="199"/>
      <c r="AB3303" s="199"/>
      <c r="AC3303" s="199"/>
      <c r="AD3303" s="199"/>
      <c r="AE3303" s="199"/>
      <c r="AF3303" s="199"/>
      <c r="AG3303" s="199"/>
    </row>
    <row r="3304" spans="19:33" customFormat="1" ht="12.75">
      <c r="S3304" s="199"/>
      <c r="T3304" s="199"/>
      <c r="U3304" s="199"/>
      <c r="V3304" s="199"/>
      <c r="W3304" s="199"/>
      <c r="X3304" s="199"/>
      <c r="Y3304" s="199"/>
      <c r="Z3304" s="199"/>
      <c r="AA3304" s="199"/>
      <c r="AB3304" s="199"/>
      <c r="AC3304" s="199"/>
      <c r="AD3304" s="199"/>
      <c r="AE3304" s="199"/>
      <c r="AF3304" s="199"/>
      <c r="AG3304" s="199"/>
    </row>
    <row r="3305" spans="19:33" customFormat="1" ht="12.75">
      <c r="S3305" s="199"/>
      <c r="T3305" s="199"/>
      <c r="U3305" s="199"/>
      <c r="V3305" s="199"/>
      <c r="W3305" s="199"/>
      <c r="X3305" s="199"/>
      <c r="Y3305" s="199"/>
      <c r="Z3305" s="199"/>
      <c r="AA3305" s="199"/>
      <c r="AB3305" s="199"/>
      <c r="AC3305" s="199"/>
      <c r="AD3305" s="199"/>
      <c r="AE3305" s="199"/>
      <c r="AF3305" s="199"/>
      <c r="AG3305" s="199"/>
    </row>
    <row r="3306" spans="19:33" customFormat="1" ht="12.75">
      <c r="S3306" s="199"/>
      <c r="T3306" s="199"/>
      <c r="U3306" s="199"/>
      <c r="V3306" s="199"/>
      <c r="W3306" s="199"/>
      <c r="X3306" s="199"/>
      <c r="Y3306" s="199"/>
      <c r="Z3306" s="199"/>
      <c r="AA3306" s="199"/>
      <c r="AB3306" s="199"/>
      <c r="AC3306" s="199"/>
      <c r="AD3306" s="199"/>
      <c r="AE3306" s="199"/>
      <c r="AF3306" s="199"/>
      <c r="AG3306" s="199"/>
    </row>
    <row r="3307" spans="19:33" customFormat="1" ht="12.75">
      <c r="S3307" s="199"/>
      <c r="T3307" s="199"/>
      <c r="U3307" s="199"/>
      <c r="V3307" s="199"/>
      <c r="W3307" s="199"/>
      <c r="X3307" s="199"/>
      <c r="Y3307" s="199"/>
      <c r="Z3307" s="199"/>
      <c r="AA3307" s="199"/>
      <c r="AB3307" s="199"/>
      <c r="AC3307" s="199"/>
      <c r="AD3307" s="199"/>
      <c r="AE3307" s="199"/>
      <c r="AF3307" s="199"/>
      <c r="AG3307" s="199"/>
    </row>
    <row r="3308" spans="19:33" customFormat="1" ht="12.75">
      <c r="S3308" s="199"/>
      <c r="T3308" s="199"/>
      <c r="U3308" s="199"/>
      <c r="V3308" s="199"/>
      <c r="W3308" s="199"/>
      <c r="X3308" s="199"/>
      <c r="Y3308" s="199"/>
      <c r="Z3308" s="199"/>
      <c r="AA3308" s="199"/>
      <c r="AB3308" s="199"/>
      <c r="AC3308" s="199"/>
      <c r="AD3308" s="199"/>
      <c r="AE3308" s="199"/>
      <c r="AF3308" s="199"/>
      <c r="AG3308" s="199"/>
    </row>
    <row r="3309" spans="19:33" customFormat="1" ht="12.75">
      <c r="S3309" s="199"/>
      <c r="T3309" s="199"/>
      <c r="U3309" s="199"/>
      <c r="V3309" s="199"/>
      <c r="W3309" s="199"/>
      <c r="X3309" s="199"/>
      <c r="Y3309" s="199"/>
      <c r="Z3309" s="199"/>
      <c r="AA3309" s="199"/>
      <c r="AB3309" s="199"/>
      <c r="AC3309" s="199"/>
      <c r="AD3309" s="199"/>
      <c r="AE3309" s="199"/>
      <c r="AF3309" s="199"/>
      <c r="AG3309" s="199"/>
    </row>
    <row r="3310" spans="19:33" customFormat="1" ht="12.75">
      <c r="S3310" s="199"/>
      <c r="T3310" s="199"/>
      <c r="U3310" s="199"/>
      <c r="V3310" s="199"/>
      <c r="W3310" s="199"/>
      <c r="X3310" s="199"/>
      <c r="Y3310" s="199"/>
      <c r="Z3310" s="199"/>
      <c r="AA3310" s="199"/>
      <c r="AB3310" s="199"/>
      <c r="AC3310" s="199"/>
      <c r="AD3310" s="199"/>
      <c r="AE3310" s="199"/>
      <c r="AF3310" s="199"/>
      <c r="AG3310" s="199"/>
    </row>
    <row r="3311" spans="19:33" customFormat="1" ht="12.75">
      <c r="S3311" s="199"/>
      <c r="T3311" s="199"/>
      <c r="U3311" s="199"/>
      <c r="V3311" s="199"/>
      <c r="W3311" s="199"/>
      <c r="X3311" s="199"/>
      <c r="Y3311" s="199"/>
      <c r="Z3311" s="199"/>
      <c r="AA3311" s="199"/>
      <c r="AB3311" s="199"/>
      <c r="AC3311" s="199"/>
      <c r="AD3311" s="199"/>
      <c r="AE3311" s="199"/>
      <c r="AF3311" s="199"/>
      <c r="AG3311" s="199"/>
    </row>
    <row r="3312" spans="19:33" customFormat="1" ht="12.75">
      <c r="S3312" s="199"/>
      <c r="T3312" s="199"/>
      <c r="U3312" s="199"/>
      <c r="V3312" s="199"/>
      <c r="W3312" s="199"/>
      <c r="X3312" s="199"/>
      <c r="Y3312" s="199"/>
      <c r="Z3312" s="199"/>
      <c r="AA3312" s="199"/>
      <c r="AB3312" s="199"/>
      <c r="AC3312" s="199"/>
      <c r="AD3312" s="199"/>
      <c r="AE3312" s="199"/>
      <c r="AF3312" s="199"/>
      <c r="AG3312" s="199"/>
    </row>
    <row r="3313" spans="19:33" customFormat="1" ht="12.75">
      <c r="S3313" s="199"/>
      <c r="T3313" s="199"/>
      <c r="U3313" s="199"/>
      <c r="V3313" s="199"/>
      <c r="W3313" s="199"/>
      <c r="X3313" s="199"/>
      <c r="Y3313" s="199"/>
      <c r="Z3313" s="199"/>
      <c r="AA3313" s="199"/>
      <c r="AB3313" s="199"/>
      <c r="AC3313" s="199"/>
      <c r="AD3313" s="199"/>
      <c r="AE3313" s="199"/>
      <c r="AF3313" s="199"/>
      <c r="AG3313" s="199"/>
    </row>
    <row r="3314" spans="19:33" customFormat="1" ht="12.75">
      <c r="S3314" s="199"/>
      <c r="T3314" s="199"/>
      <c r="U3314" s="199"/>
      <c r="V3314" s="199"/>
      <c r="W3314" s="199"/>
      <c r="X3314" s="199"/>
      <c r="Y3314" s="199"/>
      <c r="Z3314" s="199"/>
      <c r="AA3314" s="199"/>
      <c r="AB3314" s="199"/>
      <c r="AC3314" s="199"/>
      <c r="AD3314" s="199"/>
      <c r="AE3314" s="199"/>
      <c r="AF3314" s="199"/>
      <c r="AG3314" s="199"/>
    </row>
    <row r="3315" spans="19:33" customFormat="1" ht="12.75">
      <c r="S3315" s="199"/>
      <c r="T3315" s="199"/>
      <c r="U3315" s="199"/>
      <c r="V3315" s="199"/>
      <c r="W3315" s="199"/>
      <c r="X3315" s="199"/>
      <c r="Y3315" s="199"/>
      <c r="Z3315" s="199"/>
      <c r="AA3315" s="199"/>
      <c r="AB3315" s="199"/>
      <c r="AC3315" s="199"/>
      <c r="AD3315" s="199"/>
      <c r="AE3315" s="199"/>
      <c r="AF3315" s="199"/>
      <c r="AG3315" s="199"/>
    </row>
    <row r="3316" spans="19:33" customFormat="1" ht="12.75">
      <c r="S3316" s="199"/>
      <c r="T3316" s="199"/>
      <c r="U3316" s="199"/>
      <c r="V3316" s="199"/>
      <c r="W3316" s="199"/>
      <c r="X3316" s="199"/>
      <c r="Y3316" s="199"/>
      <c r="Z3316" s="199"/>
      <c r="AA3316" s="199"/>
      <c r="AB3316" s="199"/>
      <c r="AC3316" s="199"/>
      <c r="AD3316" s="199"/>
      <c r="AE3316" s="199"/>
      <c r="AF3316" s="199"/>
      <c r="AG3316" s="199"/>
    </row>
    <row r="3317" spans="19:33" customFormat="1" ht="12.75">
      <c r="S3317" s="199"/>
      <c r="T3317" s="199"/>
      <c r="U3317" s="199"/>
      <c r="V3317" s="199"/>
      <c r="W3317" s="199"/>
      <c r="X3317" s="199"/>
      <c r="Y3317" s="199"/>
      <c r="Z3317" s="199"/>
      <c r="AA3317" s="199"/>
      <c r="AB3317" s="199"/>
      <c r="AC3317" s="199"/>
      <c r="AD3317" s="199"/>
      <c r="AE3317" s="199"/>
      <c r="AF3317" s="199"/>
      <c r="AG3317" s="199"/>
    </row>
    <row r="3318" spans="19:33" customFormat="1" ht="12.75">
      <c r="S3318" s="199"/>
      <c r="T3318" s="199"/>
      <c r="U3318" s="199"/>
      <c r="V3318" s="199"/>
      <c r="W3318" s="199"/>
      <c r="X3318" s="199"/>
      <c r="Y3318" s="199"/>
      <c r="Z3318" s="199"/>
      <c r="AA3318" s="199"/>
      <c r="AB3318" s="199"/>
      <c r="AC3318" s="199"/>
      <c r="AD3318" s="199"/>
      <c r="AE3318" s="199"/>
      <c r="AF3318" s="199"/>
      <c r="AG3318" s="199"/>
    </row>
    <row r="3319" spans="19:33" customFormat="1" ht="12.75">
      <c r="S3319" s="199"/>
      <c r="T3319" s="199"/>
      <c r="U3319" s="199"/>
      <c r="V3319" s="199"/>
      <c r="W3319" s="199"/>
      <c r="X3319" s="199"/>
      <c r="Y3319" s="199"/>
      <c r="Z3319" s="199"/>
      <c r="AA3319" s="199"/>
      <c r="AB3319" s="199"/>
      <c r="AC3319" s="199"/>
      <c r="AD3319" s="199"/>
      <c r="AE3319" s="199"/>
      <c r="AF3319" s="199"/>
      <c r="AG3319" s="199"/>
    </row>
    <row r="3320" spans="19:33" customFormat="1" ht="12.75">
      <c r="S3320" s="199"/>
      <c r="T3320" s="199"/>
      <c r="U3320" s="199"/>
      <c r="V3320" s="199"/>
      <c r="W3320" s="199"/>
      <c r="X3320" s="199"/>
      <c r="Y3320" s="199"/>
      <c r="Z3320" s="199"/>
      <c r="AA3320" s="199"/>
      <c r="AB3320" s="199"/>
      <c r="AC3320" s="199"/>
      <c r="AD3320" s="199"/>
      <c r="AE3320" s="199"/>
      <c r="AF3320" s="199"/>
      <c r="AG3320" s="199"/>
    </row>
    <row r="3321" spans="19:33" customFormat="1" ht="12.75">
      <c r="S3321" s="199"/>
      <c r="T3321" s="199"/>
      <c r="U3321" s="199"/>
      <c r="V3321" s="199"/>
      <c r="W3321" s="199"/>
      <c r="X3321" s="199"/>
      <c r="Y3321" s="199"/>
      <c r="Z3321" s="199"/>
      <c r="AA3321" s="199"/>
      <c r="AB3321" s="199"/>
      <c r="AC3321" s="199"/>
      <c r="AD3321" s="199"/>
      <c r="AE3321" s="199"/>
      <c r="AF3321" s="199"/>
      <c r="AG3321" s="199"/>
    </row>
    <row r="3322" spans="19:33" customFormat="1" ht="12.75">
      <c r="S3322" s="199"/>
      <c r="T3322" s="199"/>
      <c r="U3322" s="199"/>
      <c r="V3322" s="199"/>
      <c r="W3322" s="199"/>
      <c r="X3322" s="199"/>
      <c r="Y3322" s="199"/>
      <c r="Z3322" s="199"/>
      <c r="AA3322" s="199"/>
      <c r="AB3322" s="199"/>
      <c r="AC3322" s="199"/>
      <c r="AD3322" s="199"/>
      <c r="AE3322" s="199"/>
      <c r="AF3322" s="199"/>
      <c r="AG3322" s="199"/>
    </row>
    <row r="3323" spans="19:33" customFormat="1" ht="12.75">
      <c r="S3323" s="199"/>
      <c r="T3323" s="199"/>
      <c r="U3323" s="199"/>
      <c r="V3323" s="199"/>
      <c r="W3323" s="199"/>
      <c r="X3323" s="199"/>
      <c r="Y3323" s="199"/>
      <c r="Z3323" s="199"/>
      <c r="AA3323" s="199"/>
      <c r="AB3323" s="199"/>
      <c r="AC3323" s="199"/>
      <c r="AD3323" s="199"/>
      <c r="AE3323" s="199"/>
      <c r="AF3323" s="199"/>
      <c r="AG3323" s="199"/>
    </row>
    <row r="3324" spans="19:33" customFormat="1" ht="12.75">
      <c r="S3324" s="199"/>
      <c r="T3324" s="199"/>
      <c r="U3324" s="199"/>
      <c r="V3324" s="199"/>
      <c r="W3324" s="199"/>
      <c r="X3324" s="199"/>
      <c r="Y3324" s="199"/>
      <c r="Z3324" s="199"/>
      <c r="AA3324" s="199"/>
      <c r="AB3324" s="199"/>
      <c r="AC3324" s="199"/>
      <c r="AD3324" s="199"/>
      <c r="AE3324" s="199"/>
      <c r="AF3324" s="199"/>
      <c r="AG3324" s="199"/>
    </row>
    <row r="3325" spans="19:33" customFormat="1" ht="12.75">
      <c r="S3325" s="199"/>
      <c r="T3325" s="199"/>
      <c r="U3325" s="199"/>
      <c r="V3325" s="199"/>
      <c r="W3325" s="199"/>
      <c r="X3325" s="199"/>
      <c r="Y3325" s="199"/>
      <c r="Z3325" s="199"/>
      <c r="AA3325" s="199"/>
      <c r="AB3325" s="199"/>
      <c r="AC3325" s="199"/>
      <c r="AD3325" s="199"/>
      <c r="AE3325" s="199"/>
      <c r="AF3325" s="199"/>
      <c r="AG3325" s="199"/>
    </row>
    <row r="3326" spans="19:33" customFormat="1" ht="12.75">
      <c r="S3326" s="199"/>
      <c r="T3326" s="199"/>
      <c r="U3326" s="199"/>
      <c r="V3326" s="199"/>
      <c r="W3326" s="199"/>
      <c r="X3326" s="199"/>
      <c r="Y3326" s="199"/>
      <c r="Z3326" s="199"/>
      <c r="AA3326" s="199"/>
      <c r="AB3326" s="199"/>
      <c r="AC3326" s="199"/>
      <c r="AD3326" s="199"/>
      <c r="AE3326" s="199"/>
      <c r="AF3326" s="199"/>
      <c r="AG3326" s="199"/>
    </row>
    <row r="3327" spans="19:33" customFormat="1" ht="12.75">
      <c r="S3327" s="199"/>
      <c r="T3327" s="199"/>
      <c r="U3327" s="199"/>
      <c r="V3327" s="199"/>
      <c r="W3327" s="199"/>
      <c r="X3327" s="199"/>
      <c r="Y3327" s="199"/>
      <c r="Z3327" s="199"/>
      <c r="AA3327" s="199"/>
      <c r="AB3327" s="199"/>
      <c r="AC3327" s="199"/>
      <c r="AD3327" s="199"/>
      <c r="AE3327" s="199"/>
      <c r="AF3327" s="199"/>
      <c r="AG3327" s="199"/>
    </row>
    <row r="3328" spans="19:33" customFormat="1" ht="12.75">
      <c r="S3328" s="199"/>
      <c r="T3328" s="199"/>
      <c r="U3328" s="199"/>
      <c r="V3328" s="199"/>
      <c r="W3328" s="199"/>
      <c r="X3328" s="199"/>
      <c r="Y3328" s="199"/>
      <c r="Z3328" s="199"/>
      <c r="AA3328" s="199"/>
      <c r="AB3328" s="199"/>
      <c r="AC3328" s="199"/>
      <c r="AD3328" s="199"/>
      <c r="AE3328" s="199"/>
      <c r="AF3328" s="199"/>
      <c r="AG3328" s="199"/>
    </row>
    <row r="3329" spans="19:33" customFormat="1" ht="12.75">
      <c r="S3329" s="199"/>
      <c r="T3329" s="199"/>
      <c r="U3329" s="199"/>
      <c r="V3329" s="199"/>
      <c r="W3329" s="199"/>
      <c r="X3329" s="199"/>
      <c r="Y3329" s="199"/>
      <c r="Z3329" s="199"/>
      <c r="AA3329" s="199"/>
      <c r="AB3329" s="199"/>
      <c r="AC3329" s="199"/>
      <c r="AD3329" s="199"/>
      <c r="AE3329" s="199"/>
      <c r="AF3329" s="199"/>
      <c r="AG3329" s="199"/>
    </row>
    <row r="3330" spans="19:33" customFormat="1" ht="12.75">
      <c r="S3330" s="199"/>
      <c r="T3330" s="199"/>
      <c r="U3330" s="199"/>
      <c r="V3330" s="199"/>
      <c r="W3330" s="199"/>
      <c r="X3330" s="199"/>
      <c r="Y3330" s="199"/>
      <c r="Z3330" s="199"/>
      <c r="AA3330" s="199"/>
      <c r="AB3330" s="199"/>
      <c r="AC3330" s="199"/>
      <c r="AD3330" s="199"/>
      <c r="AE3330" s="199"/>
      <c r="AF3330" s="199"/>
      <c r="AG3330" s="199"/>
    </row>
    <row r="3331" spans="19:33" customFormat="1" ht="12.75">
      <c r="S3331" s="199"/>
      <c r="T3331" s="199"/>
      <c r="U3331" s="199"/>
      <c r="V3331" s="199"/>
      <c r="W3331" s="199"/>
      <c r="X3331" s="199"/>
      <c r="Y3331" s="199"/>
      <c r="Z3331" s="199"/>
      <c r="AA3331" s="199"/>
      <c r="AB3331" s="199"/>
      <c r="AC3331" s="199"/>
      <c r="AD3331" s="199"/>
      <c r="AE3331" s="199"/>
      <c r="AF3331" s="199"/>
      <c r="AG3331" s="199"/>
    </row>
    <row r="3332" spans="19:33" customFormat="1" ht="12.75">
      <c r="S3332" s="199"/>
      <c r="T3332" s="199"/>
      <c r="U3332" s="199"/>
      <c r="V3332" s="199"/>
      <c r="W3332" s="199"/>
      <c r="X3332" s="199"/>
      <c r="Y3332" s="199"/>
      <c r="Z3332" s="199"/>
      <c r="AA3332" s="199"/>
      <c r="AB3332" s="199"/>
      <c r="AC3332" s="199"/>
      <c r="AD3332" s="199"/>
      <c r="AE3332" s="199"/>
      <c r="AF3332" s="199"/>
      <c r="AG3332" s="199"/>
    </row>
    <row r="3333" spans="19:33" customFormat="1" ht="12.75">
      <c r="S3333" s="199"/>
      <c r="T3333" s="199"/>
      <c r="U3333" s="199"/>
      <c r="V3333" s="199"/>
      <c r="W3333" s="199"/>
      <c r="X3333" s="199"/>
      <c r="Y3333" s="199"/>
      <c r="Z3333" s="199"/>
      <c r="AA3333" s="199"/>
      <c r="AB3333" s="199"/>
      <c r="AC3333" s="199"/>
      <c r="AD3333" s="199"/>
      <c r="AE3333" s="199"/>
      <c r="AF3333" s="199"/>
      <c r="AG3333" s="199"/>
    </row>
    <row r="3334" spans="19:33" customFormat="1" ht="12.75">
      <c r="S3334" s="199"/>
      <c r="T3334" s="199"/>
      <c r="U3334" s="199"/>
      <c r="V3334" s="199"/>
      <c r="W3334" s="199"/>
      <c r="X3334" s="199"/>
      <c r="Y3334" s="199"/>
      <c r="Z3334" s="199"/>
      <c r="AA3334" s="199"/>
      <c r="AB3334" s="199"/>
      <c r="AC3334" s="199"/>
      <c r="AD3334" s="199"/>
      <c r="AE3334" s="199"/>
      <c r="AF3334" s="199"/>
      <c r="AG3334" s="199"/>
    </row>
    <row r="3335" spans="19:33" customFormat="1" ht="12.75">
      <c r="S3335" s="199"/>
      <c r="T3335" s="199"/>
      <c r="U3335" s="199"/>
      <c r="V3335" s="199"/>
      <c r="W3335" s="199"/>
      <c r="X3335" s="199"/>
      <c r="Y3335" s="199"/>
      <c r="Z3335" s="199"/>
      <c r="AA3335" s="199"/>
      <c r="AB3335" s="199"/>
      <c r="AC3335" s="199"/>
      <c r="AD3335" s="199"/>
      <c r="AE3335" s="199"/>
      <c r="AF3335" s="199"/>
      <c r="AG3335" s="199"/>
    </row>
    <row r="3336" spans="19:33" customFormat="1" ht="12.75">
      <c r="S3336" s="199"/>
      <c r="T3336" s="199"/>
      <c r="U3336" s="199"/>
      <c r="V3336" s="199"/>
      <c r="W3336" s="199"/>
      <c r="X3336" s="199"/>
      <c r="Y3336" s="199"/>
      <c r="Z3336" s="199"/>
      <c r="AA3336" s="199"/>
      <c r="AB3336" s="199"/>
      <c r="AC3336" s="199"/>
      <c r="AD3336" s="199"/>
      <c r="AE3336" s="199"/>
      <c r="AF3336" s="199"/>
      <c r="AG3336" s="199"/>
    </row>
    <row r="3337" spans="19:33" customFormat="1" ht="12.75">
      <c r="S3337" s="199"/>
      <c r="T3337" s="199"/>
      <c r="U3337" s="199"/>
      <c r="V3337" s="199"/>
      <c r="W3337" s="199"/>
      <c r="X3337" s="199"/>
      <c r="Y3337" s="199"/>
      <c r="Z3337" s="199"/>
      <c r="AA3337" s="199"/>
      <c r="AB3337" s="199"/>
      <c r="AC3337" s="199"/>
      <c r="AD3337" s="199"/>
      <c r="AE3337" s="199"/>
      <c r="AF3337" s="199"/>
      <c r="AG3337" s="199"/>
    </row>
    <row r="3338" spans="19:33" customFormat="1" ht="12.75">
      <c r="S3338" s="199"/>
      <c r="T3338" s="199"/>
      <c r="U3338" s="199"/>
      <c r="V3338" s="199"/>
      <c r="W3338" s="199"/>
      <c r="X3338" s="199"/>
      <c r="Y3338" s="199"/>
      <c r="Z3338" s="199"/>
      <c r="AA3338" s="199"/>
      <c r="AB3338" s="199"/>
      <c r="AC3338" s="199"/>
      <c r="AD3338" s="199"/>
      <c r="AE3338" s="199"/>
      <c r="AF3338" s="199"/>
      <c r="AG3338" s="199"/>
    </row>
    <row r="3339" spans="19:33" customFormat="1" ht="12.75">
      <c r="S3339" s="199"/>
      <c r="T3339" s="199"/>
      <c r="U3339" s="199"/>
      <c r="V3339" s="199"/>
      <c r="W3339" s="199"/>
      <c r="X3339" s="199"/>
      <c r="Y3339" s="199"/>
      <c r="Z3339" s="199"/>
      <c r="AA3339" s="199"/>
      <c r="AB3339" s="199"/>
      <c r="AC3339" s="199"/>
      <c r="AD3339" s="199"/>
      <c r="AE3339" s="199"/>
      <c r="AF3339" s="199"/>
      <c r="AG3339" s="199"/>
    </row>
    <row r="3340" spans="19:33" customFormat="1" ht="12.75">
      <c r="S3340" s="199"/>
      <c r="T3340" s="199"/>
      <c r="U3340" s="199"/>
      <c r="V3340" s="199"/>
      <c r="W3340" s="199"/>
      <c r="X3340" s="199"/>
      <c r="Y3340" s="199"/>
      <c r="Z3340" s="199"/>
      <c r="AA3340" s="199"/>
      <c r="AB3340" s="199"/>
      <c r="AC3340" s="199"/>
      <c r="AD3340" s="199"/>
      <c r="AE3340" s="199"/>
      <c r="AF3340" s="199"/>
      <c r="AG3340" s="199"/>
    </row>
    <row r="3341" spans="19:33" customFormat="1" ht="12.75">
      <c r="S3341" s="199"/>
      <c r="T3341" s="199"/>
      <c r="U3341" s="199"/>
      <c r="V3341" s="199"/>
      <c r="W3341" s="199"/>
      <c r="X3341" s="199"/>
      <c r="Y3341" s="199"/>
      <c r="Z3341" s="199"/>
      <c r="AA3341" s="199"/>
      <c r="AB3341" s="199"/>
      <c r="AC3341" s="199"/>
      <c r="AD3341" s="199"/>
      <c r="AE3341" s="199"/>
      <c r="AF3341" s="199"/>
      <c r="AG3341" s="199"/>
    </row>
    <row r="3342" spans="19:33" customFormat="1" ht="12.75">
      <c r="S3342" s="199"/>
      <c r="T3342" s="199"/>
      <c r="U3342" s="199"/>
      <c r="V3342" s="199"/>
      <c r="W3342" s="199"/>
      <c r="X3342" s="199"/>
      <c r="Y3342" s="199"/>
      <c r="Z3342" s="199"/>
      <c r="AA3342" s="199"/>
      <c r="AB3342" s="199"/>
      <c r="AC3342" s="199"/>
      <c r="AD3342" s="199"/>
      <c r="AE3342" s="199"/>
      <c r="AF3342" s="199"/>
      <c r="AG3342" s="199"/>
    </row>
    <row r="3343" spans="19:33" customFormat="1" ht="12.75">
      <c r="S3343" s="199"/>
      <c r="T3343" s="199"/>
      <c r="U3343" s="199"/>
      <c r="V3343" s="199"/>
      <c r="W3343" s="199"/>
      <c r="X3343" s="199"/>
      <c r="Y3343" s="199"/>
      <c r="Z3343" s="199"/>
      <c r="AA3343" s="199"/>
      <c r="AB3343" s="199"/>
      <c r="AC3343" s="199"/>
      <c r="AD3343" s="199"/>
      <c r="AE3343" s="199"/>
      <c r="AF3343" s="199"/>
      <c r="AG3343" s="199"/>
    </row>
    <row r="3344" spans="19:33" customFormat="1" ht="12.75">
      <c r="S3344" s="199"/>
      <c r="T3344" s="199"/>
      <c r="U3344" s="199"/>
      <c r="V3344" s="199"/>
      <c r="W3344" s="199"/>
      <c r="X3344" s="199"/>
      <c r="Y3344" s="199"/>
      <c r="Z3344" s="199"/>
      <c r="AA3344" s="199"/>
      <c r="AB3344" s="199"/>
      <c r="AC3344" s="199"/>
      <c r="AD3344" s="199"/>
      <c r="AE3344" s="199"/>
      <c r="AF3344" s="199"/>
      <c r="AG3344" s="199"/>
    </row>
    <row r="3345" spans="19:33" customFormat="1" ht="12.75">
      <c r="S3345" s="199"/>
      <c r="T3345" s="199"/>
      <c r="U3345" s="199"/>
      <c r="V3345" s="199"/>
      <c r="W3345" s="199"/>
      <c r="X3345" s="199"/>
      <c r="Y3345" s="199"/>
      <c r="Z3345" s="199"/>
      <c r="AA3345" s="199"/>
      <c r="AB3345" s="199"/>
      <c r="AC3345" s="199"/>
      <c r="AD3345" s="199"/>
      <c r="AE3345" s="199"/>
      <c r="AF3345" s="199"/>
      <c r="AG3345" s="199"/>
    </row>
    <row r="3346" spans="19:33" customFormat="1" ht="12.75">
      <c r="S3346" s="199"/>
      <c r="T3346" s="199"/>
      <c r="U3346" s="199"/>
      <c r="V3346" s="199"/>
      <c r="W3346" s="199"/>
      <c r="X3346" s="199"/>
      <c r="Y3346" s="199"/>
      <c r="Z3346" s="199"/>
      <c r="AA3346" s="199"/>
      <c r="AB3346" s="199"/>
      <c r="AC3346" s="199"/>
      <c r="AD3346" s="199"/>
      <c r="AE3346" s="199"/>
      <c r="AF3346" s="199"/>
      <c r="AG3346" s="199"/>
    </row>
    <row r="3347" spans="19:33" customFormat="1" ht="12.75">
      <c r="S3347" s="199"/>
      <c r="T3347" s="199"/>
      <c r="U3347" s="199"/>
      <c r="V3347" s="199"/>
      <c r="W3347" s="199"/>
      <c r="X3347" s="199"/>
      <c r="Y3347" s="199"/>
      <c r="Z3347" s="199"/>
      <c r="AA3347" s="199"/>
      <c r="AB3347" s="199"/>
      <c r="AC3347" s="199"/>
      <c r="AD3347" s="199"/>
      <c r="AE3347" s="199"/>
      <c r="AF3347" s="199"/>
      <c r="AG3347" s="199"/>
    </row>
    <row r="3348" spans="19:33" customFormat="1" ht="12.75">
      <c r="S3348" s="199"/>
      <c r="T3348" s="199"/>
      <c r="U3348" s="199"/>
      <c r="V3348" s="199"/>
      <c r="W3348" s="199"/>
      <c r="X3348" s="199"/>
      <c r="Y3348" s="199"/>
      <c r="Z3348" s="199"/>
      <c r="AA3348" s="199"/>
      <c r="AB3348" s="199"/>
      <c r="AC3348" s="199"/>
      <c r="AD3348" s="199"/>
      <c r="AE3348" s="199"/>
      <c r="AF3348" s="199"/>
      <c r="AG3348" s="199"/>
    </row>
    <row r="3349" spans="19:33" customFormat="1" ht="12.75">
      <c r="S3349" s="199"/>
      <c r="T3349" s="199"/>
      <c r="U3349" s="199"/>
      <c r="V3349" s="199"/>
      <c r="W3349" s="199"/>
      <c r="X3349" s="199"/>
      <c r="Y3349" s="199"/>
      <c r="Z3349" s="199"/>
      <c r="AA3349" s="199"/>
      <c r="AB3349" s="199"/>
      <c r="AC3349" s="199"/>
      <c r="AD3349" s="199"/>
      <c r="AE3349" s="199"/>
      <c r="AF3349" s="199"/>
      <c r="AG3349" s="199"/>
    </row>
    <row r="3350" spans="19:33" customFormat="1" ht="12.75">
      <c r="S3350" s="199"/>
      <c r="T3350" s="199"/>
      <c r="U3350" s="199"/>
      <c r="V3350" s="199"/>
      <c r="W3350" s="199"/>
      <c r="X3350" s="199"/>
      <c r="Y3350" s="199"/>
      <c r="Z3350" s="199"/>
      <c r="AA3350" s="199"/>
      <c r="AB3350" s="199"/>
      <c r="AC3350" s="199"/>
      <c r="AD3350" s="199"/>
      <c r="AE3350" s="199"/>
      <c r="AF3350" s="199"/>
      <c r="AG3350" s="199"/>
    </row>
    <row r="3351" spans="19:33" customFormat="1" ht="12.75">
      <c r="S3351" s="199"/>
      <c r="T3351" s="199"/>
      <c r="U3351" s="199"/>
      <c r="V3351" s="199"/>
      <c r="W3351" s="199"/>
      <c r="X3351" s="199"/>
      <c r="Y3351" s="199"/>
      <c r="Z3351" s="199"/>
      <c r="AA3351" s="199"/>
      <c r="AB3351" s="199"/>
      <c r="AC3351" s="199"/>
      <c r="AD3351" s="199"/>
      <c r="AE3351" s="199"/>
      <c r="AF3351" s="199"/>
      <c r="AG3351" s="199"/>
    </row>
    <row r="3352" spans="19:33" customFormat="1" ht="12.75">
      <c r="S3352" s="199"/>
      <c r="T3352" s="199"/>
      <c r="U3352" s="199"/>
      <c r="V3352" s="199"/>
      <c r="W3352" s="199"/>
      <c r="X3352" s="199"/>
      <c r="Y3352" s="199"/>
      <c r="Z3352" s="199"/>
      <c r="AA3352" s="199"/>
      <c r="AB3352" s="199"/>
      <c r="AC3352" s="199"/>
      <c r="AD3352" s="199"/>
      <c r="AE3352" s="199"/>
      <c r="AF3352" s="199"/>
      <c r="AG3352" s="199"/>
    </row>
    <row r="3353" spans="19:33" customFormat="1" ht="12.75">
      <c r="S3353" s="199"/>
      <c r="T3353" s="199"/>
      <c r="U3353" s="199"/>
      <c r="V3353" s="199"/>
      <c r="W3353" s="199"/>
      <c r="X3353" s="199"/>
      <c r="Y3353" s="199"/>
      <c r="Z3353" s="199"/>
      <c r="AA3353" s="199"/>
      <c r="AB3353" s="199"/>
      <c r="AC3353" s="199"/>
      <c r="AD3353" s="199"/>
      <c r="AE3353" s="199"/>
      <c r="AF3353" s="199"/>
      <c r="AG3353" s="199"/>
    </row>
    <row r="3354" spans="19:33" customFormat="1" ht="12.75">
      <c r="S3354" s="199"/>
      <c r="T3354" s="199"/>
      <c r="U3354" s="199"/>
      <c r="V3354" s="199"/>
      <c r="W3354" s="199"/>
      <c r="X3354" s="199"/>
      <c r="Y3354" s="199"/>
      <c r="Z3354" s="199"/>
      <c r="AA3354" s="199"/>
      <c r="AB3354" s="199"/>
      <c r="AC3354" s="199"/>
      <c r="AD3354" s="199"/>
      <c r="AE3354" s="199"/>
      <c r="AF3354" s="199"/>
      <c r="AG3354" s="199"/>
    </row>
    <row r="3355" spans="19:33" customFormat="1" ht="12.75">
      <c r="S3355" s="199"/>
      <c r="T3355" s="199"/>
      <c r="U3355" s="199"/>
      <c r="V3355" s="199"/>
      <c r="W3355" s="199"/>
      <c r="X3355" s="199"/>
      <c r="Y3355" s="199"/>
      <c r="Z3355" s="199"/>
      <c r="AA3355" s="199"/>
      <c r="AB3355" s="199"/>
      <c r="AC3355" s="199"/>
      <c r="AD3355" s="199"/>
      <c r="AE3355" s="199"/>
      <c r="AF3355" s="199"/>
      <c r="AG3355" s="199"/>
    </row>
    <row r="3356" spans="19:33" customFormat="1" ht="12.75">
      <c r="S3356" s="199"/>
      <c r="T3356" s="199"/>
      <c r="U3356" s="199"/>
      <c r="V3356" s="199"/>
      <c r="W3356" s="199"/>
      <c r="X3356" s="199"/>
      <c r="Y3356" s="199"/>
      <c r="Z3356" s="199"/>
      <c r="AA3356" s="199"/>
      <c r="AB3356" s="199"/>
      <c r="AC3356" s="199"/>
      <c r="AD3356" s="199"/>
      <c r="AE3356" s="199"/>
      <c r="AF3356" s="199"/>
      <c r="AG3356" s="199"/>
    </row>
    <row r="3357" spans="19:33" customFormat="1" ht="12.75">
      <c r="S3357" s="199"/>
      <c r="T3357" s="199"/>
      <c r="U3357" s="199"/>
      <c r="V3357" s="199"/>
      <c r="W3357" s="199"/>
      <c r="X3357" s="199"/>
      <c r="Y3357" s="199"/>
      <c r="Z3357" s="199"/>
      <c r="AA3357" s="199"/>
      <c r="AB3357" s="199"/>
      <c r="AC3357" s="199"/>
      <c r="AD3357" s="199"/>
      <c r="AE3357" s="199"/>
      <c r="AF3357" s="199"/>
      <c r="AG3357" s="199"/>
    </row>
    <row r="3358" spans="19:33" customFormat="1" ht="12.75">
      <c r="S3358" s="199"/>
      <c r="T3358" s="199"/>
      <c r="U3358" s="199"/>
      <c r="V3358" s="199"/>
      <c r="W3358" s="199"/>
      <c r="X3358" s="199"/>
      <c r="Y3358" s="199"/>
      <c r="Z3358" s="199"/>
      <c r="AA3358" s="199"/>
      <c r="AB3358" s="199"/>
      <c r="AC3358" s="199"/>
      <c r="AD3358" s="199"/>
      <c r="AE3358" s="199"/>
      <c r="AF3358" s="199"/>
      <c r="AG3358" s="199"/>
    </row>
    <row r="3359" spans="19:33" customFormat="1" ht="12.75">
      <c r="S3359" s="199"/>
      <c r="T3359" s="199"/>
      <c r="U3359" s="199"/>
      <c r="V3359" s="199"/>
      <c r="W3359" s="199"/>
      <c r="X3359" s="199"/>
      <c r="Y3359" s="199"/>
      <c r="Z3359" s="199"/>
      <c r="AA3359" s="199"/>
      <c r="AB3359" s="199"/>
      <c r="AC3359" s="199"/>
      <c r="AD3359" s="199"/>
      <c r="AE3359" s="199"/>
      <c r="AF3359" s="199"/>
      <c r="AG3359" s="199"/>
    </row>
    <row r="3360" spans="19:33" customFormat="1" ht="12.75">
      <c r="S3360" s="199"/>
      <c r="T3360" s="199"/>
      <c r="U3360" s="199"/>
      <c r="V3360" s="199"/>
      <c r="W3360" s="199"/>
      <c r="X3360" s="199"/>
      <c r="Y3360" s="199"/>
      <c r="Z3360" s="199"/>
      <c r="AA3360" s="199"/>
      <c r="AB3360" s="199"/>
      <c r="AC3360" s="199"/>
      <c r="AD3360" s="199"/>
      <c r="AE3360" s="199"/>
      <c r="AF3360" s="199"/>
      <c r="AG3360" s="199"/>
    </row>
    <row r="3361" spans="19:33" customFormat="1" ht="12.75">
      <c r="S3361" s="199"/>
      <c r="T3361" s="199"/>
      <c r="U3361" s="199"/>
      <c r="V3361" s="199"/>
      <c r="W3361" s="199"/>
      <c r="X3361" s="199"/>
      <c r="Y3361" s="199"/>
      <c r="Z3361" s="199"/>
      <c r="AA3361" s="199"/>
      <c r="AB3361" s="199"/>
      <c r="AC3361" s="199"/>
      <c r="AD3361" s="199"/>
      <c r="AE3361" s="199"/>
      <c r="AF3361" s="199"/>
      <c r="AG3361" s="199"/>
    </row>
    <row r="3362" spans="19:33" customFormat="1" ht="12.75">
      <c r="S3362" s="199"/>
      <c r="T3362" s="199"/>
      <c r="U3362" s="199"/>
      <c r="V3362" s="199"/>
      <c r="W3362" s="199"/>
      <c r="X3362" s="199"/>
      <c r="Y3362" s="199"/>
      <c r="Z3362" s="199"/>
      <c r="AA3362" s="199"/>
      <c r="AB3362" s="199"/>
      <c r="AC3362" s="199"/>
      <c r="AD3362" s="199"/>
      <c r="AE3362" s="199"/>
      <c r="AF3362" s="199"/>
      <c r="AG3362" s="199"/>
    </row>
    <row r="3363" spans="19:33" customFormat="1" ht="12.75">
      <c r="S3363" s="199"/>
      <c r="T3363" s="199"/>
      <c r="U3363" s="199"/>
      <c r="V3363" s="199"/>
      <c r="W3363" s="199"/>
      <c r="X3363" s="199"/>
      <c r="Y3363" s="199"/>
      <c r="Z3363" s="199"/>
      <c r="AA3363" s="199"/>
      <c r="AB3363" s="199"/>
      <c r="AC3363" s="199"/>
      <c r="AD3363" s="199"/>
      <c r="AE3363" s="199"/>
      <c r="AF3363" s="199"/>
      <c r="AG3363" s="199"/>
    </row>
    <row r="3364" spans="19:33" customFormat="1" ht="12.75">
      <c r="S3364" s="199"/>
      <c r="T3364" s="199"/>
      <c r="U3364" s="199"/>
      <c r="V3364" s="199"/>
      <c r="W3364" s="199"/>
      <c r="X3364" s="199"/>
      <c r="Y3364" s="199"/>
      <c r="Z3364" s="199"/>
      <c r="AA3364" s="199"/>
      <c r="AB3364" s="199"/>
      <c r="AC3364" s="199"/>
      <c r="AD3364" s="199"/>
      <c r="AE3364" s="199"/>
      <c r="AF3364" s="199"/>
      <c r="AG3364" s="199"/>
    </row>
    <row r="3365" spans="19:33" customFormat="1" ht="12.75">
      <c r="S3365" s="199"/>
      <c r="T3365" s="199"/>
      <c r="U3365" s="199"/>
      <c r="V3365" s="199"/>
      <c r="W3365" s="199"/>
      <c r="X3365" s="199"/>
      <c r="Y3365" s="199"/>
      <c r="Z3365" s="199"/>
      <c r="AA3365" s="199"/>
      <c r="AB3365" s="199"/>
      <c r="AC3365" s="199"/>
      <c r="AD3365" s="199"/>
      <c r="AE3365" s="199"/>
      <c r="AF3365" s="199"/>
      <c r="AG3365" s="199"/>
    </row>
    <row r="3366" spans="19:33" customFormat="1" ht="12.75">
      <c r="S3366" s="199"/>
      <c r="T3366" s="199"/>
      <c r="U3366" s="199"/>
      <c r="V3366" s="199"/>
      <c r="W3366" s="199"/>
      <c r="X3366" s="199"/>
      <c r="Y3366" s="199"/>
      <c r="Z3366" s="199"/>
      <c r="AA3366" s="199"/>
      <c r="AB3366" s="199"/>
      <c r="AC3366" s="199"/>
      <c r="AD3366" s="199"/>
      <c r="AE3366" s="199"/>
      <c r="AF3366" s="199"/>
      <c r="AG3366" s="199"/>
    </row>
    <row r="3367" spans="19:33" customFormat="1" ht="12.75">
      <c r="S3367" s="199"/>
      <c r="T3367" s="199"/>
      <c r="U3367" s="199"/>
      <c r="V3367" s="199"/>
      <c r="W3367" s="199"/>
      <c r="X3367" s="199"/>
      <c r="Y3367" s="199"/>
      <c r="Z3367" s="199"/>
      <c r="AA3367" s="199"/>
      <c r="AB3367" s="199"/>
      <c r="AC3367" s="199"/>
      <c r="AD3367" s="199"/>
      <c r="AE3367" s="199"/>
      <c r="AF3367" s="199"/>
      <c r="AG3367" s="199"/>
    </row>
    <row r="3368" spans="19:33" customFormat="1" ht="12.75">
      <c r="S3368" s="199"/>
      <c r="T3368" s="199"/>
      <c r="U3368" s="199"/>
      <c r="V3368" s="199"/>
      <c r="W3368" s="199"/>
      <c r="X3368" s="199"/>
      <c r="Y3368" s="199"/>
      <c r="Z3368" s="199"/>
      <c r="AA3368" s="199"/>
      <c r="AB3368" s="199"/>
      <c r="AC3368" s="199"/>
      <c r="AD3368" s="199"/>
      <c r="AE3368" s="199"/>
      <c r="AF3368" s="199"/>
      <c r="AG3368" s="199"/>
    </row>
    <row r="3369" spans="19:33" customFormat="1" ht="12.75">
      <c r="S3369" s="199"/>
      <c r="T3369" s="199"/>
      <c r="U3369" s="199"/>
      <c r="V3369" s="199"/>
      <c r="W3369" s="199"/>
      <c r="X3369" s="199"/>
      <c r="Y3369" s="199"/>
      <c r="Z3369" s="199"/>
      <c r="AA3369" s="199"/>
      <c r="AB3369" s="199"/>
      <c r="AC3369" s="199"/>
      <c r="AD3369" s="199"/>
      <c r="AE3369" s="199"/>
      <c r="AF3369" s="199"/>
      <c r="AG3369" s="199"/>
    </row>
    <row r="3370" spans="19:33" customFormat="1" ht="12.75">
      <c r="S3370" s="199"/>
      <c r="T3370" s="199"/>
      <c r="U3370" s="199"/>
      <c r="V3370" s="199"/>
      <c r="W3370" s="199"/>
      <c r="X3370" s="199"/>
      <c r="Y3370" s="199"/>
      <c r="Z3370" s="199"/>
      <c r="AA3370" s="199"/>
      <c r="AB3370" s="199"/>
      <c r="AC3370" s="199"/>
      <c r="AD3370" s="199"/>
      <c r="AE3370" s="199"/>
      <c r="AF3370" s="199"/>
      <c r="AG3370" s="199"/>
    </row>
    <row r="3371" spans="19:33" customFormat="1" ht="12.75">
      <c r="S3371" s="199"/>
      <c r="T3371" s="199"/>
      <c r="U3371" s="199"/>
      <c r="V3371" s="199"/>
      <c r="W3371" s="199"/>
      <c r="X3371" s="199"/>
      <c r="Y3371" s="199"/>
      <c r="Z3371" s="199"/>
      <c r="AA3371" s="199"/>
      <c r="AB3371" s="199"/>
      <c r="AC3371" s="199"/>
      <c r="AD3371" s="199"/>
      <c r="AE3371" s="199"/>
      <c r="AF3371" s="199"/>
      <c r="AG3371" s="199"/>
    </row>
    <row r="3372" spans="19:33" customFormat="1" ht="12.75">
      <c r="S3372" s="199"/>
      <c r="T3372" s="199"/>
      <c r="U3372" s="199"/>
      <c r="V3372" s="199"/>
      <c r="W3372" s="199"/>
      <c r="X3372" s="199"/>
      <c r="Y3372" s="199"/>
      <c r="Z3372" s="199"/>
      <c r="AA3372" s="199"/>
      <c r="AB3372" s="199"/>
      <c r="AC3372" s="199"/>
      <c r="AD3372" s="199"/>
      <c r="AE3372" s="199"/>
      <c r="AF3372" s="199"/>
      <c r="AG3372" s="199"/>
    </row>
    <row r="3373" spans="19:33" customFormat="1" ht="12.75">
      <c r="S3373" s="199"/>
      <c r="T3373" s="199"/>
      <c r="U3373" s="199"/>
      <c r="V3373" s="199"/>
      <c r="W3373" s="199"/>
      <c r="X3373" s="199"/>
      <c r="Y3373" s="199"/>
      <c r="Z3373" s="199"/>
      <c r="AA3373" s="199"/>
      <c r="AB3373" s="199"/>
      <c r="AC3373" s="199"/>
      <c r="AD3373" s="199"/>
      <c r="AE3373" s="199"/>
      <c r="AF3373" s="199"/>
      <c r="AG3373" s="199"/>
    </row>
    <row r="3374" spans="19:33" customFormat="1" ht="12.75">
      <c r="S3374" s="199"/>
      <c r="T3374" s="199"/>
      <c r="U3374" s="199"/>
      <c r="V3374" s="199"/>
      <c r="W3374" s="199"/>
      <c r="X3374" s="199"/>
      <c r="Y3374" s="199"/>
      <c r="Z3374" s="199"/>
      <c r="AA3374" s="199"/>
      <c r="AB3374" s="199"/>
      <c r="AC3374" s="199"/>
      <c r="AD3374" s="199"/>
      <c r="AE3374" s="199"/>
      <c r="AF3374" s="199"/>
      <c r="AG3374" s="199"/>
    </row>
    <row r="3375" spans="19:33" customFormat="1" ht="12.75">
      <c r="S3375" s="199"/>
      <c r="T3375" s="199"/>
      <c r="U3375" s="199"/>
      <c r="V3375" s="199"/>
      <c r="W3375" s="199"/>
      <c r="X3375" s="199"/>
      <c r="Y3375" s="199"/>
      <c r="Z3375" s="199"/>
      <c r="AA3375" s="199"/>
      <c r="AB3375" s="199"/>
      <c r="AC3375" s="199"/>
      <c r="AD3375" s="199"/>
      <c r="AE3375" s="199"/>
      <c r="AF3375" s="199"/>
      <c r="AG3375" s="199"/>
    </row>
    <row r="3376" spans="19:33" customFormat="1" ht="12.75">
      <c r="S3376" s="199"/>
      <c r="T3376" s="199"/>
      <c r="U3376" s="199"/>
      <c r="V3376" s="199"/>
      <c r="W3376" s="199"/>
      <c r="X3376" s="199"/>
      <c r="Y3376" s="199"/>
      <c r="Z3376" s="199"/>
      <c r="AA3376" s="199"/>
      <c r="AB3376" s="199"/>
      <c r="AC3376" s="199"/>
      <c r="AD3376" s="199"/>
      <c r="AE3376" s="199"/>
      <c r="AF3376" s="199"/>
      <c r="AG3376" s="199"/>
    </row>
    <row r="3377" spans="19:33" customFormat="1" ht="12.75">
      <c r="S3377" s="199"/>
      <c r="T3377" s="199"/>
      <c r="U3377" s="199"/>
      <c r="V3377" s="199"/>
      <c r="W3377" s="199"/>
      <c r="X3377" s="199"/>
      <c r="Y3377" s="199"/>
      <c r="Z3377" s="199"/>
      <c r="AA3377" s="199"/>
      <c r="AB3377" s="199"/>
      <c r="AC3377" s="199"/>
      <c r="AD3377" s="199"/>
      <c r="AE3377" s="199"/>
      <c r="AF3377" s="199"/>
      <c r="AG3377" s="199"/>
    </row>
    <row r="3378" spans="19:33" customFormat="1" ht="12.75">
      <c r="S3378" s="199"/>
      <c r="T3378" s="199"/>
      <c r="U3378" s="199"/>
      <c r="V3378" s="199"/>
      <c r="W3378" s="199"/>
      <c r="X3378" s="199"/>
      <c r="Y3378" s="199"/>
      <c r="Z3378" s="199"/>
      <c r="AA3378" s="199"/>
      <c r="AB3378" s="199"/>
      <c r="AC3378" s="199"/>
      <c r="AD3378" s="199"/>
      <c r="AE3378" s="199"/>
      <c r="AF3378" s="199"/>
      <c r="AG3378" s="199"/>
    </row>
    <row r="3379" spans="19:33" customFormat="1" ht="12.75">
      <c r="S3379" s="199"/>
      <c r="T3379" s="199"/>
      <c r="U3379" s="199"/>
      <c r="V3379" s="199"/>
      <c r="W3379" s="199"/>
      <c r="X3379" s="199"/>
      <c r="Y3379" s="199"/>
      <c r="Z3379" s="199"/>
      <c r="AA3379" s="199"/>
      <c r="AB3379" s="199"/>
      <c r="AC3379" s="199"/>
      <c r="AD3379" s="199"/>
      <c r="AE3379" s="199"/>
      <c r="AF3379" s="199"/>
      <c r="AG3379" s="199"/>
    </row>
    <row r="3380" spans="19:33" customFormat="1" ht="12.75">
      <c r="S3380" s="199"/>
      <c r="T3380" s="199"/>
      <c r="U3380" s="199"/>
      <c r="V3380" s="199"/>
      <c r="W3380" s="199"/>
      <c r="X3380" s="199"/>
      <c r="Y3380" s="199"/>
      <c r="Z3380" s="199"/>
      <c r="AA3380" s="199"/>
      <c r="AB3380" s="199"/>
      <c r="AC3380" s="199"/>
      <c r="AD3380" s="199"/>
      <c r="AE3380" s="199"/>
      <c r="AF3380" s="199"/>
      <c r="AG3380" s="199"/>
    </row>
    <row r="3381" spans="19:33" customFormat="1" ht="12.75">
      <c r="S3381" s="199"/>
      <c r="T3381" s="199"/>
      <c r="U3381" s="199"/>
      <c r="V3381" s="199"/>
      <c r="W3381" s="199"/>
      <c r="X3381" s="199"/>
      <c r="Y3381" s="199"/>
      <c r="Z3381" s="199"/>
      <c r="AA3381" s="199"/>
      <c r="AB3381" s="199"/>
      <c r="AC3381" s="199"/>
      <c r="AD3381" s="199"/>
      <c r="AE3381" s="199"/>
      <c r="AF3381" s="199"/>
      <c r="AG3381" s="199"/>
    </row>
    <row r="3382" spans="19:33" customFormat="1" ht="12.75">
      <c r="S3382" s="199"/>
      <c r="T3382" s="199"/>
      <c r="U3382" s="199"/>
      <c r="V3382" s="199"/>
      <c r="W3382" s="199"/>
      <c r="X3382" s="199"/>
      <c r="Y3382" s="199"/>
      <c r="Z3382" s="199"/>
      <c r="AA3382" s="199"/>
      <c r="AB3382" s="199"/>
      <c r="AC3382" s="199"/>
      <c r="AD3382" s="199"/>
      <c r="AE3382" s="199"/>
      <c r="AF3382" s="199"/>
      <c r="AG3382" s="199"/>
    </row>
    <row r="3383" spans="19:33" customFormat="1" ht="12.75">
      <c r="S3383" s="199"/>
      <c r="T3383" s="199"/>
      <c r="U3383" s="199"/>
      <c r="V3383" s="199"/>
      <c r="W3383" s="199"/>
      <c r="X3383" s="199"/>
      <c r="Y3383" s="199"/>
      <c r="Z3383" s="199"/>
      <c r="AA3383" s="199"/>
      <c r="AB3383" s="199"/>
      <c r="AC3383" s="199"/>
      <c r="AD3383" s="199"/>
      <c r="AE3383" s="199"/>
      <c r="AF3383" s="199"/>
      <c r="AG3383" s="199"/>
    </row>
    <row r="3384" spans="19:33" customFormat="1" ht="12.75">
      <c r="S3384" s="199"/>
      <c r="T3384" s="199"/>
      <c r="U3384" s="199"/>
      <c r="V3384" s="199"/>
      <c r="W3384" s="199"/>
      <c r="X3384" s="199"/>
      <c r="Y3384" s="199"/>
      <c r="Z3384" s="199"/>
      <c r="AA3384" s="199"/>
      <c r="AB3384" s="199"/>
      <c r="AC3384" s="199"/>
      <c r="AD3384" s="199"/>
      <c r="AE3384" s="199"/>
      <c r="AF3384" s="199"/>
      <c r="AG3384" s="199"/>
    </row>
    <row r="3385" spans="19:33" customFormat="1" ht="12.75">
      <c r="S3385" s="199"/>
      <c r="T3385" s="199"/>
      <c r="U3385" s="199"/>
      <c r="V3385" s="199"/>
      <c r="W3385" s="199"/>
      <c r="X3385" s="199"/>
      <c r="Y3385" s="199"/>
      <c r="Z3385" s="199"/>
      <c r="AA3385" s="199"/>
      <c r="AB3385" s="199"/>
      <c r="AC3385" s="199"/>
      <c r="AD3385" s="199"/>
      <c r="AE3385" s="199"/>
      <c r="AF3385" s="199"/>
      <c r="AG3385" s="199"/>
    </row>
    <row r="3386" spans="19:33" customFormat="1" ht="12.75">
      <c r="S3386" s="199"/>
      <c r="T3386" s="199"/>
      <c r="U3386" s="199"/>
      <c r="V3386" s="199"/>
      <c r="W3386" s="199"/>
      <c r="X3386" s="199"/>
      <c r="Y3386" s="199"/>
      <c r="Z3386" s="199"/>
      <c r="AA3386" s="199"/>
      <c r="AB3386" s="199"/>
      <c r="AC3386" s="199"/>
      <c r="AD3386" s="199"/>
      <c r="AE3386" s="199"/>
      <c r="AF3386" s="199"/>
      <c r="AG3386" s="199"/>
    </row>
    <row r="3387" spans="19:33" customFormat="1" ht="12.75">
      <c r="S3387" s="199"/>
      <c r="T3387" s="199"/>
      <c r="U3387" s="199"/>
      <c r="V3387" s="199"/>
      <c r="W3387" s="199"/>
      <c r="X3387" s="199"/>
      <c r="Y3387" s="199"/>
      <c r="Z3387" s="199"/>
      <c r="AA3387" s="199"/>
      <c r="AB3387" s="199"/>
      <c r="AC3387" s="199"/>
      <c r="AD3387" s="199"/>
      <c r="AE3387" s="199"/>
      <c r="AF3387" s="199"/>
      <c r="AG3387" s="199"/>
    </row>
    <row r="3388" spans="19:33" customFormat="1" ht="12.75">
      <c r="S3388" s="199"/>
      <c r="T3388" s="199"/>
      <c r="U3388" s="199"/>
      <c r="V3388" s="199"/>
      <c r="W3388" s="199"/>
      <c r="X3388" s="199"/>
      <c r="Y3388" s="199"/>
      <c r="Z3388" s="199"/>
      <c r="AA3388" s="199"/>
      <c r="AB3388" s="199"/>
      <c r="AC3388" s="199"/>
      <c r="AD3388" s="199"/>
      <c r="AE3388" s="199"/>
      <c r="AF3388" s="199"/>
      <c r="AG3388" s="199"/>
    </row>
    <row r="3389" spans="19:33" customFormat="1" ht="12.75">
      <c r="S3389" s="199"/>
      <c r="T3389" s="199"/>
      <c r="U3389" s="199"/>
      <c r="V3389" s="199"/>
      <c r="W3389" s="199"/>
      <c r="X3389" s="199"/>
      <c r="Y3389" s="199"/>
      <c r="Z3389" s="199"/>
      <c r="AA3389" s="199"/>
      <c r="AB3389" s="199"/>
      <c r="AC3389" s="199"/>
      <c r="AD3389" s="199"/>
      <c r="AE3389" s="199"/>
      <c r="AF3389" s="199"/>
      <c r="AG3389" s="199"/>
    </row>
    <row r="3390" spans="19:33" customFormat="1" ht="12.75">
      <c r="S3390" s="199"/>
      <c r="T3390" s="199"/>
      <c r="U3390" s="199"/>
      <c r="V3390" s="199"/>
      <c r="W3390" s="199"/>
      <c r="X3390" s="199"/>
      <c r="Y3390" s="199"/>
      <c r="Z3390" s="199"/>
      <c r="AA3390" s="199"/>
      <c r="AB3390" s="199"/>
      <c r="AC3390" s="199"/>
      <c r="AD3390" s="199"/>
      <c r="AE3390" s="199"/>
      <c r="AF3390" s="199"/>
      <c r="AG3390" s="199"/>
    </row>
    <row r="3391" spans="19:33" customFormat="1" ht="12.75">
      <c r="S3391" s="199"/>
      <c r="T3391" s="199"/>
      <c r="U3391" s="199"/>
      <c r="V3391" s="199"/>
      <c r="W3391" s="199"/>
      <c r="X3391" s="199"/>
      <c r="Y3391" s="199"/>
      <c r="Z3391" s="199"/>
      <c r="AA3391" s="199"/>
      <c r="AB3391" s="199"/>
      <c r="AC3391" s="199"/>
      <c r="AD3391" s="199"/>
      <c r="AE3391" s="199"/>
      <c r="AF3391" s="199"/>
      <c r="AG3391" s="199"/>
    </row>
    <row r="3392" spans="19:33" customFormat="1" ht="12.75">
      <c r="S3392" s="199"/>
      <c r="T3392" s="199"/>
      <c r="U3392" s="199"/>
      <c r="V3392" s="199"/>
      <c r="W3392" s="199"/>
      <c r="X3392" s="199"/>
      <c r="Y3392" s="199"/>
      <c r="Z3392" s="199"/>
      <c r="AA3392" s="199"/>
      <c r="AB3392" s="199"/>
      <c r="AC3392" s="199"/>
      <c r="AD3392" s="199"/>
      <c r="AE3392" s="199"/>
      <c r="AF3392" s="199"/>
      <c r="AG3392" s="199"/>
    </row>
    <row r="3393" spans="19:33" customFormat="1" ht="12.75">
      <c r="S3393" s="199"/>
      <c r="T3393" s="199"/>
      <c r="U3393" s="199"/>
      <c r="V3393" s="199"/>
      <c r="W3393" s="199"/>
      <c r="X3393" s="199"/>
      <c r="Y3393" s="199"/>
      <c r="Z3393" s="199"/>
      <c r="AA3393" s="199"/>
      <c r="AB3393" s="199"/>
      <c r="AC3393" s="199"/>
      <c r="AD3393" s="199"/>
      <c r="AE3393" s="199"/>
      <c r="AF3393" s="199"/>
      <c r="AG3393" s="199"/>
    </row>
    <row r="3394" spans="19:33" customFormat="1" ht="12.75">
      <c r="S3394" s="199"/>
      <c r="T3394" s="199"/>
      <c r="U3394" s="199"/>
      <c r="V3394" s="199"/>
      <c r="W3394" s="199"/>
      <c r="X3394" s="199"/>
      <c r="Y3394" s="199"/>
      <c r="Z3394" s="199"/>
      <c r="AA3394" s="199"/>
      <c r="AB3394" s="199"/>
      <c r="AC3394" s="199"/>
      <c r="AD3394" s="199"/>
      <c r="AE3394" s="199"/>
      <c r="AF3394" s="199"/>
      <c r="AG3394" s="199"/>
    </row>
    <row r="3395" spans="19:33" customFormat="1" ht="12.75">
      <c r="S3395" s="199"/>
      <c r="T3395" s="199"/>
      <c r="U3395" s="199"/>
      <c r="V3395" s="199"/>
      <c r="W3395" s="199"/>
      <c r="X3395" s="199"/>
      <c r="Y3395" s="199"/>
      <c r="Z3395" s="199"/>
      <c r="AA3395" s="199"/>
      <c r="AB3395" s="199"/>
      <c r="AC3395" s="199"/>
      <c r="AD3395" s="199"/>
      <c r="AE3395" s="199"/>
      <c r="AF3395" s="199"/>
      <c r="AG3395" s="199"/>
    </row>
    <row r="3396" spans="19:33" customFormat="1" ht="12.75">
      <c r="S3396" s="199"/>
      <c r="T3396" s="199"/>
      <c r="U3396" s="199"/>
      <c r="V3396" s="199"/>
      <c r="W3396" s="199"/>
      <c r="X3396" s="199"/>
      <c r="Y3396" s="199"/>
      <c r="Z3396" s="199"/>
      <c r="AA3396" s="199"/>
      <c r="AB3396" s="199"/>
      <c r="AC3396" s="199"/>
      <c r="AD3396" s="199"/>
      <c r="AE3396" s="199"/>
      <c r="AF3396" s="199"/>
      <c r="AG3396" s="199"/>
    </row>
    <row r="3397" spans="19:33" customFormat="1" ht="12.75">
      <c r="S3397" s="199"/>
      <c r="T3397" s="199"/>
      <c r="U3397" s="199"/>
      <c r="V3397" s="199"/>
      <c r="W3397" s="199"/>
      <c r="X3397" s="199"/>
      <c r="Y3397" s="199"/>
      <c r="Z3397" s="199"/>
      <c r="AA3397" s="199"/>
      <c r="AB3397" s="199"/>
      <c r="AC3397" s="199"/>
      <c r="AD3397" s="199"/>
      <c r="AE3397" s="199"/>
      <c r="AF3397" s="199"/>
      <c r="AG3397" s="199"/>
    </row>
    <row r="3398" spans="19:33" customFormat="1" ht="12.75">
      <c r="S3398" s="199"/>
      <c r="T3398" s="199"/>
      <c r="U3398" s="199"/>
      <c r="V3398" s="199"/>
      <c r="W3398" s="199"/>
      <c r="X3398" s="199"/>
      <c r="Y3398" s="199"/>
      <c r="Z3398" s="199"/>
      <c r="AA3398" s="199"/>
      <c r="AB3398" s="199"/>
      <c r="AC3398" s="199"/>
      <c r="AD3398" s="199"/>
      <c r="AE3398" s="199"/>
      <c r="AF3398" s="199"/>
      <c r="AG3398" s="199"/>
    </row>
    <row r="3399" spans="19:33" customFormat="1" ht="12.75">
      <c r="S3399" s="199"/>
      <c r="T3399" s="199"/>
      <c r="U3399" s="199"/>
      <c r="V3399" s="199"/>
      <c r="W3399" s="199"/>
      <c r="X3399" s="199"/>
      <c r="Y3399" s="199"/>
      <c r="Z3399" s="199"/>
      <c r="AA3399" s="199"/>
      <c r="AB3399" s="199"/>
      <c r="AC3399" s="199"/>
      <c r="AD3399" s="199"/>
      <c r="AE3399" s="199"/>
      <c r="AF3399" s="199"/>
      <c r="AG3399" s="199"/>
    </row>
    <row r="3400" spans="19:33" customFormat="1" ht="12.75">
      <c r="S3400" s="199"/>
      <c r="T3400" s="199"/>
      <c r="U3400" s="199"/>
      <c r="V3400" s="199"/>
      <c r="W3400" s="199"/>
      <c r="X3400" s="199"/>
      <c r="Y3400" s="199"/>
      <c r="Z3400" s="199"/>
      <c r="AA3400" s="199"/>
      <c r="AB3400" s="199"/>
      <c r="AC3400" s="199"/>
      <c r="AD3400" s="199"/>
      <c r="AE3400" s="199"/>
      <c r="AF3400" s="199"/>
      <c r="AG3400" s="199"/>
    </row>
    <row r="3401" spans="19:33" customFormat="1" ht="12.75">
      <c r="S3401" s="199"/>
      <c r="T3401" s="199"/>
      <c r="U3401" s="199"/>
      <c r="V3401" s="199"/>
      <c r="W3401" s="199"/>
      <c r="X3401" s="199"/>
      <c r="Y3401" s="199"/>
      <c r="Z3401" s="199"/>
      <c r="AA3401" s="199"/>
      <c r="AB3401" s="199"/>
      <c r="AC3401" s="199"/>
      <c r="AD3401" s="199"/>
      <c r="AE3401" s="199"/>
      <c r="AF3401" s="199"/>
      <c r="AG3401" s="199"/>
    </row>
    <row r="3402" spans="19:33" customFormat="1" ht="12.75">
      <c r="S3402" s="199"/>
      <c r="T3402" s="199"/>
      <c r="U3402" s="199"/>
      <c r="V3402" s="199"/>
      <c r="W3402" s="199"/>
      <c r="X3402" s="199"/>
      <c r="Y3402" s="199"/>
      <c r="Z3402" s="199"/>
      <c r="AA3402" s="199"/>
      <c r="AB3402" s="199"/>
      <c r="AC3402" s="199"/>
      <c r="AD3402" s="199"/>
      <c r="AE3402" s="199"/>
      <c r="AF3402" s="199"/>
      <c r="AG3402" s="199"/>
    </row>
    <row r="3403" spans="19:33" customFormat="1" ht="12.75">
      <c r="S3403" s="199"/>
      <c r="T3403" s="199"/>
      <c r="U3403" s="199"/>
      <c r="V3403" s="199"/>
      <c r="W3403" s="199"/>
      <c r="X3403" s="199"/>
      <c r="Y3403" s="199"/>
      <c r="Z3403" s="199"/>
      <c r="AA3403" s="199"/>
      <c r="AB3403" s="199"/>
      <c r="AC3403" s="199"/>
      <c r="AD3403" s="199"/>
      <c r="AE3403" s="199"/>
      <c r="AF3403" s="199"/>
      <c r="AG3403" s="199"/>
    </row>
    <row r="3404" spans="19:33" customFormat="1" ht="12.75">
      <c r="S3404" s="199"/>
      <c r="T3404" s="199"/>
      <c r="U3404" s="199"/>
      <c r="V3404" s="199"/>
      <c r="W3404" s="199"/>
      <c r="X3404" s="199"/>
      <c r="Y3404" s="199"/>
      <c r="Z3404" s="199"/>
      <c r="AA3404" s="199"/>
      <c r="AB3404" s="199"/>
      <c r="AC3404" s="199"/>
      <c r="AD3404" s="199"/>
      <c r="AE3404" s="199"/>
      <c r="AF3404" s="199"/>
      <c r="AG3404" s="199"/>
    </row>
    <row r="3405" spans="19:33" customFormat="1" ht="12.75">
      <c r="S3405" s="199"/>
      <c r="T3405" s="199"/>
      <c r="U3405" s="199"/>
      <c r="V3405" s="199"/>
      <c r="W3405" s="199"/>
      <c r="X3405" s="199"/>
      <c r="Y3405" s="199"/>
      <c r="Z3405" s="199"/>
      <c r="AA3405" s="199"/>
      <c r="AB3405" s="199"/>
      <c r="AC3405" s="199"/>
      <c r="AD3405" s="199"/>
      <c r="AE3405" s="199"/>
      <c r="AF3405" s="199"/>
      <c r="AG3405" s="199"/>
    </row>
    <row r="3406" spans="19:33" customFormat="1" ht="12.75">
      <c r="S3406" s="199"/>
      <c r="T3406" s="199"/>
      <c r="U3406" s="199"/>
      <c r="V3406" s="199"/>
      <c r="W3406" s="199"/>
      <c r="X3406" s="199"/>
      <c r="Y3406" s="199"/>
      <c r="Z3406" s="199"/>
      <c r="AA3406" s="199"/>
      <c r="AB3406" s="199"/>
      <c r="AC3406" s="199"/>
      <c r="AD3406" s="199"/>
      <c r="AE3406" s="199"/>
      <c r="AF3406" s="199"/>
      <c r="AG3406" s="199"/>
    </row>
    <row r="3407" spans="19:33" customFormat="1" ht="12.75">
      <c r="S3407" s="199"/>
      <c r="T3407" s="199"/>
      <c r="U3407" s="199"/>
      <c r="V3407" s="199"/>
      <c r="W3407" s="199"/>
      <c r="X3407" s="199"/>
      <c r="Y3407" s="199"/>
      <c r="Z3407" s="199"/>
      <c r="AA3407" s="199"/>
      <c r="AB3407" s="199"/>
      <c r="AC3407" s="199"/>
      <c r="AD3407" s="199"/>
      <c r="AE3407" s="199"/>
      <c r="AF3407" s="199"/>
      <c r="AG3407" s="199"/>
    </row>
    <row r="3408" spans="19:33" customFormat="1" ht="12.75">
      <c r="S3408" s="199"/>
      <c r="T3408" s="199"/>
      <c r="U3408" s="199"/>
      <c r="V3408" s="199"/>
      <c r="W3408" s="199"/>
      <c r="X3408" s="199"/>
      <c r="Y3408" s="199"/>
      <c r="Z3408" s="199"/>
      <c r="AA3408" s="199"/>
      <c r="AB3408" s="199"/>
      <c r="AC3408" s="199"/>
      <c r="AD3408" s="199"/>
      <c r="AE3408" s="199"/>
      <c r="AF3408" s="199"/>
      <c r="AG3408" s="199"/>
    </row>
    <row r="3409" spans="19:33" customFormat="1" ht="12.75">
      <c r="S3409" s="199"/>
      <c r="T3409" s="199"/>
      <c r="U3409" s="199"/>
      <c r="V3409" s="199"/>
      <c r="W3409" s="199"/>
      <c r="X3409" s="199"/>
      <c r="Y3409" s="199"/>
      <c r="Z3409" s="199"/>
      <c r="AA3409" s="199"/>
      <c r="AB3409" s="199"/>
      <c r="AC3409" s="199"/>
      <c r="AD3409" s="199"/>
      <c r="AE3409" s="199"/>
      <c r="AF3409" s="199"/>
      <c r="AG3409" s="199"/>
    </row>
    <row r="3410" spans="19:33" customFormat="1" ht="12.75">
      <c r="S3410" s="199"/>
      <c r="T3410" s="199"/>
      <c r="U3410" s="199"/>
      <c r="V3410" s="199"/>
      <c r="W3410" s="199"/>
      <c r="X3410" s="199"/>
      <c r="Y3410" s="199"/>
      <c r="Z3410" s="199"/>
      <c r="AA3410" s="199"/>
      <c r="AB3410" s="199"/>
      <c r="AC3410" s="199"/>
      <c r="AD3410" s="199"/>
      <c r="AE3410" s="199"/>
      <c r="AF3410" s="199"/>
      <c r="AG3410" s="199"/>
    </row>
    <row r="3411" spans="19:33" customFormat="1" ht="12.75">
      <c r="S3411" s="199"/>
      <c r="T3411" s="199"/>
      <c r="U3411" s="199"/>
      <c r="V3411" s="199"/>
      <c r="W3411" s="199"/>
      <c r="X3411" s="199"/>
      <c r="Y3411" s="199"/>
      <c r="Z3411" s="199"/>
      <c r="AA3411" s="199"/>
      <c r="AB3411" s="199"/>
      <c r="AC3411" s="199"/>
      <c r="AD3411" s="199"/>
      <c r="AE3411" s="199"/>
      <c r="AF3411" s="199"/>
      <c r="AG3411" s="199"/>
    </row>
    <row r="3412" spans="19:33" customFormat="1" ht="12.75">
      <c r="S3412" s="199"/>
      <c r="T3412" s="199"/>
      <c r="U3412" s="199"/>
      <c r="V3412" s="199"/>
      <c r="W3412" s="199"/>
      <c r="X3412" s="199"/>
      <c r="Y3412" s="199"/>
      <c r="Z3412" s="199"/>
      <c r="AA3412" s="199"/>
      <c r="AB3412" s="199"/>
      <c r="AC3412" s="199"/>
      <c r="AD3412" s="199"/>
      <c r="AE3412" s="199"/>
      <c r="AF3412" s="199"/>
      <c r="AG3412" s="199"/>
    </row>
    <row r="3413" spans="19:33" customFormat="1" ht="12.75">
      <c r="S3413" s="199"/>
      <c r="T3413" s="199"/>
      <c r="U3413" s="199"/>
      <c r="V3413" s="199"/>
      <c r="W3413" s="199"/>
      <c r="X3413" s="199"/>
      <c r="Y3413" s="199"/>
      <c r="Z3413" s="199"/>
      <c r="AA3413" s="199"/>
      <c r="AB3413" s="199"/>
      <c r="AC3413" s="199"/>
      <c r="AD3413" s="199"/>
      <c r="AE3413" s="199"/>
      <c r="AF3413" s="199"/>
      <c r="AG3413" s="199"/>
    </row>
    <row r="3414" spans="19:33" customFormat="1" ht="12.75">
      <c r="S3414" s="199"/>
      <c r="T3414" s="199"/>
      <c r="U3414" s="199"/>
      <c r="V3414" s="199"/>
      <c r="W3414" s="199"/>
      <c r="X3414" s="199"/>
      <c r="Y3414" s="199"/>
      <c r="Z3414" s="199"/>
      <c r="AA3414" s="199"/>
      <c r="AB3414" s="199"/>
      <c r="AC3414" s="199"/>
      <c r="AD3414" s="199"/>
      <c r="AE3414" s="199"/>
      <c r="AF3414" s="199"/>
      <c r="AG3414" s="199"/>
    </row>
    <row r="3415" spans="19:33" customFormat="1" ht="12.75">
      <c r="S3415" s="199"/>
      <c r="T3415" s="199"/>
      <c r="U3415" s="199"/>
      <c r="V3415" s="199"/>
      <c r="W3415" s="199"/>
      <c r="X3415" s="199"/>
      <c r="Y3415" s="199"/>
      <c r="Z3415" s="199"/>
      <c r="AA3415" s="199"/>
      <c r="AB3415" s="199"/>
      <c r="AC3415" s="199"/>
      <c r="AD3415" s="199"/>
      <c r="AE3415" s="199"/>
      <c r="AF3415" s="199"/>
      <c r="AG3415" s="199"/>
    </row>
    <row r="3416" spans="19:33" customFormat="1" ht="12.75">
      <c r="S3416" s="199"/>
      <c r="T3416" s="199"/>
      <c r="U3416" s="199"/>
      <c r="V3416" s="199"/>
      <c r="W3416" s="199"/>
      <c r="X3416" s="199"/>
      <c r="Y3416" s="199"/>
      <c r="Z3416" s="199"/>
      <c r="AA3416" s="199"/>
      <c r="AB3416" s="199"/>
      <c r="AC3416" s="199"/>
      <c r="AD3416" s="199"/>
      <c r="AE3416" s="199"/>
      <c r="AF3416" s="199"/>
      <c r="AG3416" s="199"/>
    </row>
    <row r="3417" spans="19:33" customFormat="1" ht="12.75">
      <c r="S3417" s="199"/>
      <c r="T3417" s="199"/>
      <c r="U3417" s="199"/>
      <c r="V3417" s="199"/>
      <c r="W3417" s="199"/>
      <c r="X3417" s="199"/>
      <c r="Y3417" s="199"/>
      <c r="Z3417" s="199"/>
      <c r="AA3417" s="199"/>
      <c r="AB3417" s="199"/>
      <c r="AC3417" s="199"/>
      <c r="AD3417" s="199"/>
      <c r="AE3417" s="199"/>
      <c r="AF3417" s="199"/>
      <c r="AG3417" s="199"/>
    </row>
    <row r="3418" spans="19:33" customFormat="1" ht="12.75">
      <c r="S3418" s="199"/>
      <c r="T3418" s="199"/>
      <c r="U3418" s="199"/>
      <c r="V3418" s="199"/>
      <c r="W3418" s="199"/>
      <c r="X3418" s="199"/>
      <c r="Y3418" s="199"/>
      <c r="Z3418" s="199"/>
      <c r="AA3418" s="199"/>
      <c r="AB3418" s="199"/>
      <c r="AC3418" s="199"/>
      <c r="AD3418" s="199"/>
      <c r="AE3418" s="199"/>
      <c r="AF3418" s="199"/>
      <c r="AG3418" s="199"/>
    </row>
    <row r="3419" spans="19:33" customFormat="1" ht="12.75">
      <c r="S3419" s="199"/>
      <c r="T3419" s="199"/>
      <c r="U3419" s="199"/>
      <c r="V3419" s="199"/>
      <c r="W3419" s="199"/>
      <c r="X3419" s="199"/>
      <c r="Y3419" s="199"/>
      <c r="Z3419" s="199"/>
      <c r="AA3419" s="199"/>
      <c r="AB3419" s="199"/>
      <c r="AC3419" s="199"/>
      <c r="AD3419" s="199"/>
      <c r="AE3419" s="199"/>
      <c r="AF3419" s="199"/>
      <c r="AG3419" s="199"/>
    </row>
    <row r="3420" spans="19:33" customFormat="1" ht="12.75">
      <c r="S3420" s="199"/>
      <c r="T3420" s="199"/>
      <c r="U3420" s="199"/>
      <c r="V3420" s="199"/>
      <c r="W3420" s="199"/>
      <c r="X3420" s="199"/>
      <c r="Y3420" s="199"/>
      <c r="Z3420" s="199"/>
      <c r="AA3420" s="199"/>
      <c r="AB3420" s="199"/>
      <c r="AC3420" s="199"/>
      <c r="AD3420" s="199"/>
      <c r="AE3420" s="199"/>
      <c r="AF3420" s="199"/>
      <c r="AG3420" s="199"/>
    </row>
    <row r="3421" spans="19:33" customFormat="1" ht="12.75">
      <c r="S3421" s="199"/>
      <c r="T3421" s="199"/>
      <c r="U3421" s="199"/>
      <c r="V3421" s="199"/>
      <c r="W3421" s="199"/>
      <c r="X3421" s="199"/>
      <c r="Y3421" s="199"/>
      <c r="Z3421" s="199"/>
      <c r="AA3421" s="199"/>
      <c r="AB3421" s="199"/>
      <c r="AC3421" s="199"/>
      <c r="AD3421" s="199"/>
      <c r="AE3421" s="199"/>
      <c r="AF3421" s="199"/>
      <c r="AG3421" s="199"/>
    </row>
    <row r="3422" spans="19:33" customFormat="1" ht="12.75">
      <c r="S3422" s="199"/>
      <c r="T3422" s="199"/>
      <c r="U3422" s="199"/>
      <c r="V3422" s="199"/>
      <c r="W3422" s="199"/>
      <c r="X3422" s="199"/>
      <c r="Y3422" s="199"/>
      <c r="Z3422" s="199"/>
      <c r="AA3422" s="199"/>
      <c r="AB3422" s="199"/>
      <c r="AC3422" s="199"/>
      <c r="AD3422" s="199"/>
      <c r="AE3422" s="199"/>
      <c r="AF3422" s="199"/>
      <c r="AG3422" s="199"/>
    </row>
    <row r="3423" spans="19:33" customFormat="1" ht="12.75">
      <c r="S3423" s="199"/>
      <c r="T3423" s="199"/>
      <c r="U3423" s="199"/>
      <c r="V3423" s="199"/>
      <c r="W3423" s="199"/>
      <c r="X3423" s="199"/>
      <c r="Y3423" s="199"/>
      <c r="Z3423" s="199"/>
      <c r="AA3423" s="199"/>
      <c r="AB3423" s="199"/>
      <c r="AC3423" s="199"/>
      <c r="AD3423" s="199"/>
      <c r="AE3423" s="199"/>
      <c r="AF3423" s="199"/>
      <c r="AG3423" s="199"/>
    </row>
    <row r="3424" spans="19:33" customFormat="1" ht="12.75">
      <c r="S3424" s="199"/>
      <c r="T3424" s="199"/>
      <c r="U3424" s="199"/>
      <c r="V3424" s="199"/>
      <c r="W3424" s="199"/>
      <c r="X3424" s="199"/>
      <c r="Y3424" s="199"/>
      <c r="Z3424" s="199"/>
      <c r="AA3424" s="199"/>
      <c r="AB3424" s="199"/>
      <c r="AC3424" s="199"/>
      <c r="AD3424" s="199"/>
      <c r="AE3424" s="199"/>
      <c r="AF3424" s="199"/>
      <c r="AG3424" s="199"/>
    </row>
    <row r="3425" spans="19:33" customFormat="1" ht="12.75">
      <c r="S3425" s="199"/>
      <c r="T3425" s="199"/>
      <c r="U3425" s="199"/>
      <c r="V3425" s="199"/>
      <c r="W3425" s="199"/>
      <c r="X3425" s="199"/>
      <c r="Y3425" s="199"/>
      <c r="Z3425" s="199"/>
      <c r="AA3425" s="199"/>
      <c r="AB3425" s="199"/>
      <c r="AC3425" s="199"/>
      <c r="AD3425" s="199"/>
      <c r="AE3425" s="199"/>
      <c r="AF3425" s="199"/>
      <c r="AG3425" s="199"/>
    </row>
    <row r="3426" spans="19:33" customFormat="1" ht="12.75">
      <c r="S3426" s="199"/>
      <c r="T3426" s="199"/>
      <c r="U3426" s="199"/>
      <c r="V3426" s="199"/>
      <c r="W3426" s="199"/>
      <c r="X3426" s="199"/>
      <c r="Y3426" s="199"/>
      <c r="Z3426" s="199"/>
      <c r="AA3426" s="199"/>
      <c r="AB3426" s="199"/>
      <c r="AC3426" s="199"/>
      <c r="AD3426" s="199"/>
      <c r="AE3426" s="199"/>
      <c r="AF3426" s="199"/>
      <c r="AG3426" s="199"/>
    </row>
    <row r="3427" spans="19:33" customFormat="1" ht="12.75">
      <c r="S3427" s="199"/>
      <c r="T3427" s="199"/>
      <c r="U3427" s="199"/>
      <c r="V3427" s="199"/>
      <c r="W3427" s="199"/>
      <c r="X3427" s="199"/>
      <c r="Y3427" s="199"/>
      <c r="Z3427" s="199"/>
      <c r="AA3427" s="199"/>
      <c r="AB3427" s="199"/>
      <c r="AC3427" s="199"/>
      <c r="AD3427" s="199"/>
      <c r="AE3427" s="199"/>
      <c r="AF3427" s="199"/>
      <c r="AG3427" s="199"/>
    </row>
    <row r="3428" spans="19:33" customFormat="1" ht="12.75">
      <c r="S3428" s="199"/>
      <c r="T3428" s="199"/>
      <c r="U3428" s="199"/>
      <c r="V3428" s="199"/>
      <c r="W3428" s="199"/>
      <c r="X3428" s="199"/>
      <c r="Y3428" s="199"/>
      <c r="Z3428" s="199"/>
      <c r="AA3428" s="199"/>
      <c r="AB3428" s="199"/>
      <c r="AC3428" s="199"/>
      <c r="AD3428" s="199"/>
      <c r="AE3428" s="199"/>
      <c r="AF3428" s="199"/>
      <c r="AG3428" s="199"/>
    </row>
    <row r="3429" spans="19:33" customFormat="1" ht="12.75">
      <c r="S3429" s="199"/>
      <c r="T3429" s="199"/>
      <c r="U3429" s="199"/>
      <c r="V3429" s="199"/>
      <c r="W3429" s="199"/>
      <c r="X3429" s="199"/>
      <c r="Y3429" s="199"/>
      <c r="Z3429" s="199"/>
      <c r="AA3429" s="199"/>
      <c r="AB3429" s="199"/>
      <c r="AC3429" s="199"/>
      <c r="AD3429" s="199"/>
      <c r="AE3429" s="199"/>
      <c r="AF3429" s="199"/>
      <c r="AG3429" s="199"/>
    </row>
    <row r="3430" spans="19:33" customFormat="1" ht="12.75">
      <c r="S3430" s="199"/>
      <c r="T3430" s="199"/>
      <c r="U3430" s="199"/>
      <c r="V3430" s="199"/>
      <c r="W3430" s="199"/>
      <c r="X3430" s="199"/>
      <c r="Y3430" s="199"/>
      <c r="Z3430" s="199"/>
      <c r="AA3430" s="199"/>
      <c r="AB3430" s="199"/>
      <c r="AC3430" s="199"/>
      <c r="AD3430" s="199"/>
      <c r="AE3430" s="199"/>
      <c r="AF3430" s="199"/>
      <c r="AG3430" s="199"/>
    </row>
    <row r="3431" spans="19:33" customFormat="1" ht="12.75">
      <c r="S3431" s="199"/>
      <c r="T3431" s="199"/>
      <c r="U3431" s="199"/>
      <c r="V3431" s="199"/>
      <c r="W3431" s="199"/>
      <c r="X3431" s="199"/>
      <c r="Y3431" s="199"/>
      <c r="Z3431" s="199"/>
      <c r="AA3431" s="199"/>
      <c r="AB3431" s="199"/>
      <c r="AC3431" s="199"/>
      <c r="AD3431" s="199"/>
      <c r="AE3431" s="199"/>
      <c r="AF3431" s="199"/>
      <c r="AG3431" s="199"/>
    </row>
    <row r="3432" spans="19:33" customFormat="1" ht="12.75">
      <c r="S3432" s="199"/>
      <c r="T3432" s="199"/>
      <c r="U3432" s="199"/>
      <c r="V3432" s="199"/>
      <c r="W3432" s="199"/>
      <c r="X3432" s="199"/>
      <c r="Y3432" s="199"/>
      <c r="Z3432" s="199"/>
      <c r="AA3432" s="199"/>
      <c r="AB3432" s="199"/>
      <c r="AC3432" s="199"/>
      <c r="AD3432" s="199"/>
      <c r="AE3432" s="199"/>
      <c r="AF3432" s="199"/>
      <c r="AG3432" s="199"/>
    </row>
    <row r="3433" spans="19:33" customFormat="1" ht="12.75">
      <c r="S3433" s="199"/>
      <c r="T3433" s="199"/>
      <c r="U3433" s="199"/>
      <c r="V3433" s="199"/>
      <c r="W3433" s="199"/>
      <c r="X3433" s="199"/>
      <c r="Y3433" s="199"/>
      <c r="Z3433" s="199"/>
      <c r="AA3433" s="199"/>
      <c r="AB3433" s="199"/>
      <c r="AC3433" s="199"/>
      <c r="AD3433" s="199"/>
      <c r="AE3433" s="199"/>
      <c r="AF3433" s="199"/>
      <c r="AG3433" s="199"/>
    </row>
    <row r="3434" spans="19:33" customFormat="1" ht="12.75">
      <c r="S3434" s="199"/>
      <c r="T3434" s="199"/>
      <c r="U3434" s="199"/>
      <c r="V3434" s="199"/>
      <c r="W3434" s="199"/>
      <c r="X3434" s="199"/>
      <c r="Y3434" s="199"/>
      <c r="Z3434" s="199"/>
      <c r="AA3434" s="199"/>
      <c r="AB3434" s="199"/>
      <c r="AC3434" s="199"/>
      <c r="AD3434" s="199"/>
      <c r="AE3434" s="199"/>
      <c r="AF3434" s="199"/>
      <c r="AG3434" s="199"/>
    </row>
    <row r="3435" spans="19:33" customFormat="1" ht="12.75">
      <c r="S3435" s="199"/>
      <c r="T3435" s="199"/>
      <c r="U3435" s="199"/>
      <c r="V3435" s="199"/>
      <c r="W3435" s="199"/>
      <c r="X3435" s="199"/>
      <c r="Y3435" s="199"/>
      <c r="Z3435" s="199"/>
      <c r="AA3435" s="199"/>
      <c r="AB3435" s="199"/>
      <c r="AC3435" s="199"/>
      <c r="AD3435" s="199"/>
      <c r="AE3435" s="199"/>
      <c r="AF3435" s="199"/>
      <c r="AG3435" s="199"/>
    </row>
    <row r="3436" spans="19:33" customFormat="1" ht="12.75">
      <c r="S3436" s="199"/>
      <c r="T3436" s="199"/>
      <c r="U3436" s="199"/>
      <c r="V3436" s="199"/>
      <c r="W3436" s="199"/>
      <c r="X3436" s="199"/>
      <c r="Y3436" s="199"/>
      <c r="Z3436" s="199"/>
      <c r="AA3436" s="199"/>
      <c r="AB3436" s="199"/>
      <c r="AC3436" s="199"/>
      <c r="AD3436" s="199"/>
      <c r="AE3436" s="199"/>
      <c r="AF3436" s="199"/>
      <c r="AG3436" s="199"/>
    </row>
    <row r="3437" spans="19:33" customFormat="1" ht="12.75">
      <c r="S3437" s="199"/>
      <c r="T3437" s="199"/>
      <c r="U3437" s="199"/>
      <c r="V3437" s="199"/>
      <c r="W3437" s="199"/>
      <c r="X3437" s="199"/>
      <c r="Y3437" s="199"/>
      <c r="Z3437" s="199"/>
      <c r="AA3437" s="199"/>
      <c r="AB3437" s="199"/>
      <c r="AC3437" s="199"/>
      <c r="AD3437" s="199"/>
      <c r="AE3437" s="199"/>
      <c r="AF3437" s="199"/>
      <c r="AG3437" s="199"/>
    </row>
    <row r="3438" spans="19:33" customFormat="1" ht="12.75">
      <c r="S3438" s="199"/>
      <c r="T3438" s="199"/>
      <c r="U3438" s="199"/>
      <c r="V3438" s="199"/>
      <c r="W3438" s="199"/>
      <c r="X3438" s="199"/>
      <c r="Y3438" s="199"/>
      <c r="Z3438" s="199"/>
      <c r="AA3438" s="199"/>
      <c r="AB3438" s="199"/>
      <c r="AC3438" s="199"/>
      <c r="AD3438" s="199"/>
      <c r="AE3438" s="199"/>
      <c r="AF3438" s="199"/>
      <c r="AG3438" s="199"/>
    </row>
    <row r="3439" spans="19:33" customFormat="1" ht="12.75">
      <c r="S3439" s="199"/>
      <c r="T3439" s="199"/>
      <c r="U3439" s="199"/>
      <c r="V3439" s="199"/>
      <c r="W3439" s="199"/>
      <c r="X3439" s="199"/>
      <c r="Y3439" s="199"/>
      <c r="Z3439" s="199"/>
      <c r="AA3439" s="199"/>
      <c r="AB3439" s="199"/>
      <c r="AC3439" s="199"/>
      <c r="AD3439" s="199"/>
      <c r="AE3439" s="199"/>
      <c r="AF3439" s="199"/>
      <c r="AG3439" s="199"/>
    </row>
    <row r="3440" spans="19:33" customFormat="1" ht="12.75">
      <c r="S3440" s="199"/>
      <c r="T3440" s="199"/>
      <c r="U3440" s="199"/>
      <c r="V3440" s="199"/>
      <c r="W3440" s="199"/>
      <c r="X3440" s="199"/>
      <c r="Y3440" s="199"/>
      <c r="Z3440" s="199"/>
      <c r="AA3440" s="199"/>
      <c r="AB3440" s="199"/>
      <c r="AC3440" s="199"/>
      <c r="AD3440" s="199"/>
      <c r="AE3440" s="199"/>
      <c r="AF3440" s="199"/>
      <c r="AG3440" s="199"/>
    </row>
    <row r="3441" spans="19:33" customFormat="1" ht="12.75">
      <c r="S3441" s="199"/>
      <c r="T3441" s="199"/>
      <c r="U3441" s="199"/>
      <c r="V3441" s="199"/>
      <c r="W3441" s="199"/>
      <c r="X3441" s="199"/>
      <c r="Y3441" s="199"/>
      <c r="Z3441" s="199"/>
      <c r="AA3441" s="199"/>
      <c r="AB3441" s="199"/>
      <c r="AC3441" s="199"/>
      <c r="AD3441" s="199"/>
      <c r="AE3441" s="199"/>
      <c r="AF3441" s="199"/>
      <c r="AG3441" s="199"/>
    </row>
    <row r="3442" spans="19:33" customFormat="1" ht="12.75">
      <c r="S3442" s="199"/>
      <c r="T3442" s="199"/>
      <c r="U3442" s="199"/>
      <c r="V3442" s="199"/>
      <c r="W3442" s="199"/>
      <c r="X3442" s="199"/>
      <c r="Y3442" s="199"/>
      <c r="Z3442" s="199"/>
      <c r="AA3442" s="199"/>
      <c r="AB3442" s="199"/>
      <c r="AC3442" s="199"/>
      <c r="AD3442" s="199"/>
      <c r="AE3442" s="199"/>
      <c r="AF3442" s="199"/>
      <c r="AG3442" s="199"/>
    </row>
    <row r="3443" spans="19:33" customFormat="1" ht="12.75">
      <c r="S3443" s="199"/>
      <c r="T3443" s="199"/>
      <c r="U3443" s="199"/>
      <c r="V3443" s="199"/>
      <c r="W3443" s="199"/>
      <c r="X3443" s="199"/>
      <c r="Y3443" s="199"/>
      <c r="Z3443" s="199"/>
      <c r="AA3443" s="199"/>
      <c r="AB3443" s="199"/>
      <c r="AC3443" s="199"/>
      <c r="AD3443" s="199"/>
      <c r="AE3443" s="199"/>
      <c r="AF3443" s="199"/>
      <c r="AG3443" s="199"/>
    </row>
    <row r="3444" spans="19:33" customFormat="1" ht="12.75">
      <c r="S3444" s="199"/>
      <c r="T3444" s="199"/>
      <c r="U3444" s="199"/>
      <c r="V3444" s="199"/>
      <c r="W3444" s="199"/>
      <c r="X3444" s="199"/>
      <c r="Y3444" s="199"/>
      <c r="Z3444" s="199"/>
      <c r="AA3444" s="199"/>
      <c r="AB3444" s="199"/>
      <c r="AC3444" s="199"/>
      <c r="AD3444" s="199"/>
      <c r="AE3444" s="199"/>
      <c r="AF3444" s="199"/>
      <c r="AG3444" s="199"/>
    </row>
    <row r="3445" spans="19:33" customFormat="1" ht="12.75">
      <c r="S3445" s="199"/>
      <c r="T3445" s="199"/>
      <c r="U3445" s="199"/>
      <c r="V3445" s="199"/>
      <c r="W3445" s="199"/>
      <c r="X3445" s="199"/>
      <c r="Y3445" s="199"/>
      <c r="Z3445" s="199"/>
      <c r="AA3445" s="199"/>
      <c r="AB3445" s="199"/>
      <c r="AC3445" s="199"/>
      <c r="AD3445" s="199"/>
      <c r="AE3445" s="199"/>
      <c r="AF3445" s="199"/>
      <c r="AG3445" s="199"/>
    </row>
    <row r="3446" spans="19:33" customFormat="1" ht="12.75">
      <c r="S3446" s="199"/>
      <c r="T3446" s="199"/>
      <c r="U3446" s="199"/>
      <c r="V3446" s="199"/>
      <c r="W3446" s="199"/>
      <c r="X3446" s="199"/>
      <c r="Y3446" s="199"/>
      <c r="Z3446" s="199"/>
      <c r="AA3446" s="199"/>
      <c r="AB3446" s="199"/>
      <c r="AC3446" s="199"/>
      <c r="AD3446" s="199"/>
      <c r="AE3446" s="199"/>
      <c r="AF3446" s="199"/>
      <c r="AG3446" s="199"/>
    </row>
    <row r="3447" spans="19:33" customFormat="1" ht="12.75">
      <c r="S3447" s="199"/>
      <c r="T3447" s="199"/>
      <c r="U3447" s="199"/>
      <c r="V3447" s="199"/>
      <c r="W3447" s="199"/>
      <c r="X3447" s="199"/>
      <c r="Y3447" s="199"/>
      <c r="Z3447" s="199"/>
      <c r="AA3447" s="199"/>
      <c r="AB3447" s="199"/>
      <c r="AC3447" s="199"/>
      <c r="AD3447" s="199"/>
      <c r="AE3447" s="199"/>
      <c r="AF3447" s="199"/>
      <c r="AG3447" s="199"/>
    </row>
    <row r="3448" spans="19:33" customFormat="1" ht="12.75">
      <c r="S3448" s="199"/>
      <c r="T3448" s="199"/>
      <c r="U3448" s="199"/>
      <c r="V3448" s="199"/>
      <c r="W3448" s="199"/>
      <c r="X3448" s="199"/>
      <c r="Y3448" s="199"/>
      <c r="Z3448" s="199"/>
      <c r="AA3448" s="199"/>
      <c r="AB3448" s="199"/>
      <c r="AC3448" s="199"/>
      <c r="AD3448" s="199"/>
      <c r="AE3448" s="199"/>
      <c r="AF3448" s="199"/>
      <c r="AG3448" s="199"/>
    </row>
    <row r="3449" spans="19:33" customFormat="1" ht="12.75">
      <c r="S3449" s="199"/>
      <c r="T3449" s="199"/>
      <c r="U3449" s="199"/>
      <c r="V3449" s="199"/>
      <c r="W3449" s="199"/>
      <c r="X3449" s="199"/>
      <c r="Y3449" s="199"/>
      <c r="Z3449" s="199"/>
      <c r="AA3449" s="199"/>
      <c r="AB3449" s="199"/>
      <c r="AC3449" s="199"/>
      <c r="AD3449" s="199"/>
      <c r="AE3449" s="199"/>
      <c r="AF3449" s="199"/>
      <c r="AG3449" s="199"/>
    </row>
    <row r="3450" spans="19:33" customFormat="1" ht="12.75">
      <c r="S3450" s="199"/>
      <c r="T3450" s="199"/>
      <c r="U3450" s="199"/>
      <c r="V3450" s="199"/>
      <c r="W3450" s="199"/>
      <c r="X3450" s="199"/>
      <c r="Y3450" s="199"/>
      <c r="Z3450" s="199"/>
      <c r="AA3450" s="199"/>
      <c r="AB3450" s="199"/>
      <c r="AC3450" s="199"/>
      <c r="AD3450" s="199"/>
      <c r="AE3450" s="199"/>
      <c r="AF3450" s="199"/>
      <c r="AG3450" s="199"/>
    </row>
    <row r="3451" spans="19:33" customFormat="1" ht="12.75">
      <c r="S3451" s="199"/>
      <c r="T3451" s="199"/>
      <c r="U3451" s="199"/>
      <c r="V3451" s="199"/>
      <c r="W3451" s="199"/>
      <c r="X3451" s="199"/>
      <c r="Y3451" s="199"/>
      <c r="Z3451" s="199"/>
      <c r="AA3451" s="199"/>
      <c r="AB3451" s="199"/>
      <c r="AC3451" s="199"/>
      <c r="AD3451" s="199"/>
      <c r="AE3451" s="199"/>
      <c r="AF3451" s="199"/>
      <c r="AG3451" s="199"/>
    </row>
    <row r="3452" spans="19:33" customFormat="1" ht="12.75">
      <c r="S3452" s="199"/>
      <c r="T3452" s="199"/>
      <c r="U3452" s="199"/>
      <c r="V3452" s="199"/>
      <c r="W3452" s="199"/>
      <c r="X3452" s="199"/>
      <c r="Y3452" s="199"/>
      <c r="Z3452" s="199"/>
      <c r="AA3452" s="199"/>
      <c r="AB3452" s="199"/>
      <c r="AC3452" s="199"/>
      <c r="AD3452" s="199"/>
      <c r="AE3452" s="199"/>
      <c r="AF3452" s="199"/>
      <c r="AG3452" s="199"/>
    </row>
    <row r="3453" spans="19:33" customFormat="1" ht="12.75">
      <c r="S3453" s="199"/>
      <c r="T3453" s="199"/>
      <c r="U3453" s="199"/>
      <c r="V3453" s="199"/>
      <c r="W3453" s="199"/>
      <c r="X3453" s="199"/>
      <c r="Y3453" s="199"/>
      <c r="Z3453" s="199"/>
      <c r="AA3453" s="199"/>
      <c r="AB3453" s="199"/>
      <c r="AC3453" s="199"/>
      <c r="AD3453" s="199"/>
      <c r="AE3453" s="199"/>
      <c r="AF3453" s="199"/>
      <c r="AG3453" s="199"/>
    </row>
    <row r="3454" spans="19:33" customFormat="1" ht="12.75">
      <c r="S3454" s="199"/>
      <c r="T3454" s="199"/>
      <c r="U3454" s="199"/>
      <c r="V3454" s="199"/>
      <c r="W3454" s="199"/>
      <c r="X3454" s="199"/>
      <c r="Y3454" s="199"/>
      <c r="Z3454" s="199"/>
      <c r="AA3454" s="199"/>
      <c r="AB3454" s="199"/>
      <c r="AC3454" s="199"/>
      <c r="AD3454" s="199"/>
      <c r="AE3454" s="199"/>
      <c r="AF3454" s="199"/>
      <c r="AG3454" s="199"/>
    </row>
    <row r="3455" spans="19:33" customFormat="1" ht="12.75">
      <c r="S3455" s="199"/>
      <c r="T3455" s="199"/>
      <c r="U3455" s="199"/>
      <c r="V3455" s="199"/>
      <c r="W3455" s="199"/>
      <c r="X3455" s="199"/>
      <c r="Y3455" s="199"/>
      <c r="Z3455" s="199"/>
      <c r="AA3455" s="199"/>
      <c r="AB3455" s="199"/>
      <c r="AC3455" s="199"/>
      <c r="AD3455" s="199"/>
      <c r="AE3455" s="199"/>
      <c r="AF3455" s="199"/>
      <c r="AG3455" s="199"/>
    </row>
    <row r="3456" spans="19:33" customFormat="1" ht="12.75">
      <c r="S3456" s="199"/>
      <c r="T3456" s="199"/>
      <c r="U3456" s="199"/>
      <c r="V3456" s="199"/>
      <c r="W3456" s="199"/>
      <c r="X3456" s="199"/>
      <c r="Y3456" s="199"/>
      <c r="Z3456" s="199"/>
      <c r="AA3456" s="199"/>
      <c r="AB3456" s="199"/>
      <c r="AC3456" s="199"/>
      <c r="AD3456" s="199"/>
      <c r="AE3456" s="199"/>
      <c r="AF3456" s="199"/>
      <c r="AG3456" s="199"/>
    </row>
    <row r="3457" spans="19:33" customFormat="1" ht="12.75">
      <c r="S3457" s="199"/>
      <c r="T3457" s="199"/>
      <c r="U3457" s="199"/>
      <c r="V3457" s="199"/>
      <c r="W3457" s="199"/>
      <c r="X3457" s="199"/>
      <c r="Y3457" s="199"/>
      <c r="Z3457" s="199"/>
      <c r="AA3457" s="199"/>
      <c r="AB3457" s="199"/>
      <c r="AC3457" s="199"/>
      <c r="AD3457" s="199"/>
      <c r="AE3457" s="199"/>
      <c r="AF3457" s="199"/>
      <c r="AG3457" s="199"/>
    </row>
    <row r="3458" spans="19:33" customFormat="1" ht="12.75">
      <c r="S3458" s="199"/>
      <c r="T3458" s="199"/>
      <c r="U3458" s="199"/>
      <c r="V3458" s="199"/>
      <c r="W3458" s="199"/>
      <c r="X3458" s="199"/>
      <c r="Y3458" s="199"/>
      <c r="Z3458" s="199"/>
      <c r="AA3458" s="199"/>
      <c r="AB3458" s="199"/>
      <c r="AC3458" s="199"/>
      <c r="AD3458" s="199"/>
      <c r="AE3458" s="199"/>
      <c r="AF3458" s="199"/>
      <c r="AG3458" s="199"/>
    </row>
    <row r="3459" spans="19:33" customFormat="1" ht="12.75">
      <c r="S3459" s="199"/>
      <c r="T3459" s="199"/>
      <c r="U3459" s="199"/>
      <c r="V3459" s="199"/>
      <c r="W3459" s="199"/>
      <c r="X3459" s="199"/>
      <c r="Y3459" s="199"/>
      <c r="Z3459" s="199"/>
      <c r="AA3459" s="199"/>
      <c r="AB3459" s="199"/>
      <c r="AC3459" s="199"/>
      <c r="AD3459" s="199"/>
      <c r="AE3459" s="199"/>
      <c r="AF3459" s="199"/>
      <c r="AG3459" s="199"/>
    </row>
    <row r="3460" spans="19:33" customFormat="1" ht="12.75">
      <c r="S3460" s="199"/>
      <c r="T3460" s="199"/>
      <c r="U3460" s="199"/>
      <c r="V3460" s="199"/>
      <c r="W3460" s="199"/>
      <c r="X3460" s="199"/>
      <c r="Y3460" s="199"/>
      <c r="Z3460" s="199"/>
      <c r="AA3460" s="199"/>
      <c r="AB3460" s="199"/>
      <c r="AC3460" s="199"/>
      <c r="AD3460" s="199"/>
      <c r="AE3460" s="199"/>
      <c r="AF3460" s="199"/>
      <c r="AG3460" s="199"/>
    </row>
    <row r="3461" spans="19:33" customFormat="1" ht="12.75">
      <c r="S3461" s="199"/>
      <c r="T3461" s="199"/>
      <c r="U3461" s="199"/>
      <c r="V3461" s="199"/>
      <c r="W3461" s="199"/>
      <c r="X3461" s="199"/>
      <c r="Y3461" s="199"/>
      <c r="Z3461" s="199"/>
      <c r="AA3461" s="199"/>
      <c r="AB3461" s="199"/>
      <c r="AC3461" s="199"/>
      <c r="AD3461" s="199"/>
      <c r="AE3461" s="199"/>
      <c r="AF3461" s="199"/>
      <c r="AG3461" s="199"/>
    </row>
    <row r="3462" spans="19:33" customFormat="1" ht="12.75">
      <c r="S3462" s="199"/>
      <c r="T3462" s="199"/>
      <c r="U3462" s="199"/>
      <c r="V3462" s="199"/>
      <c r="W3462" s="199"/>
      <c r="X3462" s="199"/>
      <c r="Y3462" s="199"/>
      <c r="Z3462" s="199"/>
      <c r="AA3462" s="199"/>
      <c r="AB3462" s="199"/>
      <c r="AC3462" s="199"/>
      <c r="AD3462" s="199"/>
      <c r="AE3462" s="199"/>
      <c r="AF3462" s="199"/>
      <c r="AG3462" s="199"/>
    </row>
    <row r="3463" spans="19:33" customFormat="1" ht="12.75">
      <c r="S3463" s="199"/>
      <c r="T3463" s="199"/>
      <c r="U3463" s="199"/>
      <c r="V3463" s="199"/>
      <c r="W3463" s="199"/>
      <c r="X3463" s="199"/>
      <c r="Y3463" s="199"/>
      <c r="Z3463" s="199"/>
      <c r="AA3463" s="199"/>
      <c r="AB3463" s="199"/>
      <c r="AC3463" s="199"/>
      <c r="AD3463" s="199"/>
      <c r="AE3463" s="199"/>
      <c r="AF3463" s="199"/>
      <c r="AG3463" s="199"/>
    </row>
    <row r="3464" spans="19:33" customFormat="1" ht="12.75">
      <c r="S3464" s="199"/>
      <c r="T3464" s="199"/>
      <c r="U3464" s="199"/>
      <c r="V3464" s="199"/>
      <c r="W3464" s="199"/>
      <c r="X3464" s="199"/>
      <c r="Y3464" s="199"/>
      <c r="Z3464" s="199"/>
      <c r="AA3464" s="199"/>
      <c r="AB3464" s="199"/>
      <c r="AC3464" s="199"/>
      <c r="AD3464" s="199"/>
      <c r="AE3464" s="199"/>
      <c r="AF3464" s="199"/>
      <c r="AG3464" s="199"/>
    </row>
    <row r="3465" spans="19:33" customFormat="1" ht="12.75">
      <c r="S3465" s="199"/>
      <c r="T3465" s="199"/>
      <c r="U3465" s="199"/>
      <c r="V3465" s="199"/>
      <c r="W3465" s="199"/>
      <c r="X3465" s="199"/>
      <c r="Y3465" s="199"/>
      <c r="Z3465" s="199"/>
      <c r="AA3465" s="199"/>
      <c r="AB3465" s="199"/>
      <c r="AC3465" s="199"/>
      <c r="AD3465" s="199"/>
      <c r="AE3465" s="199"/>
      <c r="AF3465" s="199"/>
      <c r="AG3465" s="199"/>
    </row>
    <row r="3466" spans="19:33" customFormat="1" ht="12.75">
      <c r="S3466" s="199"/>
      <c r="T3466" s="199"/>
      <c r="U3466" s="199"/>
      <c r="V3466" s="199"/>
      <c r="W3466" s="199"/>
      <c r="X3466" s="199"/>
      <c r="Y3466" s="199"/>
      <c r="Z3466" s="199"/>
      <c r="AA3466" s="199"/>
      <c r="AB3466" s="199"/>
      <c r="AC3466" s="199"/>
      <c r="AD3466" s="199"/>
      <c r="AE3466" s="199"/>
      <c r="AF3466" s="199"/>
      <c r="AG3466" s="199"/>
    </row>
    <row r="3467" spans="19:33" customFormat="1" ht="12.75">
      <c r="S3467" s="199"/>
      <c r="T3467" s="199"/>
      <c r="U3467" s="199"/>
      <c r="V3467" s="199"/>
      <c r="W3467" s="199"/>
      <c r="X3467" s="199"/>
      <c r="Y3467" s="199"/>
      <c r="Z3467" s="199"/>
      <c r="AA3467" s="199"/>
      <c r="AB3467" s="199"/>
      <c r="AC3467" s="199"/>
      <c r="AD3467" s="199"/>
      <c r="AE3467" s="199"/>
      <c r="AF3467" s="199"/>
      <c r="AG3467" s="199"/>
    </row>
    <row r="3468" spans="19:33" customFormat="1" ht="12.75">
      <c r="S3468" s="199"/>
      <c r="T3468" s="199"/>
      <c r="U3468" s="199"/>
      <c r="V3468" s="199"/>
      <c r="W3468" s="199"/>
      <c r="X3468" s="199"/>
      <c r="Y3468" s="199"/>
      <c r="Z3468" s="199"/>
      <c r="AA3468" s="199"/>
      <c r="AB3468" s="199"/>
      <c r="AC3468" s="199"/>
      <c r="AD3468" s="199"/>
      <c r="AE3468" s="199"/>
      <c r="AF3468" s="199"/>
      <c r="AG3468" s="199"/>
    </row>
    <row r="3469" spans="19:33" customFormat="1" ht="12.75">
      <c r="S3469" s="199"/>
      <c r="T3469" s="199"/>
      <c r="U3469" s="199"/>
      <c r="V3469" s="199"/>
      <c r="W3469" s="199"/>
      <c r="X3469" s="199"/>
      <c r="Y3469" s="199"/>
      <c r="Z3469" s="199"/>
      <c r="AA3469" s="199"/>
      <c r="AB3469" s="199"/>
      <c r="AC3469" s="199"/>
      <c r="AD3469" s="199"/>
      <c r="AE3469" s="199"/>
      <c r="AF3469" s="199"/>
      <c r="AG3469" s="199"/>
    </row>
    <row r="3470" spans="19:33" customFormat="1" ht="12.75">
      <c r="S3470" s="199"/>
      <c r="T3470" s="199"/>
      <c r="U3470" s="199"/>
      <c r="V3470" s="199"/>
      <c r="W3470" s="199"/>
      <c r="X3470" s="199"/>
      <c r="Y3470" s="199"/>
      <c r="Z3470" s="199"/>
      <c r="AA3470" s="199"/>
      <c r="AB3470" s="199"/>
      <c r="AC3470" s="199"/>
      <c r="AD3470" s="199"/>
      <c r="AE3470" s="199"/>
      <c r="AF3470" s="199"/>
      <c r="AG3470" s="199"/>
    </row>
    <row r="3471" spans="19:33" customFormat="1" ht="12.75">
      <c r="S3471" s="199"/>
      <c r="T3471" s="199"/>
      <c r="U3471" s="199"/>
      <c r="V3471" s="199"/>
      <c r="W3471" s="199"/>
      <c r="X3471" s="199"/>
      <c r="Y3471" s="199"/>
      <c r="Z3471" s="199"/>
      <c r="AA3471" s="199"/>
      <c r="AB3471" s="199"/>
      <c r="AC3471" s="199"/>
      <c r="AD3471" s="199"/>
      <c r="AE3471" s="199"/>
      <c r="AF3471" s="199"/>
      <c r="AG3471" s="199"/>
    </row>
    <row r="3472" spans="19:33" customFormat="1" ht="12.75">
      <c r="S3472" s="199"/>
      <c r="T3472" s="199"/>
      <c r="U3472" s="199"/>
      <c r="V3472" s="199"/>
      <c r="W3472" s="199"/>
      <c r="X3472" s="199"/>
      <c r="Y3472" s="199"/>
      <c r="Z3472" s="199"/>
      <c r="AA3472" s="199"/>
      <c r="AB3472" s="199"/>
      <c r="AC3472" s="199"/>
      <c r="AD3472" s="199"/>
      <c r="AE3472" s="199"/>
      <c r="AF3472" s="199"/>
      <c r="AG3472" s="199"/>
    </row>
    <row r="3473" spans="19:33" customFormat="1" ht="12.75">
      <c r="S3473" s="199"/>
      <c r="T3473" s="199"/>
      <c r="U3473" s="199"/>
      <c r="V3473" s="199"/>
      <c r="W3473" s="199"/>
      <c r="X3473" s="199"/>
      <c r="Y3473" s="199"/>
      <c r="Z3473" s="199"/>
      <c r="AA3473" s="199"/>
      <c r="AB3473" s="199"/>
      <c r="AC3473" s="199"/>
      <c r="AD3473" s="199"/>
      <c r="AE3473" s="199"/>
      <c r="AF3473" s="199"/>
      <c r="AG3473" s="199"/>
    </row>
    <row r="3474" spans="19:33" customFormat="1" ht="12.75">
      <c r="S3474" s="199"/>
      <c r="T3474" s="199"/>
      <c r="U3474" s="199"/>
      <c r="V3474" s="199"/>
      <c r="W3474" s="199"/>
      <c r="X3474" s="199"/>
      <c r="Y3474" s="199"/>
      <c r="Z3474" s="199"/>
      <c r="AA3474" s="199"/>
      <c r="AB3474" s="199"/>
      <c r="AC3474" s="199"/>
      <c r="AD3474" s="199"/>
      <c r="AE3474" s="199"/>
      <c r="AF3474" s="199"/>
      <c r="AG3474" s="199"/>
    </row>
    <row r="3475" spans="19:33" customFormat="1" ht="12.75">
      <c r="S3475" s="199"/>
      <c r="T3475" s="199"/>
      <c r="U3475" s="199"/>
      <c r="V3475" s="199"/>
      <c r="W3475" s="199"/>
      <c r="X3475" s="199"/>
      <c r="Y3475" s="199"/>
      <c r="Z3475" s="199"/>
      <c r="AA3475" s="199"/>
      <c r="AB3475" s="199"/>
      <c r="AC3475" s="199"/>
      <c r="AD3475" s="199"/>
      <c r="AE3475" s="199"/>
      <c r="AF3475" s="199"/>
      <c r="AG3475" s="199"/>
    </row>
    <row r="3476" spans="19:33" customFormat="1" ht="12.75">
      <c r="S3476" s="199"/>
      <c r="T3476" s="199"/>
      <c r="U3476" s="199"/>
      <c r="V3476" s="199"/>
      <c r="W3476" s="199"/>
      <c r="X3476" s="199"/>
      <c r="Y3476" s="199"/>
      <c r="Z3476" s="199"/>
      <c r="AA3476" s="199"/>
      <c r="AB3476" s="199"/>
      <c r="AC3476" s="199"/>
      <c r="AD3476" s="199"/>
      <c r="AE3476" s="199"/>
      <c r="AF3476" s="199"/>
      <c r="AG3476" s="199"/>
    </row>
    <row r="3477" spans="19:33" customFormat="1" ht="12.75">
      <c r="S3477" s="199"/>
      <c r="T3477" s="199"/>
      <c r="U3477" s="199"/>
      <c r="V3477" s="199"/>
      <c r="W3477" s="199"/>
      <c r="X3477" s="199"/>
      <c r="Y3477" s="199"/>
      <c r="Z3477" s="199"/>
      <c r="AA3477" s="199"/>
      <c r="AB3477" s="199"/>
      <c r="AC3477" s="199"/>
      <c r="AD3477" s="199"/>
      <c r="AE3477" s="199"/>
      <c r="AF3477" s="199"/>
      <c r="AG3477" s="199"/>
    </row>
    <row r="3478" spans="19:33" customFormat="1" ht="12.75">
      <c r="S3478" s="199"/>
      <c r="T3478" s="199"/>
      <c r="U3478" s="199"/>
      <c r="V3478" s="199"/>
      <c r="W3478" s="199"/>
      <c r="X3478" s="199"/>
      <c r="Y3478" s="199"/>
      <c r="Z3478" s="199"/>
      <c r="AA3478" s="199"/>
      <c r="AB3478" s="199"/>
      <c r="AC3478" s="199"/>
      <c r="AD3478" s="199"/>
      <c r="AE3478" s="199"/>
      <c r="AF3478" s="199"/>
      <c r="AG3478" s="199"/>
    </row>
    <row r="3479" spans="19:33" customFormat="1" ht="12.75">
      <c r="S3479" s="199"/>
      <c r="T3479" s="199"/>
      <c r="U3479" s="199"/>
      <c r="V3479" s="199"/>
      <c r="W3479" s="199"/>
      <c r="X3479" s="199"/>
      <c r="Y3479" s="199"/>
      <c r="Z3479" s="199"/>
      <c r="AA3479" s="199"/>
      <c r="AB3479" s="199"/>
      <c r="AC3479" s="199"/>
      <c r="AD3479" s="199"/>
      <c r="AE3479" s="199"/>
      <c r="AF3479" s="199"/>
      <c r="AG3479" s="199"/>
    </row>
    <row r="3480" spans="19:33" customFormat="1" ht="12.75">
      <c r="S3480" s="199"/>
      <c r="T3480" s="199"/>
      <c r="U3480" s="199"/>
      <c r="V3480" s="199"/>
      <c r="W3480" s="199"/>
      <c r="X3480" s="199"/>
      <c r="Y3480" s="199"/>
      <c r="Z3480" s="199"/>
      <c r="AA3480" s="199"/>
      <c r="AB3480" s="199"/>
      <c r="AC3480" s="199"/>
      <c r="AD3480" s="199"/>
      <c r="AE3480" s="199"/>
      <c r="AF3480" s="199"/>
      <c r="AG3480" s="199"/>
    </row>
    <row r="3481" spans="19:33" customFormat="1" ht="12.75">
      <c r="S3481" s="199"/>
      <c r="T3481" s="199"/>
      <c r="U3481" s="199"/>
      <c r="V3481" s="199"/>
      <c r="W3481" s="199"/>
      <c r="X3481" s="199"/>
      <c r="Y3481" s="199"/>
      <c r="Z3481" s="199"/>
      <c r="AA3481" s="199"/>
      <c r="AB3481" s="199"/>
      <c r="AC3481" s="199"/>
      <c r="AD3481" s="199"/>
      <c r="AE3481" s="199"/>
      <c r="AF3481" s="199"/>
      <c r="AG3481" s="199"/>
    </row>
    <row r="3482" spans="19:33" customFormat="1" ht="12.75">
      <c r="S3482" s="199"/>
      <c r="T3482" s="199"/>
      <c r="U3482" s="199"/>
      <c r="V3482" s="199"/>
      <c r="W3482" s="199"/>
      <c r="X3482" s="199"/>
      <c r="Y3482" s="199"/>
      <c r="Z3482" s="199"/>
      <c r="AA3482" s="199"/>
      <c r="AB3482" s="199"/>
      <c r="AC3482" s="199"/>
      <c r="AD3482" s="199"/>
      <c r="AE3482" s="199"/>
      <c r="AF3482" s="199"/>
      <c r="AG3482" s="199"/>
    </row>
    <row r="3483" spans="19:33" customFormat="1" ht="12.75">
      <c r="S3483" s="199"/>
      <c r="T3483" s="199"/>
      <c r="U3483" s="199"/>
      <c r="V3483" s="199"/>
      <c r="W3483" s="199"/>
      <c r="X3483" s="199"/>
      <c r="Y3483" s="199"/>
      <c r="Z3483" s="199"/>
      <c r="AA3483" s="199"/>
      <c r="AB3483" s="199"/>
      <c r="AC3483" s="199"/>
      <c r="AD3483" s="199"/>
      <c r="AE3483" s="199"/>
      <c r="AF3483" s="199"/>
      <c r="AG3483" s="199"/>
    </row>
    <row r="3484" spans="19:33" customFormat="1" ht="12.75">
      <c r="S3484" s="199"/>
      <c r="T3484" s="199"/>
      <c r="U3484" s="199"/>
      <c r="V3484" s="199"/>
      <c r="W3484" s="199"/>
      <c r="X3484" s="199"/>
      <c r="Y3484" s="199"/>
      <c r="Z3484" s="199"/>
      <c r="AA3484" s="199"/>
      <c r="AB3484" s="199"/>
      <c r="AC3484" s="199"/>
      <c r="AD3484" s="199"/>
      <c r="AE3484" s="199"/>
      <c r="AF3484" s="199"/>
      <c r="AG3484" s="199"/>
    </row>
    <row r="3485" spans="19:33" customFormat="1" ht="12.75">
      <c r="S3485" s="199"/>
      <c r="T3485" s="199"/>
      <c r="U3485" s="199"/>
      <c r="V3485" s="199"/>
      <c r="W3485" s="199"/>
      <c r="X3485" s="199"/>
      <c r="Y3485" s="199"/>
      <c r="Z3485" s="199"/>
      <c r="AA3485" s="199"/>
      <c r="AB3485" s="199"/>
      <c r="AC3485" s="199"/>
      <c r="AD3485" s="199"/>
      <c r="AE3485" s="199"/>
      <c r="AF3485" s="199"/>
      <c r="AG3485" s="199"/>
    </row>
    <row r="3486" spans="19:33" customFormat="1" ht="12.75">
      <c r="S3486" s="199"/>
      <c r="T3486" s="199"/>
      <c r="U3486" s="199"/>
      <c r="V3486" s="199"/>
      <c r="W3486" s="199"/>
      <c r="X3486" s="199"/>
      <c r="Y3486" s="199"/>
      <c r="Z3486" s="199"/>
      <c r="AA3486" s="199"/>
      <c r="AB3486" s="199"/>
      <c r="AC3486" s="199"/>
      <c r="AD3486" s="199"/>
      <c r="AE3486" s="199"/>
      <c r="AF3486" s="199"/>
      <c r="AG3486" s="199"/>
    </row>
    <row r="3487" spans="19:33" customFormat="1" ht="12.75">
      <c r="S3487" s="199"/>
      <c r="T3487" s="199"/>
      <c r="U3487" s="199"/>
      <c r="V3487" s="199"/>
      <c r="W3487" s="199"/>
      <c r="X3487" s="199"/>
      <c r="Y3487" s="199"/>
      <c r="Z3487" s="199"/>
      <c r="AA3487" s="199"/>
      <c r="AB3487" s="199"/>
      <c r="AC3487" s="199"/>
      <c r="AD3487" s="199"/>
      <c r="AE3487" s="199"/>
      <c r="AF3487" s="199"/>
      <c r="AG3487" s="199"/>
    </row>
    <row r="3488" spans="19:33" customFormat="1" ht="12.75">
      <c r="S3488" s="199"/>
      <c r="T3488" s="199"/>
      <c r="U3488" s="199"/>
      <c r="V3488" s="199"/>
      <c r="W3488" s="199"/>
      <c r="X3488" s="199"/>
      <c r="Y3488" s="199"/>
      <c r="Z3488" s="199"/>
      <c r="AA3488" s="199"/>
      <c r="AB3488" s="199"/>
      <c r="AC3488" s="199"/>
      <c r="AD3488" s="199"/>
      <c r="AE3488" s="199"/>
      <c r="AF3488" s="199"/>
      <c r="AG3488" s="199"/>
    </row>
    <row r="3489" spans="19:33" customFormat="1" ht="12.75">
      <c r="S3489" s="199"/>
      <c r="T3489" s="199"/>
      <c r="U3489" s="199"/>
      <c r="V3489" s="199"/>
      <c r="W3489" s="199"/>
      <c r="X3489" s="199"/>
      <c r="Y3489" s="199"/>
      <c r="Z3489" s="199"/>
      <c r="AA3489" s="199"/>
      <c r="AB3489" s="199"/>
      <c r="AC3489" s="199"/>
      <c r="AD3489" s="199"/>
      <c r="AE3489" s="199"/>
      <c r="AF3489" s="199"/>
      <c r="AG3489" s="199"/>
    </row>
    <row r="3490" spans="19:33" customFormat="1" ht="12.75">
      <c r="S3490" s="199"/>
      <c r="T3490" s="199"/>
      <c r="U3490" s="199"/>
      <c r="V3490" s="199"/>
      <c r="W3490" s="199"/>
      <c r="X3490" s="199"/>
      <c r="Y3490" s="199"/>
      <c r="Z3490" s="199"/>
      <c r="AA3490" s="199"/>
      <c r="AB3490" s="199"/>
      <c r="AC3490" s="199"/>
      <c r="AD3490" s="199"/>
      <c r="AE3490" s="199"/>
      <c r="AF3490" s="199"/>
      <c r="AG3490" s="199"/>
    </row>
    <row r="3491" spans="19:33" customFormat="1" ht="12.75">
      <c r="S3491" s="199"/>
      <c r="T3491" s="199"/>
      <c r="U3491" s="199"/>
      <c r="V3491" s="199"/>
      <c r="W3491" s="199"/>
      <c r="X3491" s="199"/>
      <c r="Y3491" s="199"/>
      <c r="Z3491" s="199"/>
      <c r="AA3491" s="199"/>
      <c r="AB3491" s="199"/>
      <c r="AC3491" s="199"/>
      <c r="AD3491" s="199"/>
      <c r="AE3491" s="199"/>
      <c r="AF3491" s="199"/>
      <c r="AG3491" s="199"/>
    </row>
    <row r="3492" spans="19:33" customFormat="1" ht="12.75">
      <c r="S3492" s="199"/>
      <c r="T3492" s="199"/>
      <c r="U3492" s="199"/>
      <c r="V3492" s="199"/>
      <c r="W3492" s="199"/>
      <c r="X3492" s="199"/>
      <c r="Y3492" s="199"/>
      <c r="Z3492" s="199"/>
      <c r="AA3492" s="199"/>
      <c r="AB3492" s="199"/>
      <c r="AC3492" s="199"/>
      <c r="AD3492" s="199"/>
      <c r="AE3492" s="199"/>
      <c r="AF3492" s="199"/>
      <c r="AG3492" s="199"/>
    </row>
    <row r="3493" spans="19:33" customFormat="1" ht="12.75">
      <c r="S3493" s="199"/>
      <c r="T3493" s="199"/>
      <c r="U3493" s="199"/>
      <c r="V3493" s="199"/>
      <c r="W3493" s="199"/>
      <c r="X3493" s="199"/>
      <c r="Y3493" s="199"/>
      <c r="Z3493" s="199"/>
      <c r="AA3493" s="199"/>
      <c r="AB3493" s="199"/>
      <c r="AC3493" s="199"/>
      <c r="AD3493" s="199"/>
      <c r="AE3493" s="199"/>
      <c r="AF3493" s="199"/>
      <c r="AG3493" s="199"/>
    </row>
    <row r="3494" spans="19:33" customFormat="1" ht="12.75">
      <c r="S3494" s="199"/>
      <c r="T3494" s="199"/>
      <c r="U3494" s="199"/>
      <c r="V3494" s="199"/>
      <c r="W3494" s="199"/>
      <c r="X3494" s="199"/>
      <c r="Y3494" s="199"/>
      <c r="Z3494" s="199"/>
      <c r="AA3494" s="199"/>
      <c r="AB3494" s="199"/>
      <c r="AC3494" s="199"/>
      <c r="AD3494" s="199"/>
      <c r="AE3494" s="199"/>
      <c r="AF3494" s="199"/>
      <c r="AG3494" s="199"/>
    </row>
    <row r="3495" spans="19:33" customFormat="1" ht="12.75">
      <c r="S3495" s="199"/>
      <c r="T3495" s="199"/>
      <c r="U3495" s="199"/>
      <c r="V3495" s="199"/>
      <c r="W3495" s="199"/>
      <c r="X3495" s="199"/>
      <c r="Y3495" s="199"/>
      <c r="Z3495" s="199"/>
      <c r="AA3495" s="199"/>
      <c r="AB3495" s="199"/>
      <c r="AC3495" s="199"/>
      <c r="AD3495" s="199"/>
      <c r="AE3495" s="199"/>
      <c r="AF3495" s="199"/>
      <c r="AG3495" s="199"/>
    </row>
    <row r="3496" spans="19:33" customFormat="1" ht="12.75">
      <c r="S3496" s="199"/>
      <c r="T3496" s="199"/>
      <c r="U3496" s="199"/>
      <c r="V3496" s="199"/>
      <c r="W3496" s="199"/>
      <c r="X3496" s="199"/>
      <c r="Y3496" s="199"/>
      <c r="Z3496" s="199"/>
      <c r="AA3496" s="199"/>
      <c r="AB3496" s="199"/>
      <c r="AC3496" s="199"/>
      <c r="AD3496" s="199"/>
      <c r="AE3496" s="199"/>
      <c r="AF3496" s="199"/>
      <c r="AG3496" s="199"/>
    </row>
    <row r="3497" spans="19:33" customFormat="1" ht="12.75">
      <c r="S3497" s="199"/>
      <c r="T3497" s="199"/>
      <c r="U3497" s="199"/>
      <c r="V3497" s="199"/>
      <c r="W3497" s="199"/>
      <c r="X3497" s="199"/>
      <c r="Y3497" s="199"/>
      <c r="Z3497" s="199"/>
      <c r="AA3497" s="199"/>
      <c r="AB3497" s="199"/>
      <c r="AC3497" s="199"/>
      <c r="AD3497" s="199"/>
      <c r="AE3497" s="199"/>
      <c r="AF3497" s="199"/>
      <c r="AG3497" s="199"/>
    </row>
    <row r="3498" spans="19:33" customFormat="1" ht="12.75">
      <c r="S3498" s="199"/>
      <c r="T3498" s="199"/>
      <c r="U3498" s="199"/>
      <c r="V3498" s="199"/>
      <c r="W3498" s="199"/>
      <c r="X3498" s="199"/>
      <c r="Y3498" s="199"/>
      <c r="Z3498" s="199"/>
      <c r="AA3498" s="199"/>
      <c r="AB3498" s="199"/>
      <c r="AC3498" s="199"/>
      <c r="AD3498" s="199"/>
      <c r="AE3498" s="199"/>
      <c r="AF3498" s="199"/>
      <c r="AG3498" s="199"/>
    </row>
    <row r="3499" spans="19:33" customFormat="1" ht="12.75">
      <c r="S3499" s="199"/>
      <c r="T3499" s="199"/>
      <c r="U3499" s="199"/>
      <c r="V3499" s="199"/>
      <c r="W3499" s="199"/>
      <c r="X3499" s="199"/>
      <c r="Y3499" s="199"/>
      <c r="Z3499" s="199"/>
      <c r="AA3499" s="199"/>
      <c r="AB3499" s="199"/>
      <c r="AC3499" s="199"/>
      <c r="AD3499" s="199"/>
      <c r="AE3499" s="199"/>
      <c r="AF3499" s="199"/>
      <c r="AG3499" s="199"/>
    </row>
    <row r="3500" spans="19:33" customFormat="1" ht="12.75">
      <c r="S3500" s="199"/>
      <c r="T3500" s="199"/>
      <c r="U3500" s="199"/>
      <c r="V3500" s="199"/>
      <c r="W3500" s="199"/>
      <c r="X3500" s="199"/>
      <c r="Y3500" s="199"/>
      <c r="Z3500" s="199"/>
      <c r="AA3500" s="199"/>
      <c r="AB3500" s="199"/>
      <c r="AC3500" s="199"/>
      <c r="AD3500" s="199"/>
      <c r="AE3500" s="199"/>
      <c r="AF3500" s="199"/>
      <c r="AG3500" s="199"/>
    </row>
    <row r="3501" spans="19:33" customFormat="1" ht="12.75">
      <c r="S3501" s="199"/>
      <c r="T3501" s="199"/>
      <c r="U3501" s="199"/>
      <c r="V3501" s="199"/>
      <c r="W3501" s="199"/>
      <c r="X3501" s="199"/>
      <c r="Y3501" s="199"/>
      <c r="Z3501" s="199"/>
      <c r="AA3501" s="199"/>
      <c r="AB3501" s="199"/>
      <c r="AC3501" s="199"/>
      <c r="AD3501" s="199"/>
      <c r="AE3501" s="199"/>
      <c r="AF3501" s="199"/>
      <c r="AG3501" s="199"/>
    </row>
    <row r="3502" spans="19:33" customFormat="1" ht="12.75">
      <c r="S3502" s="199"/>
      <c r="T3502" s="199"/>
      <c r="U3502" s="199"/>
      <c r="V3502" s="199"/>
      <c r="W3502" s="199"/>
      <c r="X3502" s="199"/>
      <c r="Y3502" s="199"/>
      <c r="Z3502" s="199"/>
      <c r="AA3502" s="199"/>
      <c r="AB3502" s="199"/>
      <c r="AC3502" s="199"/>
      <c r="AD3502" s="199"/>
      <c r="AE3502" s="199"/>
      <c r="AF3502" s="199"/>
      <c r="AG3502" s="199"/>
    </row>
    <row r="3503" spans="19:33" customFormat="1" ht="12.75">
      <c r="S3503" s="199"/>
      <c r="T3503" s="199"/>
      <c r="U3503" s="199"/>
      <c r="V3503" s="199"/>
      <c r="W3503" s="199"/>
      <c r="X3503" s="199"/>
      <c r="Y3503" s="199"/>
      <c r="Z3503" s="199"/>
      <c r="AA3503" s="199"/>
      <c r="AB3503" s="199"/>
      <c r="AC3503" s="199"/>
      <c r="AD3503" s="199"/>
      <c r="AE3503" s="199"/>
      <c r="AF3503" s="199"/>
      <c r="AG3503" s="199"/>
    </row>
    <row r="3504" spans="19:33" customFormat="1" ht="12.75">
      <c r="S3504" s="199"/>
      <c r="T3504" s="199"/>
      <c r="U3504" s="199"/>
      <c r="V3504" s="199"/>
      <c r="W3504" s="199"/>
      <c r="X3504" s="199"/>
      <c r="Y3504" s="199"/>
      <c r="Z3504" s="199"/>
      <c r="AA3504" s="199"/>
      <c r="AB3504" s="199"/>
      <c r="AC3504" s="199"/>
      <c r="AD3504" s="199"/>
      <c r="AE3504" s="199"/>
      <c r="AF3504" s="199"/>
      <c r="AG3504" s="199"/>
    </row>
    <row r="3505" spans="19:33" customFormat="1" ht="12.75">
      <c r="S3505" s="199"/>
      <c r="T3505" s="199"/>
      <c r="U3505" s="199"/>
      <c r="V3505" s="199"/>
      <c r="W3505" s="199"/>
      <c r="X3505" s="199"/>
      <c r="Y3505" s="199"/>
      <c r="Z3505" s="199"/>
      <c r="AA3505" s="199"/>
      <c r="AB3505" s="199"/>
      <c r="AC3505" s="199"/>
      <c r="AD3505" s="199"/>
      <c r="AE3505" s="199"/>
      <c r="AF3505" s="199"/>
      <c r="AG3505" s="199"/>
    </row>
    <row r="3506" spans="19:33" customFormat="1" ht="12.75">
      <c r="S3506" s="199"/>
      <c r="T3506" s="199"/>
      <c r="U3506" s="199"/>
      <c r="V3506" s="199"/>
      <c r="W3506" s="199"/>
      <c r="X3506" s="199"/>
      <c r="Y3506" s="199"/>
      <c r="Z3506" s="199"/>
      <c r="AA3506" s="199"/>
      <c r="AB3506" s="199"/>
      <c r="AC3506" s="199"/>
      <c r="AD3506" s="199"/>
      <c r="AE3506" s="199"/>
      <c r="AF3506" s="199"/>
      <c r="AG3506" s="199"/>
    </row>
    <row r="3507" spans="19:33" customFormat="1" ht="12.75">
      <c r="S3507" s="199"/>
      <c r="T3507" s="199"/>
      <c r="U3507" s="199"/>
      <c r="V3507" s="199"/>
      <c r="W3507" s="199"/>
      <c r="X3507" s="199"/>
      <c r="Y3507" s="199"/>
      <c r="Z3507" s="199"/>
      <c r="AA3507" s="199"/>
      <c r="AB3507" s="199"/>
      <c r="AC3507" s="199"/>
      <c r="AD3507" s="199"/>
      <c r="AE3507" s="199"/>
      <c r="AF3507" s="199"/>
      <c r="AG3507" s="199"/>
    </row>
    <row r="3508" spans="19:33" customFormat="1" ht="12.75">
      <c r="S3508" s="199"/>
      <c r="T3508" s="199"/>
      <c r="U3508" s="199"/>
      <c r="V3508" s="199"/>
      <c r="W3508" s="199"/>
      <c r="X3508" s="199"/>
      <c r="Y3508" s="199"/>
      <c r="Z3508" s="199"/>
      <c r="AA3508" s="199"/>
      <c r="AB3508" s="199"/>
      <c r="AC3508" s="199"/>
      <c r="AD3508" s="199"/>
      <c r="AE3508" s="199"/>
      <c r="AF3508" s="199"/>
      <c r="AG3508" s="199"/>
    </row>
    <row r="3509" spans="19:33" customFormat="1" ht="12.75">
      <c r="S3509" s="199"/>
      <c r="T3509" s="199"/>
      <c r="U3509" s="199"/>
      <c r="V3509" s="199"/>
      <c r="W3509" s="199"/>
      <c r="X3509" s="199"/>
      <c r="Y3509" s="199"/>
      <c r="Z3509" s="199"/>
      <c r="AA3509" s="199"/>
      <c r="AB3509" s="199"/>
      <c r="AC3509" s="199"/>
      <c r="AD3509" s="199"/>
      <c r="AE3509" s="199"/>
      <c r="AF3509" s="199"/>
      <c r="AG3509" s="199"/>
    </row>
    <row r="3510" spans="19:33" customFormat="1" ht="12.75">
      <c r="S3510" s="199"/>
      <c r="T3510" s="199"/>
      <c r="U3510" s="199"/>
      <c r="V3510" s="199"/>
      <c r="W3510" s="199"/>
      <c r="X3510" s="199"/>
      <c r="Y3510" s="199"/>
      <c r="Z3510" s="199"/>
      <c r="AA3510" s="199"/>
      <c r="AB3510" s="199"/>
      <c r="AC3510" s="199"/>
      <c r="AD3510" s="199"/>
      <c r="AE3510" s="199"/>
      <c r="AF3510" s="199"/>
      <c r="AG3510" s="199"/>
    </row>
    <row r="3511" spans="19:33" customFormat="1" ht="12.75">
      <c r="S3511" s="199"/>
      <c r="T3511" s="199"/>
      <c r="U3511" s="199"/>
      <c r="V3511" s="199"/>
      <c r="W3511" s="199"/>
      <c r="X3511" s="199"/>
      <c r="Y3511" s="199"/>
      <c r="Z3511" s="199"/>
      <c r="AA3511" s="199"/>
      <c r="AB3511" s="199"/>
      <c r="AC3511" s="199"/>
      <c r="AD3511" s="199"/>
      <c r="AE3511" s="199"/>
      <c r="AF3511" s="199"/>
      <c r="AG3511" s="199"/>
    </row>
    <row r="3512" spans="19:33" customFormat="1" ht="12.75">
      <c r="S3512" s="199"/>
      <c r="T3512" s="199"/>
      <c r="U3512" s="199"/>
      <c r="V3512" s="199"/>
      <c r="W3512" s="199"/>
      <c r="X3512" s="199"/>
      <c r="Y3512" s="199"/>
      <c r="Z3512" s="199"/>
      <c r="AA3512" s="199"/>
      <c r="AB3512" s="199"/>
      <c r="AC3512" s="199"/>
      <c r="AD3512" s="199"/>
      <c r="AE3512" s="199"/>
      <c r="AF3512" s="199"/>
      <c r="AG3512" s="199"/>
    </row>
    <row r="3513" spans="19:33" customFormat="1" ht="12.75">
      <c r="S3513" s="199"/>
      <c r="T3513" s="199"/>
      <c r="U3513" s="199"/>
      <c r="V3513" s="199"/>
      <c r="W3513" s="199"/>
      <c r="X3513" s="199"/>
      <c r="Y3513" s="199"/>
      <c r="Z3513" s="199"/>
      <c r="AA3513" s="199"/>
      <c r="AB3513" s="199"/>
      <c r="AC3513" s="199"/>
      <c r="AD3513" s="199"/>
      <c r="AE3513" s="199"/>
      <c r="AF3513" s="199"/>
      <c r="AG3513" s="199"/>
    </row>
    <row r="3514" spans="19:33" customFormat="1" ht="12.75">
      <c r="S3514" s="199"/>
      <c r="T3514" s="199"/>
      <c r="U3514" s="199"/>
      <c r="V3514" s="199"/>
      <c r="W3514" s="199"/>
      <c r="X3514" s="199"/>
      <c r="Y3514" s="199"/>
      <c r="Z3514" s="199"/>
      <c r="AA3514" s="199"/>
      <c r="AB3514" s="199"/>
      <c r="AC3514" s="199"/>
      <c r="AD3514" s="199"/>
      <c r="AE3514" s="199"/>
      <c r="AF3514" s="199"/>
      <c r="AG3514" s="199"/>
    </row>
    <row r="3515" spans="19:33" customFormat="1" ht="12.75">
      <c r="S3515" s="199"/>
      <c r="T3515" s="199"/>
      <c r="U3515" s="199"/>
      <c r="V3515" s="199"/>
      <c r="W3515" s="199"/>
      <c r="X3515" s="199"/>
      <c r="Y3515" s="199"/>
      <c r="Z3515" s="199"/>
      <c r="AA3515" s="199"/>
      <c r="AB3515" s="199"/>
      <c r="AC3515" s="199"/>
      <c r="AD3515" s="199"/>
      <c r="AE3515" s="199"/>
      <c r="AF3515" s="199"/>
      <c r="AG3515" s="199"/>
    </row>
    <row r="3516" spans="19:33" customFormat="1" ht="12.75">
      <c r="S3516" s="199"/>
      <c r="T3516" s="199"/>
      <c r="U3516" s="199"/>
      <c r="V3516" s="199"/>
      <c r="W3516" s="199"/>
      <c r="X3516" s="199"/>
      <c r="Y3516" s="199"/>
      <c r="Z3516" s="199"/>
      <c r="AA3516" s="199"/>
      <c r="AB3516" s="199"/>
      <c r="AC3516" s="199"/>
      <c r="AD3516" s="199"/>
      <c r="AE3516" s="199"/>
      <c r="AF3516" s="199"/>
      <c r="AG3516" s="199"/>
    </row>
    <row r="3517" spans="19:33" customFormat="1" ht="12.75">
      <c r="S3517" s="199"/>
      <c r="T3517" s="199"/>
      <c r="U3517" s="199"/>
      <c r="V3517" s="199"/>
      <c r="W3517" s="199"/>
      <c r="X3517" s="199"/>
      <c r="Y3517" s="199"/>
      <c r="Z3517" s="199"/>
      <c r="AA3517" s="199"/>
      <c r="AB3517" s="199"/>
      <c r="AC3517" s="199"/>
      <c r="AD3517" s="199"/>
      <c r="AE3517" s="199"/>
      <c r="AF3517" s="199"/>
      <c r="AG3517" s="199"/>
    </row>
    <row r="3518" spans="19:33" customFormat="1" ht="12.75">
      <c r="S3518" s="199"/>
      <c r="T3518" s="199"/>
      <c r="U3518" s="199"/>
      <c r="V3518" s="199"/>
      <c r="W3518" s="199"/>
      <c r="X3518" s="199"/>
      <c r="Y3518" s="199"/>
      <c r="Z3518" s="199"/>
      <c r="AA3518" s="199"/>
      <c r="AB3518" s="199"/>
      <c r="AC3518" s="199"/>
      <c r="AD3518" s="199"/>
      <c r="AE3518" s="199"/>
      <c r="AF3518" s="199"/>
      <c r="AG3518" s="199"/>
    </row>
    <row r="3519" spans="19:33" customFormat="1" ht="12.75">
      <c r="S3519" s="199"/>
      <c r="T3519" s="199"/>
      <c r="U3519" s="199"/>
      <c r="V3519" s="199"/>
      <c r="W3519" s="199"/>
      <c r="X3519" s="199"/>
      <c r="Y3519" s="199"/>
      <c r="Z3519" s="199"/>
      <c r="AA3519" s="199"/>
      <c r="AB3519" s="199"/>
      <c r="AC3519" s="199"/>
      <c r="AD3519" s="199"/>
      <c r="AE3519" s="199"/>
      <c r="AF3519" s="199"/>
      <c r="AG3519" s="199"/>
    </row>
    <row r="3520" spans="19:33" customFormat="1" ht="12.75">
      <c r="S3520" s="199"/>
      <c r="T3520" s="199"/>
      <c r="U3520" s="199"/>
      <c r="V3520" s="199"/>
      <c r="W3520" s="199"/>
      <c r="X3520" s="199"/>
      <c r="Y3520" s="199"/>
      <c r="Z3520" s="199"/>
      <c r="AA3520" s="199"/>
      <c r="AB3520" s="199"/>
      <c r="AC3520" s="199"/>
      <c r="AD3520" s="199"/>
      <c r="AE3520" s="199"/>
      <c r="AF3520" s="199"/>
      <c r="AG3520" s="199"/>
    </row>
    <row r="3521" spans="19:33" customFormat="1" ht="12.75">
      <c r="S3521" s="199"/>
      <c r="T3521" s="199"/>
      <c r="U3521" s="199"/>
      <c r="V3521" s="199"/>
      <c r="W3521" s="199"/>
      <c r="X3521" s="199"/>
      <c r="Y3521" s="199"/>
      <c r="Z3521" s="199"/>
      <c r="AA3521" s="199"/>
      <c r="AB3521" s="199"/>
      <c r="AC3521" s="199"/>
      <c r="AD3521" s="199"/>
      <c r="AE3521" s="199"/>
      <c r="AF3521" s="199"/>
      <c r="AG3521" s="199"/>
    </row>
    <row r="3522" spans="19:33" customFormat="1" ht="12.75">
      <c r="S3522" s="199"/>
      <c r="T3522" s="199"/>
      <c r="U3522" s="199"/>
      <c r="V3522" s="199"/>
      <c r="W3522" s="199"/>
      <c r="X3522" s="199"/>
      <c r="Y3522" s="199"/>
      <c r="Z3522" s="199"/>
      <c r="AA3522" s="199"/>
      <c r="AB3522" s="199"/>
      <c r="AC3522" s="199"/>
      <c r="AD3522" s="199"/>
      <c r="AE3522" s="199"/>
      <c r="AF3522" s="199"/>
      <c r="AG3522" s="199"/>
    </row>
    <row r="3523" spans="19:33" customFormat="1" ht="12.75">
      <c r="S3523" s="199"/>
      <c r="T3523" s="199"/>
      <c r="U3523" s="199"/>
      <c r="V3523" s="199"/>
      <c r="W3523" s="199"/>
      <c r="X3523" s="199"/>
      <c r="Y3523" s="199"/>
      <c r="Z3523" s="199"/>
      <c r="AA3523" s="199"/>
      <c r="AB3523" s="199"/>
      <c r="AC3523" s="199"/>
      <c r="AD3523" s="199"/>
      <c r="AE3523" s="199"/>
      <c r="AF3523" s="199"/>
      <c r="AG3523" s="199"/>
    </row>
    <row r="3524" spans="19:33" customFormat="1" ht="12.75">
      <c r="S3524" s="199"/>
      <c r="T3524" s="199"/>
      <c r="U3524" s="199"/>
      <c r="V3524" s="199"/>
      <c r="W3524" s="199"/>
      <c r="X3524" s="199"/>
      <c r="Y3524" s="199"/>
      <c r="Z3524" s="199"/>
      <c r="AA3524" s="199"/>
      <c r="AB3524" s="199"/>
      <c r="AC3524" s="199"/>
      <c r="AD3524" s="199"/>
      <c r="AE3524" s="199"/>
      <c r="AF3524" s="199"/>
      <c r="AG3524" s="199"/>
    </row>
    <row r="3525" spans="19:33" customFormat="1" ht="12.75">
      <c r="S3525" s="199"/>
      <c r="T3525" s="199"/>
      <c r="U3525" s="199"/>
      <c r="V3525" s="199"/>
      <c r="W3525" s="199"/>
      <c r="X3525" s="199"/>
      <c r="Y3525" s="199"/>
      <c r="Z3525" s="199"/>
      <c r="AA3525" s="199"/>
      <c r="AB3525" s="199"/>
      <c r="AC3525" s="199"/>
      <c r="AD3525" s="199"/>
      <c r="AE3525" s="199"/>
      <c r="AF3525" s="199"/>
      <c r="AG3525" s="199"/>
    </row>
    <row r="3526" spans="19:33" customFormat="1" ht="12.75">
      <c r="S3526" s="199"/>
      <c r="T3526" s="199"/>
      <c r="U3526" s="199"/>
      <c r="V3526" s="199"/>
      <c r="W3526" s="199"/>
      <c r="X3526" s="199"/>
      <c r="Y3526" s="199"/>
      <c r="Z3526" s="199"/>
      <c r="AA3526" s="199"/>
      <c r="AB3526" s="199"/>
      <c r="AC3526" s="199"/>
      <c r="AD3526" s="199"/>
      <c r="AE3526" s="199"/>
      <c r="AF3526" s="199"/>
      <c r="AG3526" s="199"/>
    </row>
    <row r="3527" spans="19:33" customFormat="1" ht="12.75">
      <c r="S3527" s="199"/>
      <c r="T3527" s="199"/>
      <c r="U3527" s="199"/>
      <c r="V3527" s="199"/>
      <c r="W3527" s="199"/>
      <c r="X3527" s="199"/>
      <c r="Y3527" s="199"/>
      <c r="Z3527" s="199"/>
      <c r="AA3527" s="199"/>
      <c r="AB3527" s="199"/>
      <c r="AC3527" s="199"/>
      <c r="AD3527" s="199"/>
      <c r="AE3527" s="199"/>
      <c r="AF3527" s="199"/>
      <c r="AG3527" s="199"/>
    </row>
    <row r="3528" spans="19:33" customFormat="1" ht="12.75">
      <c r="S3528" s="199"/>
      <c r="T3528" s="199"/>
      <c r="U3528" s="199"/>
      <c r="V3528" s="199"/>
      <c r="W3528" s="199"/>
      <c r="X3528" s="199"/>
      <c r="Y3528" s="199"/>
      <c r="Z3528" s="199"/>
      <c r="AA3528" s="199"/>
      <c r="AB3528" s="199"/>
      <c r="AC3528" s="199"/>
      <c r="AD3528" s="199"/>
      <c r="AE3528" s="199"/>
      <c r="AF3528" s="199"/>
      <c r="AG3528" s="199"/>
    </row>
    <row r="3529" spans="19:33" customFormat="1" ht="12.75">
      <c r="S3529" s="199"/>
      <c r="T3529" s="199"/>
      <c r="U3529" s="199"/>
      <c r="V3529" s="199"/>
      <c r="W3529" s="199"/>
      <c r="X3529" s="199"/>
      <c r="Y3529" s="199"/>
      <c r="Z3529" s="199"/>
      <c r="AA3529" s="199"/>
      <c r="AB3529" s="199"/>
      <c r="AC3529" s="199"/>
      <c r="AD3529" s="199"/>
      <c r="AE3529" s="199"/>
      <c r="AF3529" s="199"/>
      <c r="AG3529" s="199"/>
    </row>
    <row r="3530" spans="19:33" customFormat="1" ht="12.75">
      <c r="S3530" s="199"/>
      <c r="T3530" s="199"/>
      <c r="U3530" s="199"/>
      <c r="V3530" s="199"/>
      <c r="W3530" s="199"/>
      <c r="X3530" s="199"/>
      <c r="Y3530" s="199"/>
      <c r="Z3530" s="199"/>
      <c r="AA3530" s="199"/>
      <c r="AB3530" s="199"/>
      <c r="AC3530" s="199"/>
      <c r="AD3530" s="199"/>
      <c r="AE3530" s="199"/>
      <c r="AF3530" s="199"/>
      <c r="AG3530" s="199"/>
    </row>
    <row r="3531" spans="19:33" customFormat="1" ht="12.75">
      <c r="S3531" s="199"/>
      <c r="T3531" s="199"/>
      <c r="U3531" s="199"/>
      <c r="V3531" s="199"/>
      <c r="W3531" s="199"/>
      <c r="X3531" s="199"/>
      <c r="Y3531" s="199"/>
      <c r="Z3531" s="199"/>
      <c r="AA3531" s="199"/>
      <c r="AB3531" s="199"/>
      <c r="AC3531" s="199"/>
      <c r="AD3531" s="199"/>
      <c r="AE3531" s="199"/>
      <c r="AF3531" s="199"/>
      <c r="AG3531" s="199"/>
    </row>
    <row r="3532" spans="19:33" customFormat="1" ht="12.75">
      <c r="S3532" s="199"/>
      <c r="T3532" s="199"/>
      <c r="U3532" s="199"/>
      <c r="V3532" s="199"/>
      <c r="W3532" s="199"/>
      <c r="X3532" s="199"/>
      <c r="Y3532" s="199"/>
      <c r="Z3532" s="199"/>
      <c r="AA3532" s="199"/>
      <c r="AB3532" s="199"/>
      <c r="AC3532" s="199"/>
      <c r="AD3532" s="199"/>
      <c r="AE3532" s="199"/>
      <c r="AF3532" s="199"/>
      <c r="AG3532" s="199"/>
    </row>
    <row r="3533" spans="19:33" customFormat="1" ht="12.75">
      <c r="S3533" s="199"/>
      <c r="T3533" s="199"/>
      <c r="U3533" s="199"/>
      <c r="V3533" s="199"/>
      <c r="W3533" s="199"/>
      <c r="X3533" s="199"/>
      <c r="Y3533" s="199"/>
      <c r="Z3533" s="199"/>
      <c r="AA3533" s="199"/>
      <c r="AB3533" s="199"/>
      <c r="AC3533" s="199"/>
      <c r="AD3533" s="199"/>
      <c r="AE3533" s="199"/>
      <c r="AF3533" s="199"/>
      <c r="AG3533" s="199"/>
    </row>
    <row r="3534" spans="19:33" customFormat="1" ht="12.75">
      <c r="S3534" s="199"/>
      <c r="T3534" s="199"/>
      <c r="U3534" s="199"/>
      <c r="V3534" s="199"/>
      <c r="W3534" s="199"/>
      <c r="X3534" s="199"/>
      <c r="Y3534" s="199"/>
      <c r="Z3534" s="199"/>
      <c r="AA3534" s="199"/>
      <c r="AB3534" s="199"/>
      <c r="AC3534" s="199"/>
      <c r="AD3534" s="199"/>
      <c r="AE3534" s="199"/>
      <c r="AF3534" s="199"/>
      <c r="AG3534" s="199"/>
    </row>
    <row r="3535" spans="19:33" customFormat="1" ht="12.75">
      <c r="S3535" s="199"/>
      <c r="T3535" s="199"/>
      <c r="U3535" s="199"/>
      <c r="V3535" s="199"/>
      <c r="W3535" s="199"/>
      <c r="X3535" s="199"/>
      <c r="Y3535" s="199"/>
      <c r="Z3535" s="199"/>
      <c r="AA3535" s="199"/>
      <c r="AB3535" s="199"/>
      <c r="AC3535" s="199"/>
      <c r="AD3535" s="199"/>
      <c r="AE3535" s="199"/>
      <c r="AF3535" s="199"/>
      <c r="AG3535" s="199"/>
    </row>
    <row r="3536" spans="19:33" customFormat="1" ht="12.75">
      <c r="S3536" s="199"/>
      <c r="T3536" s="199"/>
      <c r="U3536" s="199"/>
      <c r="V3536" s="199"/>
      <c r="W3536" s="199"/>
      <c r="X3536" s="199"/>
      <c r="Y3536" s="199"/>
      <c r="Z3536" s="199"/>
      <c r="AA3536" s="199"/>
      <c r="AB3536" s="199"/>
      <c r="AC3536" s="199"/>
      <c r="AD3536" s="199"/>
      <c r="AE3536" s="199"/>
      <c r="AF3536" s="199"/>
      <c r="AG3536" s="199"/>
    </row>
    <row r="3537" spans="19:33" customFormat="1" ht="12.75">
      <c r="S3537" s="199"/>
      <c r="T3537" s="199"/>
      <c r="U3537" s="199"/>
      <c r="V3537" s="199"/>
      <c r="W3537" s="199"/>
      <c r="X3537" s="199"/>
      <c r="Y3537" s="199"/>
      <c r="Z3537" s="199"/>
      <c r="AA3537" s="199"/>
      <c r="AB3537" s="199"/>
      <c r="AC3537" s="199"/>
      <c r="AD3537" s="199"/>
      <c r="AE3537" s="199"/>
      <c r="AF3537" s="199"/>
      <c r="AG3537" s="199"/>
    </row>
    <row r="3538" spans="19:33" customFormat="1" ht="12.75">
      <c r="S3538" s="199"/>
      <c r="T3538" s="199"/>
      <c r="U3538" s="199"/>
      <c r="V3538" s="199"/>
      <c r="W3538" s="199"/>
      <c r="X3538" s="199"/>
      <c r="Y3538" s="199"/>
      <c r="Z3538" s="199"/>
      <c r="AA3538" s="199"/>
      <c r="AB3538" s="199"/>
      <c r="AC3538" s="199"/>
      <c r="AD3538" s="199"/>
      <c r="AE3538" s="199"/>
      <c r="AF3538" s="199"/>
      <c r="AG3538" s="199"/>
    </row>
    <row r="3539" spans="19:33" customFormat="1" ht="12.75">
      <c r="S3539" s="199"/>
      <c r="T3539" s="199"/>
      <c r="U3539" s="199"/>
      <c r="V3539" s="199"/>
      <c r="W3539" s="199"/>
      <c r="X3539" s="199"/>
      <c r="Y3539" s="199"/>
      <c r="Z3539" s="199"/>
      <c r="AA3539" s="199"/>
      <c r="AB3539" s="199"/>
      <c r="AC3539" s="199"/>
      <c r="AD3539" s="199"/>
      <c r="AE3539" s="199"/>
      <c r="AF3539" s="199"/>
      <c r="AG3539" s="199"/>
    </row>
    <row r="3540" spans="19:33" customFormat="1" ht="12.75">
      <c r="S3540" s="199"/>
      <c r="T3540" s="199"/>
      <c r="U3540" s="199"/>
      <c r="V3540" s="199"/>
      <c r="W3540" s="199"/>
      <c r="X3540" s="199"/>
      <c r="Y3540" s="199"/>
      <c r="Z3540" s="199"/>
      <c r="AA3540" s="199"/>
      <c r="AB3540" s="199"/>
      <c r="AC3540" s="199"/>
      <c r="AD3540" s="199"/>
      <c r="AE3540" s="199"/>
      <c r="AF3540" s="199"/>
      <c r="AG3540" s="199"/>
    </row>
    <row r="3541" spans="19:33" customFormat="1" ht="12.75">
      <c r="S3541" s="199"/>
      <c r="T3541" s="199"/>
      <c r="U3541" s="199"/>
      <c r="V3541" s="199"/>
      <c r="W3541" s="199"/>
      <c r="X3541" s="199"/>
      <c r="Y3541" s="199"/>
      <c r="Z3541" s="199"/>
      <c r="AA3541" s="199"/>
      <c r="AB3541" s="199"/>
      <c r="AC3541" s="199"/>
      <c r="AD3541" s="199"/>
      <c r="AE3541" s="199"/>
      <c r="AF3541" s="199"/>
      <c r="AG3541" s="199"/>
    </row>
    <row r="3542" spans="19:33" customFormat="1" ht="12.75">
      <c r="S3542" s="199"/>
      <c r="T3542" s="199"/>
      <c r="U3542" s="199"/>
      <c r="V3542" s="199"/>
      <c r="W3542" s="199"/>
      <c r="X3542" s="199"/>
      <c r="Y3542" s="199"/>
      <c r="Z3542" s="199"/>
      <c r="AA3542" s="199"/>
      <c r="AB3542" s="199"/>
      <c r="AC3542" s="199"/>
      <c r="AD3542" s="199"/>
      <c r="AE3542" s="199"/>
      <c r="AF3542" s="199"/>
      <c r="AG3542" s="199"/>
    </row>
    <row r="3543" spans="19:33" customFormat="1" ht="12.75">
      <c r="S3543" s="199"/>
      <c r="T3543" s="199"/>
      <c r="U3543" s="199"/>
      <c r="V3543" s="199"/>
      <c r="W3543" s="199"/>
      <c r="X3543" s="199"/>
      <c r="Y3543" s="199"/>
      <c r="Z3543" s="199"/>
      <c r="AA3543" s="199"/>
      <c r="AB3543" s="199"/>
      <c r="AC3543" s="199"/>
      <c r="AD3543" s="199"/>
      <c r="AE3543" s="199"/>
      <c r="AF3543" s="199"/>
      <c r="AG3543" s="199"/>
    </row>
    <row r="3544" spans="19:33" customFormat="1" ht="12.75">
      <c r="S3544" s="199"/>
      <c r="T3544" s="199"/>
      <c r="U3544" s="199"/>
      <c r="V3544" s="199"/>
      <c r="W3544" s="199"/>
      <c r="X3544" s="199"/>
      <c r="Y3544" s="199"/>
      <c r="Z3544" s="199"/>
      <c r="AA3544" s="199"/>
      <c r="AB3544" s="199"/>
      <c r="AC3544" s="199"/>
      <c r="AD3544" s="199"/>
      <c r="AE3544" s="199"/>
      <c r="AF3544" s="199"/>
      <c r="AG3544" s="199"/>
    </row>
    <row r="3545" spans="19:33" customFormat="1" ht="12.75">
      <c r="S3545" s="199"/>
      <c r="T3545" s="199"/>
      <c r="U3545" s="199"/>
      <c r="V3545" s="199"/>
      <c r="W3545" s="199"/>
      <c r="X3545" s="199"/>
      <c r="Y3545" s="199"/>
      <c r="Z3545" s="199"/>
      <c r="AA3545" s="199"/>
      <c r="AB3545" s="199"/>
      <c r="AC3545" s="199"/>
      <c r="AD3545" s="199"/>
      <c r="AE3545" s="199"/>
      <c r="AF3545" s="199"/>
      <c r="AG3545" s="199"/>
    </row>
    <row r="3546" spans="19:33" customFormat="1" ht="12.75">
      <c r="S3546" s="199"/>
      <c r="T3546" s="199"/>
      <c r="U3546" s="199"/>
      <c r="V3546" s="199"/>
      <c r="W3546" s="199"/>
      <c r="X3546" s="199"/>
      <c r="Y3546" s="199"/>
      <c r="Z3546" s="199"/>
      <c r="AA3546" s="199"/>
      <c r="AB3546" s="199"/>
      <c r="AC3546" s="199"/>
      <c r="AD3546" s="199"/>
      <c r="AE3546" s="199"/>
      <c r="AF3546" s="199"/>
      <c r="AG3546" s="199"/>
    </row>
    <row r="3547" spans="19:33" customFormat="1" ht="12.75">
      <c r="S3547" s="199"/>
      <c r="T3547" s="199"/>
      <c r="U3547" s="199"/>
      <c r="V3547" s="199"/>
      <c r="W3547" s="199"/>
      <c r="X3547" s="199"/>
      <c r="Y3547" s="199"/>
      <c r="Z3547" s="199"/>
      <c r="AA3547" s="199"/>
      <c r="AB3547" s="199"/>
      <c r="AC3547" s="199"/>
      <c r="AD3547" s="199"/>
      <c r="AE3547" s="199"/>
      <c r="AF3547" s="199"/>
      <c r="AG3547" s="199"/>
    </row>
    <row r="3548" spans="19:33" customFormat="1" ht="12.75">
      <c r="S3548" s="199"/>
      <c r="T3548" s="199"/>
      <c r="U3548" s="199"/>
      <c r="V3548" s="199"/>
      <c r="W3548" s="199"/>
      <c r="X3548" s="199"/>
      <c r="Y3548" s="199"/>
      <c r="Z3548" s="199"/>
      <c r="AA3548" s="199"/>
      <c r="AB3548" s="199"/>
      <c r="AC3548" s="199"/>
      <c r="AD3548" s="199"/>
      <c r="AE3548" s="199"/>
      <c r="AF3548" s="199"/>
      <c r="AG3548" s="199"/>
    </row>
    <row r="3549" spans="19:33" customFormat="1" ht="12.75">
      <c r="S3549" s="199"/>
      <c r="T3549" s="199"/>
      <c r="U3549" s="199"/>
      <c r="V3549" s="199"/>
      <c r="W3549" s="199"/>
      <c r="X3549" s="199"/>
      <c r="Y3549" s="199"/>
      <c r="Z3549" s="199"/>
      <c r="AA3549" s="199"/>
      <c r="AB3549" s="199"/>
      <c r="AC3549" s="199"/>
      <c r="AD3549" s="199"/>
      <c r="AE3549" s="199"/>
      <c r="AF3549" s="199"/>
      <c r="AG3549" s="199"/>
    </row>
    <row r="3550" spans="19:33" customFormat="1" ht="12.75">
      <c r="S3550" s="199"/>
      <c r="T3550" s="199"/>
      <c r="U3550" s="199"/>
      <c r="V3550" s="199"/>
      <c r="W3550" s="199"/>
      <c r="X3550" s="199"/>
      <c r="Y3550" s="199"/>
      <c r="Z3550" s="199"/>
      <c r="AA3550" s="199"/>
      <c r="AB3550" s="199"/>
      <c r="AC3550" s="199"/>
      <c r="AD3550" s="199"/>
      <c r="AE3550" s="199"/>
      <c r="AF3550" s="199"/>
      <c r="AG3550" s="199"/>
    </row>
    <row r="3551" spans="19:33" customFormat="1" ht="12.75">
      <c r="S3551" s="199"/>
      <c r="T3551" s="199"/>
      <c r="U3551" s="199"/>
      <c r="V3551" s="199"/>
      <c r="W3551" s="199"/>
      <c r="X3551" s="199"/>
      <c r="Y3551" s="199"/>
      <c r="Z3551" s="199"/>
      <c r="AA3551" s="199"/>
      <c r="AB3551" s="199"/>
      <c r="AC3551" s="199"/>
      <c r="AD3551" s="199"/>
      <c r="AE3551" s="199"/>
      <c r="AF3551" s="199"/>
      <c r="AG3551" s="199"/>
    </row>
    <row r="3552" spans="19:33" customFormat="1" ht="12.75">
      <c r="S3552" s="199"/>
      <c r="T3552" s="199"/>
      <c r="U3552" s="199"/>
      <c r="V3552" s="199"/>
      <c r="W3552" s="199"/>
      <c r="X3552" s="199"/>
      <c r="Y3552" s="199"/>
      <c r="Z3552" s="199"/>
      <c r="AA3552" s="199"/>
      <c r="AB3552" s="199"/>
      <c r="AC3552" s="199"/>
      <c r="AD3552" s="199"/>
      <c r="AE3552" s="199"/>
      <c r="AF3552" s="199"/>
      <c r="AG3552" s="199"/>
    </row>
    <row r="3553" spans="19:33" customFormat="1" ht="12.75">
      <c r="S3553" s="199"/>
      <c r="T3553" s="199"/>
      <c r="U3553" s="199"/>
      <c r="V3553" s="199"/>
      <c r="W3553" s="199"/>
      <c r="X3553" s="199"/>
      <c r="Y3553" s="199"/>
      <c r="Z3553" s="199"/>
      <c r="AA3553" s="199"/>
      <c r="AB3553" s="199"/>
      <c r="AC3553" s="199"/>
      <c r="AD3553" s="199"/>
      <c r="AE3553" s="199"/>
      <c r="AF3553" s="199"/>
      <c r="AG3553" s="199"/>
    </row>
    <row r="3554" spans="19:33" customFormat="1" ht="12.75">
      <c r="S3554" s="199"/>
      <c r="T3554" s="199"/>
      <c r="U3554" s="199"/>
      <c r="V3554" s="199"/>
      <c r="W3554" s="199"/>
      <c r="X3554" s="199"/>
      <c r="Y3554" s="199"/>
      <c r="Z3554" s="199"/>
      <c r="AA3554" s="199"/>
      <c r="AB3554" s="199"/>
      <c r="AC3554" s="199"/>
      <c r="AD3554" s="199"/>
      <c r="AE3554" s="199"/>
      <c r="AF3554" s="199"/>
      <c r="AG3554" s="199"/>
    </row>
    <row r="3555" spans="19:33" customFormat="1" ht="12.75">
      <c r="S3555" s="199"/>
      <c r="T3555" s="199"/>
      <c r="U3555" s="199"/>
      <c r="V3555" s="199"/>
      <c r="W3555" s="199"/>
      <c r="X3555" s="199"/>
      <c r="Y3555" s="199"/>
      <c r="Z3555" s="199"/>
      <c r="AA3555" s="199"/>
      <c r="AB3555" s="199"/>
      <c r="AC3555" s="199"/>
      <c r="AD3555" s="199"/>
      <c r="AE3555" s="199"/>
      <c r="AF3555" s="199"/>
      <c r="AG3555" s="199"/>
    </row>
    <row r="3556" spans="19:33" customFormat="1" ht="12.75">
      <c r="S3556" s="199"/>
      <c r="T3556" s="199"/>
      <c r="U3556" s="199"/>
      <c r="V3556" s="199"/>
      <c r="W3556" s="199"/>
      <c r="X3556" s="199"/>
      <c r="Y3556" s="199"/>
      <c r="Z3556" s="199"/>
      <c r="AA3556" s="199"/>
      <c r="AB3556" s="199"/>
      <c r="AC3556" s="199"/>
      <c r="AD3556" s="199"/>
      <c r="AE3556" s="199"/>
      <c r="AF3556" s="199"/>
      <c r="AG3556" s="199"/>
    </row>
    <row r="3557" spans="19:33" customFormat="1" ht="12.75">
      <c r="S3557" s="199"/>
      <c r="T3557" s="199"/>
      <c r="U3557" s="199"/>
      <c r="V3557" s="199"/>
      <c r="W3557" s="199"/>
      <c r="X3557" s="199"/>
      <c r="Y3557" s="199"/>
      <c r="Z3557" s="199"/>
      <c r="AA3557" s="199"/>
      <c r="AB3557" s="199"/>
      <c r="AC3557" s="199"/>
      <c r="AD3557" s="199"/>
      <c r="AE3557" s="199"/>
      <c r="AF3557" s="199"/>
      <c r="AG3557" s="199"/>
    </row>
    <row r="3558" spans="19:33" customFormat="1" ht="12.75">
      <c r="S3558" s="199"/>
      <c r="T3558" s="199"/>
      <c r="U3558" s="199"/>
      <c r="V3558" s="199"/>
      <c r="W3558" s="199"/>
      <c r="X3558" s="199"/>
      <c r="Y3558" s="199"/>
      <c r="Z3558" s="199"/>
      <c r="AA3558" s="199"/>
      <c r="AB3558" s="199"/>
      <c r="AC3558" s="199"/>
      <c r="AD3558" s="199"/>
      <c r="AE3558" s="199"/>
      <c r="AF3558" s="199"/>
      <c r="AG3558" s="199"/>
    </row>
    <row r="3559" spans="19:33" customFormat="1" ht="12.75">
      <c r="S3559" s="199"/>
      <c r="T3559" s="199"/>
      <c r="U3559" s="199"/>
      <c r="V3559" s="199"/>
      <c r="W3559" s="199"/>
      <c r="X3559" s="199"/>
      <c r="Y3559" s="199"/>
      <c r="Z3559" s="199"/>
      <c r="AA3559" s="199"/>
      <c r="AB3559" s="199"/>
      <c r="AC3559" s="199"/>
      <c r="AD3559" s="199"/>
      <c r="AE3559" s="199"/>
      <c r="AF3559" s="199"/>
      <c r="AG3559" s="199"/>
    </row>
    <row r="3560" spans="19:33" customFormat="1" ht="12.75">
      <c r="S3560" s="199"/>
      <c r="T3560" s="199"/>
      <c r="U3560" s="199"/>
      <c r="V3560" s="199"/>
      <c r="W3560" s="199"/>
      <c r="X3560" s="199"/>
      <c r="Y3560" s="199"/>
      <c r="Z3560" s="199"/>
      <c r="AA3560" s="199"/>
      <c r="AB3560" s="199"/>
      <c r="AC3560" s="199"/>
      <c r="AD3560" s="199"/>
      <c r="AE3560" s="199"/>
      <c r="AF3560" s="199"/>
      <c r="AG3560" s="199"/>
    </row>
    <row r="3561" spans="19:33" customFormat="1" ht="12.75">
      <c r="S3561" s="199"/>
      <c r="T3561" s="199"/>
      <c r="U3561" s="199"/>
      <c r="V3561" s="199"/>
      <c r="W3561" s="199"/>
      <c r="X3561" s="199"/>
      <c r="Y3561" s="199"/>
      <c r="Z3561" s="199"/>
      <c r="AA3561" s="199"/>
      <c r="AB3561" s="199"/>
      <c r="AC3561" s="199"/>
      <c r="AD3561" s="199"/>
      <c r="AE3561" s="199"/>
      <c r="AF3561" s="199"/>
      <c r="AG3561" s="199"/>
    </row>
    <row r="3562" spans="19:33" customFormat="1" ht="12.75">
      <c r="S3562" s="199"/>
      <c r="T3562" s="199"/>
      <c r="U3562" s="199"/>
      <c r="V3562" s="199"/>
      <c r="W3562" s="199"/>
      <c r="X3562" s="199"/>
      <c r="Y3562" s="199"/>
      <c r="Z3562" s="199"/>
      <c r="AA3562" s="199"/>
      <c r="AB3562" s="199"/>
      <c r="AC3562" s="199"/>
      <c r="AD3562" s="199"/>
      <c r="AE3562" s="199"/>
      <c r="AF3562" s="199"/>
      <c r="AG3562" s="199"/>
    </row>
    <row r="3563" spans="19:33" customFormat="1" ht="12.75">
      <c r="S3563" s="199"/>
      <c r="T3563" s="199"/>
      <c r="U3563" s="199"/>
      <c r="V3563" s="199"/>
      <c r="W3563" s="199"/>
      <c r="X3563" s="199"/>
      <c r="Y3563" s="199"/>
      <c r="Z3563" s="199"/>
      <c r="AA3563" s="199"/>
      <c r="AB3563" s="199"/>
      <c r="AC3563" s="199"/>
      <c r="AD3563" s="199"/>
      <c r="AE3563" s="199"/>
      <c r="AF3563" s="199"/>
      <c r="AG3563" s="199"/>
    </row>
    <row r="3564" spans="19:33" customFormat="1" ht="12.75">
      <c r="S3564" s="199"/>
      <c r="T3564" s="199"/>
      <c r="U3564" s="199"/>
      <c r="V3564" s="199"/>
      <c r="W3564" s="199"/>
      <c r="X3564" s="199"/>
      <c r="Y3564" s="199"/>
      <c r="Z3564" s="199"/>
      <c r="AA3564" s="199"/>
      <c r="AB3564" s="199"/>
      <c r="AC3564" s="199"/>
      <c r="AD3564" s="199"/>
      <c r="AE3564" s="199"/>
      <c r="AF3564" s="199"/>
      <c r="AG3564" s="199"/>
    </row>
    <row r="3565" spans="19:33" customFormat="1" ht="12.75">
      <c r="S3565" s="199"/>
      <c r="T3565" s="199"/>
      <c r="U3565" s="199"/>
      <c r="V3565" s="199"/>
      <c r="W3565" s="199"/>
      <c r="X3565" s="199"/>
      <c r="Y3565" s="199"/>
      <c r="Z3565" s="199"/>
      <c r="AA3565" s="199"/>
      <c r="AB3565" s="199"/>
      <c r="AC3565" s="199"/>
      <c r="AD3565" s="199"/>
      <c r="AE3565" s="199"/>
      <c r="AF3565" s="199"/>
      <c r="AG3565" s="199"/>
    </row>
    <row r="3566" spans="19:33" customFormat="1" ht="12.75">
      <c r="S3566" s="199"/>
      <c r="T3566" s="199"/>
      <c r="U3566" s="199"/>
      <c r="V3566" s="199"/>
      <c r="W3566" s="199"/>
      <c r="X3566" s="199"/>
      <c r="Y3566" s="199"/>
      <c r="Z3566" s="199"/>
      <c r="AA3566" s="199"/>
      <c r="AB3566" s="199"/>
      <c r="AC3566" s="199"/>
      <c r="AD3566" s="199"/>
      <c r="AE3566" s="199"/>
      <c r="AF3566" s="199"/>
      <c r="AG3566" s="199"/>
    </row>
    <row r="3567" spans="19:33" customFormat="1" ht="12.75">
      <c r="S3567" s="199"/>
      <c r="T3567" s="199"/>
      <c r="U3567" s="199"/>
      <c r="V3567" s="199"/>
      <c r="W3567" s="199"/>
      <c r="X3567" s="199"/>
      <c r="Y3567" s="199"/>
      <c r="Z3567" s="199"/>
      <c r="AA3567" s="199"/>
      <c r="AB3567" s="199"/>
      <c r="AC3567" s="199"/>
      <c r="AD3567" s="199"/>
      <c r="AE3567" s="199"/>
      <c r="AF3567" s="199"/>
      <c r="AG3567" s="199"/>
    </row>
    <row r="3568" spans="19:33" customFormat="1" ht="12.75">
      <c r="S3568" s="199"/>
      <c r="T3568" s="199"/>
      <c r="U3568" s="199"/>
      <c r="V3568" s="199"/>
      <c r="W3568" s="199"/>
      <c r="X3568" s="199"/>
      <c r="Y3568" s="199"/>
      <c r="Z3568" s="199"/>
      <c r="AA3568" s="199"/>
      <c r="AB3568" s="199"/>
      <c r="AC3568" s="199"/>
      <c r="AD3568" s="199"/>
      <c r="AE3568" s="199"/>
      <c r="AF3568" s="199"/>
      <c r="AG3568" s="199"/>
    </row>
    <row r="3569" spans="19:33" customFormat="1" ht="12.75">
      <c r="S3569" s="199"/>
      <c r="T3569" s="199"/>
      <c r="U3569" s="199"/>
      <c r="V3569" s="199"/>
      <c r="W3569" s="199"/>
      <c r="X3569" s="199"/>
      <c r="Y3569" s="199"/>
      <c r="Z3569" s="199"/>
      <c r="AA3569" s="199"/>
      <c r="AB3569" s="199"/>
      <c r="AC3569" s="199"/>
      <c r="AD3569" s="199"/>
      <c r="AE3569" s="199"/>
      <c r="AF3569" s="199"/>
      <c r="AG3569" s="199"/>
    </row>
    <row r="3570" spans="19:33" customFormat="1" ht="12.75">
      <c r="S3570" s="199"/>
      <c r="T3570" s="199"/>
      <c r="U3570" s="199"/>
      <c r="V3570" s="199"/>
      <c r="W3570" s="199"/>
      <c r="X3570" s="199"/>
      <c r="Y3570" s="199"/>
      <c r="Z3570" s="199"/>
      <c r="AA3570" s="199"/>
      <c r="AB3570" s="199"/>
      <c r="AC3570" s="199"/>
      <c r="AD3570" s="199"/>
      <c r="AE3570" s="199"/>
      <c r="AF3570" s="199"/>
      <c r="AG3570" s="199"/>
    </row>
    <row r="3571" spans="19:33" customFormat="1" ht="12.75">
      <c r="S3571" s="199"/>
      <c r="T3571" s="199"/>
      <c r="U3571" s="199"/>
      <c r="V3571" s="199"/>
      <c r="W3571" s="199"/>
      <c r="X3571" s="199"/>
      <c r="Y3571" s="199"/>
      <c r="Z3571" s="199"/>
      <c r="AA3571" s="199"/>
      <c r="AB3571" s="199"/>
      <c r="AC3571" s="199"/>
      <c r="AD3571" s="199"/>
      <c r="AE3571" s="199"/>
      <c r="AF3571" s="199"/>
      <c r="AG3571" s="199"/>
    </row>
    <row r="3572" spans="19:33" customFormat="1" ht="12.75">
      <c r="S3572" s="199"/>
      <c r="T3572" s="199"/>
      <c r="U3572" s="199"/>
      <c r="V3572" s="199"/>
      <c r="W3572" s="199"/>
      <c r="X3572" s="199"/>
      <c r="Y3572" s="199"/>
      <c r="Z3572" s="199"/>
      <c r="AA3572" s="199"/>
      <c r="AB3572" s="199"/>
      <c r="AC3572" s="199"/>
      <c r="AD3572" s="199"/>
      <c r="AE3572" s="199"/>
      <c r="AF3572" s="199"/>
      <c r="AG3572" s="199"/>
    </row>
    <row r="3573" spans="19:33" customFormat="1" ht="12.75">
      <c r="S3573" s="199"/>
      <c r="T3573" s="199"/>
      <c r="U3573" s="199"/>
      <c r="V3573" s="199"/>
      <c r="W3573" s="199"/>
      <c r="X3573" s="199"/>
      <c r="Y3573" s="199"/>
      <c r="Z3573" s="199"/>
      <c r="AA3573" s="199"/>
      <c r="AB3573" s="199"/>
      <c r="AC3573" s="199"/>
      <c r="AD3573" s="199"/>
      <c r="AE3573" s="199"/>
      <c r="AF3573" s="199"/>
      <c r="AG3573" s="199"/>
    </row>
    <row r="3574" spans="19:33" customFormat="1" ht="12.75">
      <c r="S3574" s="199"/>
      <c r="T3574" s="199"/>
      <c r="U3574" s="199"/>
      <c r="V3574" s="199"/>
      <c r="W3574" s="199"/>
      <c r="X3574" s="199"/>
      <c r="Y3574" s="199"/>
      <c r="Z3574" s="199"/>
      <c r="AA3574" s="199"/>
      <c r="AB3574" s="199"/>
      <c r="AC3574" s="199"/>
      <c r="AD3574" s="199"/>
      <c r="AE3574" s="199"/>
      <c r="AF3574" s="199"/>
      <c r="AG3574" s="199"/>
    </row>
    <row r="3575" spans="19:33" customFormat="1" ht="12.75">
      <c r="S3575" s="199"/>
      <c r="T3575" s="199"/>
      <c r="U3575" s="199"/>
      <c r="V3575" s="199"/>
      <c r="W3575" s="199"/>
      <c r="X3575" s="199"/>
      <c r="Y3575" s="199"/>
      <c r="Z3575" s="199"/>
      <c r="AA3575" s="199"/>
      <c r="AB3575" s="199"/>
      <c r="AC3575" s="199"/>
      <c r="AD3575" s="199"/>
      <c r="AE3575" s="199"/>
      <c r="AF3575" s="199"/>
      <c r="AG3575" s="199"/>
    </row>
    <row r="3576" spans="19:33" customFormat="1" ht="12.75">
      <c r="S3576" s="199"/>
      <c r="T3576" s="199"/>
      <c r="U3576" s="199"/>
      <c r="V3576" s="199"/>
      <c r="W3576" s="199"/>
      <c r="X3576" s="199"/>
      <c r="Y3576" s="199"/>
      <c r="Z3576" s="199"/>
      <c r="AA3576" s="199"/>
      <c r="AB3576" s="199"/>
      <c r="AC3576" s="199"/>
      <c r="AD3576" s="199"/>
      <c r="AE3576" s="199"/>
      <c r="AF3576" s="199"/>
      <c r="AG3576" s="199"/>
    </row>
    <row r="3577" spans="19:33" customFormat="1" ht="12.75">
      <c r="S3577" s="199"/>
      <c r="T3577" s="199"/>
      <c r="U3577" s="199"/>
      <c r="V3577" s="199"/>
      <c r="W3577" s="199"/>
      <c r="X3577" s="199"/>
      <c r="Y3577" s="199"/>
      <c r="Z3577" s="199"/>
      <c r="AA3577" s="199"/>
      <c r="AB3577" s="199"/>
      <c r="AC3577" s="199"/>
      <c r="AD3577" s="199"/>
      <c r="AE3577" s="199"/>
      <c r="AF3577" s="199"/>
      <c r="AG3577" s="199"/>
    </row>
    <row r="3578" spans="19:33" customFormat="1" ht="12.75">
      <c r="S3578" s="199"/>
      <c r="T3578" s="199"/>
      <c r="U3578" s="199"/>
      <c r="V3578" s="199"/>
      <c r="W3578" s="199"/>
      <c r="X3578" s="199"/>
      <c r="Y3578" s="199"/>
      <c r="Z3578" s="199"/>
      <c r="AA3578" s="199"/>
      <c r="AB3578" s="199"/>
      <c r="AC3578" s="199"/>
      <c r="AD3578" s="199"/>
      <c r="AE3578" s="199"/>
      <c r="AF3578" s="199"/>
      <c r="AG3578" s="199"/>
    </row>
    <row r="3579" spans="19:33" customFormat="1" ht="12.75">
      <c r="S3579" s="199"/>
      <c r="T3579" s="199"/>
      <c r="U3579" s="199"/>
      <c r="V3579" s="199"/>
      <c r="W3579" s="199"/>
      <c r="X3579" s="199"/>
      <c r="Y3579" s="199"/>
      <c r="Z3579" s="199"/>
      <c r="AA3579" s="199"/>
      <c r="AB3579" s="199"/>
      <c r="AC3579" s="199"/>
      <c r="AD3579" s="199"/>
      <c r="AE3579" s="199"/>
      <c r="AF3579" s="199"/>
      <c r="AG3579" s="199"/>
    </row>
    <row r="3580" spans="19:33" customFormat="1" ht="12.75">
      <c r="S3580" s="199"/>
      <c r="T3580" s="199"/>
      <c r="U3580" s="199"/>
      <c r="V3580" s="199"/>
      <c r="W3580" s="199"/>
      <c r="X3580" s="199"/>
      <c r="Y3580" s="199"/>
      <c r="Z3580" s="199"/>
      <c r="AA3580" s="199"/>
      <c r="AB3580" s="199"/>
      <c r="AC3580" s="199"/>
      <c r="AD3580" s="199"/>
      <c r="AE3580" s="199"/>
      <c r="AF3580" s="199"/>
      <c r="AG3580" s="199"/>
    </row>
    <row r="3581" spans="19:33" customFormat="1" ht="12.75">
      <c r="S3581" s="199"/>
      <c r="T3581" s="199"/>
      <c r="U3581" s="199"/>
      <c r="V3581" s="199"/>
      <c r="W3581" s="199"/>
      <c r="X3581" s="199"/>
      <c r="Y3581" s="199"/>
      <c r="Z3581" s="199"/>
      <c r="AA3581" s="199"/>
      <c r="AB3581" s="199"/>
      <c r="AC3581" s="199"/>
      <c r="AD3581" s="199"/>
      <c r="AE3581" s="199"/>
      <c r="AF3581" s="199"/>
      <c r="AG3581" s="199"/>
    </row>
    <row r="3582" spans="19:33" customFormat="1" ht="12.75">
      <c r="S3582" s="199"/>
      <c r="T3582" s="199"/>
      <c r="U3582" s="199"/>
      <c r="V3582" s="199"/>
      <c r="W3582" s="199"/>
      <c r="X3582" s="199"/>
      <c r="Y3582" s="199"/>
      <c r="Z3582" s="199"/>
      <c r="AA3582" s="199"/>
      <c r="AB3582" s="199"/>
      <c r="AC3582" s="199"/>
      <c r="AD3582" s="199"/>
      <c r="AE3582" s="199"/>
      <c r="AF3582" s="199"/>
      <c r="AG3582" s="199"/>
    </row>
    <row r="3583" spans="19:33" customFormat="1" ht="12.75">
      <c r="S3583" s="199"/>
      <c r="T3583" s="199"/>
      <c r="U3583" s="199"/>
      <c r="V3583" s="199"/>
      <c r="W3583" s="199"/>
      <c r="X3583" s="199"/>
      <c r="Y3583" s="199"/>
      <c r="Z3583" s="199"/>
      <c r="AA3583" s="199"/>
      <c r="AB3583" s="199"/>
      <c r="AC3583" s="199"/>
      <c r="AD3583" s="199"/>
      <c r="AE3583" s="199"/>
      <c r="AF3583" s="199"/>
      <c r="AG3583" s="199"/>
    </row>
    <row r="3584" spans="19:33" customFormat="1" ht="12.75">
      <c r="S3584" s="199"/>
      <c r="T3584" s="199"/>
      <c r="U3584" s="199"/>
      <c r="V3584" s="199"/>
      <c r="W3584" s="199"/>
      <c r="X3584" s="199"/>
      <c r="Y3584" s="199"/>
      <c r="Z3584" s="199"/>
      <c r="AA3584" s="199"/>
      <c r="AB3584" s="199"/>
      <c r="AC3584" s="199"/>
      <c r="AD3584" s="199"/>
      <c r="AE3584" s="199"/>
      <c r="AF3584" s="199"/>
      <c r="AG3584" s="199"/>
    </row>
    <row r="3585" spans="19:33" customFormat="1" ht="12.75">
      <c r="S3585" s="199"/>
      <c r="T3585" s="199"/>
      <c r="U3585" s="199"/>
      <c r="V3585" s="199"/>
      <c r="W3585" s="199"/>
      <c r="X3585" s="199"/>
      <c r="Y3585" s="199"/>
      <c r="Z3585" s="199"/>
      <c r="AA3585" s="199"/>
      <c r="AB3585" s="199"/>
      <c r="AC3585" s="199"/>
      <c r="AD3585" s="199"/>
      <c r="AE3585" s="199"/>
      <c r="AF3585" s="199"/>
      <c r="AG3585" s="199"/>
    </row>
    <row r="3586" spans="19:33" customFormat="1" ht="12.75">
      <c r="S3586" s="199"/>
      <c r="T3586" s="199"/>
      <c r="U3586" s="199"/>
      <c r="V3586" s="199"/>
      <c r="W3586" s="199"/>
      <c r="X3586" s="199"/>
      <c r="Y3586" s="199"/>
      <c r="Z3586" s="199"/>
      <c r="AA3586" s="199"/>
      <c r="AB3586" s="199"/>
      <c r="AC3586" s="199"/>
      <c r="AD3586" s="199"/>
      <c r="AE3586" s="199"/>
      <c r="AF3586" s="199"/>
      <c r="AG3586" s="199"/>
    </row>
    <row r="3587" spans="19:33" customFormat="1" ht="12.75">
      <c r="S3587" s="199"/>
      <c r="T3587" s="199"/>
      <c r="U3587" s="199"/>
      <c r="V3587" s="199"/>
      <c r="W3587" s="199"/>
      <c r="X3587" s="199"/>
      <c r="Y3587" s="199"/>
      <c r="Z3587" s="199"/>
      <c r="AA3587" s="199"/>
      <c r="AB3587" s="199"/>
      <c r="AC3587" s="199"/>
      <c r="AD3587" s="199"/>
      <c r="AE3587" s="199"/>
      <c r="AF3587" s="199"/>
      <c r="AG3587" s="199"/>
    </row>
    <row r="3588" spans="19:33" customFormat="1" ht="12.75">
      <c r="S3588" s="199"/>
      <c r="T3588" s="199"/>
      <c r="U3588" s="199"/>
      <c r="V3588" s="199"/>
      <c r="W3588" s="199"/>
      <c r="X3588" s="199"/>
      <c r="Y3588" s="199"/>
      <c r="Z3588" s="199"/>
      <c r="AA3588" s="199"/>
      <c r="AB3588" s="199"/>
      <c r="AC3588" s="199"/>
      <c r="AD3588" s="199"/>
      <c r="AE3588" s="199"/>
      <c r="AF3588" s="199"/>
      <c r="AG3588" s="199"/>
    </row>
    <row r="3589" spans="19:33" customFormat="1" ht="12.75">
      <c r="S3589" s="199"/>
      <c r="T3589" s="199"/>
      <c r="U3589" s="199"/>
      <c r="V3589" s="199"/>
      <c r="W3589" s="199"/>
      <c r="X3589" s="199"/>
      <c r="Y3589" s="199"/>
      <c r="Z3589" s="199"/>
      <c r="AA3589" s="199"/>
      <c r="AB3589" s="199"/>
      <c r="AC3589" s="199"/>
      <c r="AD3589" s="199"/>
      <c r="AE3589" s="199"/>
      <c r="AF3589" s="199"/>
      <c r="AG3589" s="199"/>
    </row>
    <row r="3590" spans="19:33" customFormat="1" ht="12.75">
      <c r="S3590" s="199"/>
      <c r="T3590" s="199"/>
      <c r="U3590" s="199"/>
      <c r="V3590" s="199"/>
      <c r="W3590" s="199"/>
      <c r="X3590" s="199"/>
      <c r="Y3590" s="199"/>
      <c r="Z3590" s="199"/>
      <c r="AA3590" s="199"/>
      <c r="AB3590" s="199"/>
      <c r="AC3590" s="199"/>
      <c r="AD3590" s="199"/>
      <c r="AE3590" s="199"/>
      <c r="AF3590" s="199"/>
      <c r="AG3590" s="199"/>
    </row>
    <row r="3591" spans="19:33" customFormat="1" ht="12.75">
      <c r="S3591" s="199"/>
      <c r="T3591" s="199"/>
      <c r="U3591" s="199"/>
      <c r="V3591" s="199"/>
      <c r="W3591" s="199"/>
      <c r="X3591" s="199"/>
      <c r="Y3591" s="199"/>
      <c r="Z3591" s="199"/>
      <c r="AA3591" s="199"/>
      <c r="AB3591" s="199"/>
      <c r="AC3591" s="199"/>
      <c r="AD3591" s="199"/>
      <c r="AE3591" s="199"/>
      <c r="AF3591" s="199"/>
      <c r="AG3591" s="199"/>
    </row>
    <row r="3592" spans="19:33" customFormat="1" ht="12.75">
      <c r="S3592" s="199"/>
      <c r="T3592" s="199"/>
      <c r="U3592" s="199"/>
      <c r="V3592" s="199"/>
      <c r="W3592" s="199"/>
      <c r="X3592" s="199"/>
      <c r="Y3592" s="199"/>
      <c r="Z3592" s="199"/>
      <c r="AA3592" s="199"/>
      <c r="AB3592" s="199"/>
      <c r="AC3592" s="199"/>
      <c r="AD3592" s="199"/>
      <c r="AE3592" s="199"/>
      <c r="AF3592" s="199"/>
      <c r="AG3592" s="199"/>
    </row>
    <row r="3593" spans="19:33" customFormat="1" ht="12.75">
      <c r="S3593" s="199"/>
      <c r="T3593" s="199"/>
      <c r="U3593" s="199"/>
      <c r="V3593" s="199"/>
      <c r="W3593" s="199"/>
      <c r="X3593" s="199"/>
      <c r="Y3593" s="199"/>
      <c r="Z3593" s="199"/>
      <c r="AA3593" s="199"/>
      <c r="AB3593" s="199"/>
      <c r="AC3593" s="199"/>
      <c r="AD3593" s="199"/>
      <c r="AE3593" s="199"/>
      <c r="AF3593" s="199"/>
      <c r="AG3593" s="199"/>
    </row>
    <row r="3594" spans="19:33" customFormat="1" ht="12.75">
      <c r="S3594" s="199"/>
      <c r="T3594" s="199"/>
      <c r="U3594" s="199"/>
      <c r="V3594" s="199"/>
      <c r="W3594" s="199"/>
      <c r="X3594" s="199"/>
      <c r="Y3594" s="199"/>
      <c r="Z3594" s="199"/>
      <c r="AA3594" s="199"/>
      <c r="AB3594" s="199"/>
      <c r="AC3594" s="199"/>
      <c r="AD3594" s="199"/>
      <c r="AE3594" s="199"/>
      <c r="AF3594" s="199"/>
      <c r="AG3594" s="199"/>
    </row>
    <row r="3595" spans="19:33" customFormat="1" ht="12.75">
      <c r="S3595" s="199"/>
      <c r="T3595" s="199"/>
      <c r="U3595" s="199"/>
      <c r="V3595" s="199"/>
      <c r="W3595" s="199"/>
      <c r="X3595" s="199"/>
      <c r="Y3595" s="199"/>
      <c r="Z3595" s="199"/>
      <c r="AA3595" s="199"/>
      <c r="AB3595" s="199"/>
      <c r="AC3595" s="199"/>
      <c r="AD3595" s="199"/>
      <c r="AE3595" s="199"/>
      <c r="AF3595" s="199"/>
      <c r="AG3595" s="199"/>
    </row>
    <row r="3596" spans="19:33" customFormat="1" ht="12.75">
      <c r="S3596" s="199"/>
      <c r="T3596" s="199"/>
      <c r="U3596" s="199"/>
      <c r="V3596" s="199"/>
      <c r="W3596" s="199"/>
      <c r="X3596" s="199"/>
      <c r="Y3596" s="199"/>
      <c r="Z3596" s="199"/>
      <c r="AA3596" s="199"/>
      <c r="AB3596" s="199"/>
      <c r="AC3596" s="199"/>
      <c r="AD3596" s="199"/>
      <c r="AE3596" s="199"/>
      <c r="AF3596" s="199"/>
      <c r="AG3596" s="199"/>
    </row>
    <row r="3597" spans="19:33" customFormat="1" ht="12.75">
      <c r="S3597" s="199"/>
      <c r="T3597" s="199"/>
      <c r="U3597" s="199"/>
      <c r="V3597" s="199"/>
      <c r="W3597" s="199"/>
      <c r="X3597" s="199"/>
      <c r="Y3597" s="199"/>
      <c r="Z3597" s="199"/>
      <c r="AA3597" s="199"/>
      <c r="AB3597" s="199"/>
      <c r="AC3597" s="199"/>
      <c r="AD3597" s="199"/>
      <c r="AE3597" s="199"/>
      <c r="AF3597" s="199"/>
      <c r="AG3597" s="199"/>
    </row>
    <row r="3598" spans="19:33" customFormat="1" ht="12.75">
      <c r="S3598" s="199"/>
      <c r="T3598" s="199"/>
      <c r="U3598" s="199"/>
      <c r="V3598" s="199"/>
      <c r="W3598" s="199"/>
      <c r="X3598" s="199"/>
      <c r="Y3598" s="199"/>
      <c r="Z3598" s="199"/>
      <c r="AA3598" s="199"/>
      <c r="AB3598" s="199"/>
      <c r="AC3598" s="199"/>
      <c r="AD3598" s="199"/>
      <c r="AE3598" s="199"/>
      <c r="AF3598" s="199"/>
      <c r="AG3598" s="199"/>
    </row>
    <row r="3599" spans="19:33" customFormat="1" ht="12.75">
      <c r="S3599" s="199"/>
      <c r="T3599" s="199"/>
      <c r="U3599" s="199"/>
      <c r="V3599" s="199"/>
      <c r="W3599" s="199"/>
      <c r="X3599" s="199"/>
      <c r="Y3599" s="199"/>
      <c r="Z3599" s="199"/>
      <c r="AA3599" s="199"/>
      <c r="AB3599" s="199"/>
      <c r="AC3599" s="199"/>
      <c r="AD3599" s="199"/>
      <c r="AE3599" s="199"/>
      <c r="AF3599" s="199"/>
      <c r="AG3599" s="199"/>
    </row>
    <row r="3600" spans="19:33" customFormat="1" ht="12.75">
      <c r="S3600" s="199"/>
      <c r="T3600" s="199"/>
      <c r="U3600" s="199"/>
      <c r="V3600" s="199"/>
      <c r="W3600" s="199"/>
      <c r="X3600" s="199"/>
      <c r="Y3600" s="199"/>
      <c r="Z3600" s="199"/>
      <c r="AA3600" s="199"/>
      <c r="AB3600" s="199"/>
      <c r="AC3600" s="199"/>
      <c r="AD3600" s="199"/>
      <c r="AE3600" s="199"/>
      <c r="AF3600" s="199"/>
      <c r="AG3600" s="199"/>
    </row>
    <row r="3601" spans="19:33" customFormat="1" ht="12.75">
      <c r="S3601" s="199"/>
      <c r="T3601" s="199"/>
      <c r="U3601" s="199"/>
      <c r="V3601" s="199"/>
      <c r="W3601" s="199"/>
      <c r="X3601" s="199"/>
      <c r="Y3601" s="199"/>
      <c r="Z3601" s="199"/>
      <c r="AA3601" s="199"/>
      <c r="AB3601" s="199"/>
      <c r="AC3601" s="199"/>
      <c r="AD3601" s="199"/>
      <c r="AE3601" s="199"/>
      <c r="AF3601" s="199"/>
      <c r="AG3601" s="199"/>
    </row>
    <row r="3602" spans="19:33" customFormat="1" ht="12.75">
      <c r="S3602" s="199"/>
      <c r="T3602" s="199"/>
      <c r="U3602" s="199"/>
      <c r="V3602" s="199"/>
      <c r="W3602" s="199"/>
      <c r="X3602" s="199"/>
      <c r="Y3602" s="199"/>
      <c r="Z3602" s="199"/>
      <c r="AA3602" s="199"/>
      <c r="AB3602" s="199"/>
      <c r="AC3602" s="199"/>
      <c r="AD3602" s="199"/>
      <c r="AE3602" s="199"/>
      <c r="AF3602" s="199"/>
      <c r="AG3602" s="199"/>
    </row>
    <row r="3603" spans="19:33" customFormat="1" ht="12.75">
      <c r="S3603" s="199"/>
      <c r="T3603" s="199"/>
      <c r="U3603" s="199"/>
      <c r="V3603" s="199"/>
      <c r="W3603" s="199"/>
      <c r="X3603" s="199"/>
      <c r="Y3603" s="199"/>
      <c r="Z3603" s="199"/>
      <c r="AA3603" s="199"/>
      <c r="AB3603" s="199"/>
      <c r="AC3603" s="199"/>
      <c r="AD3603" s="199"/>
      <c r="AE3603" s="199"/>
      <c r="AF3603" s="199"/>
      <c r="AG3603" s="199"/>
    </row>
    <row r="3604" spans="19:33" customFormat="1" ht="12.75">
      <c r="S3604" s="199"/>
      <c r="T3604" s="199"/>
      <c r="U3604" s="199"/>
      <c r="V3604" s="199"/>
      <c r="W3604" s="199"/>
      <c r="X3604" s="199"/>
      <c r="Y3604" s="199"/>
      <c r="Z3604" s="199"/>
      <c r="AA3604" s="199"/>
      <c r="AB3604" s="199"/>
      <c r="AC3604" s="199"/>
      <c r="AD3604" s="199"/>
      <c r="AE3604" s="199"/>
      <c r="AF3604" s="199"/>
      <c r="AG3604" s="199"/>
    </row>
    <row r="3605" spans="19:33" customFormat="1" ht="12.75">
      <c r="S3605" s="199"/>
      <c r="T3605" s="199"/>
      <c r="U3605" s="199"/>
      <c r="V3605" s="199"/>
      <c r="W3605" s="199"/>
      <c r="X3605" s="199"/>
      <c r="Y3605" s="199"/>
      <c r="Z3605" s="199"/>
      <c r="AA3605" s="199"/>
      <c r="AB3605" s="199"/>
      <c r="AC3605" s="199"/>
      <c r="AD3605" s="199"/>
      <c r="AE3605" s="199"/>
      <c r="AF3605" s="199"/>
      <c r="AG3605" s="199"/>
    </row>
    <row r="3606" spans="19:33" customFormat="1" ht="12.75">
      <c r="S3606" s="199"/>
      <c r="T3606" s="199"/>
      <c r="U3606" s="199"/>
      <c r="V3606" s="199"/>
      <c r="W3606" s="199"/>
      <c r="X3606" s="199"/>
      <c r="Y3606" s="199"/>
      <c r="Z3606" s="199"/>
      <c r="AA3606" s="199"/>
      <c r="AB3606" s="199"/>
      <c r="AC3606" s="199"/>
      <c r="AD3606" s="199"/>
      <c r="AE3606" s="199"/>
      <c r="AF3606" s="199"/>
      <c r="AG3606" s="199"/>
    </row>
    <row r="3607" spans="19:33" customFormat="1" ht="12.75">
      <c r="S3607" s="199"/>
      <c r="T3607" s="199"/>
      <c r="U3607" s="199"/>
      <c r="V3607" s="199"/>
      <c r="W3607" s="199"/>
      <c r="X3607" s="199"/>
      <c r="Y3607" s="199"/>
      <c r="Z3607" s="199"/>
      <c r="AA3607" s="199"/>
      <c r="AB3607" s="199"/>
      <c r="AC3607" s="199"/>
      <c r="AD3607" s="199"/>
      <c r="AE3607" s="199"/>
      <c r="AF3607" s="199"/>
      <c r="AG3607" s="199"/>
    </row>
    <row r="3608" spans="19:33" customFormat="1" ht="12.75">
      <c r="S3608" s="199"/>
      <c r="T3608" s="199"/>
      <c r="U3608" s="199"/>
      <c r="V3608" s="199"/>
      <c r="W3608" s="199"/>
      <c r="X3608" s="199"/>
      <c r="Y3608" s="199"/>
      <c r="Z3608" s="199"/>
      <c r="AA3608" s="199"/>
      <c r="AB3608" s="199"/>
      <c r="AC3608" s="199"/>
      <c r="AD3608" s="199"/>
      <c r="AE3608" s="199"/>
      <c r="AF3608" s="199"/>
      <c r="AG3608" s="199"/>
    </row>
    <row r="3609" spans="19:33" customFormat="1" ht="12.75">
      <c r="S3609" s="199"/>
      <c r="T3609" s="199"/>
      <c r="U3609" s="199"/>
      <c r="V3609" s="199"/>
      <c r="W3609" s="199"/>
      <c r="X3609" s="199"/>
      <c r="Y3609" s="199"/>
      <c r="Z3609" s="199"/>
      <c r="AA3609" s="199"/>
      <c r="AB3609" s="199"/>
      <c r="AC3609" s="199"/>
      <c r="AD3609" s="199"/>
      <c r="AE3609" s="199"/>
      <c r="AF3609" s="199"/>
      <c r="AG3609" s="199"/>
    </row>
    <row r="3610" spans="19:33" customFormat="1" ht="12.75">
      <c r="S3610" s="199"/>
      <c r="T3610" s="199"/>
      <c r="U3610" s="199"/>
      <c r="V3610" s="199"/>
      <c r="W3610" s="199"/>
      <c r="X3610" s="199"/>
      <c r="Y3610" s="199"/>
      <c r="Z3610" s="199"/>
      <c r="AA3610" s="199"/>
      <c r="AB3610" s="199"/>
      <c r="AC3610" s="199"/>
      <c r="AD3610" s="199"/>
      <c r="AE3610" s="199"/>
      <c r="AF3610" s="199"/>
      <c r="AG3610" s="199"/>
    </row>
    <row r="3611" spans="19:33" customFormat="1" ht="12.75">
      <c r="S3611" s="199"/>
      <c r="T3611" s="199"/>
      <c r="U3611" s="199"/>
      <c r="V3611" s="199"/>
      <c r="W3611" s="199"/>
      <c r="X3611" s="199"/>
      <c r="Y3611" s="199"/>
      <c r="Z3611" s="199"/>
      <c r="AA3611" s="199"/>
      <c r="AB3611" s="199"/>
      <c r="AC3611" s="199"/>
      <c r="AD3611" s="199"/>
      <c r="AE3611" s="199"/>
      <c r="AF3611" s="199"/>
      <c r="AG3611" s="199"/>
    </row>
    <row r="3612" spans="19:33" customFormat="1" ht="12.75">
      <c r="S3612" s="199"/>
      <c r="T3612" s="199"/>
      <c r="U3612" s="199"/>
      <c r="V3612" s="199"/>
      <c r="W3612" s="199"/>
      <c r="X3612" s="199"/>
      <c r="Y3612" s="199"/>
      <c r="Z3612" s="199"/>
      <c r="AA3612" s="199"/>
      <c r="AB3612" s="199"/>
      <c r="AC3612" s="199"/>
      <c r="AD3612" s="199"/>
      <c r="AE3612" s="199"/>
      <c r="AF3612" s="199"/>
      <c r="AG3612" s="199"/>
    </row>
    <row r="3613" spans="19:33" customFormat="1" ht="12.75">
      <c r="S3613" s="199"/>
      <c r="T3613" s="199"/>
      <c r="U3613" s="199"/>
      <c r="V3613" s="199"/>
      <c r="W3613" s="199"/>
      <c r="X3613" s="199"/>
      <c r="Y3613" s="199"/>
      <c r="Z3613" s="199"/>
      <c r="AA3613" s="199"/>
      <c r="AB3613" s="199"/>
      <c r="AC3613" s="199"/>
      <c r="AD3613" s="199"/>
      <c r="AE3613" s="199"/>
      <c r="AF3613" s="199"/>
      <c r="AG3613" s="199"/>
    </row>
    <row r="3614" spans="19:33" customFormat="1" ht="12.75">
      <c r="S3614" s="199"/>
      <c r="T3614" s="199"/>
      <c r="U3614" s="199"/>
      <c r="V3614" s="199"/>
      <c r="W3614" s="199"/>
      <c r="X3614" s="199"/>
      <c r="Y3614" s="199"/>
      <c r="Z3614" s="199"/>
      <c r="AA3614" s="199"/>
      <c r="AB3614" s="199"/>
      <c r="AC3614" s="199"/>
      <c r="AD3614" s="199"/>
      <c r="AE3614" s="199"/>
      <c r="AF3614" s="199"/>
      <c r="AG3614" s="199"/>
    </row>
    <row r="3615" spans="19:33" customFormat="1" ht="12.75">
      <c r="S3615" s="199"/>
      <c r="T3615" s="199"/>
      <c r="U3615" s="199"/>
      <c r="V3615" s="199"/>
      <c r="W3615" s="199"/>
      <c r="X3615" s="199"/>
      <c r="Y3615" s="199"/>
      <c r="Z3615" s="199"/>
      <c r="AA3615" s="199"/>
      <c r="AB3615" s="199"/>
      <c r="AC3615" s="199"/>
      <c r="AD3615" s="199"/>
      <c r="AE3615" s="199"/>
      <c r="AF3615" s="199"/>
      <c r="AG3615" s="199"/>
    </row>
    <row r="3616" spans="19:33" customFormat="1" ht="12.75">
      <c r="S3616" s="199"/>
      <c r="T3616" s="199"/>
      <c r="U3616" s="199"/>
      <c r="V3616" s="199"/>
      <c r="W3616" s="199"/>
      <c r="X3616" s="199"/>
      <c r="Y3616" s="199"/>
      <c r="Z3616" s="199"/>
      <c r="AA3616" s="199"/>
      <c r="AB3616" s="199"/>
      <c r="AC3616" s="199"/>
      <c r="AD3616" s="199"/>
      <c r="AE3616" s="199"/>
      <c r="AF3616" s="199"/>
      <c r="AG3616" s="199"/>
    </row>
    <row r="3617" spans="19:33" customFormat="1" ht="12.75">
      <c r="S3617" s="199"/>
      <c r="T3617" s="199"/>
      <c r="U3617" s="199"/>
      <c r="V3617" s="199"/>
      <c r="W3617" s="199"/>
      <c r="X3617" s="199"/>
      <c r="Y3617" s="199"/>
      <c r="Z3617" s="199"/>
      <c r="AA3617" s="199"/>
      <c r="AB3617" s="199"/>
      <c r="AC3617" s="199"/>
      <c r="AD3617" s="199"/>
      <c r="AE3617" s="199"/>
      <c r="AF3617" s="199"/>
      <c r="AG3617" s="199"/>
    </row>
    <row r="3618" spans="19:33" customFormat="1" ht="12.75">
      <c r="S3618" s="199"/>
      <c r="T3618" s="199"/>
      <c r="U3618" s="199"/>
      <c r="V3618" s="199"/>
      <c r="W3618" s="199"/>
      <c r="X3618" s="199"/>
      <c r="Y3618" s="199"/>
      <c r="Z3618" s="199"/>
      <c r="AA3618" s="199"/>
      <c r="AB3618" s="199"/>
      <c r="AC3618" s="199"/>
      <c r="AD3618" s="199"/>
      <c r="AE3618" s="199"/>
      <c r="AF3618" s="199"/>
      <c r="AG3618" s="199"/>
    </row>
    <row r="3619" spans="19:33" customFormat="1" ht="12.75">
      <c r="S3619" s="199"/>
      <c r="T3619" s="199"/>
      <c r="U3619" s="199"/>
      <c r="V3619" s="199"/>
      <c r="W3619" s="199"/>
      <c r="X3619" s="199"/>
      <c r="Y3619" s="199"/>
      <c r="Z3619" s="199"/>
      <c r="AA3619" s="199"/>
      <c r="AB3619" s="199"/>
      <c r="AC3619" s="199"/>
      <c r="AD3619" s="199"/>
      <c r="AE3619" s="199"/>
      <c r="AF3619" s="199"/>
      <c r="AG3619" s="199"/>
    </row>
    <row r="3620" spans="19:33" customFormat="1" ht="12.75">
      <c r="S3620" s="199"/>
      <c r="T3620" s="199"/>
      <c r="U3620" s="199"/>
      <c r="V3620" s="199"/>
      <c r="W3620" s="199"/>
      <c r="X3620" s="199"/>
      <c r="Y3620" s="199"/>
      <c r="Z3620" s="199"/>
      <c r="AA3620" s="199"/>
      <c r="AB3620" s="199"/>
      <c r="AC3620" s="199"/>
      <c r="AD3620" s="199"/>
      <c r="AE3620" s="199"/>
      <c r="AF3620" s="199"/>
      <c r="AG3620" s="199"/>
    </row>
    <row r="3621" spans="19:33" customFormat="1" ht="12.75">
      <c r="S3621" s="199"/>
      <c r="T3621" s="199"/>
      <c r="U3621" s="199"/>
      <c r="V3621" s="199"/>
      <c r="W3621" s="199"/>
      <c r="X3621" s="199"/>
      <c r="Y3621" s="199"/>
      <c r="Z3621" s="199"/>
      <c r="AA3621" s="199"/>
      <c r="AB3621" s="199"/>
      <c r="AC3621" s="199"/>
      <c r="AD3621" s="199"/>
      <c r="AE3621" s="199"/>
      <c r="AF3621" s="199"/>
      <c r="AG3621" s="199"/>
    </row>
    <row r="3622" spans="19:33" customFormat="1" ht="12.75">
      <c r="S3622" s="199"/>
      <c r="T3622" s="199"/>
      <c r="U3622" s="199"/>
      <c r="V3622" s="199"/>
      <c r="W3622" s="199"/>
      <c r="X3622" s="199"/>
      <c r="Y3622" s="199"/>
      <c r="Z3622" s="199"/>
      <c r="AA3622" s="199"/>
      <c r="AB3622" s="199"/>
      <c r="AC3622" s="199"/>
      <c r="AD3622" s="199"/>
      <c r="AE3622" s="199"/>
      <c r="AF3622" s="199"/>
      <c r="AG3622" s="199"/>
    </row>
    <row r="3623" spans="19:33" customFormat="1" ht="12.75">
      <c r="S3623" s="199"/>
      <c r="T3623" s="199"/>
      <c r="U3623" s="199"/>
      <c r="V3623" s="199"/>
      <c r="W3623" s="199"/>
      <c r="X3623" s="199"/>
      <c r="Y3623" s="199"/>
      <c r="Z3623" s="199"/>
      <c r="AA3623" s="199"/>
      <c r="AB3623" s="199"/>
      <c r="AC3623" s="199"/>
      <c r="AD3623" s="199"/>
      <c r="AE3623" s="199"/>
      <c r="AF3623" s="199"/>
      <c r="AG3623" s="199"/>
    </row>
    <row r="3624" spans="19:33" customFormat="1" ht="12.75">
      <c r="S3624" s="199"/>
      <c r="T3624" s="199"/>
      <c r="U3624" s="199"/>
      <c r="V3624" s="199"/>
      <c r="W3624" s="199"/>
      <c r="X3624" s="199"/>
      <c r="Y3624" s="199"/>
      <c r="Z3624" s="199"/>
      <c r="AA3624" s="199"/>
      <c r="AB3624" s="199"/>
      <c r="AC3624" s="199"/>
      <c r="AD3624" s="199"/>
      <c r="AE3624" s="199"/>
      <c r="AF3624" s="199"/>
      <c r="AG3624" s="199"/>
    </row>
    <row r="3625" spans="19:33" customFormat="1" ht="12.75">
      <c r="S3625" s="199"/>
      <c r="T3625" s="199"/>
      <c r="U3625" s="199"/>
      <c r="V3625" s="199"/>
      <c r="W3625" s="199"/>
      <c r="X3625" s="199"/>
      <c r="Y3625" s="199"/>
      <c r="Z3625" s="199"/>
      <c r="AA3625" s="199"/>
      <c r="AB3625" s="199"/>
      <c r="AC3625" s="199"/>
      <c r="AD3625" s="199"/>
      <c r="AE3625" s="199"/>
      <c r="AF3625" s="199"/>
      <c r="AG3625" s="199"/>
    </row>
    <row r="3626" spans="19:33" customFormat="1" ht="12.75">
      <c r="S3626" s="199"/>
      <c r="T3626" s="199"/>
      <c r="U3626" s="199"/>
      <c r="V3626" s="199"/>
      <c r="W3626" s="199"/>
      <c r="X3626" s="199"/>
      <c r="Y3626" s="199"/>
      <c r="Z3626" s="199"/>
      <c r="AA3626" s="199"/>
      <c r="AB3626" s="199"/>
      <c r="AC3626" s="199"/>
      <c r="AD3626" s="199"/>
      <c r="AE3626" s="199"/>
      <c r="AF3626" s="199"/>
      <c r="AG3626" s="199"/>
    </row>
    <row r="3627" spans="19:33" customFormat="1" ht="12.75">
      <c r="S3627" s="199"/>
      <c r="T3627" s="199"/>
      <c r="U3627" s="199"/>
      <c r="V3627" s="199"/>
      <c r="W3627" s="199"/>
      <c r="X3627" s="199"/>
      <c r="Y3627" s="199"/>
      <c r="Z3627" s="199"/>
      <c r="AA3627" s="199"/>
      <c r="AB3627" s="199"/>
      <c r="AC3627" s="199"/>
      <c r="AD3627" s="199"/>
      <c r="AE3627" s="199"/>
      <c r="AF3627" s="199"/>
      <c r="AG3627" s="199"/>
    </row>
    <row r="3628" spans="19:33" customFormat="1" ht="12.75">
      <c r="S3628" s="199"/>
      <c r="T3628" s="199"/>
      <c r="U3628" s="199"/>
      <c r="V3628" s="199"/>
      <c r="W3628" s="199"/>
      <c r="X3628" s="199"/>
      <c r="Y3628" s="199"/>
      <c r="Z3628" s="199"/>
      <c r="AA3628" s="199"/>
      <c r="AB3628" s="199"/>
      <c r="AC3628" s="199"/>
      <c r="AD3628" s="199"/>
      <c r="AE3628" s="199"/>
      <c r="AF3628" s="199"/>
      <c r="AG3628" s="199"/>
    </row>
    <row r="3629" spans="19:33" customFormat="1" ht="12.75">
      <c r="S3629" s="199"/>
      <c r="T3629" s="199"/>
      <c r="U3629" s="199"/>
      <c r="V3629" s="199"/>
      <c r="W3629" s="199"/>
      <c r="X3629" s="199"/>
      <c r="Y3629" s="199"/>
      <c r="Z3629" s="199"/>
      <c r="AA3629" s="199"/>
      <c r="AB3629" s="199"/>
      <c r="AC3629" s="199"/>
      <c r="AD3629" s="199"/>
      <c r="AE3629" s="199"/>
      <c r="AF3629" s="199"/>
      <c r="AG3629" s="199"/>
    </row>
    <row r="3630" spans="19:33" customFormat="1" ht="12.75">
      <c r="S3630" s="199"/>
      <c r="T3630" s="199"/>
      <c r="U3630" s="199"/>
      <c r="V3630" s="199"/>
      <c r="W3630" s="199"/>
      <c r="X3630" s="199"/>
      <c r="Y3630" s="199"/>
      <c r="Z3630" s="199"/>
      <c r="AA3630" s="199"/>
      <c r="AB3630" s="199"/>
      <c r="AC3630" s="199"/>
      <c r="AD3630" s="199"/>
      <c r="AE3630" s="199"/>
      <c r="AF3630" s="199"/>
      <c r="AG3630" s="199"/>
    </row>
    <row r="3631" spans="19:33" customFormat="1" ht="12.75">
      <c r="S3631" s="199"/>
      <c r="T3631" s="199"/>
      <c r="U3631" s="199"/>
      <c r="V3631" s="199"/>
      <c r="W3631" s="199"/>
      <c r="X3631" s="199"/>
      <c r="Y3631" s="199"/>
      <c r="Z3631" s="199"/>
      <c r="AA3631" s="199"/>
      <c r="AB3631" s="199"/>
      <c r="AC3631" s="199"/>
      <c r="AD3631" s="199"/>
      <c r="AE3631" s="199"/>
      <c r="AF3631" s="199"/>
      <c r="AG3631" s="199"/>
    </row>
    <row r="3632" spans="19:33" customFormat="1" ht="12.75">
      <c r="S3632" s="199"/>
      <c r="T3632" s="199"/>
      <c r="U3632" s="199"/>
      <c r="V3632" s="199"/>
      <c r="W3632" s="199"/>
      <c r="X3632" s="199"/>
      <c r="Y3632" s="199"/>
      <c r="Z3632" s="199"/>
      <c r="AA3632" s="199"/>
      <c r="AB3632" s="199"/>
      <c r="AC3632" s="199"/>
      <c r="AD3632" s="199"/>
      <c r="AE3632" s="199"/>
      <c r="AF3632" s="199"/>
      <c r="AG3632" s="199"/>
    </row>
    <row r="3633" spans="19:33" customFormat="1" ht="12.75">
      <c r="S3633" s="199"/>
      <c r="T3633" s="199"/>
      <c r="U3633" s="199"/>
      <c r="V3633" s="199"/>
      <c r="W3633" s="199"/>
      <c r="X3633" s="199"/>
      <c r="Y3633" s="199"/>
      <c r="Z3633" s="199"/>
      <c r="AA3633" s="199"/>
      <c r="AB3633" s="199"/>
      <c r="AC3633" s="199"/>
      <c r="AD3633" s="199"/>
      <c r="AE3633" s="199"/>
      <c r="AF3633" s="199"/>
      <c r="AG3633" s="199"/>
    </row>
    <row r="3634" spans="19:33" customFormat="1" ht="12.75">
      <c r="S3634" s="199"/>
      <c r="T3634" s="199"/>
      <c r="U3634" s="199"/>
      <c r="V3634" s="199"/>
      <c r="W3634" s="199"/>
      <c r="X3634" s="199"/>
      <c r="Y3634" s="199"/>
      <c r="Z3634" s="199"/>
      <c r="AA3634" s="199"/>
      <c r="AB3634" s="199"/>
      <c r="AC3634" s="199"/>
      <c r="AD3634" s="199"/>
      <c r="AE3634" s="199"/>
      <c r="AF3634" s="199"/>
      <c r="AG3634" s="199"/>
    </row>
    <row r="3635" spans="19:33" customFormat="1" ht="12.75">
      <c r="S3635" s="199"/>
      <c r="T3635" s="199"/>
      <c r="U3635" s="199"/>
      <c r="V3635" s="199"/>
      <c r="W3635" s="199"/>
      <c r="X3635" s="199"/>
      <c r="Y3635" s="199"/>
      <c r="Z3635" s="199"/>
      <c r="AA3635" s="199"/>
      <c r="AB3635" s="199"/>
      <c r="AC3635" s="199"/>
      <c r="AD3635" s="199"/>
      <c r="AE3635" s="199"/>
      <c r="AF3635" s="199"/>
      <c r="AG3635" s="199"/>
    </row>
    <row r="3636" spans="19:33" customFormat="1" ht="12.75">
      <c r="S3636" s="199"/>
      <c r="T3636" s="199"/>
      <c r="U3636" s="199"/>
      <c r="V3636" s="199"/>
      <c r="W3636" s="199"/>
      <c r="X3636" s="199"/>
      <c r="Y3636" s="199"/>
      <c r="Z3636" s="199"/>
      <c r="AA3636" s="199"/>
      <c r="AB3636" s="199"/>
      <c r="AC3636" s="199"/>
      <c r="AD3636" s="199"/>
      <c r="AE3636" s="199"/>
      <c r="AF3636" s="199"/>
      <c r="AG3636" s="199"/>
    </row>
    <row r="3637" spans="19:33" customFormat="1" ht="12.75">
      <c r="S3637" s="199"/>
      <c r="T3637" s="199"/>
      <c r="U3637" s="199"/>
      <c r="V3637" s="199"/>
      <c r="W3637" s="199"/>
      <c r="X3637" s="199"/>
      <c r="Y3637" s="199"/>
      <c r="Z3637" s="199"/>
      <c r="AA3637" s="199"/>
      <c r="AB3637" s="199"/>
      <c r="AC3637" s="199"/>
      <c r="AD3637" s="199"/>
      <c r="AE3637" s="199"/>
      <c r="AF3637" s="199"/>
      <c r="AG3637" s="199"/>
    </row>
    <row r="3638" spans="19:33" customFormat="1" ht="12.75">
      <c r="S3638" s="199"/>
      <c r="T3638" s="199"/>
      <c r="U3638" s="199"/>
      <c r="V3638" s="199"/>
      <c r="W3638" s="199"/>
      <c r="X3638" s="199"/>
      <c r="Y3638" s="199"/>
      <c r="Z3638" s="199"/>
      <c r="AA3638" s="199"/>
      <c r="AB3638" s="199"/>
      <c r="AC3638" s="199"/>
      <c r="AD3638" s="199"/>
      <c r="AE3638" s="199"/>
      <c r="AF3638" s="199"/>
      <c r="AG3638" s="199"/>
    </row>
    <row r="3639" spans="19:33" customFormat="1" ht="12.75">
      <c r="S3639" s="199"/>
      <c r="T3639" s="199"/>
      <c r="U3639" s="199"/>
      <c r="V3639" s="199"/>
      <c r="W3639" s="199"/>
      <c r="X3639" s="199"/>
      <c r="Y3639" s="199"/>
      <c r="Z3639" s="199"/>
      <c r="AA3639" s="199"/>
      <c r="AB3639" s="199"/>
      <c r="AC3639" s="199"/>
      <c r="AD3639" s="199"/>
      <c r="AE3639" s="199"/>
      <c r="AF3639" s="199"/>
      <c r="AG3639" s="199"/>
    </row>
    <row r="3640" spans="19:33" customFormat="1" ht="12.75">
      <c r="S3640" s="199"/>
      <c r="T3640" s="199"/>
      <c r="U3640" s="199"/>
      <c r="V3640" s="199"/>
      <c r="W3640" s="199"/>
      <c r="X3640" s="199"/>
      <c r="Y3640" s="199"/>
      <c r="Z3640" s="199"/>
      <c r="AA3640" s="199"/>
      <c r="AB3640" s="199"/>
      <c r="AC3640" s="199"/>
      <c r="AD3640" s="199"/>
      <c r="AE3640" s="199"/>
      <c r="AF3640" s="199"/>
      <c r="AG3640" s="199"/>
    </row>
    <row r="3641" spans="19:33" customFormat="1" ht="12.75">
      <c r="S3641" s="199"/>
      <c r="T3641" s="199"/>
      <c r="U3641" s="199"/>
      <c r="V3641" s="199"/>
      <c r="W3641" s="199"/>
      <c r="X3641" s="199"/>
      <c r="Y3641" s="199"/>
      <c r="Z3641" s="199"/>
      <c r="AA3641" s="199"/>
      <c r="AB3641" s="199"/>
      <c r="AC3641" s="199"/>
      <c r="AD3641" s="199"/>
      <c r="AE3641" s="199"/>
      <c r="AF3641" s="199"/>
      <c r="AG3641" s="199"/>
    </row>
    <row r="3642" spans="19:33" customFormat="1" ht="12.75">
      <c r="S3642" s="199"/>
      <c r="T3642" s="199"/>
      <c r="U3642" s="199"/>
      <c r="V3642" s="199"/>
      <c r="W3642" s="199"/>
      <c r="X3642" s="199"/>
      <c r="Y3642" s="199"/>
      <c r="Z3642" s="199"/>
      <c r="AA3642" s="199"/>
      <c r="AB3642" s="199"/>
      <c r="AC3642" s="199"/>
      <c r="AD3642" s="199"/>
      <c r="AE3642" s="199"/>
      <c r="AF3642" s="199"/>
      <c r="AG3642" s="199"/>
    </row>
    <row r="3643" spans="19:33" customFormat="1" ht="12.75">
      <c r="S3643" s="199"/>
      <c r="T3643" s="199"/>
      <c r="U3643" s="199"/>
      <c r="V3643" s="199"/>
      <c r="W3643" s="199"/>
      <c r="X3643" s="199"/>
      <c r="Y3643" s="199"/>
      <c r="Z3643" s="199"/>
      <c r="AA3643" s="199"/>
      <c r="AB3643" s="199"/>
      <c r="AC3643" s="199"/>
      <c r="AD3643" s="199"/>
      <c r="AE3643" s="199"/>
      <c r="AF3643" s="199"/>
      <c r="AG3643" s="199"/>
    </row>
    <row r="3644" spans="19:33" customFormat="1" ht="12.75">
      <c r="S3644" s="199"/>
      <c r="T3644" s="199"/>
      <c r="U3644" s="199"/>
      <c r="V3644" s="199"/>
      <c r="W3644" s="199"/>
      <c r="X3644" s="199"/>
      <c r="Y3644" s="199"/>
      <c r="Z3644" s="199"/>
      <c r="AA3644" s="199"/>
      <c r="AB3644" s="199"/>
      <c r="AC3644" s="199"/>
      <c r="AD3644" s="199"/>
      <c r="AE3644" s="199"/>
      <c r="AF3644" s="199"/>
      <c r="AG3644" s="199"/>
    </row>
    <row r="3645" spans="19:33" customFormat="1" ht="12.75">
      <c r="S3645" s="199"/>
      <c r="T3645" s="199"/>
      <c r="U3645" s="199"/>
      <c r="V3645" s="199"/>
      <c r="W3645" s="199"/>
      <c r="X3645" s="199"/>
      <c r="Y3645" s="199"/>
      <c r="Z3645" s="199"/>
      <c r="AA3645" s="199"/>
      <c r="AB3645" s="199"/>
      <c r="AC3645" s="199"/>
      <c r="AD3645" s="199"/>
      <c r="AE3645" s="199"/>
      <c r="AF3645" s="199"/>
      <c r="AG3645" s="199"/>
    </row>
    <row r="3646" spans="19:33" customFormat="1" ht="12.75">
      <c r="S3646" s="199"/>
      <c r="T3646" s="199"/>
      <c r="U3646" s="199"/>
      <c r="V3646" s="199"/>
      <c r="W3646" s="199"/>
      <c r="X3646" s="199"/>
      <c r="Y3646" s="199"/>
      <c r="Z3646" s="199"/>
      <c r="AA3646" s="199"/>
      <c r="AB3646" s="199"/>
      <c r="AC3646" s="199"/>
      <c r="AD3646" s="199"/>
      <c r="AE3646" s="199"/>
      <c r="AF3646" s="199"/>
      <c r="AG3646" s="199"/>
    </row>
    <row r="3647" spans="19:33" customFormat="1" ht="12.75">
      <c r="S3647" s="199"/>
      <c r="T3647" s="199"/>
      <c r="U3647" s="199"/>
      <c r="V3647" s="199"/>
      <c r="W3647" s="199"/>
      <c r="X3647" s="199"/>
      <c r="Y3647" s="199"/>
      <c r="Z3647" s="199"/>
      <c r="AA3647" s="199"/>
      <c r="AB3647" s="199"/>
      <c r="AC3647" s="199"/>
      <c r="AD3647" s="199"/>
      <c r="AE3647" s="199"/>
      <c r="AF3647" s="199"/>
      <c r="AG3647" s="199"/>
    </row>
    <row r="3648" spans="19:33" customFormat="1" ht="12.75">
      <c r="S3648" s="199"/>
      <c r="T3648" s="199"/>
      <c r="U3648" s="199"/>
      <c r="V3648" s="199"/>
      <c r="W3648" s="199"/>
      <c r="X3648" s="199"/>
      <c r="Y3648" s="199"/>
      <c r="Z3648" s="199"/>
      <c r="AA3648" s="199"/>
      <c r="AB3648" s="199"/>
      <c r="AC3648" s="199"/>
      <c r="AD3648" s="199"/>
      <c r="AE3648" s="199"/>
      <c r="AF3648" s="199"/>
      <c r="AG3648" s="199"/>
    </row>
    <row r="3649" spans="19:33" customFormat="1" ht="12.75">
      <c r="S3649" s="199"/>
      <c r="T3649" s="199"/>
      <c r="U3649" s="199"/>
      <c r="V3649" s="199"/>
      <c r="W3649" s="199"/>
      <c r="X3649" s="199"/>
      <c r="Y3649" s="199"/>
      <c r="Z3649" s="199"/>
      <c r="AA3649" s="199"/>
      <c r="AB3649" s="199"/>
      <c r="AC3649" s="199"/>
      <c r="AD3649" s="199"/>
      <c r="AE3649" s="199"/>
      <c r="AF3649" s="199"/>
      <c r="AG3649" s="199"/>
    </row>
    <row r="3650" spans="19:33" customFormat="1" ht="12.75">
      <c r="S3650" s="199"/>
      <c r="T3650" s="199"/>
      <c r="U3650" s="199"/>
      <c r="V3650" s="199"/>
      <c r="W3650" s="199"/>
      <c r="X3650" s="199"/>
      <c r="Y3650" s="199"/>
      <c r="Z3650" s="199"/>
      <c r="AA3650" s="199"/>
      <c r="AB3650" s="199"/>
      <c r="AC3650" s="199"/>
      <c r="AD3650" s="199"/>
      <c r="AE3650" s="199"/>
      <c r="AF3650" s="199"/>
      <c r="AG3650" s="199"/>
    </row>
    <row r="3651" spans="19:33" customFormat="1" ht="12.75">
      <c r="S3651" s="199"/>
      <c r="T3651" s="199"/>
      <c r="U3651" s="199"/>
      <c r="V3651" s="199"/>
      <c r="W3651" s="199"/>
      <c r="X3651" s="199"/>
      <c r="Y3651" s="199"/>
      <c r="Z3651" s="199"/>
      <c r="AA3651" s="199"/>
      <c r="AB3651" s="199"/>
      <c r="AC3651" s="199"/>
      <c r="AD3651" s="199"/>
      <c r="AE3651" s="199"/>
      <c r="AF3651" s="199"/>
      <c r="AG3651" s="199"/>
    </row>
    <row r="3652" spans="19:33" customFormat="1" ht="12.75">
      <c r="S3652" s="199"/>
      <c r="T3652" s="199"/>
      <c r="U3652" s="199"/>
      <c r="V3652" s="199"/>
      <c r="W3652" s="199"/>
      <c r="X3652" s="199"/>
      <c r="Y3652" s="199"/>
      <c r="Z3652" s="199"/>
      <c r="AA3652" s="199"/>
      <c r="AB3652" s="199"/>
      <c r="AC3652" s="199"/>
      <c r="AD3652" s="199"/>
      <c r="AE3652" s="199"/>
      <c r="AF3652" s="199"/>
      <c r="AG3652" s="199"/>
    </row>
    <row r="3653" spans="19:33" customFormat="1" ht="12.75">
      <c r="S3653" s="199"/>
      <c r="T3653" s="199"/>
      <c r="U3653" s="199"/>
      <c r="V3653" s="199"/>
      <c r="W3653" s="199"/>
      <c r="X3653" s="199"/>
      <c r="Y3653" s="199"/>
      <c r="Z3653" s="199"/>
      <c r="AA3653" s="199"/>
      <c r="AB3653" s="199"/>
      <c r="AC3653" s="199"/>
      <c r="AD3653" s="199"/>
      <c r="AE3653" s="199"/>
      <c r="AF3653" s="199"/>
      <c r="AG3653" s="199"/>
    </row>
    <row r="3654" spans="19:33" customFormat="1" ht="12.75">
      <c r="S3654" s="199"/>
      <c r="T3654" s="199"/>
      <c r="U3654" s="199"/>
      <c r="V3654" s="199"/>
      <c r="W3654" s="199"/>
      <c r="X3654" s="199"/>
      <c r="Y3654" s="199"/>
      <c r="Z3654" s="199"/>
      <c r="AA3654" s="199"/>
      <c r="AB3654" s="199"/>
      <c r="AC3654" s="199"/>
      <c r="AD3654" s="199"/>
      <c r="AE3654" s="199"/>
      <c r="AF3654" s="199"/>
      <c r="AG3654" s="199"/>
    </row>
    <row r="3655" spans="19:33" customFormat="1" ht="12.75">
      <c r="S3655" s="199"/>
      <c r="T3655" s="199"/>
      <c r="U3655" s="199"/>
      <c r="V3655" s="199"/>
      <c r="W3655" s="199"/>
      <c r="X3655" s="199"/>
      <c r="Y3655" s="199"/>
      <c r="Z3655" s="199"/>
      <c r="AA3655" s="199"/>
      <c r="AB3655" s="199"/>
      <c r="AC3655" s="199"/>
      <c r="AD3655" s="199"/>
      <c r="AE3655" s="199"/>
      <c r="AF3655" s="199"/>
      <c r="AG3655" s="199"/>
    </row>
    <row r="3656" spans="19:33" customFormat="1" ht="12.75">
      <c r="S3656" s="199"/>
      <c r="T3656" s="199"/>
      <c r="U3656" s="199"/>
      <c r="V3656" s="199"/>
      <c r="W3656" s="199"/>
      <c r="X3656" s="199"/>
      <c r="Y3656" s="199"/>
      <c r="Z3656" s="199"/>
      <c r="AA3656" s="199"/>
      <c r="AB3656" s="199"/>
      <c r="AC3656" s="199"/>
      <c r="AD3656" s="199"/>
      <c r="AE3656" s="199"/>
      <c r="AF3656" s="199"/>
      <c r="AG3656" s="199"/>
    </row>
    <row r="3657" spans="19:33" customFormat="1" ht="12.75">
      <c r="S3657" s="199"/>
      <c r="T3657" s="199"/>
      <c r="U3657" s="199"/>
      <c r="V3657" s="199"/>
      <c r="W3657" s="199"/>
      <c r="X3657" s="199"/>
      <c r="Y3657" s="199"/>
      <c r="Z3657" s="199"/>
      <c r="AA3657" s="199"/>
      <c r="AB3657" s="199"/>
      <c r="AC3657" s="199"/>
      <c r="AD3657" s="199"/>
      <c r="AE3657" s="199"/>
      <c r="AF3657" s="199"/>
      <c r="AG3657" s="199"/>
    </row>
    <row r="3658" spans="19:33" customFormat="1" ht="12.75">
      <c r="S3658" s="199"/>
      <c r="T3658" s="199"/>
      <c r="U3658" s="199"/>
      <c r="V3658" s="199"/>
      <c r="W3658" s="199"/>
      <c r="X3658" s="199"/>
      <c r="Y3658" s="199"/>
      <c r="Z3658" s="199"/>
      <c r="AA3658" s="199"/>
      <c r="AB3658" s="199"/>
      <c r="AC3658" s="199"/>
      <c r="AD3658" s="199"/>
      <c r="AE3658" s="199"/>
      <c r="AF3658" s="199"/>
      <c r="AG3658" s="199"/>
    </row>
    <row r="3659" spans="19:33" customFormat="1" ht="12.75">
      <c r="S3659" s="199"/>
      <c r="T3659" s="199"/>
      <c r="U3659" s="199"/>
      <c r="V3659" s="199"/>
      <c r="W3659" s="199"/>
      <c r="X3659" s="199"/>
      <c r="Y3659" s="199"/>
      <c r="Z3659" s="199"/>
      <c r="AA3659" s="199"/>
      <c r="AB3659" s="199"/>
      <c r="AC3659" s="199"/>
      <c r="AD3659" s="199"/>
      <c r="AE3659" s="199"/>
      <c r="AF3659" s="199"/>
      <c r="AG3659" s="199"/>
    </row>
    <row r="3660" spans="19:33" customFormat="1" ht="12.75">
      <c r="S3660" s="199"/>
      <c r="T3660" s="199"/>
      <c r="U3660" s="199"/>
      <c r="V3660" s="199"/>
      <c r="W3660" s="199"/>
      <c r="X3660" s="199"/>
      <c r="Y3660" s="199"/>
      <c r="Z3660" s="199"/>
      <c r="AA3660" s="199"/>
      <c r="AB3660" s="199"/>
      <c r="AC3660" s="199"/>
      <c r="AD3660" s="199"/>
      <c r="AE3660" s="199"/>
      <c r="AF3660" s="199"/>
      <c r="AG3660" s="199"/>
    </row>
    <row r="3661" spans="19:33" customFormat="1" ht="12.75">
      <c r="S3661" s="199"/>
      <c r="T3661" s="199"/>
      <c r="U3661" s="199"/>
      <c r="V3661" s="199"/>
      <c r="W3661" s="199"/>
      <c r="X3661" s="199"/>
      <c r="Y3661" s="199"/>
      <c r="Z3661" s="199"/>
      <c r="AA3661" s="199"/>
      <c r="AB3661" s="199"/>
      <c r="AC3661" s="199"/>
      <c r="AD3661" s="199"/>
      <c r="AE3661" s="199"/>
      <c r="AF3661" s="199"/>
      <c r="AG3661" s="199"/>
    </row>
    <row r="3662" spans="19:33" customFormat="1" ht="12.75">
      <c r="S3662" s="199"/>
      <c r="T3662" s="199"/>
      <c r="U3662" s="199"/>
      <c r="V3662" s="199"/>
      <c r="W3662" s="199"/>
      <c r="X3662" s="199"/>
      <c r="Y3662" s="199"/>
      <c r="Z3662" s="199"/>
      <c r="AA3662" s="199"/>
      <c r="AB3662" s="199"/>
      <c r="AC3662" s="199"/>
      <c r="AD3662" s="199"/>
      <c r="AE3662" s="199"/>
      <c r="AF3662" s="199"/>
      <c r="AG3662" s="199"/>
    </row>
    <row r="3663" spans="19:33" customFormat="1" ht="12.75">
      <c r="S3663" s="199"/>
      <c r="T3663" s="199"/>
      <c r="U3663" s="199"/>
      <c r="V3663" s="199"/>
      <c r="W3663" s="199"/>
      <c r="X3663" s="199"/>
      <c r="Y3663" s="199"/>
      <c r="Z3663" s="199"/>
      <c r="AA3663" s="199"/>
      <c r="AB3663" s="199"/>
      <c r="AC3663" s="199"/>
      <c r="AD3663" s="199"/>
      <c r="AE3663" s="199"/>
      <c r="AF3663" s="199"/>
      <c r="AG3663" s="199"/>
    </row>
    <row r="3664" spans="19:33" customFormat="1" ht="12.75">
      <c r="S3664" s="199"/>
      <c r="T3664" s="199"/>
      <c r="U3664" s="199"/>
      <c r="V3664" s="199"/>
      <c r="W3664" s="199"/>
      <c r="X3664" s="199"/>
      <c r="Y3664" s="199"/>
      <c r="Z3664" s="199"/>
      <c r="AA3664" s="199"/>
      <c r="AB3664" s="199"/>
      <c r="AC3664" s="199"/>
      <c r="AD3664" s="199"/>
      <c r="AE3664" s="199"/>
      <c r="AF3664" s="199"/>
      <c r="AG3664" s="199"/>
    </row>
    <row r="3665" spans="19:33" customFormat="1" ht="12.75">
      <c r="S3665" s="199"/>
      <c r="T3665" s="199"/>
      <c r="U3665" s="199"/>
      <c r="V3665" s="199"/>
      <c r="W3665" s="199"/>
      <c r="X3665" s="199"/>
      <c r="Y3665" s="199"/>
      <c r="Z3665" s="199"/>
      <c r="AA3665" s="199"/>
      <c r="AB3665" s="199"/>
      <c r="AC3665" s="199"/>
      <c r="AD3665" s="199"/>
      <c r="AE3665" s="199"/>
      <c r="AF3665" s="199"/>
      <c r="AG3665" s="199"/>
    </row>
    <row r="3666" spans="19:33" customFormat="1" ht="12.75">
      <c r="S3666" s="199"/>
      <c r="T3666" s="199"/>
      <c r="U3666" s="199"/>
      <c r="V3666" s="199"/>
      <c r="W3666" s="199"/>
      <c r="X3666" s="199"/>
      <c r="Y3666" s="199"/>
      <c r="Z3666" s="199"/>
      <c r="AA3666" s="199"/>
      <c r="AB3666" s="199"/>
      <c r="AC3666" s="199"/>
      <c r="AD3666" s="199"/>
      <c r="AE3666" s="199"/>
      <c r="AF3666" s="199"/>
      <c r="AG3666" s="199"/>
    </row>
    <row r="3667" spans="19:33" customFormat="1" ht="12.75">
      <c r="S3667" s="199"/>
      <c r="T3667" s="199"/>
      <c r="U3667" s="199"/>
      <c r="V3667" s="199"/>
      <c r="W3667" s="199"/>
      <c r="X3667" s="199"/>
      <c r="Y3667" s="199"/>
      <c r="Z3667" s="199"/>
      <c r="AA3667" s="199"/>
      <c r="AB3667" s="199"/>
      <c r="AC3667" s="199"/>
      <c r="AD3667" s="199"/>
      <c r="AE3667" s="199"/>
      <c r="AF3667" s="199"/>
      <c r="AG3667" s="199"/>
    </row>
    <row r="3668" spans="19:33" customFormat="1" ht="12.75">
      <c r="S3668" s="199"/>
      <c r="T3668" s="199"/>
      <c r="U3668" s="199"/>
      <c r="V3668" s="199"/>
      <c r="W3668" s="199"/>
      <c r="X3668" s="199"/>
      <c r="Y3668" s="199"/>
      <c r="Z3668" s="199"/>
      <c r="AA3668" s="199"/>
      <c r="AB3668" s="199"/>
      <c r="AC3668" s="199"/>
      <c r="AD3668" s="199"/>
      <c r="AE3668" s="199"/>
      <c r="AF3668" s="199"/>
      <c r="AG3668" s="199"/>
    </row>
    <row r="3669" spans="19:33" customFormat="1" ht="12.75">
      <c r="S3669" s="199"/>
      <c r="T3669" s="199"/>
      <c r="U3669" s="199"/>
      <c r="V3669" s="199"/>
      <c r="W3669" s="199"/>
      <c r="X3669" s="199"/>
      <c r="Y3669" s="199"/>
      <c r="Z3669" s="199"/>
      <c r="AA3669" s="199"/>
      <c r="AB3669" s="199"/>
      <c r="AC3669" s="199"/>
      <c r="AD3669" s="199"/>
      <c r="AE3669" s="199"/>
      <c r="AF3669" s="199"/>
      <c r="AG3669" s="199"/>
    </row>
    <row r="3670" spans="19:33" customFormat="1" ht="12.75">
      <c r="S3670" s="199"/>
      <c r="T3670" s="199"/>
      <c r="U3670" s="199"/>
      <c r="V3670" s="199"/>
      <c r="W3670" s="199"/>
      <c r="X3670" s="199"/>
      <c r="Y3670" s="199"/>
      <c r="Z3670" s="199"/>
      <c r="AA3670" s="199"/>
      <c r="AB3670" s="199"/>
      <c r="AC3670" s="199"/>
      <c r="AD3670" s="199"/>
      <c r="AE3670" s="199"/>
      <c r="AF3670" s="199"/>
      <c r="AG3670" s="199"/>
    </row>
    <row r="3671" spans="19:33" customFormat="1" ht="12.75">
      <c r="S3671" s="199"/>
      <c r="T3671" s="199"/>
      <c r="U3671" s="199"/>
      <c r="V3671" s="199"/>
      <c r="W3671" s="199"/>
      <c r="X3671" s="199"/>
      <c r="Y3671" s="199"/>
      <c r="Z3671" s="199"/>
      <c r="AA3671" s="199"/>
      <c r="AB3671" s="199"/>
      <c r="AC3671" s="199"/>
      <c r="AD3671" s="199"/>
      <c r="AE3671" s="199"/>
      <c r="AF3671" s="199"/>
      <c r="AG3671" s="199"/>
    </row>
    <row r="3672" spans="19:33" customFormat="1" ht="12.75">
      <c r="S3672" s="199"/>
      <c r="T3672" s="199"/>
      <c r="U3672" s="199"/>
      <c r="V3672" s="199"/>
      <c r="W3672" s="199"/>
      <c r="X3672" s="199"/>
      <c r="Y3672" s="199"/>
      <c r="Z3672" s="199"/>
      <c r="AA3672" s="199"/>
      <c r="AB3672" s="199"/>
      <c r="AC3672" s="199"/>
      <c r="AD3672" s="199"/>
      <c r="AE3672" s="199"/>
      <c r="AF3672" s="199"/>
      <c r="AG3672" s="199"/>
    </row>
    <row r="3673" spans="19:33" customFormat="1" ht="12.75">
      <c r="S3673" s="199"/>
      <c r="T3673" s="199"/>
      <c r="U3673" s="199"/>
      <c r="V3673" s="199"/>
      <c r="W3673" s="199"/>
      <c r="X3673" s="199"/>
      <c r="Y3673" s="199"/>
      <c r="Z3673" s="199"/>
      <c r="AA3673" s="199"/>
      <c r="AB3673" s="199"/>
      <c r="AC3673" s="199"/>
      <c r="AD3673" s="199"/>
      <c r="AE3673" s="199"/>
      <c r="AF3673" s="199"/>
      <c r="AG3673" s="199"/>
    </row>
    <row r="3674" spans="19:33" customFormat="1" ht="12.75">
      <c r="S3674" s="199"/>
      <c r="T3674" s="199"/>
      <c r="U3674" s="199"/>
      <c r="V3674" s="199"/>
      <c r="W3674" s="199"/>
      <c r="X3674" s="199"/>
      <c r="Y3674" s="199"/>
      <c r="Z3674" s="199"/>
      <c r="AA3674" s="199"/>
      <c r="AB3674" s="199"/>
      <c r="AC3674" s="199"/>
      <c r="AD3674" s="199"/>
      <c r="AE3674" s="199"/>
      <c r="AF3674" s="199"/>
      <c r="AG3674" s="199"/>
    </row>
    <row r="3675" spans="19:33" customFormat="1" ht="12.75">
      <c r="S3675" s="199"/>
      <c r="T3675" s="199"/>
      <c r="U3675" s="199"/>
      <c r="V3675" s="199"/>
      <c r="W3675" s="199"/>
      <c r="X3675" s="199"/>
      <c r="Y3675" s="199"/>
      <c r="Z3675" s="199"/>
      <c r="AA3675" s="199"/>
      <c r="AB3675" s="199"/>
      <c r="AC3675" s="199"/>
      <c r="AD3675" s="199"/>
      <c r="AE3675" s="199"/>
      <c r="AF3675" s="199"/>
      <c r="AG3675" s="199"/>
    </row>
    <row r="3676" spans="19:33" customFormat="1" ht="12.75">
      <c r="S3676" s="199"/>
      <c r="T3676" s="199"/>
      <c r="U3676" s="199"/>
      <c r="V3676" s="199"/>
      <c r="W3676" s="199"/>
      <c r="X3676" s="199"/>
      <c r="Y3676" s="199"/>
      <c r="Z3676" s="199"/>
      <c r="AA3676" s="199"/>
      <c r="AB3676" s="199"/>
      <c r="AC3676" s="199"/>
      <c r="AD3676" s="199"/>
      <c r="AE3676" s="199"/>
      <c r="AF3676" s="199"/>
      <c r="AG3676" s="199"/>
    </row>
    <row r="3677" spans="19:33" customFormat="1" ht="12.75">
      <c r="S3677" s="199"/>
      <c r="T3677" s="199"/>
      <c r="U3677" s="199"/>
      <c r="V3677" s="199"/>
      <c r="W3677" s="199"/>
      <c r="X3677" s="199"/>
      <c r="Y3677" s="199"/>
      <c r="Z3677" s="199"/>
      <c r="AA3677" s="199"/>
      <c r="AB3677" s="199"/>
      <c r="AC3677" s="199"/>
      <c r="AD3677" s="199"/>
      <c r="AE3677" s="199"/>
      <c r="AF3677" s="199"/>
      <c r="AG3677" s="199"/>
    </row>
    <row r="3678" spans="19:33" customFormat="1" ht="12.75">
      <c r="S3678" s="199"/>
      <c r="T3678" s="199"/>
      <c r="U3678" s="199"/>
      <c r="V3678" s="199"/>
      <c r="W3678" s="199"/>
      <c r="X3678" s="199"/>
      <c r="Y3678" s="199"/>
      <c r="Z3678" s="199"/>
      <c r="AA3678" s="199"/>
      <c r="AB3678" s="199"/>
      <c r="AC3678" s="199"/>
      <c r="AD3678" s="199"/>
      <c r="AE3678" s="199"/>
      <c r="AF3678" s="199"/>
      <c r="AG3678" s="199"/>
    </row>
    <row r="3679" spans="19:33" customFormat="1" ht="12.75">
      <c r="S3679" s="199"/>
      <c r="T3679" s="199"/>
      <c r="U3679" s="199"/>
      <c r="V3679" s="199"/>
      <c r="W3679" s="199"/>
      <c r="X3679" s="199"/>
      <c r="Y3679" s="199"/>
      <c r="Z3679" s="199"/>
      <c r="AA3679" s="199"/>
      <c r="AB3679" s="199"/>
      <c r="AC3679" s="199"/>
      <c r="AD3679" s="199"/>
      <c r="AE3679" s="199"/>
      <c r="AF3679" s="199"/>
      <c r="AG3679" s="199"/>
    </row>
    <row r="3680" spans="19:33" customFormat="1" ht="12.75">
      <c r="S3680" s="199"/>
      <c r="T3680" s="199"/>
      <c r="U3680" s="199"/>
      <c r="V3680" s="199"/>
      <c r="W3680" s="199"/>
      <c r="X3680" s="199"/>
      <c r="Y3680" s="199"/>
      <c r="Z3680" s="199"/>
      <c r="AA3680" s="199"/>
      <c r="AB3680" s="199"/>
      <c r="AC3680" s="199"/>
      <c r="AD3680" s="199"/>
      <c r="AE3680" s="199"/>
      <c r="AF3680" s="199"/>
      <c r="AG3680" s="199"/>
    </row>
    <row r="3681" spans="19:33" customFormat="1" ht="12.75">
      <c r="S3681" s="199"/>
      <c r="T3681" s="199"/>
      <c r="U3681" s="199"/>
      <c r="V3681" s="199"/>
      <c r="W3681" s="199"/>
      <c r="X3681" s="199"/>
      <c r="Y3681" s="199"/>
      <c r="Z3681" s="199"/>
      <c r="AA3681" s="199"/>
      <c r="AB3681" s="199"/>
      <c r="AC3681" s="199"/>
      <c r="AD3681" s="199"/>
      <c r="AE3681" s="199"/>
      <c r="AF3681" s="199"/>
      <c r="AG3681" s="199"/>
    </row>
    <row r="3682" spans="19:33" customFormat="1" ht="12.75">
      <c r="S3682" s="199"/>
      <c r="T3682" s="199"/>
      <c r="U3682" s="199"/>
      <c r="V3682" s="199"/>
      <c r="W3682" s="199"/>
      <c r="X3682" s="199"/>
      <c r="Y3682" s="199"/>
      <c r="Z3682" s="199"/>
      <c r="AA3682" s="199"/>
      <c r="AB3682" s="199"/>
      <c r="AC3682" s="199"/>
      <c r="AD3682" s="199"/>
      <c r="AE3682" s="199"/>
      <c r="AF3682" s="199"/>
      <c r="AG3682" s="199"/>
    </row>
    <row r="3683" spans="19:33" customFormat="1" ht="12.75">
      <c r="S3683" s="199"/>
      <c r="T3683" s="199"/>
      <c r="U3683" s="199"/>
      <c r="V3683" s="199"/>
      <c r="W3683" s="199"/>
      <c r="X3683" s="199"/>
      <c r="Y3683" s="199"/>
      <c r="Z3683" s="199"/>
      <c r="AA3683" s="199"/>
      <c r="AB3683" s="199"/>
      <c r="AC3683" s="199"/>
      <c r="AD3683" s="199"/>
      <c r="AE3683" s="199"/>
      <c r="AF3683" s="199"/>
      <c r="AG3683" s="199"/>
    </row>
    <row r="3684" spans="19:33" customFormat="1" ht="12.75">
      <c r="S3684" s="199"/>
      <c r="T3684" s="199"/>
      <c r="U3684" s="199"/>
      <c r="V3684" s="199"/>
      <c r="W3684" s="199"/>
      <c r="X3684" s="199"/>
      <c r="Y3684" s="199"/>
      <c r="Z3684" s="199"/>
      <c r="AA3684" s="199"/>
      <c r="AB3684" s="199"/>
      <c r="AC3684" s="199"/>
      <c r="AD3684" s="199"/>
      <c r="AE3684" s="199"/>
      <c r="AF3684" s="199"/>
      <c r="AG3684" s="199"/>
    </row>
    <row r="3685" spans="19:33" customFormat="1" ht="12.75">
      <c r="S3685" s="199"/>
      <c r="T3685" s="199"/>
      <c r="U3685" s="199"/>
      <c r="V3685" s="199"/>
      <c r="W3685" s="199"/>
      <c r="X3685" s="199"/>
      <c r="Y3685" s="199"/>
      <c r="Z3685" s="199"/>
      <c r="AA3685" s="199"/>
      <c r="AB3685" s="199"/>
      <c r="AC3685" s="199"/>
      <c r="AD3685" s="199"/>
      <c r="AE3685" s="199"/>
      <c r="AF3685" s="199"/>
      <c r="AG3685" s="199"/>
    </row>
    <row r="3686" spans="19:33" customFormat="1" ht="12.75">
      <c r="S3686" s="199"/>
      <c r="T3686" s="199"/>
      <c r="U3686" s="199"/>
      <c r="V3686" s="199"/>
      <c r="W3686" s="199"/>
      <c r="X3686" s="199"/>
      <c r="Y3686" s="199"/>
      <c r="Z3686" s="199"/>
      <c r="AA3686" s="199"/>
      <c r="AB3686" s="199"/>
      <c r="AC3686" s="199"/>
      <c r="AD3686" s="199"/>
      <c r="AE3686" s="199"/>
      <c r="AF3686" s="199"/>
      <c r="AG3686" s="199"/>
    </row>
    <row r="3687" spans="19:33" customFormat="1" ht="12.75">
      <c r="S3687" s="199"/>
      <c r="T3687" s="199"/>
      <c r="U3687" s="199"/>
      <c r="V3687" s="199"/>
      <c r="W3687" s="199"/>
      <c r="X3687" s="199"/>
      <c r="Y3687" s="199"/>
      <c r="Z3687" s="199"/>
      <c r="AA3687" s="199"/>
      <c r="AB3687" s="199"/>
      <c r="AC3687" s="199"/>
      <c r="AD3687" s="199"/>
      <c r="AE3687" s="199"/>
      <c r="AF3687" s="199"/>
      <c r="AG3687" s="199"/>
    </row>
    <row r="3688" spans="19:33" customFormat="1" ht="12.75">
      <c r="S3688" s="199"/>
      <c r="T3688" s="199"/>
      <c r="U3688" s="199"/>
      <c r="V3688" s="199"/>
      <c r="W3688" s="199"/>
      <c r="X3688" s="199"/>
      <c r="Y3688" s="199"/>
      <c r="Z3688" s="199"/>
      <c r="AA3688" s="199"/>
      <c r="AB3688" s="199"/>
      <c r="AC3688" s="199"/>
      <c r="AD3688" s="199"/>
      <c r="AE3688" s="199"/>
      <c r="AF3688" s="199"/>
      <c r="AG3688" s="199"/>
    </row>
    <row r="3689" spans="19:33" customFormat="1" ht="12.75">
      <c r="S3689" s="199"/>
      <c r="T3689" s="199"/>
      <c r="U3689" s="199"/>
      <c r="V3689" s="199"/>
      <c r="W3689" s="199"/>
      <c r="X3689" s="199"/>
      <c r="Y3689" s="199"/>
      <c r="Z3689" s="199"/>
      <c r="AA3689" s="199"/>
      <c r="AB3689" s="199"/>
      <c r="AC3689" s="199"/>
      <c r="AD3689" s="199"/>
      <c r="AE3689" s="199"/>
      <c r="AF3689" s="199"/>
      <c r="AG3689" s="199"/>
    </row>
    <row r="3690" spans="19:33" customFormat="1" ht="12.75">
      <c r="S3690" s="199"/>
      <c r="T3690" s="199"/>
      <c r="U3690" s="199"/>
      <c r="V3690" s="199"/>
      <c r="W3690" s="199"/>
      <c r="X3690" s="199"/>
      <c r="Y3690" s="199"/>
      <c r="Z3690" s="199"/>
      <c r="AA3690" s="199"/>
      <c r="AB3690" s="199"/>
      <c r="AC3690" s="199"/>
      <c r="AD3690" s="199"/>
      <c r="AE3690" s="199"/>
      <c r="AF3690" s="199"/>
      <c r="AG3690" s="199"/>
    </row>
    <row r="3691" spans="19:33" customFormat="1" ht="12.75">
      <c r="S3691" s="199"/>
      <c r="T3691" s="199"/>
      <c r="U3691" s="199"/>
      <c r="V3691" s="199"/>
      <c r="W3691" s="199"/>
      <c r="X3691" s="199"/>
      <c r="Y3691" s="199"/>
      <c r="Z3691" s="199"/>
      <c r="AA3691" s="199"/>
      <c r="AB3691" s="199"/>
      <c r="AC3691" s="199"/>
      <c r="AD3691" s="199"/>
      <c r="AE3691" s="199"/>
      <c r="AF3691" s="199"/>
      <c r="AG3691" s="199"/>
    </row>
    <row r="3692" spans="19:33" customFormat="1" ht="12.75">
      <c r="S3692" s="199"/>
      <c r="T3692" s="199"/>
      <c r="U3692" s="199"/>
      <c r="V3692" s="199"/>
      <c r="W3692" s="199"/>
      <c r="X3692" s="199"/>
      <c r="Y3692" s="199"/>
      <c r="Z3692" s="199"/>
      <c r="AA3692" s="199"/>
      <c r="AB3692" s="199"/>
      <c r="AC3692" s="199"/>
      <c r="AD3692" s="199"/>
      <c r="AE3692" s="199"/>
      <c r="AF3692" s="199"/>
      <c r="AG3692" s="199"/>
    </row>
    <row r="3693" spans="19:33" customFormat="1" ht="12.75">
      <c r="S3693" s="199"/>
      <c r="T3693" s="199"/>
      <c r="U3693" s="199"/>
      <c r="V3693" s="199"/>
      <c r="W3693" s="199"/>
      <c r="X3693" s="199"/>
      <c r="Y3693" s="199"/>
      <c r="Z3693" s="199"/>
      <c r="AA3693" s="199"/>
      <c r="AB3693" s="199"/>
      <c r="AC3693" s="199"/>
      <c r="AD3693" s="199"/>
      <c r="AE3693" s="199"/>
      <c r="AF3693" s="199"/>
      <c r="AG3693" s="199"/>
    </row>
    <row r="3694" spans="19:33" customFormat="1" ht="12.75">
      <c r="S3694" s="199"/>
      <c r="T3694" s="199"/>
      <c r="U3694" s="199"/>
      <c r="V3694" s="199"/>
      <c r="W3694" s="199"/>
      <c r="X3694" s="199"/>
      <c r="Y3694" s="199"/>
      <c r="Z3694" s="199"/>
      <c r="AA3694" s="199"/>
      <c r="AB3694" s="199"/>
      <c r="AC3694" s="199"/>
      <c r="AD3694" s="199"/>
      <c r="AE3694" s="199"/>
      <c r="AF3694" s="199"/>
      <c r="AG3694" s="199"/>
    </row>
    <row r="3695" spans="19:33" customFormat="1" ht="12.75">
      <c r="S3695" s="199"/>
      <c r="T3695" s="199"/>
      <c r="U3695" s="199"/>
      <c r="V3695" s="199"/>
      <c r="W3695" s="199"/>
      <c r="X3695" s="199"/>
      <c r="Y3695" s="199"/>
      <c r="Z3695" s="199"/>
      <c r="AA3695" s="199"/>
      <c r="AB3695" s="199"/>
      <c r="AC3695" s="199"/>
      <c r="AD3695" s="199"/>
      <c r="AE3695" s="199"/>
      <c r="AF3695" s="199"/>
      <c r="AG3695" s="199"/>
    </row>
    <row r="3696" spans="19:33" customFormat="1" ht="12.75">
      <c r="S3696" s="199"/>
      <c r="T3696" s="199"/>
      <c r="U3696" s="199"/>
      <c r="V3696" s="199"/>
      <c r="W3696" s="199"/>
      <c r="X3696" s="199"/>
      <c r="Y3696" s="199"/>
      <c r="Z3696" s="199"/>
      <c r="AA3696" s="199"/>
      <c r="AB3696" s="199"/>
      <c r="AC3696" s="199"/>
      <c r="AD3696" s="199"/>
      <c r="AE3696" s="199"/>
      <c r="AF3696" s="199"/>
      <c r="AG3696" s="199"/>
    </row>
    <row r="3697" spans="19:33" customFormat="1" ht="12.75">
      <c r="S3697" s="199"/>
      <c r="T3697" s="199"/>
      <c r="U3697" s="199"/>
      <c r="V3697" s="199"/>
      <c r="W3697" s="199"/>
      <c r="X3697" s="199"/>
      <c r="Y3697" s="199"/>
      <c r="Z3697" s="199"/>
      <c r="AA3697" s="199"/>
      <c r="AB3697" s="199"/>
      <c r="AC3697" s="199"/>
      <c r="AD3697" s="199"/>
      <c r="AE3697" s="199"/>
      <c r="AF3697" s="199"/>
      <c r="AG3697" s="199"/>
    </row>
    <row r="3698" spans="19:33" customFormat="1" ht="12.75">
      <c r="S3698" s="199"/>
      <c r="T3698" s="199"/>
      <c r="U3698" s="199"/>
      <c r="V3698" s="199"/>
      <c r="W3698" s="199"/>
      <c r="X3698" s="199"/>
      <c r="Y3698" s="199"/>
      <c r="Z3698" s="199"/>
      <c r="AA3698" s="199"/>
      <c r="AB3698" s="199"/>
      <c r="AC3698" s="199"/>
      <c r="AD3698" s="199"/>
      <c r="AE3698" s="199"/>
      <c r="AF3698" s="199"/>
      <c r="AG3698" s="199"/>
    </row>
    <row r="3699" spans="19:33" customFormat="1" ht="12.75">
      <c r="S3699" s="199"/>
      <c r="T3699" s="199"/>
      <c r="U3699" s="199"/>
      <c r="V3699" s="199"/>
      <c r="W3699" s="199"/>
      <c r="X3699" s="199"/>
      <c r="Y3699" s="199"/>
      <c r="Z3699" s="199"/>
      <c r="AA3699" s="199"/>
      <c r="AB3699" s="199"/>
      <c r="AC3699" s="199"/>
      <c r="AD3699" s="199"/>
      <c r="AE3699" s="199"/>
      <c r="AF3699" s="199"/>
      <c r="AG3699" s="199"/>
    </row>
    <row r="3700" spans="19:33" customFormat="1" ht="12.75">
      <c r="S3700" s="199"/>
      <c r="T3700" s="199"/>
      <c r="U3700" s="199"/>
      <c r="V3700" s="199"/>
      <c r="W3700" s="199"/>
      <c r="X3700" s="199"/>
      <c r="Y3700" s="199"/>
      <c r="Z3700" s="199"/>
      <c r="AA3700" s="199"/>
      <c r="AB3700" s="199"/>
      <c r="AC3700" s="199"/>
      <c r="AD3700" s="199"/>
      <c r="AE3700" s="199"/>
      <c r="AF3700" s="199"/>
      <c r="AG3700" s="199"/>
    </row>
    <row r="3701" spans="19:33" customFormat="1" ht="12.75">
      <c r="S3701" s="199"/>
      <c r="T3701" s="199"/>
      <c r="U3701" s="199"/>
      <c r="V3701" s="199"/>
      <c r="W3701" s="199"/>
      <c r="X3701" s="199"/>
      <c r="Y3701" s="199"/>
      <c r="Z3701" s="199"/>
      <c r="AA3701" s="199"/>
      <c r="AB3701" s="199"/>
      <c r="AC3701" s="199"/>
      <c r="AD3701" s="199"/>
      <c r="AE3701" s="199"/>
      <c r="AF3701" s="199"/>
      <c r="AG3701" s="199"/>
    </row>
    <row r="3702" spans="19:33" customFormat="1" ht="12.75">
      <c r="S3702" s="199"/>
      <c r="T3702" s="199"/>
      <c r="U3702" s="199"/>
      <c r="V3702" s="199"/>
      <c r="W3702" s="199"/>
      <c r="X3702" s="199"/>
      <c r="Y3702" s="199"/>
      <c r="Z3702" s="199"/>
      <c r="AA3702" s="199"/>
      <c r="AB3702" s="199"/>
      <c r="AC3702" s="199"/>
      <c r="AD3702" s="199"/>
      <c r="AE3702" s="199"/>
      <c r="AF3702" s="199"/>
      <c r="AG3702" s="199"/>
    </row>
    <row r="3703" spans="19:33" customFormat="1" ht="12.75">
      <c r="S3703" s="199"/>
      <c r="T3703" s="199"/>
      <c r="U3703" s="199"/>
      <c r="V3703" s="199"/>
      <c r="W3703" s="199"/>
      <c r="X3703" s="199"/>
      <c r="Y3703" s="199"/>
      <c r="Z3703" s="199"/>
      <c r="AA3703" s="199"/>
      <c r="AB3703" s="199"/>
      <c r="AC3703" s="199"/>
      <c r="AD3703" s="199"/>
      <c r="AE3703" s="199"/>
      <c r="AF3703" s="199"/>
      <c r="AG3703" s="199"/>
    </row>
    <row r="3704" spans="19:33" customFormat="1" ht="12.75">
      <c r="S3704" s="199"/>
      <c r="T3704" s="199"/>
      <c r="U3704" s="199"/>
      <c r="V3704" s="199"/>
      <c r="W3704" s="199"/>
      <c r="X3704" s="199"/>
      <c r="Y3704" s="199"/>
      <c r="Z3704" s="199"/>
      <c r="AA3704" s="199"/>
      <c r="AB3704" s="199"/>
      <c r="AC3704" s="199"/>
      <c r="AD3704" s="199"/>
      <c r="AE3704" s="199"/>
      <c r="AF3704" s="199"/>
      <c r="AG3704" s="199"/>
    </row>
    <row r="3705" spans="19:33" customFormat="1" ht="12.75">
      <c r="S3705" s="199"/>
      <c r="T3705" s="199"/>
      <c r="U3705" s="199"/>
      <c r="V3705" s="199"/>
      <c r="W3705" s="199"/>
      <c r="X3705" s="199"/>
      <c r="Y3705" s="199"/>
      <c r="Z3705" s="199"/>
      <c r="AA3705" s="199"/>
      <c r="AB3705" s="199"/>
      <c r="AC3705" s="199"/>
      <c r="AD3705" s="199"/>
      <c r="AE3705" s="199"/>
      <c r="AF3705" s="199"/>
      <c r="AG3705" s="199"/>
    </row>
    <row r="3706" spans="19:33" customFormat="1" ht="12.75">
      <c r="S3706" s="199"/>
      <c r="T3706" s="199"/>
      <c r="U3706" s="199"/>
      <c r="V3706" s="199"/>
      <c r="W3706" s="199"/>
      <c r="X3706" s="199"/>
      <c r="Y3706" s="199"/>
      <c r="Z3706" s="199"/>
      <c r="AA3706" s="199"/>
      <c r="AB3706" s="199"/>
      <c r="AC3706" s="199"/>
      <c r="AD3706" s="199"/>
      <c r="AE3706" s="199"/>
      <c r="AF3706" s="199"/>
      <c r="AG3706" s="199"/>
    </row>
    <row r="3707" spans="19:33" customFormat="1" ht="12.75">
      <c r="S3707" s="199"/>
      <c r="T3707" s="199"/>
      <c r="U3707" s="199"/>
      <c r="V3707" s="199"/>
      <c r="W3707" s="199"/>
      <c r="X3707" s="199"/>
      <c r="Y3707" s="199"/>
      <c r="Z3707" s="199"/>
      <c r="AA3707" s="199"/>
      <c r="AB3707" s="199"/>
      <c r="AC3707" s="199"/>
      <c r="AD3707" s="199"/>
      <c r="AE3707" s="199"/>
      <c r="AF3707" s="199"/>
      <c r="AG3707" s="199"/>
    </row>
    <row r="3708" spans="19:33" customFormat="1" ht="12.75">
      <c r="S3708" s="199"/>
      <c r="T3708" s="199"/>
      <c r="U3708" s="199"/>
      <c r="V3708" s="199"/>
      <c r="W3708" s="199"/>
      <c r="X3708" s="199"/>
      <c r="Y3708" s="199"/>
      <c r="Z3708" s="199"/>
      <c r="AA3708" s="199"/>
      <c r="AB3708" s="199"/>
      <c r="AC3708" s="199"/>
      <c r="AD3708" s="199"/>
      <c r="AE3708" s="199"/>
      <c r="AF3708" s="199"/>
      <c r="AG3708" s="199"/>
    </row>
    <row r="3709" spans="19:33" customFormat="1" ht="12.75">
      <c r="S3709" s="199"/>
      <c r="T3709" s="199"/>
      <c r="U3709" s="199"/>
      <c r="V3709" s="199"/>
      <c r="W3709" s="199"/>
      <c r="X3709" s="199"/>
      <c r="Y3709" s="199"/>
      <c r="Z3709" s="199"/>
      <c r="AA3709" s="199"/>
      <c r="AB3709" s="199"/>
      <c r="AC3709" s="199"/>
      <c r="AD3709" s="199"/>
      <c r="AE3709" s="199"/>
      <c r="AF3709" s="199"/>
      <c r="AG3709" s="199"/>
    </row>
    <row r="3710" spans="19:33" customFormat="1" ht="12.75">
      <c r="S3710" s="199"/>
      <c r="T3710" s="199"/>
      <c r="U3710" s="199"/>
      <c r="V3710" s="199"/>
      <c r="W3710" s="199"/>
      <c r="X3710" s="199"/>
      <c r="Y3710" s="199"/>
      <c r="Z3710" s="199"/>
      <c r="AA3710" s="199"/>
      <c r="AB3710" s="199"/>
      <c r="AC3710" s="199"/>
      <c r="AD3710" s="199"/>
      <c r="AE3710" s="199"/>
      <c r="AF3710" s="199"/>
      <c r="AG3710" s="199"/>
    </row>
    <row r="3711" spans="19:33" customFormat="1" ht="12.75">
      <c r="S3711" s="199"/>
      <c r="T3711" s="199"/>
      <c r="U3711" s="199"/>
      <c r="V3711" s="199"/>
      <c r="W3711" s="199"/>
      <c r="X3711" s="199"/>
      <c r="Y3711" s="199"/>
      <c r="Z3711" s="199"/>
      <c r="AA3711" s="199"/>
      <c r="AB3711" s="199"/>
      <c r="AC3711" s="199"/>
      <c r="AD3711" s="199"/>
      <c r="AE3711" s="199"/>
      <c r="AF3711" s="199"/>
      <c r="AG3711" s="199"/>
    </row>
    <row r="3712" spans="19:33" customFormat="1" ht="12.75">
      <c r="S3712" s="199"/>
      <c r="T3712" s="199"/>
      <c r="U3712" s="199"/>
      <c r="V3712" s="199"/>
      <c r="W3712" s="199"/>
      <c r="X3712" s="199"/>
      <c r="Y3712" s="199"/>
      <c r="Z3712" s="199"/>
      <c r="AA3712" s="199"/>
      <c r="AB3712" s="199"/>
      <c r="AC3712" s="199"/>
      <c r="AD3712" s="199"/>
      <c r="AE3712" s="199"/>
      <c r="AF3712" s="199"/>
      <c r="AG3712" s="199"/>
    </row>
    <row r="3713" spans="19:33" customFormat="1" ht="12.75">
      <c r="S3713" s="199"/>
      <c r="T3713" s="199"/>
      <c r="U3713" s="199"/>
      <c r="V3713" s="199"/>
      <c r="W3713" s="199"/>
      <c r="X3713" s="199"/>
      <c r="Y3713" s="199"/>
      <c r="Z3713" s="199"/>
      <c r="AA3713" s="199"/>
      <c r="AB3713" s="199"/>
      <c r="AC3713" s="199"/>
      <c r="AD3713" s="199"/>
      <c r="AE3713" s="199"/>
      <c r="AF3713" s="199"/>
      <c r="AG3713" s="199"/>
    </row>
    <row r="3714" spans="19:33" customFormat="1" ht="12.75">
      <c r="S3714" s="199"/>
      <c r="T3714" s="199"/>
      <c r="U3714" s="199"/>
      <c r="V3714" s="199"/>
      <c r="W3714" s="199"/>
      <c r="X3714" s="199"/>
      <c r="Y3714" s="199"/>
      <c r="Z3714" s="199"/>
      <c r="AA3714" s="199"/>
      <c r="AB3714" s="199"/>
      <c r="AC3714" s="199"/>
      <c r="AD3714" s="199"/>
      <c r="AE3714" s="199"/>
      <c r="AF3714" s="199"/>
      <c r="AG3714" s="199"/>
    </row>
    <row r="3715" spans="19:33" customFormat="1" ht="12.75">
      <c r="S3715" s="199"/>
      <c r="T3715" s="199"/>
      <c r="U3715" s="199"/>
      <c r="V3715" s="199"/>
      <c r="W3715" s="199"/>
      <c r="X3715" s="199"/>
      <c r="Y3715" s="199"/>
      <c r="Z3715" s="199"/>
      <c r="AA3715" s="199"/>
      <c r="AB3715" s="199"/>
      <c r="AC3715" s="199"/>
      <c r="AD3715" s="199"/>
      <c r="AE3715" s="199"/>
      <c r="AF3715" s="199"/>
      <c r="AG3715" s="199"/>
    </row>
    <row r="3716" spans="19:33" customFormat="1" ht="12.75">
      <c r="S3716" s="199"/>
      <c r="T3716" s="199"/>
      <c r="U3716" s="199"/>
      <c r="V3716" s="199"/>
      <c r="W3716" s="199"/>
      <c r="X3716" s="199"/>
      <c r="Y3716" s="199"/>
      <c r="Z3716" s="199"/>
      <c r="AA3716" s="199"/>
      <c r="AB3716" s="199"/>
      <c r="AC3716" s="199"/>
      <c r="AD3716" s="199"/>
      <c r="AE3716" s="199"/>
      <c r="AF3716" s="199"/>
      <c r="AG3716" s="199"/>
    </row>
    <row r="3717" spans="19:33" customFormat="1" ht="12.75">
      <c r="S3717" s="199"/>
      <c r="T3717" s="199"/>
      <c r="U3717" s="199"/>
      <c r="V3717" s="199"/>
      <c r="W3717" s="199"/>
      <c r="X3717" s="199"/>
      <c r="Y3717" s="199"/>
      <c r="Z3717" s="199"/>
      <c r="AA3717" s="199"/>
      <c r="AB3717" s="199"/>
      <c r="AC3717" s="199"/>
      <c r="AD3717" s="199"/>
      <c r="AE3717" s="199"/>
      <c r="AF3717" s="199"/>
      <c r="AG3717" s="199"/>
    </row>
    <row r="3718" spans="19:33" customFormat="1" ht="12.75">
      <c r="S3718" s="199"/>
      <c r="T3718" s="199"/>
      <c r="U3718" s="199"/>
      <c r="V3718" s="199"/>
      <c r="W3718" s="199"/>
      <c r="X3718" s="199"/>
      <c r="Y3718" s="199"/>
      <c r="Z3718" s="199"/>
      <c r="AA3718" s="199"/>
      <c r="AB3718" s="199"/>
      <c r="AC3718" s="199"/>
      <c r="AD3718" s="199"/>
      <c r="AE3718" s="199"/>
      <c r="AF3718" s="199"/>
      <c r="AG3718" s="199"/>
    </row>
    <row r="3719" spans="19:33" customFormat="1" ht="12.75">
      <c r="S3719" s="199"/>
      <c r="T3719" s="199"/>
      <c r="U3719" s="199"/>
      <c r="V3719" s="199"/>
      <c r="W3719" s="199"/>
      <c r="X3719" s="199"/>
      <c r="Y3719" s="199"/>
      <c r="Z3719" s="199"/>
      <c r="AA3719" s="199"/>
      <c r="AB3719" s="199"/>
      <c r="AC3719" s="199"/>
      <c r="AD3719" s="199"/>
      <c r="AE3719" s="199"/>
      <c r="AF3719" s="199"/>
      <c r="AG3719" s="199"/>
    </row>
    <row r="3720" spans="19:33" customFormat="1" ht="12.75">
      <c r="S3720" s="199"/>
      <c r="T3720" s="199"/>
      <c r="U3720" s="199"/>
      <c r="V3720" s="199"/>
      <c r="W3720" s="199"/>
      <c r="X3720" s="199"/>
      <c r="Y3720" s="199"/>
      <c r="Z3720" s="199"/>
      <c r="AA3720" s="199"/>
      <c r="AB3720" s="199"/>
      <c r="AC3720" s="199"/>
      <c r="AD3720" s="199"/>
      <c r="AE3720" s="199"/>
      <c r="AF3720" s="199"/>
      <c r="AG3720" s="199"/>
    </row>
    <row r="3721" spans="19:33" customFormat="1" ht="12.75">
      <c r="S3721" s="199"/>
      <c r="T3721" s="199"/>
      <c r="U3721" s="199"/>
      <c r="V3721" s="199"/>
      <c r="W3721" s="199"/>
      <c r="X3721" s="199"/>
      <c r="Y3721" s="199"/>
      <c r="Z3721" s="199"/>
      <c r="AA3721" s="199"/>
      <c r="AB3721" s="199"/>
      <c r="AC3721" s="199"/>
      <c r="AD3721" s="199"/>
      <c r="AE3721" s="199"/>
      <c r="AF3721" s="199"/>
      <c r="AG3721" s="199"/>
    </row>
    <row r="3722" spans="19:33" customFormat="1" ht="12.75">
      <c r="S3722" s="199"/>
      <c r="T3722" s="199"/>
      <c r="U3722" s="199"/>
      <c r="V3722" s="199"/>
      <c r="W3722" s="199"/>
      <c r="X3722" s="199"/>
      <c r="Y3722" s="199"/>
      <c r="Z3722" s="199"/>
      <c r="AA3722" s="199"/>
      <c r="AB3722" s="199"/>
      <c r="AC3722" s="199"/>
      <c r="AD3722" s="199"/>
      <c r="AE3722" s="199"/>
      <c r="AF3722" s="199"/>
      <c r="AG3722" s="199"/>
    </row>
    <row r="3723" spans="19:33" customFormat="1" ht="12.75">
      <c r="S3723" s="199"/>
      <c r="T3723" s="199"/>
      <c r="U3723" s="199"/>
      <c r="V3723" s="199"/>
      <c r="W3723" s="199"/>
      <c r="X3723" s="199"/>
      <c r="Y3723" s="199"/>
      <c r="Z3723" s="199"/>
      <c r="AA3723" s="199"/>
      <c r="AB3723" s="199"/>
      <c r="AC3723" s="199"/>
      <c r="AD3723" s="199"/>
      <c r="AE3723" s="199"/>
      <c r="AF3723" s="199"/>
      <c r="AG3723" s="199"/>
    </row>
    <row r="3724" spans="19:33" customFormat="1" ht="12.75">
      <c r="S3724" s="199"/>
      <c r="T3724" s="199"/>
      <c r="U3724" s="199"/>
      <c r="V3724" s="199"/>
      <c r="W3724" s="199"/>
      <c r="X3724" s="199"/>
      <c r="Y3724" s="199"/>
      <c r="Z3724" s="199"/>
      <c r="AA3724" s="199"/>
      <c r="AB3724" s="199"/>
      <c r="AC3724" s="199"/>
      <c r="AD3724" s="199"/>
      <c r="AE3724" s="199"/>
      <c r="AF3724" s="199"/>
      <c r="AG3724" s="199"/>
    </row>
    <row r="3725" spans="19:33" customFormat="1" ht="12.75">
      <c r="S3725" s="199"/>
      <c r="T3725" s="199"/>
      <c r="U3725" s="199"/>
      <c r="V3725" s="199"/>
      <c r="W3725" s="199"/>
      <c r="X3725" s="199"/>
      <c r="Y3725" s="199"/>
      <c r="Z3725" s="199"/>
      <c r="AA3725" s="199"/>
      <c r="AB3725" s="199"/>
      <c r="AC3725" s="199"/>
      <c r="AD3725" s="199"/>
      <c r="AE3725" s="199"/>
      <c r="AF3725" s="199"/>
      <c r="AG3725" s="199"/>
    </row>
    <row r="3726" spans="19:33" customFormat="1" ht="12.75">
      <c r="S3726" s="199"/>
      <c r="T3726" s="199"/>
      <c r="U3726" s="199"/>
      <c r="V3726" s="199"/>
      <c r="W3726" s="199"/>
      <c r="X3726" s="199"/>
      <c r="Y3726" s="199"/>
      <c r="Z3726" s="199"/>
      <c r="AA3726" s="199"/>
      <c r="AB3726" s="199"/>
      <c r="AC3726" s="199"/>
      <c r="AD3726" s="199"/>
      <c r="AE3726" s="199"/>
      <c r="AF3726" s="199"/>
      <c r="AG3726" s="199"/>
    </row>
    <row r="3727" spans="19:33" customFormat="1" ht="12.75">
      <c r="S3727" s="199"/>
      <c r="T3727" s="199"/>
      <c r="U3727" s="199"/>
      <c r="V3727" s="199"/>
      <c r="W3727" s="199"/>
      <c r="X3727" s="199"/>
      <c r="Y3727" s="199"/>
      <c r="Z3727" s="199"/>
      <c r="AA3727" s="199"/>
      <c r="AB3727" s="199"/>
      <c r="AC3727" s="199"/>
      <c r="AD3727" s="199"/>
      <c r="AE3727" s="199"/>
      <c r="AF3727" s="199"/>
      <c r="AG3727" s="199"/>
    </row>
    <row r="3728" spans="19:33" customFormat="1" ht="12.75">
      <c r="S3728" s="199"/>
      <c r="T3728" s="199"/>
      <c r="U3728" s="199"/>
      <c r="V3728" s="199"/>
      <c r="W3728" s="199"/>
      <c r="X3728" s="199"/>
      <c r="Y3728" s="199"/>
      <c r="Z3728" s="199"/>
      <c r="AA3728" s="199"/>
      <c r="AB3728" s="199"/>
      <c r="AC3728" s="199"/>
      <c r="AD3728" s="199"/>
      <c r="AE3728" s="199"/>
      <c r="AF3728" s="199"/>
      <c r="AG3728" s="199"/>
    </row>
    <row r="3729" spans="19:33" customFormat="1" ht="12.75">
      <c r="S3729" s="199"/>
      <c r="T3729" s="199"/>
      <c r="U3729" s="199"/>
      <c r="V3729" s="199"/>
      <c r="W3729" s="199"/>
      <c r="X3729" s="199"/>
      <c r="Y3729" s="199"/>
      <c r="Z3729" s="199"/>
      <c r="AA3729" s="199"/>
      <c r="AB3729" s="199"/>
      <c r="AC3729" s="199"/>
      <c r="AD3729" s="199"/>
      <c r="AE3729" s="199"/>
      <c r="AF3729" s="199"/>
      <c r="AG3729" s="199"/>
    </row>
    <row r="3730" spans="19:33" customFormat="1" ht="12.75">
      <c r="S3730" s="199"/>
      <c r="T3730" s="199"/>
      <c r="U3730" s="199"/>
      <c r="V3730" s="199"/>
      <c r="W3730" s="199"/>
      <c r="X3730" s="199"/>
      <c r="Y3730" s="199"/>
      <c r="Z3730" s="199"/>
      <c r="AA3730" s="199"/>
      <c r="AB3730" s="199"/>
      <c r="AC3730" s="199"/>
      <c r="AD3730" s="199"/>
      <c r="AE3730" s="199"/>
      <c r="AF3730" s="199"/>
      <c r="AG3730" s="199"/>
    </row>
    <row r="3731" spans="19:33" customFormat="1" ht="12.75">
      <c r="S3731" s="199"/>
      <c r="T3731" s="199"/>
      <c r="U3731" s="199"/>
      <c r="V3731" s="199"/>
      <c r="W3731" s="199"/>
      <c r="X3731" s="199"/>
      <c r="Y3731" s="199"/>
      <c r="Z3731" s="199"/>
      <c r="AA3731" s="199"/>
      <c r="AB3731" s="199"/>
      <c r="AC3731" s="199"/>
      <c r="AD3731" s="199"/>
      <c r="AE3731" s="199"/>
      <c r="AF3731" s="199"/>
      <c r="AG3731" s="199"/>
    </row>
    <row r="3732" spans="19:33" customFormat="1" ht="12.75">
      <c r="S3732" s="199"/>
      <c r="T3732" s="199"/>
      <c r="U3732" s="199"/>
      <c r="V3732" s="199"/>
      <c r="W3732" s="199"/>
      <c r="X3732" s="199"/>
      <c r="Y3732" s="199"/>
      <c r="Z3732" s="199"/>
      <c r="AA3732" s="199"/>
      <c r="AB3732" s="199"/>
      <c r="AC3732" s="199"/>
      <c r="AD3732" s="199"/>
      <c r="AE3732" s="199"/>
      <c r="AF3732" s="199"/>
      <c r="AG3732" s="199"/>
    </row>
    <row r="3733" spans="19:33" customFormat="1" ht="12.75">
      <c r="S3733" s="199"/>
      <c r="T3733" s="199"/>
      <c r="U3733" s="199"/>
      <c r="V3733" s="199"/>
      <c r="W3733" s="199"/>
      <c r="X3733" s="199"/>
      <c r="Y3733" s="199"/>
      <c r="Z3733" s="199"/>
      <c r="AA3733" s="199"/>
      <c r="AB3733" s="199"/>
      <c r="AC3733" s="199"/>
      <c r="AD3733" s="199"/>
      <c r="AE3733" s="199"/>
      <c r="AF3733" s="199"/>
      <c r="AG3733" s="199"/>
    </row>
    <row r="3734" spans="19:33" customFormat="1" ht="12.75">
      <c r="S3734" s="199"/>
      <c r="T3734" s="199"/>
      <c r="U3734" s="199"/>
      <c r="V3734" s="199"/>
      <c r="W3734" s="199"/>
      <c r="X3734" s="199"/>
      <c r="Y3734" s="199"/>
      <c r="Z3734" s="199"/>
      <c r="AA3734" s="199"/>
      <c r="AB3734" s="199"/>
      <c r="AC3734" s="199"/>
      <c r="AD3734" s="199"/>
      <c r="AE3734" s="199"/>
      <c r="AF3734" s="199"/>
      <c r="AG3734" s="199"/>
    </row>
    <row r="3735" spans="19:33" customFormat="1" ht="12.75">
      <c r="S3735" s="199"/>
      <c r="T3735" s="199"/>
      <c r="U3735" s="199"/>
      <c r="V3735" s="199"/>
      <c r="W3735" s="199"/>
      <c r="X3735" s="199"/>
      <c r="Y3735" s="199"/>
      <c r="Z3735" s="199"/>
      <c r="AA3735" s="199"/>
      <c r="AB3735" s="199"/>
      <c r="AC3735" s="199"/>
      <c r="AD3735" s="199"/>
      <c r="AE3735" s="199"/>
      <c r="AF3735" s="199"/>
      <c r="AG3735" s="199"/>
    </row>
    <row r="3736" spans="19:33" customFormat="1" ht="12.75">
      <c r="S3736" s="199"/>
      <c r="T3736" s="199"/>
      <c r="U3736" s="199"/>
      <c r="V3736" s="199"/>
      <c r="W3736" s="199"/>
      <c r="X3736" s="199"/>
      <c r="Y3736" s="199"/>
      <c r="Z3736" s="199"/>
      <c r="AA3736" s="199"/>
      <c r="AB3736" s="199"/>
      <c r="AC3736" s="199"/>
      <c r="AD3736" s="199"/>
      <c r="AE3736" s="199"/>
      <c r="AF3736" s="199"/>
      <c r="AG3736" s="199"/>
    </row>
    <row r="3737" spans="19:33" customFormat="1" ht="12.75">
      <c r="S3737" s="199"/>
      <c r="T3737" s="199"/>
      <c r="U3737" s="199"/>
      <c r="V3737" s="199"/>
      <c r="W3737" s="199"/>
      <c r="X3737" s="199"/>
      <c r="Y3737" s="199"/>
      <c r="Z3737" s="199"/>
      <c r="AA3737" s="199"/>
      <c r="AB3737" s="199"/>
      <c r="AC3737" s="199"/>
      <c r="AD3737" s="199"/>
      <c r="AE3737" s="199"/>
      <c r="AF3737" s="199"/>
      <c r="AG3737" s="199"/>
    </row>
    <row r="3738" spans="19:33" customFormat="1" ht="12.75">
      <c r="S3738" s="199"/>
      <c r="T3738" s="199"/>
      <c r="U3738" s="199"/>
      <c r="V3738" s="199"/>
      <c r="W3738" s="199"/>
      <c r="X3738" s="199"/>
      <c r="Y3738" s="199"/>
      <c r="Z3738" s="199"/>
      <c r="AA3738" s="199"/>
      <c r="AB3738" s="199"/>
      <c r="AC3738" s="199"/>
      <c r="AD3738" s="199"/>
      <c r="AE3738" s="199"/>
      <c r="AF3738" s="199"/>
      <c r="AG3738" s="199"/>
    </row>
    <row r="3739" spans="19:33" customFormat="1" ht="12.75">
      <c r="S3739" s="199"/>
      <c r="T3739" s="199"/>
      <c r="U3739" s="199"/>
      <c r="V3739" s="199"/>
      <c r="W3739" s="199"/>
      <c r="X3739" s="199"/>
      <c r="Y3739" s="199"/>
      <c r="Z3739" s="199"/>
      <c r="AA3739" s="199"/>
      <c r="AB3739" s="199"/>
      <c r="AC3739" s="199"/>
      <c r="AD3739" s="199"/>
      <c r="AE3739" s="199"/>
      <c r="AF3739" s="199"/>
      <c r="AG3739" s="199"/>
    </row>
    <row r="3740" spans="19:33" customFormat="1" ht="12.75">
      <c r="S3740" s="199"/>
      <c r="T3740" s="199"/>
      <c r="U3740" s="199"/>
      <c r="V3740" s="199"/>
      <c r="W3740" s="199"/>
      <c r="X3740" s="199"/>
      <c r="Y3740" s="199"/>
      <c r="Z3740" s="199"/>
      <c r="AA3740" s="199"/>
      <c r="AB3740" s="199"/>
      <c r="AC3740" s="199"/>
      <c r="AD3740" s="199"/>
      <c r="AE3740" s="199"/>
      <c r="AF3740" s="199"/>
      <c r="AG3740" s="199"/>
    </row>
    <row r="3741" spans="19:33" customFormat="1" ht="12.75">
      <c r="S3741" s="199"/>
      <c r="T3741" s="199"/>
      <c r="U3741" s="199"/>
      <c r="V3741" s="199"/>
      <c r="W3741" s="199"/>
      <c r="X3741" s="199"/>
      <c r="Y3741" s="199"/>
      <c r="Z3741" s="199"/>
      <c r="AA3741" s="199"/>
      <c r="AB3741" s="199"/>
      <c r="AC3741" s="199"/>
      <c r="AD3741" s="199"/>
      <c r="AE3741" s="199"/>
      <c r="AF3741" s="199"/>
      <c r="AG3741" s="199"/>
    </row>
    <row r="3742" spans="19:33" customFormat="1" ht="12.75">
      <c r="S3742" s="199"/>
      <c r="T3742" s="199"/>
      <c r="U3742" s="199"/>
      <c r="V3742" s="199"/>
      <c r="W3742" s="199"/>
      <c r="X3742" s="199"/>
      <c r="Y3742" s="199"/>
      <c r="Z3742" s="199"/>
      <c r="AA3742" s="199"/>
      <c r="AB3742" s="199"/>
      <c r="AC3742" s="199"/>
      <c r="AD3742" s="199"/>
      <c r="AE3742" s="199"/>
      <c r="AF3742" s="199"/>
      <c r="AG3742" s="199"/>
    </row>
    <row r="3743" spans="19:33" customFormat="1" ht="12.75">
      <c r="S3743" s="199"/>
      <c r="T3743" s="199"/>
      <c r="U3743" s="199"/>
      <c r="V3743" s="199"/>
      <c r="W3743" s="199"/>
      <c r="X3743" s="199"/>
      <c r="Y3743" s="199"/>
      <c r="Z3743" s="199"/>
      <c r="AA3743" s="199"/>
      <c r="AB3743" s="199"/>
      <c r="AC3743" s="199"/>
      <c r="AD3743" s="199"/>
      <c r="AE3743" s="199"/>
      <c r="AF3743" s="199"/>
      <c r="AG3743" s="199"/>
    </row>
    <row r="3744" spans="19:33" customFormat="1" ht="12.75">
      <c r="S3744" s="199"/>
      <c r="T3744" s="199"/>
      <c r="U3744" s="199"/>
      <c r="V3744" s="199"/>
      <c r="W3744" s="199"/>
      <c r="X3744" s="199"/>
      <c r="Y3744" s="199"/>
      <c r="Z3744" s="199"/>
      <c r="AA3744" s="199"/>
      <c r="AB3744" s="199"/>
      <c r="AC3744" s="199"/>
      <c r="AD3744" s="199"/>
      <c r="AE3744" s="199"/>
      <c r="AF3744" s="199"/>
      <c r="AG3744" s="199"/>
    </row>
    <row r="3745" spans="19:33" customFormat="1" ht="12.75">
      <c r="S3745" s="199"/>
      <c r="T3745" s="199"/>
      <c r="U3745" s="199"/>
      <c r="V3745" s="199"/>
      <c r="W3745" s="199"/>
      <c r="X3745" s="199"/>
      <c r="Y3745" s="199"/>
      <c r="Z3745" s="199"/>
      <c r="AA3745" s="199"/>
      <c r="AB3745" s="199"/>
      <c r="AC3745" s="199"/>
      <c r="AD3745" s="199"/>
      <c r="AE3745" s="199"/>
      <c r="AF3745" s="199"/>
      <c r="AG3745" s="199"/>
    </row>
    <row r="3746" spans="19:33" customFormat="1" ht="12.75">
      <c r="S3746" s="199"/>
      <c r="T3746" s="199"/>
      <c r="U3746" s="199"/>
      <c r="V3746" s="199"/>
      <c r="W3746" s="199"/>
      <c r="X3746" s="199"/>
      <c r="Y3746" s="199"/>
      <c r="Z3746" s="199"/>
      <c r="AA3746" s="199"/>
      <c r="AB3746" s="199"/>
      <c r="AC3746" s="199"/>
      <c r="AD3746" s="199"/>
      <c r="AE3746" s="199"/>
      <c r="AF3746" s="199"/>
      <c r="AG3746" s="199"/>
    </row>
    <row r="3747" spans="19:33" customFormat="1" ht="12.75">
      <c r="S3747" s="199"/>
      <c r="T3747" s="199"/>
      <c r="U3747" s="199"/>
      <c r="V3747" s="199"/>
      <c r="W3747" s="199"/>
      <c r="X3747" s="199"/>
      <c r="Y3747" s="199"/>
      <c r="Z3747" s="199"/>
      <c r="AA3747" s="199"/>
      <c r="AB3747" s="199"/>
      <c r="AC3747" s="199"/>
      <c r="AD3747" s="199"/>
      <c r="AE3747" s="199"/>
      <c r="AF3747" s="199"/>
      <c r="AG3747" s="199"/>
    </row>
    <row r="3748" spans="19:33" customFormat="1" ht="12.75">
      <c r="S3748" s="199"/>
      <c r="T3748" s="199"/>
      <c r="U3748" s="199"/>
      <c r="V3748" s="199"/>
      <c r="W3748" s="199"/>
      <c r="X3748" s="199"/>
      <c r="Y3748" s="199"/>
      <c r="Z3748" s="199"/>
      <c r="AA3748" s="199"/>
      <c r="AB3748" s="199"/>
      <c r="AC3748" s="199"/>
      <c r="AD3748" s="199"/>
      <c r="AE3748" s="199"/>
      <c r="AF3748" s="199"/>
      <c r="AG3748" s="199"/>
    </row>
    <row r="3749" spans="19:33" customFormat="1" ht="12.75">
      <c r="S3749" s="199"/>
      <c r="T3749" s="199"/>
      <c r="U3749" s="199"/>
      <c r="V3749" s="199"/>
      <c r="W3749" s="199"/>
      <c r="X3749" s="199"/>
      <c r="Y3749" s="199"/>
      <c r="Z3749" s="199"/>
      <c r="AA3749" s="199"/>
      <c r="AB3749" s="199"/>
      <c r="AC3749" s="199"/>
      <c r="AD3749" s="199"/>
      <c r="AE3749" s="199"/>
      <c r="AF3749" s="199"/>
      <c r="AG3749" s="199"/>
    </row>
    <row r="3750" spans="19:33" customFormat="1" ht="12.75">
      <c r="S3750" s="199"/>
      <c r="T3750" s="199"/>
      <c r="U3750" s="199"/>
      <c r="V3750" s="199"/>
      <c r="W3750" s="199"/>
      <c r="X3750" s="199"/>
      <c r="Y3750" s="199"/>
      <c r="Z3750" s="199"/>
      <c r="AA3750" s="199"/>
      <c r="AB3750" s="199"/>
      <c r="AC3750" s="199"/>
      <c r="AD3750" s="199"/>
      <c r="AE3750" s="199"/>
      <c r="AF3750" s="199"/>
      <c r="AG3750" s="199"/>
    </row>
    <row r="3751" spans="19:33" customFormat="1" ht="12.75">
      <c r="S3751" s="199"/>
      <c r="T3751" s="199"/>
      <c r="U3751" s="199"/>
      <c r="V3751" s="199"/>
      <c r="W3751" s="199"/>
      <c r="X3751" s="199"/>
      <c r="Y3751" s="199"/>
      <c r="Z3751" s="199"/>
      <c r="AA3751" s="199"/>
      <c r="AB3751" s="199"/>
      <c r="AC3751" s="199"/>
      <c r="AD3751" s="199"/>
      <c r="AE3751" s="199"/>
      <c r="AF3751" s="199"/>
      <c r="AG3751" s="199"/>
    </row>
    <row r="3752" spans="19:33" customFormat="1" ht="12.75">
      <c r="S3752" s="199"/>
      <c r="T3752" s="199"/>
      <c r="U3752" s="199"/>
      <c r="V3752" s="199"/>
      <c r="W3752" s="199"/>
      <c r="X3752" s="199"/>
      <c r="Y3752" s="199"/>
      <c r="Z3752" s="199"/>
      <c r="AA3752" s="199"/>
      <c r="AB3752" s="199"/>
      <c r="AC3752" s="199"/>
      <c r="AD3752" s="199"/>
      <c r="AE3752" s="199"/>
      <c r="AF3752" s="199"/>
      <c r="AG3752" s="199"/>
    </row>
    <row r="3753" spans="19:33" customFormat="1" ht="12.75">
      <c r="S3753" s="199"/>
      <c r="T3753" s="199"/>
      <c r="U3753" s="199"/>
      <c r="V3753" s="199"/>
      <c r="W3753" s="199"/>
      <c r="X3753" s="199"/>
      <c r="Y3753" s="199"/>
      <c r="Z3753" s="199"/>
      <c r="AA3753" s="199"/>
      <c r="AB3753" s="199"/>
      <c r="AC3753" s="199"/>
      <c r="AD3753" s="199"/>
      <c r="AE3753" s="199"/>
      <c r="AF3753" s="199"/>
      <c r="AG3753" s="199"/>
    </row>
    <row r="3754" spans="19:33" customFormat="1" ht="12.75">
      <c r="S3754" s="199"/>
      <c r="T3754" s="199"/>
      <c r="U3754" s="199"/>
      <c r="V3754" s="199"/>
      <c r="W3754" s="199"/>
      <c r="X3754" s="199"/>
      <c r="Y3754" s="199"/>
      <c r="Z3754" s="199"/>
      <c r="AA3754" s="199"/>
      <c r="AB3754" s="199"/>
      <c r="AC3754" s="199"/>
      <c r="AD3754" s="199"/>
      <c r="AE3754" s="199"/>
      <c r="AF3754" s="199"/>
      <c r="AG3754" s="199"/>
    </row>
    <row r="3755" spans="19:33" customFormat="1" ht="12.75">
      <c r="S3755" s="199"/>
      <c r="T3755" s="199"/>
      <c r="U3755" s="199"/>
      <c r="V3755" s="199"/>
      <c r="W3755" s="199"/>
      <c r="X3755" s="199"/>
      <c r="Y3755" s="199"/>
      <c r="Z3755" s="199"/>
      <c r="AA3755" s="199"/>
      <c r="AB3755" s="199"/>
      <c r="AC3755" s="199"/>
      <c r="AD3755" s="199"/>
      <c r="AE3755" s="199"/>
      <c r="AF3755" s="199"/>
      <c r="AG3755" s="199"/>
    </row>
    <row r="3756" spans="19:33" customFormat="1" ht="12.75">
      <c r="S3756" s="199"/>
      <c r="T3756" s="199"/>
      <c r="U3756" s="199"/>
      <c r="V3756" s="199"/>
      <c r="W3756" s="199"/>
      <c r="X3756" s="199"/>
      <c r="Y3756" s="199"/>
      <c r="Z3756" s="199"/>
      <c r="AA3756" s="199"/>
      <c r="AB3756" s="199"/>
      <c r="AC3756" s="199"/>
      <c r="AD3756" s="199"/>
      <c r="AE3756" s="199"/>
      <c r="AF3756" s="199"/>
      <c r="AG3756" s="199"/>
    </row>
    <row r="3757" spans="19:33" customFormat="1" ht="12.75">
      <c r="S3757" s="199"/>
      <c r="T3757" s="199"/>
      <c r="U3757" s="199"/>
      <c r="V3757" s="199"/>
      <c r="W3757" s="199"/>
      <c r="X3757" s="199"/>
      <c r="Y3757" s="199"/>
      <c r="Z3757" s="199"/>
      <c r="AA3757" s="199"/>
      <c r="AB3757" s="199"/>
      <c r="AC3757" s="199"/>
      <c r="AD3757" s="199"/>
      <c r="AE3757" s="199"/>
      <c r="AF3757" s="199"/>
      <c r="AG3757" s="199"/>
    </row>
    <row r="3758" spans="19:33" customFormat="1" ht="12.75">
      <c r="S3758" s="199"/>
      <c r="T3758" s="199"/>
      <c r="U3758" s="199"/>
      <c r="V3758" s="199"/>
      <c r="W3758" s="199"/>
      <c r="X3758" s="199"/>
      <c r="Y3758" s="199"/>
      <c r="Z3758" s="199"/>
      <c r="AA3758" s="199"/>
      <c r="AB3758" s="199"/>
      <c r="AC3758" s="199"/>
      <c r="AD3758" s="199"/>
      <c r="AE3758" s="199"/>
      <c r="AF3758" s="199"/>
      <c r="AG3758" s="199"/>
    </row>
    <row r="3759" spans="19:33" customFormat="1" ht="12.75">
      <c r="S3759" s="199"/>
      <c r="T3759" s="199"/>
      <c r="U3759" s="199"/>
      <c r="V3759" s="199"/>
      <c r="W3759" s="199"/>
      <c r="X3759" s="199"/>
      <c r="Y3759" s="199"/>
      <c r="Z3759" s="199"/>
      <c r="AA3759" s="199"/>
      <c r="AB3759" s="199"/>
      <c r="AC3759" s="199"/>
      <c r="AD3759" s="199"/>
      <c r="AE3759" s="199"/>
      <c r="AF3759" s="199"/>
      <c r="AG3759" s="199"/>
    </row>
    <row r="3760" spans="19:33" customFormat="1" ht="12.75">
      <c r="S3760" s="199"/>
      <c r="T3760" s="199"/>
      <c r="U3760" s="199"/>
      <c r="V3760" s="199"/>
      <c r="W3760" s="199"/>
      <c r="X3760" s="199"/>
      <c r="Y3760" s="199"/>
      <c r="Z3760" s="199"/>
      <c r="AA3760" s="199"/>
      <c r="AB3760" s="199"/>
      <c r="AC3760" s="199"/>
      <c r="AD3760" s="199"/>
      <c r="AE3760" s="199"/>
      <c r="AF3760" s="199"/>
      <c r="AG3760" s="199"/>
    </row>
    <row r="3761" spans="19:33" customFormat="1" ht="12.75">
      <c r="S3761" s="199"/>
      <c r="T3761" s="199"/>
      <c r="U3761" s="199"/>
      <c r="V3761" s="199"/>
      <c r="W3761" s="199"/>
      <c r="X3761" s="199"/>
      <c r="Y3761" s="199"/>
      <c r="Z3761" s="199"/>
      <c r="AA3761" s="199"/>
      <c r="AB3761" s="199"/>
      <c r="AC3761" s="199"/>
      <c r="AD3761" s="199"/>
      <c r="AE3761" s="199"/>
      <c r="AF3761" s="199"/>
      <c r="AG3761" s="199"/>
    </row>
    <row r="3762" spans="19:33" customFormat="1" ht="12.75">
      <c r="S3762" s="199"/>
      <c r="T3762" s="199"/>
      <c r="U3762" s="199"/>
      <c r="V3762" s="199"/>
      <c r="W3762" s="199"/>
      <c r="X3762" s="199"/>
      <c r="Y3762" s="199"/>
      <c r="Z3762" s="199"/>
      <c r="AA3762" s="199"/>
      <c r="AB3762" s="199"/>
      <c r="AC3762" s="199"/>
      <c r="AD3762" s="199"/>
      <c r="AE3762" s="199"/>
      <c r="AF3762" s="199"/>
      <c r="AG3762" s="199"/>
    </row>
    <row r="3763" spans="19:33" customFormat="1" ht="12.75">
      <c r="S3763" s="199"/>
      <c r="T3763" s="199"/>
      <c r="U3763" s="199"/>
      <c r="V3763" s="199"/>
      <c r="W3763" s="199"/>
      <c r="X3763" s="199"/>
      <c r="Y3763" s="199"/>
      <c r="Z3763" s="199"/>
      <c r="AA3763" s="199"/>
      <c r="AB3763" s="199"/>
      <c r="AC3763" s="199"/>
      <c r="AD3763" s="199"/>
      <c r="AE3763" s="199"/>
      <c r="AF3763" s="199"/>
      <c r="AG3763" s="199"/>
    </row>
    <row r="3764" spans="19:33" customFormat="1" ht="12.75">
      <c r="S3764" s="199"/>
      <c r="T3764" s="199"/>
      <c r="U3764" s="199"/>
      <c r="V3764" s="199"/>
      <c r="W3764" s="199"/>
      <c r="X3764" s="199"/>
      <c r="Y3764" s="199"/>
      <c r="Z3764" s="199"/>
      <c r="AA3764" s="199"/>
      <c r="AB3764" s="199"/>
      <c r="AC3764" s="199"/>
      <c r="AD3764" s="199"/>
      <c r="AE3764" s="199"/>
      <c r="AF3764" s="199"/>
      <c r="AG3764" s="199"/>
    </row>
    <row r="3765" spans="19:33" customFormat="1" ht="12.75">
      <c r="S3765" s="199"/>
      <c r="T3765" s="199"/>
      <c r="U3765" s="199"/>
      <c r="V3765" s="199"/>
      <c r="W3765" s="199"/>
      <c r="X3765" s="199"/>
      <c r="Y3765" s="199"/>
      <c r="Z3765" s="199"/>
      <c r="AA3765" s="199"/>
      <c r="AB3765" s="199"/>
      <c r="AC3765" s="199"/>
      <c r="AD3765" s="199"/>
      <c r="AE3765" s="199"/>
      <c r="AF3765" s="199"/>
      <c r="AG3765" s="199"/>
    </row>
    <row r="3766" spans="19:33" customFormat="1" ht="12.75">
      <c r="S3766" s="199"/>
      <c r="T3766" s="199"/>
      <c r="U3766" s="199"/>
      <c r="V3766" s="199"/>
      <c r="W3766" s="199"/>
      <c r="X3766" s="199"/>
      <c r="Y3766" s="199"/>
      <c r="Z3766" s="199"/>
      <c r="AA3766" s="199"/>
      <c r="AB3766" s="199"/>
      <c r="AC3766" s="199"/>
      <c r="AD3766" s="199"/>
      <c r="AE3766" s="199"/>
      <c r="AF3766" s="199"/>
      <c r="AG3766" s="199"/>
    </row>
    <row r="3767" spans="19:33" customFormat="1" ht="12.75">
      <c r="S3767" s="199"/>
      <c r="T3767" s="199"/>
      <c r="U3767" s="199"/>
      <c r="V3767" s="199"/>
      <c r="W3767" s="199"/>
      <c r="X3767" s="199"/>
      <c r="Y3767" s="199"/>
      <c r="Z3767" s="199"/>
      <c r="AA3767" s="199"/>
      <c r="AB3767" s="199"/>
      <c r="AC3767" s="199"/>
      <c r="AD3767" s="199"/>
      <c r="AE3767" s="199"/>
      <c r="AF3767" s="199"/>
      <c r="AG3767" s="199"/>
    </row>
    <row r="3768" spans="19:33" customFormat="1" ht="12.75">
      <c r="S3768" s="199"/>
      <c r="T3768" s="199"/>
      <c r="U3768" s="199"/>
      <c r="V3768" s="199"/>
      <c r="W3768" s="199"/>
      <c r="X3768" s="199"/>
      <c r="Y3768" s="199"/>
      <c r="Z3768" s="199"/>
      <c r="AA3768" s="199"/>
      <c r="AB3768" s="199"/>
      <c r="AC3768" s="199"/>
      <c r="AD3768" s="199"/>
      <c r="AE3768" s="199"/>
      <c r="AF3768" s="199"/>
      <c r="AG3768" s="199"/>
    </row>
    <row r="3769" spans="19:33" customFormat="1" ht="12.75">
      <c r="S3769" s="199"/>
      <c r="T3769" s="199"/>
      <c r="U3769" s="199"/>
      <c r="V3769" s="199"/>
      <c r="W3769" s="199"/>
      <c r="X3769" s="199"/>
      <c r="Y3769" s="199"/>
      <c r="Z3769" s="199"/>
      <c r="AA3769" s="199"/>
      <c r="AB3769" s="199"/>
      <c r="AC3769" s="199"/>
      <c r="AD3769" s="199"/>
      <c r="AE3769" s="199"/>
      <c r="AF3769" s="199"/>
      <c r="AG3769" s="199"/>
    </row>
    <row r="3770" spans="19:33" customFormat="1" ht="12.75">
      <c r="S3770" s="199"/>
      <c r="T3770" s="199"/>
      <c r="U3770" s="199"/>
      <c r="V3770" s="199"/>
      <c r="W3770" s="199"/>
      <c r="X3770" s="199"/>
      <c r="Y3770" s="199"/>
      <c r="Z3770" s="199"/>
      <c r="AA3770" s="199"/>
      <c r="AB3770" s="199"/>
      <c r="AC3770" s="199"/>
      <c r="AD3770" s="199"/>
      <c r="AE3770" s="199"/>
      <c r="AF3770" s="199"/>
      <c r="AG3770" s="199"/>
    </row>
    <row r="3771" spans="19:33" customFormat="1" ht="12.75">
      <c r="S3771" s="199"/>
      <c r="T3771" s="199"/>
      <c r="U3771" s="199"/>
      <c r="V3771" s="199"/>
      <c r="W3771" s="199"/>
      <c r="X3771" s="199"/>
      <c r="Y3771" s="199"/>
      <c r="Z3771" s="199"/>
      <c r="AA3771" s="199"/>
      <c r="AB3771" s="199"/>
      <c r="AC3771" s="199"/>
      <c r="AD3771" s="199"/>
      <c r="AE3771" s="199"/>
      <c r="AF3771" s="199"/>
      <c r="AG3771" s="199"/>
    </row>
    <row r="3772" spans="19:33" customFormat="1" ht="12.75">
      <c r="S3772" s="199"/>
      <c r="T3772" s="199"/>
      <c r="U3772" s="199"/>
      <c r="V3772" s="199"/>
      <c r="W3772" s="199"/>
      <c r="X3772" s="199"/>
      <c r="Y3772" s="199"/>
      <c r="Z3772" s="199"/>
      <c r="AA3772" s="199"/>
      <c r="AB3772" s="199"/>
      <c r="AC3772" s="199"/>
      <c r="AD3772" s="199"/>
      <c r="AE3772" s="199"/>
      <c r="AF3772" s="199"/>
      <c r="AG3772" s="199"/>
    </row>
    <row r="3773" spans="19:33" customFormat="1" ht="12.75">
      <c r="S3773" s="199"/>
      <c r="T3773" s="199"/>
      <c r="U3773" s="199"/>
      <c r="V3773" s="199"/>
      <c r="W3773" s="199"/>
      <c r="X3773" s="199"/>
      <c r="Y3773" s="199"/>
      <c r="Z3773" s="199"/>
      <c r="AA3773" s="199"/>
      <c r="AB3773" s="199"/>
      <c r="AC3773" s="199"/>
      <c r="AD3773" s="199"/>
      <c r="AE3773" s="199"/>
      <c r="AF3773" s="199"/>
      <c r="AG3773" s="199"/>
    </row>
    <row r="3774" spans="19:33" customFormat="1" ht="12.75">
      <c r="S3774" s="199"/>
      <c r="T3774" s="199"/>
      <c r="U3774" s="199"/>
      <c r="V3774" s="199"/>
      <c r="W3774" s="199"/>
      <c r="X3774" s="199"/>
      <c r="Y3774" s="199"/>
      <c r="Z3774" s="199"/>
      <c r="AA3774" s="199"/>
      <c r="AB3774" s="199"/>
      <c r="AC3774" s="199"/>
      <c r="AD3774" s="199"/>
      <c r="AE3774" s="199"/>
      <c r="AF3774" s="199"/>
      <c r="AG3774" s="199"/>
    </row>
    <row r="3775" spans="19:33" customFormat="1" ht="12.75">
      <c r="S3775" s="199"/>
      <c r="T3775" s="199"/>
      <c r="U3775" s="199"/>
      <c r="V3775" s="199"/>
      <c r="W3775" s="199"/>
      <c r="X3775" s="199"/>
      <c r="Y3775" s="199"/>
      <c r="Z3775" s="199"/>
      <c r="AA3775" s="199"/>
      <c r="AB3775" s="199"/>
      <c r="AC3775" s="199"/>
      <c r="AD3775" s="199"/>
      <c r="AE3775" s="199"/>
      <c r="AF3775" s="199"/>
      <c r="AG3775" s="199"/>
    </row>
    <row r="3776" spans="19:33" customFormat="1" ht="12.75">
      <c r="S3776" s="199"/>
      <c r="T3776" s="199"/>
      <c r="U3776" s="199"/>
      <c r="V3776" s="199"/>
      <c r="W3776" s="199"/>
      <c r="X3776" s="199"/>
      <c r="Y3776" s="199"/>
      <c r="Z3776" s="199"/>
      <c r="AA3776" s="199"/>
      <c r="AB3776" s="199"/>
      <c r="AC3776" s="199"/>
      <c r="AD3776" s="199"/>
      <c r="AE3776" s="199"/>
      <c r="AF3776" s="199"/>
      <c r="AG3776" s="199"/>
    </row>
    <row r="3777" spans="19:33" customFormat="1" ht="12.75">
      <c r="S3777" s="199"/>
      <c r="T3777" s="199"/>
      <c r="U3777" s="199"/>
      <c r="V3777" s="199"/>
      <c r="W3777" s="199"/>
      <c r="X3777" s="199"/>
      <c r="Y3777" s="199"/>
      <c r="Z3777" s="199"/>
      <c r="AA3777" s="199"/>
      <c r="AB3777" s="199"/>
      <c r="AC3777" s="199"/>
      <c r="AD3777" s="199"/>
      <c r="AE3777" s="199"/>
      <c r="AF3777" s="199"/>
      <c r="AG3777" s="199"/>
    </row>
    <row r="3778" spans="19:33" customFormat="1" ht="12.75">
      <c r="S3778" s="199"/>
      <c r="T3778" s="199"/>
      <c r="U3778" s="199"/>
      <c r="V3778" s="199"/>
      <c r="W3778" s="199"/>
      <c r="X3778" s="199"/>
      <c r="Y3778" s="199"/>
      <c r="Z3778" s="199"/>
      <c r="AA3778" s="199"/>
      <c r="AB3778" s="199"/>
      <c r="AC3778" s="199"/>
      <c r="AD3778" s="199"/>
      <c r="AE3778" s="199"/>
      <c r="AF3778" s="199"/>
      <c r="AG3778" s="199"/>
    </row>
    <row r="3779" spans="19:33" customFormat="1" ht="12.75">
      <c r="S3779" s="199"/>
      <c r="T3779" s="199"/>
      <c r="U3779" s="199"/>
      <c r="V3779" s="199"/>
      <c r="W3779" s="199"/>
      <c r="X3779" s="199"/>
      <c r="Y3779" s="199"/>
      <c r="Z3779" s="199"/>
      <c r="AA3779" s="199"/>
      <c r="AB3779" s="199"/>
      <c r="AC3779" s="199"/>
      <c r="AD3779" s="199"/>
      <c r="AE3779" s="199"/>
      <c r="AF3779" s="199"/>
      <c r="AG3779" s="199"/>
    </row>
    <row r="3780" spans="19:33" customFormat="1" ht="12.75">
      <c r="S3780" s="199"/>
      <c r="T3780" s="199"/>
      <c r="U3780" s="199"/>
      <c r="V3780" s="199"/>
      <c r="W3780" s="199"/>
      <c r="X3780" s="199"/>
      <c r="Y3780" s="199"/>
      <c r="Z3780" s="199"/>
      <c r="AA3780" s="199"/>
      <c r="AB3780" s="199"/>
      <c r="AC3780" s="199"/>
      <c r="AD3780" s="199"/>
      <c r="AE3780" s="199"/>
      <c r="AF3780" s="199"/>
      <c r="AG3780" s="199"/>
    </row>
    <row r="3781" spans="19:33" customFormat="1" ht="12.75">
      <c r="S3781" s="199"/>
      <c r="T3781" s="199"/>
      <c r="U3781" s="199"/>
      <c r="V3781" s="199"/>
      <c r="W3781" s="199"/>
      <c r="X3781" s="199"/>
      <c r="Y3781" s="199"/>
      <c r="Z3781" s="199"/>
      <c r="AA3781" s="199"/>
      <c r="AB3781" s="199"/>
      <c r="AC3781" s="199"/>
      <c r="AD3781" s="199"/>
      <c r="AE3781" s="199"/>
      <c r="AF3781" s="199"/>
      <c r="AG3781" s="199"/>
    </row>
    <row r="3782" spans="19:33" customFormat="1" ht="12.75">
      <c r="S3782" s="199"/>
      <c r="T3782" s="199"/>
      <c r="U3782" s="199"/>
      <c r="V3782" s="199"/>
      <c r="W3782" s="199"/>
      <c r="X3782" s="199"/>
      <c r="Y3782" s="199"/>
      <c r="Z3782" s="199"/>
      <c r="AA3782" s="199"/>
      <c r="AB3782" s="199"/>
      <c r="AC3782" s="199"/>
      <c r="AD3782" s="199"/>
      <c r="AE3782" s="199"/>
      <c r="AF3782" s="199"/>
      <c r="AG3782" s="199"/>
    </row>
    <row r="3783" spans="19:33" customFormat="1" ht="12.75">
      <c r="S3783" s="199"/>
      <c r="T3783" s="199"/>
      <c r="U3783" s="199"/>
      <c r="V3783" s="199"/>
      <c r="W3783" s="199"/>
      <c r="X3783" s="199"/>
      <c r="Y3783" s="199"/>
      <c r="Z3783" s="199"/>
      <c r="AA3783" s="199"/>
      <c r="AB3783" s="199"/>
      <c r="AC3783" s="199"/>
      <c r="AD3783" s="199"/>
      <c r="AE3783" s="199"/>
      <c r="AF3783" s="199"/>
      <c r="AG3783" s="199"/>
    </row>
    <row r="3784" spans="19:33" customFormat="1" ht="12.75">
      <c r="S3784" s="199"/>
      <c r="T3784" s="199"/>
      <c r="U3784" s="199"/>
      <c r="V3784" s="199"/>
      <c r="W3784" s="199"/>
      <c r="X3784" s="199"/>
      <c r="Y3784" s="199"/>
      <c r="Z3784" s="199"/>
      <c r="AA3784" s="199"/>
      <c r="AB3784" s="199"/>
      <c r="AC3784" s="199"/>
      <c r="AD3784" s="199"/>
      <c r="AE3784" s="199"/>
      <c r="AF3784" s="199"/>
      <c r="AG3784" s="199"/>
    </row>
    <row r="3785" spans="19:33" customFormat="1" ht="12.75">
      <c r="S3785" s="199"/>
      <c r="T3785" s="199"/>
      <c r="U3785" s="199"/>
      <c r="V3785" s="199"/>
      <c r="W3785" s="199"/>
      <c r="X3785" s="199"/>
      <c r="Y3785" s="199"/>
      <c r="Z3785" s="199"/>
      <c r="AA3785" s="199"/>
      <c r="AB3785" s="199"/>
      <c r="AC3785" s="199"/>
      <c r="AD3785" s="199"/>
      <c r="AE3785" s="199"/>
      <c r="AF3785" s="199"/>
      <c r="AG3785" s="199"/>
    </row>
    <row r="3786" spans="19:33" customFormat="1" ht="12.75">
      <c r="S3786" s="199"/>
      <c r="T3786" s="199"/>
      <c r="U3786" s="199"/>
      <c r="V3786" s="199"/>
      <c r="W3786" s="199"/>
      <c r="X3786" s="199"/>
      <c r="Y3786" s="199"/>
      <c r="Z3786" s="199"/>
      <c r="AA3786" s="199"/>
      <c r="AB3786" s="199"/>
      <c r="AC3786" s="199"/>
      <c r="AD3786" s="199"/>
      <c r="AE3786" s="199"/>
      <c r="AF3786" s="199"/>
      <c r="AG3786" s="199"/>
    </row>
    <row r="3787" spans="19:33" customFormat="1" ht="12.75">
      <c r="S3787" s="199"/>
      <c r="T3787" s="199"/>
      <c r="U3787" s="199"/>
      <c r="V3787" s="199"/>
      <c r="W3787" s="199"/>
      <c r="X3787" s="199"/>
      <c r="Y3787" s="199"/>
      <c r="Z3787" s="199"/>
      <c r="AA3787" s="199"/>
      <c r="AB3787" s="199"/>
      <c r="AC3787" s="199"/>
      <c r="AD3787" s="199"/>
      <c r="AE3787" s="199"/>
      <c r="AF3787" s="199"/>
      <c r="AG3787" s="199"/>
    </row>
    <row r="3788" spans="19:33" customFormat="1" ht="12.75">
      <c r="S3788" s="199"/>
      <c r="T3788" s="199"/>
      <c r="U3788" s="199"/>
      <c r="V3788" s="199"/>
      <c r="W3788" s="199"/>
      <c r="X3788" s="199"/>
      <c r="Y3788" s="199"/>
      <c r="Z3788" s="199"/>
      <c r="AA3788" s="199"/>
      <c r="AB3788" s="199"/>
      <c r="AC3788" s="199"/>
      <c r="AD3788" s="199"/>
      <c r="AE3788" s="199"/>
      <c r="AF3788" s="199"/>
      <c r="AG3788" s="199"/>
    </row>
    <row r="3789" spans="19:33" customFormat="1" ht="12.75">
      <c r="S3789" s="199"/>
      <c r="T3789" s="199"/>
      <c r="U3789" s="199"/>
      <c r="V3789" s="199"/>
      <c r="W3789" s="199"/>
      <c r="X3789" s="199"/>
      <c r="Y3789" s="199"/>
      <c r="Z3789" s="199"/>
      <c r="AA3789" s="199"/>
      <c r="AB3789" s="199"/>
      <c r="AC3789" s="199"/>
      <c r="AD3789" s="199"/>
      <c r="AE3789" s="199"/>
      <c r="AF3789" s="199"/>
      <c r="AG3789" s="199"/>
    </row>
    <row r="3790" spans="19:33" customFormat="1" ht="12.75">
      <c r="S3790" s="199"/>
      <c r="T3790" s="199"/>
      <c r="U3790" s="199"/>
      <c r="V3790" s="199"/>
      <c r="W3790" s="199"/>
      <c r="X3790" s="199"/>
      <c r="Y3790" s="199"/>
      <c r="Z3790" s="199"/>
      <c r="AA3790" s="199"/>
      <c r="AB3790" s="199"/>
      <c r="AC3790" s="199"/>
      <c r="AD3790" s="199"/>
      <c r="AE3790" s="199"/>
      <c r="AF3790" s="199"/>
      <c r="AG3790" s="199"/>
    </row>
    <row r="3791" spans="19:33" customFormat="1" ht="12.75">
      <c r="S3791" s="199"/>
      <c r="T3791" s="199"/>
      <c r="U3791" s="199"/>
      <c r="V3791" s="199"/>
      <c r="W3791" s="199"/>
      <c r="X3791" s="199"/>
      <c r="Y3791" s="199"/>
      <c r="Z3791" s="199"/>
      <c r="AA3791" s="199"/>
      <c r="AB3791" s="199"/>
      <c r="AC3791" s="199"/>
      <c r="AD3791" s="199"/>
      <c r="AE3791" s="199"/>
      <c r="AF3791" s="199"/>
      <c r="AG3791" s="199"/>
    </row>
    <row r="3792" spans="19:33" customFormat="1" ht="12.75">
      <c r="S3792" s="199"/>
      <c r="T3792" s="199"/>
      <c r="U3792" s="199"/>
      <c r="V3792" s="199"/>
      <c r="W3792" s="199"/>
      <c r="X3792" s="199"/>
      <c r="Y3792" s="199"/>
      <c r="Z3792" s="199"/>
      <c r="AA3792" s="199"/>
      <c r="AB3792" s="199"/>
      <c r="AC3792" s="199"/>
      <c r="AD3792" s="199"/>
      <c r="AE3792" s="199"/>
      <c r="AF3792" s="199"/>
      <c r="AG3792" s="199"/>
    </row>
    <row r="3793" spans="19:33" customFormat="1" ht="12.75">
      <c r="S3793" s="199"/>
      <c r="T3793" s="199"/>
      <c r="U3793" s="199"/>
      <c r="V3793" s="199"/>
      <c r="W3793" s="199"/>
      <c r="X3793" s="199"/>
      <c r="Y3793" s="199"/>
      <c r="Z3793" s="199"/>
      <c r="AA3793" s="199"/>
      <c r="AB3793" s="199"/>
      <c r="AC3793" s="199"/>
      <c r="AD3793" s="199"/>
      <c r="AE3793" s="199"/>
      <c r="AF3793" s="199"/>
      <c r="AG3793" s="199"/>
    </row>
    <row r="3794" spans="19:33" customFormat="1" ht="12.75">
      <c r="S3794" s="199"/>
      <c r="T3794" s="199"/>
      <c r="U3794" s="199"/>
      <c r="V3794" s="199"/>
      <c r="W3794" s="199"/>
      <c r="X3794" s="199"/>
      <c r="Y3794" s="199"/>
      <c r="Z3794" s="199"/>
      <c r="AA3794" s="199"/>
      <c r="AB3794" s="199"/>
      <c r="AC3794" s="199"/>
      <c r="AD3794" s="199"/>
      <c r="AE3794" s="199"/>
      <c r="AF3794" s="199"/>
      <c r="AG3794" s="199"/>
    </row>
    <row r="3795" spans="19:33" customFormat="1" ht="12.75">
      <c r="S3795" s="199"/>
      <c r="T3795" s="199"/>
      <c r="U3795" s="199"/>
      <c r="V3795" s="199"/>
      <c r="W3795" s="199"/>
      <c r="X3795" s="199"/>
      <c r="Y3795" s="199"/>
      <c r="Z3795" s="199"/>
      <c r="AA3795" s="199"/>
      <c r="AB3795" s="199"/>
      <c r="AC3795" s="199"/>
      <c r="AD3795" s="199"/>
      <c r="AE3795" s="199"/>
      <c r="AF3795" s="199"/>
      <c r="AG3795" s="199"/>
    </row>
    <row r="3796" spans="19:33" customFormat="1" ht="12.75">
      <c r="S3796" s="199"/>
      <c r="T3796" s="199"/>
      <c r="U3796" s="199"/>
      <c r="V3796" s="199"/>
      <c r="W3796" s="199"/>
      <c r="X3796" s="199"/>
      <c r="Y3796" s="199"/>
      <c r="Z3796" s="199"/>
      <c r="AA3796" s="199"/>
      <c r="AB3796" s="199"/>
      <c r="AC3796" s="199"/>
      <c r="AD3796" s="199"/>
      <c r="AE3796" s="199"/>
      <c r="AF3796" s="199"/>
      <c r="AG3796" s="199"/>
    </row>
    <row r="3797" spans="19:33" customFormat="1" ht="12.75">
      <c r="S3797" s="199"/>
      <c r="T3797" s="199"/>
      <c r="U3797" s="199"/>
      <c r="V3797" s="199"/>
      <c r="W3797" s="199"/>
      <c r="X3797" s="199"/>
      <c r="Y3797" s="199"/>
      <c r="Z3797" s="199"/>
      <c r="AA3797" s="199"/>
      <c r="AB3797" s="199"/>
      <c r="AC3797" s="199"/>
      <c r="AD3797" s="199"/>
      <c r="AE3797" s="199"/>
      <c r="AF3797" s="199"/>
      <c r="AG3797" s="199"/>
    </row>
    <row r="3798" spans="19:33" customFormat="1" ht="12.75">
      <c r="S3798" s="199"/>
      <c r="T3798" s="199"/>
      <c r="U3798" s="199"/>
      <c r="V3798" s="199"/>
      <c r="W3798" s="199"/>
      <c r="X3798" s="199"/>
      <c r="Y3798" s="199"/>
      <c r="Z3798" s="199"/>
      <c r="AA3798" s="199"/>
      <c r="AB3798" s="199"/>
      <c r="AC3798" s="199"/>
      <c r="AD3798" s="199"/>
      <c r="AE3798" s="199"/>
      <c r="AF3798" s="199"/>
      <c r="AG3798" s="199"/>
    </row>
    <row r="3799" spans="19:33" customFormat="1" ht="12.75">
      <c r="S3799" s="199"/>
      <c r="T3799" s="199"/>
      <c r="U3799" s="199"/>
      <c r="V3799" s="199"/>
      <c r="W3799" s="199"/>
      <c r="X3799" s="199"/>
      <c r="Y3799" s="199"/>
      <c r="Z3799" s="199"/>
      <c r="AA3799" s="199"/>
      <c r="AB3799" s="199"/>
      <c r="AC3799" s="199"/>
      <c r="AD3799" s="199"/>
      <c r="AE3799" s="199"/>
      <c r="AF3799" s="199"/>
      <c r="AG3799" s="199"/>
    </row>
    <row r="3800" spans="19:33" customFormat="1" ht="12.75">
      <c r="S3800" s="199"/>
      <c r="T3800" s="199"/>
      <c r="U3800" s="199"/>
      <c r="V3800" s="199"/>
      <c r="W3800" s="199"/>
      <c r="X3800" s="199"/>
      <c r="Y3800" s="199"/>
      <c r="Z3800" s="199"/>
      <c r="AA3800" s="199"/>
      <c r="AB3800" s="199"/>
      <c r="AC3800" s="199"/>
      <c r="AD3800" s="199"/>
      <c r="AE3800" s="199"/>
      <c r="AF3800" s="199"/>
      <c r="AG3800" s="199"/>
    </row>
    <row r="3801" spans="19:33" customFormat="1" ht="12.75">
      <c r="S3801" s="199"/>
      <c r="T3801" s="199"/>
      <c r="U3801" s="199"/>
      <c r="V3801" s="199"/>
      <c r="W3801" s="199"/>
      <c r="X3801" s="199"/>
      <c r="Y3801" s="199"/>
      <c r="Z3801" s="199"/>
      <c r="AA3801" s="199"/>
      <c r="AB3801" s="199"/>
      <c r="AC3801" s="199"/>
      <c r="AD3801" s="199"/>
      <c r="AE3801" s="199"/>
      <c r="AF3801" s="199"/>
      <c r="AG3801" s="199"/>
    </row>
    <row r="3802" spans="19:33" customFormat="1" ht="12.75">
      <c r="S3802" s="199"/>
      <c r="T3802" s="199"/>
      <c r="U3802" s="199"/>
      <c r="V3802" s="199"/>
      <c r="W3802" s="199"/>
      <c r="X3802" s="199"/>
      <c r="Y3802" s="199"/>
      <c r="Z3802" s="199"/>
      <c r="AA3802" s="199"/>
      <c r="AB3802" s="199"/>
      <c r="AC3802" s="199"/>
      <c r="AD3802" s="199"/>
      <c r="AE3802" s="199"/>
      <c r="AF3802" s="199"/>
      <c r="AG3802" s="199"/>
    </row>
    <row r="3803" spans="19:33" customFormat="1" ht="12.75">
      <c r="S3803" s="199"/>
      <c r="T3803" s="199"/>
      <c r="U3803" s="199"/>
      <c r="V3803" s="199"/>
      <c r="W3803" s="199"/>
      <c r="X3803" s="199"/>
      <c r="Y3803" s="199"/>
      <c r="Z3803" s="199"/>
      <c r="AA3803" s="199"/>
      <c r="AB3803" s="199"/>
      <c r="AC3803" s="199"/>
      <c r="AD3803" s="199"/>
      <c r="AE3803" s="199"/>
      <c r="AF3803" s="199"/>
      <c r="AG3803" s="199"/>
    </row>
    <row r="3804" spans="19:33" customFormat="1" ht="12.75">
      <c r="S3804" s="199"/>
      <c r="T3804" s="199"/>
      <c r="U3804" s="199"/>
      <c r="V3804" s="199"/>
      <c r="W3804" s="199"/>
      <c r="X3804" s="199"/>
      <c r="Y3804" s="199"/>
      <c r="Z3804" s="199"/>
      <c r="AA3804" s="199"/>
      <c r="AB3804" s="199"/>
      <c r="AC3804" s="199"/>
      <c r="AD3804" s="199"/>
      <c r="AE3804" s="199"/>
      <c r="AF3804" s="199"/>
      <c r="AG3804" s="199"/>
    </row>
    <row r="3805" spans="19:33" customFormat="1" ht="12.75">
      <c r="S3805" s="199"/>
      <c r="T3805" s="199"/>
      <c r="U3805" s="199"/>
      <c r="V3805" s="199"/>
      <c r="W3805" s="199"/>
      <c r="X3805" s="199"/>
      <c r="Y3805" s="199"/>
      <c r="Z3805" s="199"/>
      <c r="AA3805" s="199"/>
      <c r="AB3805" s="199"/>
      <c r="AC3805" s="199"/>
      <c r="AD3805" s="199"/>
      <c r="AE3805" s="199"/>
      <c r="AF3805" s="199"/>
      <c r="AG3805" s="199"/>
    </row>
    <row r="3806" spans="19:33" customFormat="1" ht="12.75">
      <c r="S3806" s="199"/>
      <c r="T3806" s="199"/>
      <c r="U3806" s="199"/>
      <c r="V3806" s="199"/>
      <c r="W3806" s="199"/>
      <c r="X3806" s="199"/>
      <c r="Y3806" s="199"/>
      <c r="Z3806" s="199"/>
      <c r="AA3806" s="199"/>
      <c r="AB3806" s="199"/>
      <c r="AC3806" s="199"/>
      <c r="AD3806" s="199"/>
      <c r="AE3806" s="199"/>
      <c r="AF3806" s="199"/>
      <c r="AG3806" s="199"/>
    </row>
    <row r="3807" spans="19:33" customFormat="1" ht="12.75">
      <c r="S3807" s="199"/>
      <c r="T3807" s="199"/>
      <c r="U3807" s="199"/>
      <c r="V3807" s="199"/>
      <c r="W3807" s="199"/>
      <c r="X3807" s="199"/>
      <c r="Y3807" s="199"/>
      <c r="Z3807" s="199"/>
      <c r="AA3807" s="199"/>
      <c r="AB3807" s="199"/>
      <c r="AC3807" s="199"/>
      <c r="AD3807" s="199"/>
      <c r="AE3807" s="199"/>
      <c r="AF3807" s="199"/>
      <c r="AG3807" s="199"/>
    </row>
    <row r="3808" spans="19:33" customFormat="1" ht="12.75">
      <c r="S3808" s="199"/>
      <c r="T3808" s="199"/>
      <c r="U3808" s="199"/>
      <c r="V3808" s="199"/>
      <c r="W3808" s="199"/>
      <c r="X3808" s="199"/>
      <c r="Y3808" s="199"/>
      <c r="Z3808" s="199"/>
      <c r="AA3808" s="199"/>
      <c r="AB3808" s="199"/>
      <c r="AC3808" s="199"/>
      <c r="AD3808" s="199"/>
      <c r="AE3808" s="199"/>
      <c r="AF3808" s="199"/>
      <c r="AG3808" s="199"/>
    </row>
    <row r="3809" spans="19:33" customFormat="1" ht="12.75">
      <c r="S3809" s="199"/>
      <c r="T3809" s="199"/>
      <c r="U3809" s="199"/>
      <c r="V3809" s="199"/>
      <c r="W3809" s="199"/>
      <c r="X3809" s="199"/>
      <c r="Y3809" s="199"/>
      <c r="Z3809" s="199"/>
      <c r="AA3809" s="199"/>
      <c r="AB3809" s="199"/>
      <c r="AC3809" s="199"/>
      <c r="AD3809" s="199"/>
      <c r="AE3809" s="199"/>
      <c r="AF3809" s="199"/>
      <c r="AG3809" s="199"/>
    </row>
    <row r="3810" spans="19:33" customFormat="1" ht="12.75">
      <c r="S3810" s="199"/>
      <c r="T3810" s="199"/>
      <c r="U3810" s="199"/>
      <c r="V3810" s="199"/>
      <c r="W3810" s="199"/>
      <c r="X3810" s="199"/>
      <c r="Y3810" s="199"/>
      <c r="Z3810" s="199"/>
      <c r="AA3810" s="199"/>
      <c r="AB3810" s="199"/>
      <c r="AC3810" s="199"/>
      <c r="AD3810" s="199"/>
      <c r="AE3810" s="199"/>
      <c r="AF3810" s="199"/>
      <c r="AG3810" s="199"/>
    </row>
    <row r="3811" spans="19:33" customFormat="1" ht="12.75">
      <c r="S3811" s="199"/>
      <c r="T3811" s="199"/>
      <c r="U3811" s="199"/>
      <c r="V3811" s="199"/>
      <c r="W3811" s="199"/>
      <c r="X3811" s="199"/>
      <c r="Y3811" s="199"/>
      <c r="Z3811" s="199"/>
      <c r="AA3811" s="199"/>
      <c r="AB3811" s="199"/>
      <c r="AC3811" s="199"/>
      <c r="AD3811" s="199"/>
      <c r="AE3811" s="199"/>
      <c r="AF3811" s="199"/>
      <c r="AG3811" s="199"/>
    </row>
    <row r="3812" spans="19:33" customFormat="1" ht="12.75">
      <c r="S3812" s="199"/>
      <c r="T3812" s="199"/>
      <c r="U3812" s="199"/>
      <c r="V3812" s="199"/>
      <c r="W3812" s="199"/>
      <c r="X3812" s="199"/>
      <c r="Y3812" s="199"/>
      <c r="Z3812" s="199"/>
      <c r="AA3812" s="199"/>
      <c r="AB3812" s="199"/>
      <c r="AC3812" s="199"/>
      <c r="AD3812" s="199"/>
      <c r="AE3812" s="199"/>
      <c r="AF3812" s="199"/>
      <c r="AG3812" s="199"/>
    </row>
    <row r="3813" spans="19:33" customFormat="1" ht="12.75">
      <c r="S3813" s="199"/>
      <c r="T3813" s="199"/>
      <c r="U3813" s="199"/>
      <c r="V3813" s="199"/>
      <c r="W3813" s="199"/>
      <c r="X3813" s="199"/>
      <c r="Y3813" s="199"/>
      <c r="Z3813" s="199"/>
      <c r="AA3813" s="199"/>
      <c r="AB3813" s="199"/>
      <c r="AC3813" s="199"/>
      <c r="AD3813" s="199"/>
      <c r="AE3813" s="199"/>
      <c r="AF3813" s="199"/>
      <c r="AG3813" s="199"/>
    </row>
    <row r="3814" spans="19:33" customFormat="1" ht="12.75">
      <c r="S3814" s="199"/>
      <c r="T3814" s="199"/>
      <c r="U3814" s="199"/>
      <c r="V3814" s="199"/>
      <c r="W3814" s="199"/>
      <c r="X3814" s="199"/>
      <c r="Y3814" s="199"/>
      <c r="Z3814" s="199"/>
      <c r="AA3814" s="199"/>
      <c r="AB3814" s="199"/>
      <c r="AC3814" s="199"/>
      <c r="AD3814" s="199"/>
      <c r="AE3814" s="199"/>
      <c r="AF3814" s="199"/>
      <c r="AG3814" s="199"/>
    </row>
    <row r="3815" spans="19:33" customFormat="1" ht="12.75">
      <c r="S3815" s="199"/>
      <c r="T3815" s="199"/>
      <c r="U3815" s="199"/>
      <c r="V3815" s="199"/>
      <c r="W3815" s="199"/>
      <c r="X3815" s="199"/>
      <c r="Y3815" s="199"/>
      <c r="Z3815" s="199"/>
      <c r="AA3815" s="199"/>
      <c r="AB3815" s="199"/>
      <c r="AC3815" s="199"/>
      <c r="AD3815" s="199"/>
      <c r="AE3815" s="199"/>
      <c r="AF3815" s="199"/>
      <c r="AG3815" s="199"/>
    </row>
    <row r="3816" spans="19:33" customFormat="1" ht="12.75">
      <c r="S3816" s="199"/>
      <c r="T3816" s="199"/>
      <c r="U3816" s="199"/>
      <c r="V3816" s="199"/>
      <c r="W3816" s="199"/>
      <c r="X3816" s="199"/>
      <c r="Y3816" s="199"/>
      <c r="Z3816" s="199"/>
      <c r="AA3816" s="199"/>
      <c r="AB3816" s="199"/>
      <c r="AC3816" s="199"/>
      <c r="AD3816" s="199"/>
      <c r="AE3816" s="199"/>
      <c r="AF3816" s="199"/>
      <c r="AG3816" s="199"/>
    </row>
    <row r="3817" spans="19:33" customFormat="1" ht="12.75">
      <c r="S3817" s="199"/>
      <c r="T3817" s="199"/>
      <c r="U3817" s="199"/>
      <c r="V3817" s="199"/>
      <c r="W3817" s="199"/>
      <c r="X3817" s="199"/>
      <c r="Y3817" s="199"/>
      <c r="Z3817" s="199"/>
      <c r="AA3817" s="199"/>
      <c r="AB3817" s="199"/>
      <c r="AC3817" s="199"/>
      <c r="AD3817" s="199"/>
      <c r="AE3817" s="199"/>
      <c r="AF3817" s="199"/>
      <c r="AG3817" s="199"/>
    </row>
    <row r="3818" spans="19:33" customFormat="1" ht="12.75">
      <c r="S3818" s="199"/>
      <c r="T3818" s="199"/>
      <c r="U3818" s="199"/>
      <c r="V3818" s="199"/>
      <c r="W3818" s="199"/>
      <c r="X3818" s="199"/>
      <c r="Y3818" s="199"/>
      <c r="Z3818" s="199"/>
      <c r="AA3818" s="199"/>
      <c r="AB3818" s="199"/>
      <c r="AC3818" s="199"/>
      <c r="AD3818" s="199"/>
      <c r="AE3818" s="199"/>
      <c r="AF3818" s="199"/>
      <c r="AG3818" s="199"/>
    </row>
    <row r="3819" spans="19:33" customFormat="1" ht="12.75">
      <c r="S3819" s="199"/>
      <c r="T3819" s="199"/>
      <c r="U3819" s="199"/>
      <c r="V3819" s="199"/>
      <c r="W3819" s="199"/>
      <c r="X3819" s="199"/>
      <c r="Y3819" s="199"/>
      <c r="Z3819" s="199"/>
      <c r="AA3819" s="199"/>
      <c r="AB3819" s="199"/>
      <c r="AC3819" s="199"/>
      <c r="AD3819" s="199"/>
      <c r="AE3819" s="199"/>
      <c r="AF3819" s="199"/>
      <c r="AG3819" s="199"/>
    </row>
    <row r="3820" spans="19:33" customFormat="1" ht="12.75">
      <c r="S3820" s="199"/>
      <c r="T3820" s="199"/>
      <c r="U3820" s="199"/>
      <c r="V3820" s="199"/>
      <c r="W3820" s="199"/>
      <c r="X3820" s="199"/>
      <c r="Y3820" s="199"/>
      <c r="Z3820" s="199"/>
      <c r="AA3820" s="199"/>
      <c r="AB3820" s="199"/>
      <c r="AC3820" s="199"/>
      <c r="AD3820" s="199"/>
      <c r="AE3820" s="199"/>
      <c r="AF3820" s="199"/>
      <c r="AG3820" s="199"/>
    </row>
    <row r="3821" spans="19:33" customFormat="1" ht="12.75">
      <c r="S3821" s="199"/>
      <c r="T3821" s="199"/>
      <c r="U3821" s="199"/>
      <c r="V3821" s="199"/>
      <c r="W3821" s="199"/>
      <c r="X3821" s="199"/>
      <c r="Y3821" s="199"/>
      <c r="Z3821" s="199"/>
      <c r="AA3821" s="199"/>
      <c r="AB3821" s="199"/>
      <c r="AC3821" s="199"/>
      <c r="AD3821" s="199"/>
      <c r="AE3821" s="199"/>
      <c r="AF3821" s="199"/>
      <c r="AG3821" s="199"/>
    </row>
    <row r="3822" spans="19:33" customFormat="1" ht="12.75">
      <c r="S3822" s="199"/>
      <c r="T3822" s="199"/>
      <c r="U3822" s="199"/>
      <c r="V3822" s="199"/>
      <c r="W3822" s="199"/>
      <c r="X3822" s="199"/>
      <c r="Y3822" s="199"/>
      <c r="Z3822" s="199"/>
      <c r="AA3822" s="199"/>
      <c r="AB3822" s="199"/>
      <c r="AC3822" s="199"/>
      <c r="AD3822" s="199"/>
      <c r="AE3822" s="199"/>
      <c r="AF3822" s="199"/>
      <c r="AG3822" s="199"/>
    </row>
    <row r="3823" spans="19:33" customFormat="1" ht="12.75">
      <c r="S3823" s="199"/>
      <c r="T3823" s="199"/>
      <c r="U3823" s="199"/>
      <c r="V3823" s="199"/>
      <c r="W3823" s="199"/>
      <c r="X3823" s="199"/>
      <c r="Y3823" s="199"/>
      <c r="Z3823" s="199"/>
      <c r="AA3823" s="199"/>
      <c r="AB3823" s="199"/>
      <c r="AC3823" s="199"/>
      <c r="AD3823" s="199"/>
      <c r="AE3823" s="199"/>
      <c r="AF3823" s="199"/>
      <c r="AG3823" s="199"/>
    </row>
    <row r="3824" spans="19:33" customFormat="1" ht="12.75">
      <c r="S3824" s="199"/>
      <c r="T3824" s="199"/>
      <c r="U3824" s="199"/>
      <c r="V3824" s="199"/>
      <c r="W3824" s="199"/>
      <c r="X3824" s="199"/>
      <c r="Y3824" s="199"/>
      <c r="Z3824" s="199"/>
      <c r="AA3824" s="199"/>
      <c r="AB3824" s="199"/>
      <c r="AC3824" s="199"/>
      <c r="AD3824" s="199"/>
      <c r="AE3824" s="199"/>
      <c r="AF3824" s="199"/>
      <c r="AG3824" s="199"/>
    </row>
    <row r="3825" spans="19:33" customFormat="1" ht="12.75">
      <c r="S3825" s="199"/>
      <c r="T3825" s="199"/>
      <c r="U3825" s="199"/>
      <c r="V3825" s="199"/>
      <c r="W3825" s="199"/>
      <c r="X3825" s="199"/>
      <c r="Y3825" s="199"/>
      <c r="Z3825" s="199"/>
      <c r="AA3825" s="199"/>
      <c r="AB3825" s="199"/>
      <c r="AC3825" s="199"/>
      <c r="AD3825" s="199"/>
      <c r="AE3825" s="199"/>
      <c r="AF3825" s="199"/>
      <c r="AG3825" s="199"/>
    </row>
    <row r="3826" spans="19:33" customFormat="1" ht="12.75">
      <c r="S3826" s="199"/>
      <c r="T3826" s="199"/>
      <c r="U3826" s="199"/>
      <c r="V3826" s="199"/>
      <c r="W3826" s="199"/>
      <c r="X3826" s="199"/>
      <c r="Y3826" s="199"/>
      <c r="Z3826" s="199"/>
      <c r="AA3826" s="199"/>
      <c r="AB3826" s="199"/>
      <c r="AC3826" s="199"/>
      <c r="AD3826" s="199"/>
      <c r="AE3826" s="199"/>
      <c r="AF3826" s="199"/>
      <c r="AG3826" s="199"/>
    </row>
    <row r="3827" spans="19:33" customFormat="1" ht="12.75">
      <c r="S3827" s="199"/>
      <c r="T3827" s="199"/>
      <c r="U3827" s="199"/>
      <c r="V3827" s="199"/>
      <c r="W3827" s="199"/>
      <c r="X3827" s="199"/>
      <c r="Y3827" s="199"/>
      <c r="Z3827" s="199"/>
      <c r="AA3827" s="199"/>
      <c r="AB3827" s="199"/>
      <c r="AC3827" s="199"/>
      <c r="AD3827" s="199"/>
      <c r="AE3827" s="199"/>
      <c r="AF3827" s="199"/>
      <c r="AG3827" s="199"/>
    </row>
    <row r="3828" spans="19:33" customFormat="1" ht="12.75">
      <c r="S3828" s="199"/>
      <c r="T3828" s="199"/>
      <c r="U3828" s="199"/>
      <c r="V3828" s="199"/>
      <c r="W3828" s="199"/>
      <c r="X3828" s="199"/>
      <c r="Y3828" s="199"/>
      <c r="Z3828" s="199"/>
      <c r="AA3828" s="199"/>
      <c r="AB3828" s="199"/>
      <c r="AC3828" s="199"/>
      <c r="AD3828" s="199"/>
      <c r="AE3828" s="199"/>
      <c r="AF3828" s="199"/>
      <c r="AG3828" s="199"/>
    </row>
    <row r="3829" spans="19:33" customFormat="1" ht="12.75">
      <c r="S3829" s="199"/>
      <c r="T3829" s="199"/>
      <c r="U3829" s="199"/>
      <c r="V3829" s="199"/>
      <c r="W3829" s="199"/>
      <c r="X3829" s="199"/>
      <c r="Y3829" s="199"/>
      <c r="Z3829" s="199"/>
      <c r="AA3829" s="199"/>
      <c r="AB3829" s="199"/>
      <c r="AC3829" s="199"/>
      <c r="AD3829" s="199"/>
      <c r="AE3829" s="199"/>
      <c r="AF3829" s="199"/>
      <c r="AG3829" s="199"/>
    </row>
    <row r="3830" spans="19:33" customFormat="1" ht="12.75">
      <c r="S3830" s="199"/>
      <c r="T3830" s="199"/>
      <c r="U3830" s="199"/>
      <c r="V3830" s="199"/>
      <c r="W3830" s="199"/>
      <c r="X3830" s="199"/>
      <c r="Y3830" s="199"/>
      <c r="Z3830" s="199"/>
      <c r="AA3830" s="199"/>
      <c r="AB3830" s="199"/>
      <c r="AC3830" s="199"/>
      <c r="AD3830" s="199"/>
      <c r="AE3830" s="199"/>
      <c r="AF3830" s="199"/>
      <c r="AG3830" s="199"/>
    </row>
    <row r="3831" spans="19:33" customFormat="1" ht="12.75">
      <c r="S3831" s="199"/>
      <c r="T3831" s="199"/>
      <c r="U3831" s="199"/>
      <c r="V3831" s="199"/>
      <c r="W3831" s="199"/>
      <c r="X3831" s="199"/>
      <c r="Y3831" s="199"/>
      <c r="Z3831" s="199"/>
      <c r="AA3831" s="199"/>
      <c r="AB3831" s="199"/>
      <c r="AC3831" s="199"/>
      <c r="AD3831" s="199"/>
      <c r="AE3831" s="199"/>
      <c r="AF3831" s="199"/>
      <c r="AG3831" s="199"/>
    </row>
    <row r="3832" spans="19:33" customFormat="1" ht="12.75">
      <c r="S3832" s="199"/>
      <c r="T3832" s="199"/>
      <c r="U3832" s="199"/>
      <c r="V3832" s="199"/>
      <c r="W3832" s="199"/>
      <c r="X3832" s="199"/>
      <c r="Y3832" s="199"/>
      <c r="Z3832" s="199"/>
      <c r="AA3832" s="199"/>
      <c r="AB3832" s="199"/>
      <c r="AC3832" s="199"/>
      <c r="AD3832" s="199"/>
      <c r="AE3832" s="199"/>
      <c r="AF3832" s="199"/>
      <c r="AG3832" s="199"/>
    </row>
    <row r="3833" spans="19:33" customFormat="1" ht="12.75">
      <c r="S3833" s="199"/>
      <c r="T3833" s="199"/>
      <c r="U3833" s="199"/>
      <c r="V3833" s="199"/>
      <c r="W3833" s="199"/>
      <c r="X3833" s="199"/>
      <c r="Y3833" s="199"/>
      <c r="Z3833" s="199"/>
      <c r="AA3833" s="199"/>
      <c r="AB3833" s="199"/>
      <c r="AC3833" s="199"/>
      <c r="AD3833" s="199"/>
      <c r="AE3833" s="199"/>
      <c r="AF3833" s="199"/>
      <c r="AG3833" s="199"/>
    </row>
    <row r="3834" spans="19:33" customFormat="1" ht="12.75">
      <c r="S3834" s="199"/>
      <c r="T3834" s="199"/>
      <c r="U3834" s="199"/>
      <c r="V3834" s="199"/>
      <c r="W3834" s="199"/>
      <c r="X3834" s="199"/>
      <c r="Y3834" s="199"/>
      <c r="Z3834" s="199"/>
      <c r="AA3834" s="199"/>
      <c r="AB3834" s="199"/>
      <c r="AC3834" s="199"/>
      <c r="AD3834" s="199"/>
      <c r="AE3834" s="199"/>
      <c r="AF3834" s="199"/>
      <c r="AG3834" s="199"/>
    </row>
    <row r="3835" spans="19:33" customFormat="1" ht="12.75">
      <c r="S3835" s="199"/>
      <c r="T3835" s="199"/>
      <c r="U3835" s="199"/>
      <c r="V3835" s="199"/>
      <c r="W3835" s="199"/>
      <c r="X3835" s="199"/>
      <c r="Y3835" s="199"/>
      <c r="Z3835" s="199"/>
      <c r="AA3835" s="199"/>
      <c r="AB3835" s="199"/>
      <c r="AC3835" s="199"/>
      <c r="AD3835" s="199"/>
      <c r="AE3835" s="199"/>
      <c r="AF3835" s="199"/>
      <c r="AG3835" s="199"/>
    </row>
    <row r="3836" spans="19:33" customFormat="1" ht="12.75">
      <c r="S3836" s="199"/>
      <c r="T3836" s="199"/>
      <c r="U3836" s="199"/>
      <c r="V3836" s="199"/>
      <c r="W3836" s="199"/>
      <c r="X3836" s="199"/>
      <c r="Y3836" s="199"/>
      <c r="Z3836" s="199"/>
      <c r="AA3836" s="199"/>
      <c r="AB3836" s="199"/>
      <c r="AC3836" s="199"/>
      <c r="AD3836" s="199"/>
      <c r="AE3836" s="199"/>
      <c r="AF3836" s="199"/>
      <c r="AG3836" s="199"/>
    </row>
    <row r="3837" spans="19:33" customFormat="1" ht="12.75">
      <c r="S3837" s="199"/>
      <c r="T3837" s="199"/>
      <c r="U3837" s="199"/>
      <c r="V3837" s="199"/>
      <c r="W3837" s="199"/>
      <c r="X3837" s="199"/>
      <c r="Y3837" s="199"/>
      <c r="Z3837" s="199"/>
      <c r="AA3837" s="199"/>
      <c r="AB3837" s="199"/>
      <c r="AC3837" s="199"/>
      <c r="AD3837" s="199"/>
      <c r="AE3837" s="199"/>
      <c r="AF3837" s="199"/>
      <c r="AG3837" s="199"/>
    </row>
    <row r="3838" spans="19:33" customFormat="1" ht="12.75">
      <c r="S3838" s="199"/>
      <c r="T3838" s="199"/>
      <c r="U3838" s="199"/>
      <c r="V3838" s="199"/>
      <c r="W3838" s="199"/>
      <c r="X3838" s="199"/>
      <c r="Y3838" s="199"/>
      <c r="Z3838" s="199"/>
      <c r="AA3838" s="199"/>
      <c r="AB3838" s="199"/>
      <c r="AC3838" s="199"/>
      <c r="AD3838" s="199"/>
      <c r="AE3838" s="199"/>
      <c r="AF3838" s="199"/>
      <c r="AG3838" s="199"/>
    </row>
    <row r="3839" spans="19:33" customFormat="1" ht="12.75">
      <c r="S3839" s="199"/>
      <c r="T3839" s="199"/>
      <c r="U3839" s="199"/>
      <c r="V3839" s="199"/>
      <c r="W3839" s="199"/>
      <c r="X3839" s="199"/>
      <c r="Y3839" s="199"/>
      <c r="Z3839" s="199"/>
      <c r="AA3839" s="199"/>
      <c r="AB3839" s="199"/>
      <c r="AC3839" s="199"/>
      <c r="AD3839" s="199"/>
      <c r="AE3839" s="199"/>
      <c r="AF3839" s="199"/>
      <c r="AG3839" s="199"/>
    </row>
    <row r="3840" spans="19:33" customFormat="1" ht="12.75">
      <c r="S3840" s="199"/>
      <c r="T3840" s="199"/>
      <c r="U3840" s="199"/>
      <c r="V3840" s="199"/>
      <c r="W3840" s="199"/>
      <c r="X3840" s="199"/>
      <c r="Y3840" s="199"/>
      <c r="Z3840" s="199"/>
      <c r="AA3840" s="199"/>
      <c r="AB3840" s="199"/>
      <c r="AC3840" s="199"/>
      <c r="AD3840" s="199"/>
      <c r="AE3840" s="199"/>
      <c r="AF3840" s="199"/>
      <c r="AG3840" s="199"/>
    </row>
    <row r="3841" spans="19:33" customFormat="1" ht="12.75">
      <c r="S3841" s="199"/>
      <c r="T3841" s="199"/>
      <c r="U3841" s="199"/>
      <c r="V3841" s="199"/>
      <c r="W3841" s="199"/>
      <c r="X3841" s="199"/>
      <c r="Y3841" s="199"/>
      <c r="Z3841" s="199"/>
      <c r="AA3841" s="199"/>
      <c r="AB3841" s="199"/>
      <c r="AC3841" s="199"/>
      <c r="AD3841" s="199"/>
      <c r="AE3841" s="199"/>
      <c r="AF3841" s="199"/>
      <c r="AG3841" s="199"/>
    </row>
    <row r="3842" spans="19:33" customFormat="1" ht="12.75">
      <c r="S3842" s="199"/>
      <c r="T3842" s="199"/>
      <c r="U3842" s="199"/>
      <c r="V3842" s="199"/>
      <c r="W3842" s="199"/>
      <c r="X3842" s="199"/>
      <c r="Y3842" s="199"/>
      <c r="Z3842" s="199"/>
      <c r="AA3842" s="199"/>
      <c r="AB3842" s="199"/>
      <c r="AC3842" s="199"/>
      <c r="AD3842" s="199"/>
      <c r="AE3842" s="199"/>
      <c r="AF3842" s="199"/>
      <c r="AG3842" s="199"/>
    </row>
    <row r="3843" spans="19:33" customFormat="1" ht="12.75">
      <c r="S3843" s="199"/>
      <c r="T3843" s="199"/>
      <c r="U3843" s="199"/>
      <c r="V3843" s="199"/>
      <c r="W3843" s="199"/>
      <c r="X3843" s="199"/>
      <c r="Y3843" s="199"/>
      <c r="Z3843" s="199"/>
      <c r="AA3843" s="199"/>
      <c r="AB3843" s="199"/>
      <c r="AC3843" s="199"/>
      <c r="AD3843" s="199"/>
      <c r="AE3843" s="199"/>
      <c r="AF3843" s="199"/>
      <c r="AG3843" s="199"/>
    </row>
    <row r="3844" spans="19:33" customFormat="1" ht="12.75">
      <c r="S3844" s="199"/>
      <c r="T3844" s="199"/>
      <c r="U3844" s="199"/>
      <c r="V3844" s="199"/>
      <c r="W3844" s="199"/>
      <c r="X3844" s="199"/>
      <c r="Y3844" s="199"/>
      <c r="Z3844" s="199"/>
      <c r="AA3844" s="199"/>
      <c r="AB3844" s="199"/>
      <c r="AC3844" s="199"/>
      <c r="AD3844" s="199"/>
      <c r="AE3844" s="199"/>
      <c r="AF3844" s="199"/>
      <c r="AG3844" s="199"/>
    </row>
    <row r="3845" spans="19:33" customFormat="1" ht="12.75">
      <c r="S3845" s="199"/>
      <c r="T3845" s="199"/>
      <c r="U3845" s="199"/>
      <c r="V3845" s="199"/>
      <c r="W3845" s="199"/>
      <c r="X3845" s="199"/>
      <c r="Y3845" s="199"/>
      <c r="Z3845" s="199"/>
      <c r="AA3845" s="199"/>
      <c r="AB3845" s="199"/>
      <c r="AC3845" s="199"/>
      <c r="AD3845" s="199"/>
      <c r="AE3845" s="199"/>
      <c r="AF3845" s="199"/>
      <c r="AG3845" s="199"/>
    </row>
    <row r="3846" spans="19:33" customFormat="1" ht="12.75">
      <c r="S3846" s="199"/>
      <c r="T3846" s="199"/>
      <c r="U3846" s="199"/>
      <c r="V3846" s="199"/>
      <c r="W3846" s="199"/>
      <c r="X3846" s="199"/>
      <c r="Y3846" s="199"/>
      <c r="Z3846" s="199"/>
      <c r="AA3846" s="199"/>
      <c r="AB3846" s="199"/>
      <c r="AC3846" s="199"/>
      <c r="AD3846" s="199"/>
      <c r="AE3846" s="199"/>
      <c r="AF3846" s="199"/>
      <c r="AG3846" s="199"/>
    </row>
    <row r="3847" spans="19:33" customFormat="1" ht="12.75">
      <c r="S3847" s="199"/>
      <c r="T3847" s="199"/>
      <c r="U3847" s="199"/>
      <c r="V3847" s="199"/>
      <c r="W3847" s="199"/>
      <c r="X3847" s="199"/>
      <c r="Y3847" s="199"/>
      <c r="Z3847" s="199"/>
      <c r="AA3847" s="199"/>
      <c r="AB3847" s="199"/>
      <c r="AC3847" s="199"/>
      <c r="AD3847" s="199"/>
      <c r="AE3847" s="199"/>
      <c r="AF3847" s="199"/>
      <c r="AG3847" s="199"/>
    </row>
    <row r="3848" spans="19:33" customFormat="1" ht="12.75">
      <c r="S3848" s="199"/>
      <c r="T3848" s="199"/>
      <c r="U3848" s="199"/>
      <c r="V3848" s="199"/>
      <c r="W3848" s="199"/>
      <c r="X3848" s="199"/>
      <c r="Y3848" s="199"/>
      <c r="Z3848" s="199"/>
      <c r="AA3848" s="199"/>
      <c r="AB3848" s="199"/>
      <c r="AC3848" s="199"/>
      <c r="AD3848" s="199"/>
      <c r="AE3848" s="199"/>
      <c r="AF3848" s="199"/>
      <c r="AG3848" s="199"/>
    </row>
    <row r="3849" spans="19:33" customFormat="1" ht="12.75">
      <c r="S3849" s="199"/>
      <c r="T3849" s="199"/>
      <c r="U3849" s="199"/>
      <c r="V3849" s="199"/>
      <c r="W3849" s="199"/>
      <c r="X3849" s="199"/>
      <c r="Y3849" s="199"/>
      <c r="Z3849" s="199"/>
      <c r="AA3849" s="199"/>
      <c r="AB3849" s="199"/>
      <c r="AC3849" s="199"/>
      <c r="AD3849" s="199"/>
      <c r="AE3849" s="199"/>
      <c r="AF3849" s="199"/>
      <c r="AG3849" s="199"/>
    </row>
    <row r="3850" spans="19:33" customFormat="1" ht="12.75">
      <c r="S3850" s="199"/>
      <c r="T3850" s="199"/>
      <c r="U3850" s="199"/>
      <c r="V3850" s="199"/>
      <c r="W3850" s="199"/>
      <c r="X3850" s="199"/>
      <c r="Y3850" s="199"/>
      <c r="Z3850" s="199"/>
      <c r="AA3850" s="199"/>
      <c r="AB3850" s="199"/>
      <c r="AC3850" s="199"/>
      <c r="AD3850" s="199"/>
      <c r="AE3850" s="199"/>
      <c r="AF3850" s="199"/>
      <c r="AG3850" s="199"/>
    </row>
    <row r="3851" spans="19:33" customFormat="1" ht="12.75">
      <c r="S3851" s="199"/>
      <c r="T3851" s="199"/>
      <c r="U3851" s="199"/>
      <c r="V3851" s="199"/>
      <c r="W3851" s="199"/>
      <c r="X3851" s="199"/>
      <c r="Y3851" s="199"/>
      <c r="Z3851" s="199"/>
      <c r="AA3851" s="199"/>
      <c r="AB3851" s="199"/>
      <c r="AC3851" s="199"/>
      <c r="AD3851" s="199"/>
      <c r="AE3851" s="199"/>
      <c r="AF3851" s="199"/>
      <c r="AG3851" s="199"/>
    </row>
    <row r="3852" spans="19:33" customFormat="1" ht="12.75">
      <c r="S3852" s="199"/>
      <c r="T3852" s="199"/>
      <c r="U3852" s="199"/>
      <c r="V3852" s="199"/>
      <c r="W3852" s="199"/>
      <c r="X3852" s="199"/>
      <c r="Y3852" s="199"/>
      <c r="Z3852" s="199"/>
      <c r="AA3852" s="199"/>
      <c r="AB3852" s="199"/>
      <c r="AC3852" s="199"/>
      <c r="AD3852" s="199"/>
      <c r="AE3852" s="199"/>
      <c r="AF3852" s="199"/>
      <c r="AG3852" s="199"/>
    </row>
    <row r="3853" spans="19:33" customFormat="1" ht="12.75">
      <c r="S3853" s="199"/>
      <c r="T3853" s="199"/>
      <c r="U3853" s="199"/>
      <c r="V3853" s="199"/>
      <c r="W3853" s="199"/>
      <c r="X3853" s="199"/>
      <c r="Y3853" s="199"/>
      <c r="Z3853" s="199"/>
      <c r="AA3853" s="199"/>
      <c r="AB3853" s="199"/>
      <c r="AC3853" s="199"/>
      <c r="AD3853" s="199"/>
      <c r="AE3853" s="199"/>
      <c r="AF3853" s="199"/>
      <c r="AG3853" s="199"/>
    </row>
    <row r="3854" spans="19:33" customFormat="1" ht="12.75">
      <c r="S3854" s="199"/>
      <c r="T3854" s="199"/>
      <c r="U3854" s="199"/>
      <c r="V3854" s="199"/>
      <c r="W3854" s="199"/>
      <c r="X3854" s="199"/>
      <c r="Y3854" s="199"/>
      <c r="Z3854" s="199"/>
      <c r="AA3854" s="199"/>
      <c r="AB3854" s="199"/>
      <c r="AC3854" s="199"/>
      <c r="AD3854" s="199"/>
      <c r="AE3854" s="199"/>
      <c r="AF3854" s="199"/>
      <c r="AG3854" s="199"/>
    </row>
    <row r="3855" spans="19:33" customFormat="1" ht="12.75">
      <c r="S3855" s="199"/>
      <c r="T3855" s="199"/>
      <c r="U3855" s="199"/>
      <c r="V3855" s="199"/>
      <c r="W3855" s="199"/>
      <c r="X3855" s="199"/>
      <c r="Y3855" s="199"/>
      <c r="Z3855" s="199"/>
      <c r="AA3855" s="199"/>
      <c r="AB3855" s="199"/>
      <c r="AC3855" s="199"/>
      <c r="AD3855" s="199"/>
      <c r="AE3855" s="199"/>
      <c r="AF3855" s="199"/>
      <c r="AG3855" s="199"/>
    </row>
    <row r="3856" spans="19:33" customFormat="1" ht="12.75">
      <c r="S3856" s="199"/>
      <c r="T3856" s="199"/>
      <c r="U3856" s="199"/>
      <c r="V3856" s="199"/>
      <c r="W3856" s="199"/>
      <c r="X3856" s="199"/>
      <c r="Y3856" s="199"/>
      <c r="Z3856" s="199"/>
      <c r="AA3856" s="199"/>
      <c r="AB3856" s="199"/>
      <c r="AC3856" s="199"/>
      <c r="AD3856" s="199"/>
      <c r="AE3856" s="199"/>
      <c r="AF3856" s="199"/>
      <c r="AG3856" s="199"/>
    </row>
    <row r="3857" spans="19:33" customFormat="1" ht="12.75">
      <c r="S3857" s="199"/>
      <c r="T3857" s="199"/>
      <c r="U3857" s="199"/>
      <c r="V3857" s="199"/>
      <c r="W3857" s="199"/>
      <c r="X3857" s="199"/>
      <c r="Y3857" s="199"/>
      <c r="Z3857" s="199"/>
      <c r="AA3857" s="199"/>
      <c r="AB3857" s="199"/>
      <c r="AC3857" s="199"/>
      <c r="AD3857" s="199"/>
      <c r="AE3857" s="199"/>
      <c r="AF3857" s="199"/>
      <c r="AG3857" s="199"/>
    </row>
    <row r="3858" spans="19:33" customFormat="1" ht="12.75">
      <c r="S3858" s="199"/>
      <c r="T3858" s="199"/>
      <c r="U3858" s="199"/>
      <c r="V3858" s="199"/>
      <c r="W3858" s="199"/>
      <c r="X3858" s="199"/>
      <c r="Y3858" s="199"/>
      <c r="Z3858" s="199"/>
      <c r="AA3858" s="199"/>
      <c r="AB3858" s="199"/>
      <c r="AC3858" s="199"/>
      <c r="AD3858" s="199"/>
      <c r="AE3858" s="199"/>
      <c r="AF3858" s="199"/>
      <c r="AG3858" s="199"/>
    </row>
    <row r="3859" spans="19:33" customFormat="1" ht="12.75">
      <c r="S3859" s="199"/>
      <c r="T3859" s="199"/>
      <c r="U3859" s="199"/>
      <c r="V3859" s="199"/>
      <c r="W3859" s="199"/>
      <c r="X3859" s="199"/>
      <c r="Y3859" s="199"/>
      <c r="Z3859" s="199"/>
      <c r="AA3859" s="199"/>
      <c r="AB3859" s="199"/>
      <c r="AC3859" s="199"/>
      <c r="AD3859" s="199"/>
      <c r="AE3859" s="199"/>
      <c r="AF3859" s="199"/>
      <c r="AG3859" s="199"/>
    </row>
    <row r="3860" spans="19:33" customFormat="1" ht="12.75">
      <c r="S3860" s="199"/>
      <c r="T3860" s="199"/>
      <c r="U3860" s="199"/>
      <c r="V3860" s="199"/>
      <c r="W3860" s="199"/>
      <c r="X3860" s="199"/>
      <c r="Y3860" s="199"/>
      <c r="Z3860" s="199"/>
      <c r="AA3860" s="199"/>
      <c r="AB3860" s="199"/>
      <c r="AC3860" s="199"/>
      <c r="AD3860" s="199"/>
      <c r="AE3860" s="199"/>
      <c r="AF3860" s="199"/>
      <c r="AG3860" s="199"/>
    </row>
    <row r="3861" spans="19:33" customFormat="1" ht="12.75">
      <c r="S3861" s="199"/>
      <c r="T3861" s="199"/>
      <c r="U3861" s="199"/>
      <c r="V3861" s="199"/>
      <c r="W3861" s="199"/>
      <c r="X3861" s="199"/>
      <c r="Y3861" s="199"/>
      <c r="Z3861" s="199"/>
      <c r="AA3861" s="199"/>
      <c r="AB3861" s="199"/>
      <c r="AC3861" s="199"/>
      <c r="AD3861" s="199"/>
      <c r="AE3861" s="199"/>
      <c r="AF3861" s="199"/>
      <c r="AG3861" s="199"/>
    </row>
    <row r="3862" spans="19:33" customFormat="1" ht="12.75">
      <c r="S3862" s="199"/>
      <c r="T3862" s="199"/>
      <c r="U3862" s="199"/>
      <c r="V3862" s="199"/>
      <c r="W3862" s="199"/>
      <c r="X3862" s="199"/>
      <c r="Y3862" s="199"/>
      <c r="Z3862" s="199"/>
      <c r="AA3862" s="199"/>
      <c r="AB3862" s="199"/>
      <c r="AC3862" s="199"/>
      <c r="AD3862" s="199"/>
      <c r="AE3862" s="199"/>
      <c r="AF3862" s="199"/>
      <c r="AG3862" s="199"/>
    </row>
    <row r="3863" spans="19:33" customFormat="1" ht="12.75">
      <c r="S3863" s="199"/>
      <c r="T3863" s="199"/>
      <c r="U3863" s="199"/>
      <c r="V3863" s="199"/>
      <c r="W3863" s="199"/>
      <c r="X3863" s="199"/>
      <c r="Y3863" s="199"/>
      <c r="Z3863" s="199"/>
      <c r="AA3863" s="199"/>
      <c r="AB3863" s="199"/>
      <c r="AC3863" s="199"/>
      <c r="AD3863" s="199"/>
      <c r="AE3863" s="199"/>
      <c r="AF3863" s="199"/>
      <c r="AG3863" s="199"/>
    </row>
    <row r="3864" spans="19:33" customFormat="1" ht="12.75">
      <c r="S3864" s="199"/>
      <c r="T3864" s="199"/>
      <c r="U3864" s="199"/>
      <c r="V3864" s="199"/>
      <c r="W3864" s="199"/>
      <c r="X3864" s="199"/>
      <c r="Y3864" s="199"/>
      <c r="Z3864" s="199"/>
      <c r="AA3864" s="199"/>
      <c r="AB3864" s="199"/>
      <c r="AC3864" s="199"/>
      <c r="AD3864" s="199"/>
      <c r="AE3864" s="199"/>
      <c r="AF3864" s="199"/>
      <c r="AG3864" s="199"/>
    </row>
    <row r="3865" spans="19:33" customFormat="1" ht="12.75">
      <c r="S3865" s="199"/>
      <c r="T3865" s="199"/>
      <c r="U3865" s="199"/>
      <c r="V3865" s="199"/>
      <c r="W3865" s="199"/>
      <c r="X3865" s="199"/>
      <c r="Y3865" s="199"/>
      <c r="Z3865" s="199"/>
      <c r="AA3865" s="199"/>
      <c r="AB3865" s="199"/>
      <c r="AC3865" s="199"/>
      <c r="AD3865" s="199"/>
      <c r="AE3865" s="199"/>
      <c r="AF3865" s="199"/>
      <c r="AG3865" s="199"/>
    </row>
    <row r="3866" spans="19:33" customFormat="1" ht="12.75">
      <c r="S3866" s="199"/>
      <c r="T3866" s="199"/>
      <c r="U3866" s="199"/>
      <c r="V3866" s="199"/>
      <c r="W3866" s="199"/>
      <c r="X3866" s="199"/>
      <c r="Y3866" s="199"/>
      <c r="Z3866" s="199"/>
      <c r="AA3866" s="199"/>
      <c r="AB3866" s="199"/>
      <c r="AC3866" s="199"/>
      <c r="AD3866" s="199"/>
      <c r="AE3866" s="199"/>
      <c r="AF3866" s="199"/>
      <c r="AG3866" s="199"/>
    </row>
    <row r="3867" spans="19:33" customFormat="1" ht="12.75">
      <c r="S3867" s="199"/>
      <c r="T3867" s="199"/>
      <c r="U3867" s="199"/>
      <c r="V3867" s="199"/>
      <c r="W3867" s="199"/>
      <c r="X3867" s="199"/>
      <c r="Y3867" s="199"/>
      <c r="Z3867" s="199"/>
      <c r="AA3867" s="199"/>
      <c r="AB3867" s="199"/>
      <c r="AC3867" s="199"/>
      <c r="AD3867" s="199"/>
      <c r="AE3867" s="199"/>
      <c r="AF3867" s="199"/>
      <c r="AG3867" s="199"/>
    </row>
    <row r="3868" spans="19:33" customFormat="1" ht="12.75">
      <c r="S3868" s="199"/>
      <c r="T3868" s="199"/>
      <c r="U3868" s="199"/>
      <c r="V3868" s="199"/>
      <c r="W3868" s="199"/>
      <c r="X3868" s="199"/>
      <c r="Y3868" s="199"/>
      <c r="Z3868" s="199"/>
      <c r="AA3868" s="199"/>
      <c r="AB3868" s="199"/>
      <c r="AC3868" s="199"/>
      <c r="AD3868" s="199"/>
      <c r="AE3868" s="199"/>
      <c r="AF3868" s="199"/>
      <c r="AG3868" s="199"/>
    </row>
    <row r="3869" spans="19:33" customFormat="1" ht="12.75">
      <c r="S3869" s="199"/>
      <c r="T3869" s="199"/>
      <c r="U3869" s="199"/>
      <c r="V3869" s="199"/>
      <c r="W3869" s="199"/>
      <c r="X3869" s="199"/>
      <c r="Y3869" s="199"/>
      <c r="Z3869" s="199"/>
      <c r="AA3869" s="199"/>
      <c r="AB3869" s="199"/>
      <c r="AC3869" s="199"/>
      <c r="AD3869" s="199"/>
      <c r="AE3869" s="199"/>
      <c r="AF3869" s="199"/>
      <c r="AG3869" s="199"/>
    </row>
    <row r="3870" spans="19:33" customFormat="1" ht="12.75">
      <c r="S3870" s="199"/>
      <c r="T3870" s="199"/>
      <c r="U3870" s="199"/>
      <c r="V3870" s="199"/>
      <c r="W3870" s="199"/>
      <c r="X3870" s="199"/>
      <c r="Y3870" s="199"/>
      <c r="Z3870" s="199"/>
      <c r="AA3870" s="199"/>
      <c r="AB3870" s="199"/>
      <c r="AC3870" s="199"/>
      <c r="AD3870" s="199"/>
      <c r="AE3870" s="199"/>
      <c r="AF3870" s="199"/>
      <c r="AG3870" s="199"/>
    </row>
    <row r="3871" spans="19:33" customFormat="1" ht="12.75">
      <c r="S3871" s="199"/>
      <c r="T3871" s="199"/>
      <c r="U3871" s="199"/>
      <c r="V3871" s="199"/>
      <c r="W3871" s="199"/>
      <c r="X3871" s="199"/>
      <c r="Y3871" s="199"/>
      <c r="Z3871" s="199"/>
      <c r="AA3871" s="199"/>
      <c r="AB3871" s="199"/>
      <c r="AC3871" s="199"/>
      <c r="AD3871" s="199"/>
      <c r="AE3871" s="199"/>
      <c r="AF3871" s="199"/>
      <c r="AG3871" s="199"/>
    </row>
    <row r="3872" spans="19:33" customFormat="1" ht="12.75">
      <c r="S3872" s="199"/>
      <c r="T3872" s="199"/>
      <c r="U3872" s="199"/>
      <c r="V3872" s="199"/>
      <c r="W3872" s="199"/>
      <c r="X3872" s="199"/>
      <c r="Y3872" s="199"/>
      <c r="Z3872" s="199"/>
      <c r="AA3872" s="199"/>
      <c r="AB3872" s="199"/>
      <c r="AC3872" s="199"/>
      <c r="AD3872" s="199"/>
      <c r="AE3872" s="199"/>
      <c r="AF3872" s="199"/>
      <c r="AG3872" s="199"/>
    </row>
    <row r="3873" spans="19:33" customFormat="1" ht="12.75">
      <c r="S3873" s="199"/>
      <c r="T3873" s="199"/>
      <c r="U3873" s="199"/>
      <c r="V3873" s="199"/>
      <c r="W3873" s="199"/>
      <c r="X3873" s="199"/>
      <c r="Y3873" s="199"/>
      <c r="Z3873" s="199"/>
      <c r="AA3873" s="199"/>
      <c r="AB3873" s="199"/>
      <c r="AC3873" s="199"/>
      <c r="AD3873" s="199"/>
      <c r="AE3873" s="199"/>
      <c r="AF3873" s="199"/>
      <c r="AG3873" s="199"/>
    </row>
    <row r="3874" spans="19:33" customFormat="1" ht="12.75">
      <c r="S3874" s="199"/>
      <c r="T3874" s="199"/>
      <c r="U3874" s="199"/>
      <c r="V3874" s="199"/>
      <c r="W3874" s="199"/>
      <c r="X3874" s="199"/>
      <c r="Y3874" s="199"/>
      <c r="Z3874" s="199"/>
      <c r="AA3874" s="199"/>
      <c r="AB3874" s="199"/>
      <c r="AC3874" s="199"/>
      <c r="AD3874" s="199"/>
      <c r="AE3874" s="199"/>
      <c r="AF3874" s="199"/>
      <c r="AG3874" s="199"/>
    </row>
    <row r="3875" spans="19:33" customFormat="1" ht="12.75">
      <c r="S3875" s="199"/>
      <c r="T3875" s="199"/>
      <c r="U3875" s="199"/>
      <c r="V3875" s="199"/>
      <c r="W3875" s="199"/>
      <c r="X3875" s="199"/>
      <c r="Y3875" s="199"/>
      <c r="Z3875" s="199"/>
      <c r="AA3875" s="199"/>
      <c r="AB3875" s="199"/>
      <c r="AC3875" s="199"/>
      <c r="AD3875" s="199"/>
      <c r="AE3875" s="199"/>
      <c r="AF3875" s="199"/>
      <c r="AG3875" s="199"/>
    </row>
    <row r="3876" spans="19:33" customFormat="1" ht="12.75">
      <c r="S3876" s="199"/>
      <c r="T3876" s="199"/>
      <c r="U3876" s="199"/>
      <c r="V3876" s="199"/>
      <c r="W3876" s="199"/>
      <c r="X3876" s="199"/>
      <c r="Y3876" s="199"/>
      <c r="Z3876" s="199"/>
      <c r="AA3876" s="199"/>
      <c r="AB3876" s="199"/>
      <c r="AC3876" s="199"/>
      <c r="AD3876" s="199"/>
      <c r="AE3876" s="199"/>
      <c r="AF3876" s="199"/>
      <c r="AG3876" s="199"/>
    </row>
    <row r="3877" spans="19:33" customFormat="1" ht="12.75">
      <c r="S3877" s="199"/>
      <c r="T3877" s="199"/>
      <c r="U3877" s="199"/>
      <c r="V3877" s="199"/>
      <c r="W3877" s="199"/>
      <c r="X3877" s="199"/>
      <c r="Y3877" s="199"/>
      <c r="Z3877" s="199"/>
      <c r="AA3877" s="199"/>
      <c r="AB3877" s="199"/>
      <c r="AC3877" s="199"/>
      <c r="AD3877" s="199"/>
      <c r="AE3877" s="199"/>
      <c r="AF3877" s="199"/>
      <c r="AG3877" s="199"/>
    </row>
    <row r="3878" spans="19:33" customFormat="1" ht="12.75">
      <c r="S3878" s="199"/>
      <c r="T3878" s="199"/>
      <c r="U3878" s="199"/>
      <c r="V3878" s="199"/>
      <c r="W3878" s="199"/>
      <c r="X3878" s="199"/>
      <c r="Y3878" s="199"/>
      <c r="Z3878" s="199"/>
      <c r="AA3878" s="199"/>
      <c r="AB3878" s="199"/>
      <c r="AC3878" s="199"/>
      <c r="AD3878" s="199"/>
      <c r="AE3878" s="199"/>
      <c r="AF3878" s="199"/>
      <c r="AG3878" s="199"/>
    </row>
    <row r="3879" spans="19:33" customFormat="1" ht="12.75">
      <c r="S3879" s="199"/>
      <c r="T3879" s="199"/>
      <c r="U3879" s="199"/>
      <c r="V3879" s="199"/>
      <c r="W3879" s="199"/>
      <c r="X3879" s="199"/>
      <c r="Y3879" s="199"/>
      <c r="Z3879" s="199"/>
      <c r="AA3879" s="199"/>
      <c r="AB3879" s="199"/>
      <c r="AC3879" s="199"/>
      <c r="AD3879" s="199"/>
      <c r="AE3879" s="199"/>
      <c r="AF3879" s="199"/>
      <c r="AG3879" s="199"/>
    </row>
    <row r="3880" spans="19:33" customFormat="1" ht="12.75">
      <c r="S3880" s="199"/>
      <c r="T3880" s="199"/>
      <c r="U3880" s="199"/>
      <c r="V3880" s="199"/>
      <c r="W3880" s="199"/>
      <c r="X3880" s="199"/>
      <c r="Y3880" s="199"/>
      <c r="Z3880" s="199"/>
      <c r="AA3880" s="199"/>
      <c r="AB3880" s="199"/>
      <c r="AC3880" s="199"/>
      <c r="AD3880" s="199"/>
      <c r="AE3880" s="199"/>
      <c r="AF3880" s="199"/>
      <c r="AG3880" s="199"/>
    </row>
    <row r="3881" spans="19:33" customFormat="1" ht="12.75">
      <c r="S3881" s="199"/>
      <c r="T3881" s="199"/>
      <c r="U3881" s="199"/>
      <c r="V3881" s="199"/>
      <c r="W3881" s="199"/>
      <c r="X3881" s="199"/>
      <c r="Y3881" s="199"/>
      <c r="Z3881" s="199"/>
      <c r="AA3881" s="199"/>
      <c r="AB3881" s="199"/>
      <c r="AC3881" s="199"/>
      <c r="AD3881" s="199"/>
      <c r="AE3881" s="199"/>
      <c r="AF3881" s="199"/>
      <c r="AG3881" s="199"/>
    </row>
    <row r="3882" spans="19:33" customFormat="1" ht="12.75">
      <c r="S3882" s="199"/>
      <c r="T3882" s="199"/>
      <c r="U3882" s="199"/>
      <c r="V3882" s="199"/>
      <c r="W3882" s="199"/>
      <c r="X3882" s="199"/>
      <c r="Y3882" s="199"/>
      <c r="Z3882" s="199"/>
      <c r="AA3882" s="199"/>
      <c r="AB3882" s="199"/>
      <c r="AC3882" s="199"/>
      <c r="AD3882" s="199"/>
      <c r="AE3882" s="199"/>
      <c r="AF3882" s="199"/>
      <c r="AG3882" s="199"/>
    </row>
    <row r="3883" spans="19:33" customFormat="1" ht="12.75">
      <c r="S3883" s="199"/>
      <c r="T3883" s="199"/>
      <c r="U3883" s="199"/>
      <c r="V3883" s="199"/>
      <c r="W3883" s="199"/>
      <c r="X3883" s="199"/>
      <c r="Y3883" s="199"/>
      <c r="Z3883" s="199"/>
      <c r="AA3883" s="199"/>
      <c r="AB3883" s="199"/>
      <c r="AC3883" s="199"/>
      <c r="AD3883" s="199"/>
      <c r="AE3883" s="199"/>
      <c r="AF3883" s="199"/>
      <c r="AG3883" s="199"/>
    </row>
    <row r="3884" spans="19:33" customFormat="1" ht="12.75">
      <c r="S3884" s="199"/>
      <c r="T3884" s="199"/>
      <c r="U3884" s="199"/>
      <c r="V3884" s="199"/>
      <c r="W3884" s="199"/>
      <c r="X3884" s="199"/>
      <c r="Y3884" s="199"/>
      <c r="Z3884" s="199"/>
      <c r="AA3884" s="199"/>
      <c r="AB3884" s="199"/>
      <c r="AC3884" s="199"/>
      <c r="AD3884" s="199"/>
      <c r="AE3884" s="199"/>
      <c r="AF3884" s="199"/>
      <c r="AG3884" s="199"/>
    </row>
    <row r="3885" spans="19:33" customFormat="1" ht="12.75">
      <c r="S3885" s="199"/>
      <c r="T3885" s="199"/>
      <c r="U3885" s="199"/>
      <c r="V3885" s="199"/>
      <c r="W3885" s="199"/>
      <c r="X3885" s="199"/>
      <c r="Y3885" s="199"/>
      <c r="Z3885" s="199"/>
      <c r="AA3885" s="199"/>
      <c r="AB3885" s="199"/>
      <c r="AC3885" s="199"/>
      <c r="AD3885" s="199"/>
      <c r="AE3885" s="199"/>
      <c r="AF3885" s="199"/>
      <c r="AG3885" s="199"/>
    </row>
    <row r="3886" spans="19:33" customFormat="1" ht="12.75">
      <c r="S3886" s="199"/>
      <c r="T3886" s="199"/>
      <c r="U3886" s="199"/>
      <c r="V3886" s="199"/>
      <c r="W3886" s="199"/>
      <c r="X3886" s="199"/>
      <c r="Y3886" s="199"/>
      <c r="Z3886" s="199"/>
      <c r="AA3886" s="199"/>
      <c r="AB3886" s="199"/>
      <c r="AC3886" s="199"/>
      <c r="AD3886" s="199"/>
      <c r="AE3886" s="199"/>
      <c r="AF3886" s="199"/>
      <c r="AG3886" s="199"/>
    </row>
    <row r="3887" spans="19:33" customFormat="1" ht="12.75">
      <c r="S3887" s="199"/>
      <c r="T3887" s="199"/>
      <c r="U3887" s="199"/>
      <c r="V3887" s="199"/>
      <c r="W3887" s="199"/>
      <c r="X3887" s="199"/>
      <c r="Y3887" s="199"/>
      <c r="Z3887" s="199"/>
      <c r="AA3887" s="199"/>
      <c r="AB3887" s="199"/>
      <c r="AC3887" s="199"/>
      <c r="AD3887" s="199"/>
      <c r="AE3887" s="199"/>
      <c r="AF3887" s="199"/>
      <c r="AG3887" s="199"/>
    </row>
    <row r="3888" spans="19:33" customFormat="1" ht="12.75">
      <c r="S3888" s="199"/>
      <c r="T3888" s="199"/>
      <c r="U3888" s="199"/>
      <c r="V3888" s="199"/>
      <c r="W3888" s="199"/>
      <c r="X3888" s="199"/>
      <c r="Y3888" s="199"/>
      <c r="Z3888" s="199"/>
      <c r="AA3888" s="199"/>
      <c r="AB3888" s="199"/>
      <c r="AC3888" s="199"/>
      <c r="AD3888" s="199"/>
      <c r="AE3888" s="199"/>
      <c r="AF3888" s="199"/>
      <c r="AG3888" s="199"/>
    </row>
    <row r="3889" spans="19:33" customFormat="1" ht="12.75">
      <c r="S3889" s="199"/>
      <c r="T3889" s="199"/>
      <c r="U3889" s="199"/>
      <c r="V3889" s="199"/>
      <c r="W3889" s="199"/>
      <c r="X3889" s="199"/>
      <c r="Y3889" s="199"/>
      <c r="Z3889" s="199"/>
      <c r="AA3889" s="199"/>
      <c r="AB3889" s="199"/>
      <c r="AC3889" s="199"/>
      <c r="AD3889" s="199"/>
      <c r="AE3889" s="199"/>
      <c r="AF3889" s="199"/>
      <c r="AG3889" s="199"/>
    </row>
    <row r="3890" spans="19:33" customFormat="1" ht="12.75">
      <c r="S3890" s="199"/>
      <c r="T3890" s="199"/>
      <c r="U3890" s="199"/>
      <c r="V3890" s="199"/>
      <c r="W3890" s="199"/>
      <c r="X3890" s="199"/>
      <c r="Y3890" s="199"/>
      <c r="Z3890" s="199"/>
      <c r="AA3890" s="199"/>
      <c r="AB3890" s="199"/>
      <c r="AC3890" s="199"/>
      <c r="AD3890" s="199"/>
      <c r="AE3890" s="199"/>
      <c r="AF3890" s="199"/>
      <c r="AG3890" s="199"/>
    </row>
    <row r="3891" spans="19:33" customFormat="1" ht="12.75">
      <c r="S3891" s="199"/>
      <c r="T3891" s="199"/>
      <c r="U3891" s="199"/>
      <c r="V3891" s="199"/>
      <c r="W3891" s="199"/>
      <c r="X3891" s="199"/>
      <c r="Y3891" s="199"/>
      <c r="Z3891" s="199"/>
      <c r="AA3891" s="199"/>
      <c r="AB3891" s="199"/>
      <c r="AC3891" s="199"/>
      <c r="AD3891" s="199"/>
      <c r="AE3891" s="199"/>
      <c r="AF3891" s="199"/>
      <c r="AG3891" s="199"/>
    </row>
    <row r="3892" spans="19:33" customFormat="1" ht="12.75">
      <c r="S3892" s="199"/>
      <c r="T3892" s="199"/>
      <c r="U3892" s="199"/>
      <c r="V3892" s="199"/>
      <c r="W3892" s="199"/>
      <c r="X3892" s="199"/>
      <c r="Y3892" s="199"/>
      <c r="Z3892" s="199"/>
      <c r="AA3892" s="199"/>
      <c r="AB3892" s="199"/>
      <c r="AC3892" s="199"/>
      <c r="AD3892" s="199"/>
      <c r="AE3892" s="199"/>
      <c r="AF3892" s="199"/>
      <c r="AG3892" s="199"/>
    </row>
    <row r="3893" spans="19:33" customFormat="1" ht="12.75">
      <c r="S3893" s="199"/>
      <c r="T3893" s="199"/>
      <c r="U3893" s="199"/>
      <c r="V3893" s="199"/>
      <c r="W3893" s="199"/>
      <c r="X3893" s="199"/>
      <c r="Y3893" s="199"/>
      <c r="Z3893" s="199"/>
      <c r="AA3893" s="199"/>
      <c r="AB3893" s="199"/>
      <c r="AC3893" s="199"/>
      <c r="AD3893" s="199"/>
      <c r="AE3893" s="199"/>
      <c r="AF3893" s="199"/>
      <c r="AG3893" s="199"/>
    </row>
    <row r="3894" spans="19:33" customFormat="1" ht="12.75">
      <c r="S3894" s="199"/>
      <c r="T3894" s="199"/>
      <c r="U3894" s="199"/>
      <c r="V3894" s="199"/>
      <c r="W3894" s="199"/>
      <c r="X3894" s="199"/>
      <c r="Y3894" s="199"/>
      <c r="Z3894" s="199"/>
      <c r="AA3894" s="199"/>
      <c r="AB3894" s="199"/>
      <c r="AC3894" s="199"/>
      <c r="AD3894" s="199"/>
      <c r="AE3894" s="199"/>
      <c r="AF3894" s="199"/>
      <c r="AG3894" s="199"/>
    </row>
    <row r="3895" spans="19:33" customFormat="1" ht="12.75">
      <c r="S3895" s="199"/>
      <c r="T3895" s="199"/>
      <c r="U3895" s="199"/>
      <c r="V3895" s="199"/>
      <c r="W3895" s="199"/>
      <c r="X3895" s="199"/>
      <c r="Y3895" s="199"/>
      <c r="Z3895" s="199"/>
      <c r="AA3895" s="199"/>
      <c r="AB3895" s="199"/>
      <c r="AC3895" s="199"/>
      <c r="AD3895" s="199"/>
      <c r="AE3895" s="199"/>
      <c r="AF3895" s="199"/>
      <c r="AG3895" s="199"/>
    </row>
    <row r="3896" spans="19:33" customFormat="1" ht="12.75">
      <c r="S3896" s="199"/>
      <c r="T3896" s="199"/>
      <c r="U3896" s="199"/>
      <c r="V3896" s="199"/>
      <c r="W3896" s="199"/>
      <c r="X3896" s="199"/>
      <c r="Y3896" s="199"/>
      <c r="Z3896" s="199"/>
      <c r="AA3896" s="199"/>
      <c r="AB3896" s="199"/>
      <c r="AC3896" s="199"/>
      <c r="AD3896" s="199"/>
      <c r="AE3896" s="199"/>
      <c r="AF3896" s="199"/>
      <c r="AG3896" s="199"/>
    </row>
    <row r="3897" spans="19:33" customFormat="1" ht="12.75">
      <c r="S3897" s="199"/>
      <c r="T3897" s="199"/>
      <c r="U3897" s="199"/>
      <c r="V3897" s="199"/>
      <c r="W3897" s="199"/>
      <c r="X3897" s="199"/>
      <c r="Y3897" s="199"/>
      <c r="Z3897" s="199"/>
      <c r="AA3897" s="199"/>
      <c r="AB3897" s="199"/>
      <c r="AC3897" s="199"/>
      <c r="AD3897" s="199"/>
      <c r="AE3897" s="199"/>
      <c r="AF3897" s="199"/>
      <c r="AG3897" s="199"/>
    </row>
    <row r="3898" spans="19:33" customFormat="1" ht="12.75">
      <c r="S3898" s="199"/>
      <c r="T3898" s="199"/>
      <c r="U3898" s="199"/>
      <c r="V3898" s="199"/>
      <c r="W3898" s="199"/>
      <c r="X3898" s="199"/>
      <c r="Y3898" s="199"/>
      <c r="Z3898" s="199"/>
      <c r="AA3898" s="199"/>
      <c r="AB3898" s="199"/>
      <c r="AC3898" s="199"/>
      <c r="AD3898" s="199"/>
      <c r="AE3898" s="199"/>
      <c r="AF3898" s="199"/>
      <c r="AG3898" s="199"/>
    </row>
    <row r="3899" spans="19:33" customFormat="1" ht="12.75">
      <c r="S3899" s="199"/>
      <c r="T3899" s="199"/>
      <c r="U3899" s="199"/>
      <c r="V3899" s="199"/>
      <c r="W3899" s="199"/>
      <c r="X3899" s="199"/>
      <c r="Y3899" s="199"/>
      <c r="Z3899" s="199"/>
      <c r="AA3899" s="199"/>
      <c r="AB3899" s="199"/>
      <c r="AC3899" s="199"/>
      <c r="AD3899" s="199"/>
      <c r="AE3899" s="199"/>
      <c r="AF3899" s="199"/>
      <c r="AG3899" s="199"/>
    </row>
    <row r="3900" spans="19:33" customFormat="1" ht="12.75">
      <c r="S3900" s="199"/>
      <c r="T3900" s="199"/>
      <c r="U3900" s="199"/>
      <c r="V3900" s="199"/>
      <c r="W3900" s="199"/>
      <c r="X3900" s="199"/>
      <c r="Y3900" s="199"/>
      <c r="Z3900" s="199"/>
      <c r="AA3900" s="199"/>
      <c r="AB3900" s="199"/>
      <c r="AC3900" s="199"/>
      <c r="AD3900" s="199"/>
      <c r="AE3900" s="199"/>
      <c r="AF3900" s="199"/>
      <c r="AG3900" s="199"/>
    </row>
    <row r="3901" spans="19:33" customFormat="1" ht="12.75">
      <c r="S3901" s="199"/>
      <c r="T3901" s="199"/>
      <c r="U3901" s="199"/>
      <c r="V3901" s="199"/>
      <c r="W3901" s="199"/>
      <c r="X3901" s="199"/>
      <c r="Y3901" s="199"/>
      <c r="Z3901" s="199"/>
      <c r="AA3901" s="199"/>
      <c r="AB3901" s="199"/>
      <c r="AC3901" s="199"/>
      <c r="AD3901" s="199"/>
      <c r="AE3901" s="199"/>
      <c r="AF3901" s="199"/>
      <c r="AG3901" s="199"/>
    </row>
    <row r="3902" spans="19:33" customFormat="1" ht="12.75">
      <c r="S3902" s="199"/>
      <c r="T3902" s="199"/>
      <c r="U3902" s="199"/>
      <c r="V3902" s="199"/>
      <c r="W3902" s="199"/>
      <c r="X3902" s="199"/>
      <c r="Y3902" s="199"/>
      <c r="Z3902" s="199"/>
      <c r="AA3902" s="199"/>
      <c r="AB3902" s="199"/>
      <c r="AC3902" s="199"/>
      <c r="AD3902" s="199"/>
      <c r="AE3902" s="199"/>
      <c r="AF3902" s="199"/>
      <c r="AG3902" s="199"/>
    </row>
    <row r="3903" spans="19:33" customFormat="1" ht="12.75">
      <c r="S3903" s="199"/>
      <c r="T3903" s="199"/>
      <c r="U3903" s="199"/>
      <c r="V3903" s="199"/>
      <c r="W3903" s="199"/>
      <c r="X3903" s="199"/>
      <c r="Y3903" s="199"/>
      <c r="Z3903" s="199"/>
      <c r="AA3903" s="199"/>
      <c r="AB3903" s="199"/>
      <c r="AC3903" s="199"/>
      <c r="AD3903" s="199"/>
      <c r="AE3903" s="199"/>
      <c r="AF3903" s="199"/>
      <c r="AG3903" s="199"/>
    </row>
    <row r="3904" spans="19:33" customFormat="1" ht="12.75">
      <c r="S3904" s="199"/>
      <c r="T3904" s="199"/>
      <c r="U3904" s="199"/>
      <c r="V3904" s="199"/>
      <c r="W3904" s="199"/>
      <c r="X3904" s="199"/>
      <c r="Y3904" s="199"/>
      <c r="Z3904" s="199"/>
      <c r="AA3904" s="199"/>
      <c r="AB3904" s="199"/>
      <c r="AC3904" s="199"/>
      <c r="AD3904" s="199"/>
      <c r="AE3904" s="199"/>
      <c r="AF3904" s="199"/>
      <c r="AG3904" s="199"/>
    </row>
    <row r="3905" spans="19:33" customFormat="1" ht="12.75">
      <c r="S3905" s="199"/>
      <c r="T3905" s="199"/>
      <c r="U3905" s="199"/>
      <c r="V3905" s="199"/>
      <c r="W3905" s="199"/>
      <c r="X3905" s="199"/>
      <c r="Y3905" s="199"/>
      <c r="Z3905" s="199"/>
      <c r="AA3905" s="199"/>
      <c r="AB3905" s="199"/>
      <c r="AC3905" s="199"/>
      <c r="AD3905" s="199"/>
      <c r="AE3905" s="199"/>
      <c r="AF3905" s="199"/>
      <c r="AG3905" s="199"/>
    </row>
    <row r="3906" spans="19:33" customFormat="1" ht="12.75">
      <c r="S3906" s="199"/>
      <c r="T3906" s="199"/>
      <c r="U3906" s="199"/>
      <c r="V3906" s="199"/>
      <c r="W3906" s="199"/>
      <c r="X3906" s="199"/>
      <c r="Y3906" s="199"/>
      <c r="Z3906" s="199"/>
      <c r="AA3906" s="199"/>
      <c r="AB3906" s="199"/>
      <c r="AC3906" s="199"/>
      <c r="AD3906" s="199"/>
      <c r="AE3906" s="199"/>
      <c r="AF3906" s="199"/>
      <c r="AG3906" s="199"/>
    </row>
    <row r="3907" spans="19:33" customFormat="1" ht="12.75">
      <c r="S3907" s="199"/>
      <c r="T3907" s="199"/>
      <c r="U3907" s="199"/>
      <c r="V3907" s="199"/>
      <c r="W3907" s="199"/>
      <c r="X3907" s="199"/>
      <c r="Y3907" s="199"/>
      <c r="Z3907" s="199"/>
      <c r="AA3907" s="199"/>
      <c r="AB3907" s="199"/>
      <c r="AC3907" s="199"/>
      <c r="AD3907" s="199"/>
      <c r="AE3907" s="199"/>
      <c r="AF3907" s="199"/>
      <c r="AG3907" s="199"/>
    </row>
    <row r="3908" spans="19:33" customFormat="1" ht="12.75">
      <c r="S3908" s="199"/>
      <c r="T3908" s="199"/>
      <c r="U3908" s="199"/>
      <c r="V3908" s="199"/>
      <c r="W3908" s="199"/>
      <c r="X3908" s="199"/>
      <c r="Y3908" s="199"/>
      <c r="Z3908" s="199"/>
      <c r="AA3908" s="199"/>
      <c r="AB3908" s="199"/>
      <c r="AC3908" s="199"/>
      <c r="AD3908" s="199"/>
      <c r="AE3908" s="199"/>
      <c r="AF3908" s="199"/>
      <c r="AG3908" s="199"/>
    </row>
    <row r="3909" spans="19:33" customFormat="1" ht="12.75">
      <c r="S3909" s="199"/>
      <c r="T3909" s="199"/>
      <c r="U3909" s="199"/>
      <c r="V3909" s="199"/>
      <c r="W3909" s="199"/>
      <c r="X3909" s="199"/>
      <c r="Y3909" s="199"/>
      <c r="Z3909" s="199"/>
      <c r="AA3909" s="199"/>
      <c r="AB3909" s="199"/>
      <c r="AC3909" s="199"/>
      <c r="AD3909" s="199"/>
      <c r="AE3909" s="199"/>
      <c r="AF3909" s="199"/>
      <c r="AG3909" s="199"/>
    </row>
    <row r="3910" spans="19:33" customFormat="1" ht="12.75">
      <c r="S3910" s="199"/>
      <c r="T3910" s="199"/>
      <c r="U3910" s="199"/>
      <c r="V3910" s="199"/>
      <c r="W3910" s="199"/>
      <c r="X3910" s="199"/>
      <c r="Y3910" s="199"/>
      <c r="Z3910" s="199"/>
      <c r="AA3910" s="199"/>
      <c r="AB3910" s="199"/>
      <c r="AC3910" s="199"/>
      <c r="AD3910" s="199"/>
      <c r="AE3910" s="199"/>
      <c r="AF3910" s="199"/>
      <c r="AG3910" s="199"/>
    </row>
    <row r="3911" spans="19:33" customFormat="1" ht="12.75">
      <c r="S3911" s="199"/>
      <c r="T3911" s="199"/>
      <c r="U3911" s="199"/>
      <c r="V3911" s="199"/>
      <c r="W3911" s="199"/>
      <c r="X3911" s="199"/>
      <c r="Y3911" s="199"/>
      <c r="Z3911" s="199"/>
      <c r="AA3911" s="199"/>
      <c r="AB3911" s="199"/>
      <c r="AC3911" s="199"/>
      <c r="AD3911" s="199"/>
      <c r="AE3911" s="199"/>
      <c r="AF3911" s="199"/>
      <c r="AG3911" s="199"/>
    </row>
    <row r="3912" spans="19:33" customFormat="1" ht="12.75">
      <c r="S3912" s="199"/>
      <c r="T3912" s="199"/>
      <c r="U3912" s="199"/>
      <c r="V3912" s="199"/>
      <c r="W3912" s="199"/>
      <c r="X3912" s="199"/>
      <c r="Y3912" s="199"/>
      <c r="Z3912" s="199"/>
      <c r="AA3912" s="199"/>
      <c r="AB3912" s="199"/>
      <c r="AC3912" s="199"/>
      <c r="AD3912" s="199"/>
      <c r="AE3912" s="199"/>
      <c r="AF3912" s="199"/>
      <c r="AG3912" s="199"/>
    </row>
    <row r="3913" spans="19:33" customFormat="1" ht="12.75">
      <c r="S3913" s="199"/>
      <c r="T3913" s="199"/>
      <c r="U3913" s="199"/>
      <c r="V3913" s="199"/>
      <c r="W3913" s="199"/>
      <c r="X3913" s="199"/>
      <c r="Y3913" s="199"/>
      <c r="Z3913" s="199"/>
      <c r="AA3913" s="199"/>
      <c r="AB3913" s="199"/>
      <c r="AC3913" s="199"/>
      <c r="AD3913" s="199"/>
      <c r="AE3913" s="199"/>
      <c r="AF3913" s="199"/>
      <c r="AG3913" s="199"/>
    </row>
    <row r="3914" spans="19:33" customFormat="1" ht="12.75">
      <c r="S3914" s="199"/>
      <c r="T3914" s="199"/>
      <c r="U3914" s="199"/>
      <c r="V3914" s="199"/>
      <c r="W3914" s="199"/>
      <c r="X3914" s="199"/>
      <c r="Y3914" s="199"/>
      <c r="Z3914" s="199"/>
      <c r="AA3914" s="199"/>
      <c r="AB3914" s="199"/>
      <c r="AC3914" s="199"/>
      <c r="AD3914" s="199"/>
      <c r="AE3914" s="199"/>
      <c r="AF3914" s="199"/>
      <c r="AG3914" s="199"/>
    </row>
    <row r="3915" spans="19:33" customFormat="1" ht="12.75">
      <c r="S3915" s="199"/>
      <c r="T3915" s="199"/>
      <c r="U3915" s="199"/>
      <c r="V3915" s="199"/>
      <c r="W3915" s="199"/>
      <c r="X3915" s="199"/>
      <c r="Y3915" s="199"/>
      <c r="Z3915" s="199"/>
      <c r="AA3915" s="199"/>
      <c r="AB3915" s="199"/>
      <c r="AC3915" s="199"/>
      <c r="AD3915" s="199"/>
      <c r="AE3915" s="199"/>
      <c r="AF3915" s="199"/>
      <c r="AG3915" s="199"/>
    </row>
    <row r="3916" spans="19:33" customFormat="1" ht="12.75">
      <c r="S3916" s="199"/>
      <c r="T3916" s="199"/>
      <c r="U3916" s="199"/>
      <c r="V3916" s="199"/>
      <c r="W3916" s="199"/>
      <c r="X3916" s="199"/>
      <c r="Y3916" s="199"/>
      <c r="Z3916" s="199"/>
      <c r="AA3916" s="199"/>
      <c r="AB3916" s="199"/>
      <c r="AC3916" s="199"/>
      <c r="AD3916" s="199"/>
      <c r="AE3916" s="199"/>
      <c r="AF3916" s="199"/>
      <c r="AG3916" s="199"/>
    </row>
    <row r="3917" spans="19:33" customFormat="1" ht="12.75">
      <c r="S3917" s="199"/>
      <c r="T3917" s="199"/>
      <c r="U3917" s="199"/>
      <c r="V3917" s="199"/>
      <c r="W3917" s="199"/>
      <c r="X3917" s="199"/>
      <c r="Y3917" s="199"/>
      <c r="Z3917" s="199"/>
      <c r="AA3917" s="199"/>
      <c r="AB3917" s="199"/>
      <c r="AC3917" s="199"/>
      <c r="AD3917" s="199"/>
      <c r="AE3917" s="199"/>
      <c r="AF3917" s="199"/>
      <c r="AG3917" s="199"/>
    </row>
    <row r="3918" spans="19:33" customFormat="1" ht="12.75">
      <c r="S3918" s="199"/>
      <c r="T3918" s="199"/>
      <c r="U3918" s="199"/>
      <c r="V3918" s="199"/>
      <c r="W3918" s="199"/>
      <c r="X3918" s="199"/>
      <c r="Y3918" s="199"/>
      <c r="Z3918" s="199"/>
      <c r="AA3918" s="199"/>
      <c r="AB3918" s="199"/>
      <c r="AC3918" s="199"/>
      <c r="AD3918" s="199"/>
      <c r="AE3918" s="199"/>
      <c r="AF3918" s="199"/>
      <c r="AG3918" s="199"/>
    </row>
    <row r="3919" spans="19:33" customFormat="1" ht="12.75">
      <c r="S3919" s="199"/>
      <c r="T3919" s="199"/>
      <c r="U3919" s="199"/>
      <c r="V3919" s="199"/>
      <c r="W3919" s="199"/>
      <c r="X3919" s="199"/>
      <c r="Y3919" s="199"/>
      <c r="Z3919" s="199"/>
      <c r="AA3919" s="199"/>
      <c r="AB3919" s="199"/>
      <c r="AC3919" s="199"/>
      <c r="AD3919" s="199"/>
      <c r="AE3919" s="199"/>
      <c r="AF3919" s="199"/>
      <c r="AG3919" s="199"/>
    </row>
    <row r="3920" spans="19:33" customFormat="1" ht="12.75">
      <c r="S3920" s="199"/>
      <c r="T3920" s="199"/>
      <c r="U3920" s="199"/>
      <c r="V3920" s="199"/>
      <c r="W3920" s="199"/>
      <c r="X3920" s="199"/>
      <c r="Y3920" s="199"/>
      <c r="Z3920" s="199"/>
      <c r="AA3920" s="199"/>
      <c r="AB3920" s="199"/>
      <c r="AC3920" s="199"/>
      <c r="AD3920" s="199"/>
      <c r="AE3920" s="199"/>
      <c r="AF3920" s="199"/>
      <c r="AG3920" s="199"/>
    </row>
    <row r="3921" spans="19:33" customFormat="1" ht="12.75">
      <c r="S3921" s="199"/>
      <c r="T3921" s="199"/>
      <c r="U3921" s="199"/>
      <c r="V3921" s="199"/>
      <c r="W3921" s="199"/>
      <c r="X3921" s="199"/>
      <c r="Y3921" s="199"/>
      <c r="Z3921" s="199"/>
      <c r="AA3921" s="199"/>
      <c r="AB3921" s="199"/>
      <c r="AC3921" s="199"/>
      <c r="AD3921" s="199"/>
      <c r="AE3921" s="199"/>
      <c r="AF3921" s="199"/>
      <c r="AG3921" s="199"/>
    </row>
    <row r="3922" spans="19:33" customFormat="1" ht="12.75">
      <c r="S3922" s="199"/>
      <c r="T3922" s="199"/>
      <c r="U3922" s="199"/>
      <c r="V3922" s="199"/>
      <c r="W3922" s="199"/>
      <c r="X3922" s="199"/>
      <c r="Y3922" s="199"/>
      <c r="Z3922" s="199"/>
      <c r="AA3922" s="199"/>
      <c r="AB3922" s="199"/>
      <c r="AC3922" s="199"/>
      <c r="AD3922" s="199"/>
      <c r="AE3922" s="199"/>
      <c r="AF3922" s="199"/>
      <c r="AG3922" s="199"/>
    </row>
    <row r="3923" spans="19:33" customFormat="1" ht="12.75">
      <c r="S3923" s="199"/>
      <c r="T3923" s="199"/>
      <c r="U3923" s="199"/>
      <c r="V3923" s="199"/>
      <c r="W3923" s="199"/>
      <c r="X3923" s="199"/>
      <c r="Y3923" s="199"/>
      <c r="Z3923" s="199"/>
      <c r="AA3923" s="199"/>
      <c r="AB3923" s="199"/>
      <c r="AC3923" s="199"/>
      <c r="AD3923" s="199"/>
      <c r="AE3923" s="199"/>
      <c r="AF3923" s="199"/>
      <c r="AG3923" s="199"/>
    </row>
    <row r="3924" spans="19:33" customFormat="1" ht="12.75">
      <c r="S3924" s="199"/>
      <c r="T3924" s="199"/>
      <c r="U3924" s="199"/>
      <c r="V3924" s="199"/>
      <c r="W3924" s="199"/>
      <c r="X3924" s="199"/>
      <c r="Y3924" s="199"/>
      <c r="Z3924" s="199"/>
      <c r="AA3924" s="199"/>
      <c r="AB3924" s="199"/>
      <c r="AC3924" s="199"/>
      <c r="AD3924" s="199"/>
      <c r="AE3924" s="199"/>
      <c r="AF3924" s="199"/>
      <c r="AG3924" s="199"/>
    </row>
    <row r="3925" spans="19:33" customFormat="1" ht="12.75">
      <c r="S3925" s="199"/>
      <c r="T3925" s="199"/>
      <c r="U3925" s="199"/>
      <c r="V3925" s="199"/>
      <c r="W3925" s="199"/>
      <c r="X3925" s="199"/>
      <c r="Y3925" s="199"/>
      <c r="Z3925" s="199"/>
      <c r="AA3925" s="199"/>
      <c r="AB3925" s="199"/>
      <c r="AC3925" s="199"/>
      <c r="AD3925" s="199"/>
      <c r="AE3925" s="199"/>
      <c r="AF3925" s="199"/>
      <c r="AG3925" s="199"/>
    </row>
    <row r="3926" spans="19:33" customFormat="1" ht="12.75">
      <c r="S3926" s="199"/>
      <c r="T3926" s="199"/>
      <c r="U3926" s="199"/>
      <c r="V3926" s="199"/>
      <c r="W3926" s="199"/>
      <c r="X3926" s="199"/>
      <c r="Y3926" s="199"/>
      <c r="Z3926" s="199"/>
      <c r="AA3926" s="199"/>
      <c r="AB3926" s="199"/>
      <c r="AC3926" s="199"/>
      <c r="AD3926" s="199"/>
      <c r="AE3926" s="199"/>
      <c r="AF3926" s="199"/>
      <c r="AG3926" s="199"/>
    </row>
    <row r="3927" spans="19:33" customFormat="1" ht="12.75">
      <c r="S3927" s="199"/>
      <c r="T3927" s="199"/>
      <c r="U3927" s="199"/>
      <c r="V3927" s="199"/>
      <c r="W3927" s="199"/>
      <c r="X3927" s="199"/>
      <c r="Y3927" s="199"/>
      <c r="Z3927" s="199"/>
      <c r="AA3927" s="199"/>
      <c r="AB3927" s="199"/>
      <c r="AC3927" s="199"/>
      <c r="AD3927" s="199"/>
      <c r="AE3927" s="199"/>
      <c r="AF3927" s="199"/>
      <c r="AG3927" s="199"/>
    </row>
    <row r="3928" spans="19:33" customFormat="1" ht="12.75">
      <c r="S3928" s="199"/>
      <c r="T3928" s="199"/>
      <c r="U3928" s="199"/>
      <c r="V3928" s="199"/>
      <c r="W3928" s="199"/>
      <c r="X3928" s="199"/>
      <c r="Y3928" s="199"/>
      <c r="Z3928" s="199"/>
      <c r="AA3928" s="199"/>
      <c r="AB3928" s="199"/>
      <c r="AC3928" s="199"/>
      <c r="AD3928" s="199"/>
      <c r="AE3928" s="199"/>
      <c r="AF3928" s="199"/>
      <c r="AG3928" s="199"/>
    </row>
    <row r="3929" spans="19:33" customFormat="1" ht="12.75">
      <c r="S3929" s="199"/>
      <c r="T3929" s="199"/>
      <c r="U3929" s="199"/>
      <c r="V3929" s="199"/>
      <c r="W3929" s="199"/>
      <c r="X3929" s="199"/>
      <c r="Y3929" s="199"/>
      <c r="Z3929" s="199"/>
      <c r="AA3929" s="199"/>
      <c r="AB3929" s="199"/>
      <c r="AC3929" s="199"/>
      <c r="AD3929" s="199"/>
      <c r="AE3929" s="199"/>
      <c r="AF3929" s="199"/>
      <c r="AG3929" s="199"/>
    </row>
    <row r="3930" spans="19:33" customFormat="1" ht="12.75">
      <c r="S3930" s="199"/>
      <c r="T3930" s="199"/>
      <c r="U3930" s="199"/>
      <c r="V3930" s="199"/>
      <c r="W3930" s="199"/>
      <c r="X3930" s="199"/>
      <c r="Y3930" s="199"/>
      <c r="Z3930" s="199"/>
      <c r="AA3930" s="199"/>
      <c r="AB3930" s="199"/>
      <c r="AC3930" s="199"/>
      <c r="AD3930" s="199"/>
      <c r="AE3930" s="199"/>
      <c r="AF3930" s="199"/>
      <c r="AG3930" s="199"/>
    </row>
    <row r="3931" spans="19:33" customFormat="1" ht="12.75">
      <c r="S3931" s="199"/>
      <c r="T3931" s="199"/>
      <c r="U3931" s="199"/>
      <c r="V3931" s="199"/>
      <c r="W3931" s="199"/>
      <c r="X3931" s="199"/>
      <c r="Y3931" s="199"/>
      <c r="Z3931" s="199"/>
      <c r="AA3931" s="199"/>
      <c r="AB3931" s="199"/>
      <c r="AC3931" s="199"/>
      <c r="AD3931" s="199"/>
      <c r="AE3931" s="199"/>
      <c r="AF3931" s="199"/>
      <c r="AG3931" s="199"/>
    </row>
    <row r="3932" spans="19:33" customFormat="1" ht="12.75">
      <c r="S3932" s="199"/>
      <c r="T3932" s="199"/>
      <c r="U3932" s="199"/>
      <c r="V3932" s="199"/>
      <c r="W3932" s="199"/>
      <c r="X3932" s="199"/>
      <c r="Y3932" s="199"/>
      <c r="Z3932" s="199"/>
      <c r="AA3932" s="199"/>
      <c r="AB3932" s="199"/>
      <c r="AC3932" s="199"/>
      <c r="AD3932" s="199"/>
      <c r="AE3932" s="199"/>
      <c r="AF3932" s="199"/>
      <c r="AG3932" s="199"/>
    </row>
    <row r="3933" spans="19:33" customFormat="1" ht="12.75">
      <c r="S3933" s="199"/>
      <c r="T3933" s="199"/>
      <c r="U3933" s="199"/>
      <c r="V3933" s="199"/>
      <c r="W3933" s="199"/>
      <c r="X3933" s="199"/>
      <c r="Y3933" s="199"/>
      <c r="Z3933" s="199"/>
      <c r="AA3933" s="199"/>
      <c r="AB3933" s="199"/>
      <c r="AC3933" s="199"/>
      <c r="AD3933" s="199"/>
      <c r="AE3933" s="199"/>
      <c r="AF3933" s="199"/>
      <c r="AG3933" s="199"/>
    </row>
    <row r="3934" spans="19:33" customFormat="1" ht="12.75">
      <c r="S3934" s="199"/>
      <c r="T3934" s="199"/>
      <c r="U3934" s="199"/>
      <c r="V3934" s="199"/>
      <c r="W3934" s="199"/>
      <c r="X3934" s="199"/>
      <c r="Y3934" s="199"/>
      <c r="Z3934" s="199"/>
      <c r="AA3934" s="199"/>
      <c r="AB3934" s="199"/>
      <c r="AC3934" s="199"/>
      <c r="AD3934" s="199"/>
      <c r="AE3934" s="199"/>
      <c r="AF3934" s="199"/>
      <c r="AG3934" s="199"/>
    </row>
    <row r="3935" spans="19:33" customFormat="1" ht="12.75">
      <c r="S3935" s="199"/>
      <c r="T3935" s="199"/>
      <c r="U3935" s="199"/>
      <c r="V3935" s="199"/>
      <c r="W3935" s="199"/>
      <c r="X3935" s="199"/>
      <c r="Y3935" s="199"/>
      <c r="Z3935" s="199"/>
      <c r="AA3935" s="199"/>
      <c r="AB3935" s="199"/>
      <c r="AC3935" s="199"/>
      <c r="AD3935" s="199"/>
      <c r="AE3935" s="199"/>
      <c r="AF3935" s="199"/>
      <c r="AG3935" s="199"/>
    </row>
    <row r="3936" spans="19:33" customFormat="1" ht="12.75">
      <c r="S3936" s="199"/>
      <c r="T3936" s="199"/>
      <c r="U3936" s="199"/>
      <c r="V3936" s="199"/>
      <c r="W3936" s="199"/>
      <c r="X3936" s="199"/>
      <c r="Y3936" s="199"/>
      <c r="Z3936" s="199"/>
      <c r="AA3936" s="199"/>
      <c r="AB3936" s="199"/>
      <c r="AC3936" s="199"/>
      <c r="AD3936" s="199"/>
      <c r="AE3936" s="199"/>
      <c r="AF3936" s="199"/>
      <c r="AG3936" s="199"/>
    </row>
    <row r="3937" spans="19:33" customFormat="1" ht="12.75">
      <c r="S3937" s="199"/>
      <c r="T3937" s="199"/>
      <c r="U3937" s="199"/>
      <c r="V3937" s="199"/>
      <c r="W3937" s="199"/>
      <c r="X3937" s="199"/>
      <c r="Y3937" s="199"/>
      <c r="Z3937" s="199"/>
      <c r="AA3937" s="199"/>
      <c r="AB3937" s="199"/>
      <c r="AC3937" s="199"/>
      <c r="AD3937" s="199"/>
      <c r="AE3937" s="199"/>
      <c r="AF3937" s="199"/>
      <c r="AG3937" s="199"/>
    </row>
    <row r="3938" spans="19:33" customFormat="1" ht="12.75">
      <c r="S3938" s="199"/>
      <c r="T3938" s="199"/>
      <c r="U3938" s="199"/>
      <c r="V3938" s="199"/>
      <c r="W3938" s="199"/>
      <c r="X3938" s="199"/>
      <c r="Y3938" s="199"/>
      <c r="Z3938" s="199"/>
      <c r="AA3938" s="199"/>
      <c r="AB3938" s="199"/>
      <c r="AC3938" s="199"/>
      <c r="AD3938" s="199"/>
      <c r="AE3938" s="199"/>
      <c r="AF3938" s="199"/>
      <c r="AG3938" s="199"/>
    </row>
    <row r="3939" spans="19:33" customFormat="1" ht="12.75">
      <c r="S3939" s="199"/>
      <c r="T3939" s="199"/>
      <c r="U3939" s="199"/>
      <c r="V3939" s="199"/>
      <c r="W3939" s="199"/>
      <c r="X3939" s="199"/>
      <c r="Y3939" s="199"/>
      <c r="Z3939" s="199"/>
      <c r="AA3939" s="199"/>
      <c r="AB3939" s="199"/>
      <c r="AC3939" s="199"/>
      <c r="AD3939" s="199"/>
      <c r="AE3939" s="199"/>
      <c r="AF3939" s="199"/>
      <c r="AG3939" s="199"/>
    </row>
    <row r="3940" spans="19:33" customFormat="1" ht="12.75">
      <c r="S3940" s="199"/>
      <c r="T3940" s="199"/>
      <c r="U3940" s="199"/>
      <c r="V3940" s="199"/>
      <c r="W3940" s="199"/>
      <c r="X3940" s="199"/>
      <c r="Y3940" s="199"/>
      <c r="Z3940" s="199"/>
      <c r="AA3940" s="199"/>
      <c r="AB3940" s="199"/>
      <c r="AC3940" s="199"/>
      <c r="AD3940" s="199"/>
      <c r="AE3940" s="199"/>
      <c r="AF3940" s="199"/>
      <c r="AG3940" s="199"/>
    </row>
    <row r="3941" spans="19:33" customFormat="1" ht="12.75">
      <c r="S3941" s="199"/>
      <c r="T3941" s="199"/>
      <c r="U3941" s="199"/>
      <c r="V3941" s="199"/>
      <c r="W3941" s="199"/>
      <c r="X3941" s="199"/>
      <c r="Y3941" s="199"/>
      <c r="Z3941" s="199"/>
      <c r="AA3941" s="199"/>
      <c r="AB3941" s="199"/>
      <c r="AC3941" s="199"/>
      <c r="AD3941" s="199"/>
      <c r="AE3941" s="199"/>
      <c r="AF3941" s="199"/>
      <c r="AG3941" s="199"/>
    </row>
    <row r="3942" spans="19:33" customFormat="1" ht="12.75">
      <c r="S3942" s="199"/>
      <c r="T3942" s="199"/>
      <c r="U3942" s="199"/>
      <c r="V3942" s="199"/>
      <c r="W3942" s="199"/>
      <c r="X3942" s="199"/>
      <c r="Y3942" s="199"/>
      <c r="Z3942" s="199"/>
      <c r="AA3942" s="199"/>
      <c r="AB3942" s="199"/>
      <c r="AC3942" s="199"/>
      <c r="AD3942" s="199"/>
      <c r="AE3942" s="199"/>
      <c r="AF3942" s="199"/>
      <c r="AG3942" s="199"/>
    </row>
    <row r="3943" spans="19:33" customFormat="1" ht="12.75">
      <c r="S3943" s="199"/>
      <c r="T3943" s="199"/>
      <c r="U3943" s="199"/>
      <c r="V3943" s="199"/>
      <c r="W3943" s="199"/>
      <c r="X3943" s="199"/>
      <c r="Y3943" s="199"/>
      <c r="Z3943" s="199"/>
      <c r="AA3943" s="199"/>
      <c r="AB3943" s="199"/>
      <c r="AC3943" s="199"/>
      <c r="AD3943" s="199"/>
      <c r="AE3943" s="199"/>
      <c r="AF3943" s="199"/>
      <c r="AG3943" s="199"/>
    </row>
    <row r="3944" spans="19:33" customFormat="1" ht="12.75">
      <c r="S3944" s="199"/>
      <c r="T3944" s="199"/>
      <c r="U3944" s="199"/>
      <c r="V3944" s="199"/>
      <c r="W3944" s="199"/>
      <c r="X3944" s="199"/>
      <c r="Y3944" s="199"/>
      <c r="Z3944" s="199"/>
      <c r="AA3944" s="199"/>
      <c r="AB3944" s="199"/>
      <c r="AC3944" s="199"/>
      <c r="AD3944" s="199"/>
      <c r="AE3944" s="199"/>
      <c r="AF3944" s="199"/>
      <c r="AG3944" s="199"/>
    </row>
    <row r="3945" spans="19:33" customFormat="1" ht="12.75">
      <c r="S3945" s="199"/>
      <c r="T3945" s="199"/>
      <c r="U3945" s="199"/>
      <c r="V3945" s="199"/>
      <c r="W3945" s="199"/>
      <c r="X3945" s="199"/>
      <c r="Y3945" s="199"/>
      <c r="Z3945" s="199"/>
      <c r="AA3945" s="199"/>
      <c r="AB3945" s="199"/>
      <c r="AC3945" s="199"/>
      <c r="AD3945" s="199"/>
      <c r="AE3945" s="199"/>
      <c r="AF3945" s="199"/>
      <c r="AG3945" s="199"/>
    </row>
    <row r="3946" spans="19:33" customFormat="1" ht="12.75">
      <c r="S3946" s="199"/>
      <c r="T3946" s="199"/>
      <c r="U3946" s="199"/>
      <c r="V3946" s="199"/>
      <c r="W3946" s="199"/>
      <c r="X3946" s="199"/>
      <c r="Y3946" s="199"/>
      <c r="Z3946" s="199"/>
      <c r="AA3946" s="199"/>
      <c r="AB3946" s="199"/>
      <c r="AC3946" s="199"/>
      <c r="AD3946" s="199"/>
      <c r="AE3946" s="199"/>
      <c r="AF3946" s="199"/>
      <c r="AG3946" s="199"/>
    </row>
    <row r="3947" spans="19:33" customFormat="1" ht="12.75">
      <c r="S3947" s="199"/>
      <c r="T3947" s="199"/>
      <c r="U3947" s="199"/>
      <c r="V3947" s="199"/>
      <c r="W3947" s="199"/>
      <c r="X3947" s="199"/>
      <c r="Y3947" s="199"/>
      <c r="Z3947" s="199"/>
      <c r="AA3947" s="199"/>
      <c r="AB3947" s="199"/>
      <c r="AC3947" s="199"/>
      <c r="AD3947" s="199"/>
      <c r="AE3947" s="199"/>
      <c r="AF3947" s="199"/>
      <c r="AG3947" s="199"/>
    </row>
    <row r="3948" spans="19:33" customFormat="1" ht="12.75">
      <c r="S3948" s="199"/>
      <c r="T3948" s="199"/>
      <c r="U3948" s="199"/>
      <c r="V3948" s="199"/>
      <c r="W3948" s="199"/>
      <c r="X3948" s="199"/>
      <c r="Y3948" s="199"/>
      <c r="Z3948" s="199"/>
      <c r="AA3948" s="199"/>
      <c r="AB3948" s="199"/>
      <c r="AC3948" s="199"/>
      <c r="AD3948" s="199"/>
      <c r="AE3948" s="199"/>
      <c r="AF3948" s="199"/>
      <c r="AG3948" s="199"/>
    </row>
    <row r="3949" spans="19:33" customFormat="1" ht="12.75">
      <c r="S3949" s="199"/>
      <c r="T3949" s="199"/>
      <c r="U3949" s="199"/>
      <c r="V3949" s="199"/>
      <c r="W3949" s="199"/>
      <c r="X3949" s="199"/>
      <c r="Y3949" s="199"/>
      <c r="Z3949" s="199"/>
      <c r="AA3949" s="199"/>
      <c r="AB3949" s="199"/>
      <c r="AC3949" s="199"/>
      <c r="AD3949" s="199"/>
      <c r="AE3949" s="199"/>
      <c r="AF3949" s="199"/>
      <c r="AG3949" s="199"/>
    </row>
    <row r="3950" spans="19:33" customFormat="1" ht="12.75">
      <c r="S3950" s="199"/>
      <c r="T3950" s="199"/>
      <c r="U3950" s="199"/>
      <c r="V3950" s="199"/>
      <c r="W3950" s="199"/>
      <c r="X3950" s="199"/>
      <c r="Y3950" s="199"/>
      <c r="Z3950" s="199"/>
      <c r="AA3950" s="199"/>
      <c r="AB3950" s="199"/>
      <c r="AC3950" s="199"/>
      <c r="AD3950" s="199"/>
      <c r="AE3950" s="199"/>
      <c r="AF3950" s="199"/>
      <c r="AG3950" s="199"/>
    </row>
    <row r="3951" spans="19:33" customFormat="1" ht="12.75">
      <c r="S3951" s="199"/>
      <c r="T3951" s="199"/>
      <c r="U3951" s="199"/>
      <c r="V3951" s="199"/>
      <c r="W3951" s="199"/>
      <c r="X3951" s="199"/>
      <c r="Y3951" s="199"/>
      <c r="Z3951" s="199"/>
      <c r="AA3951" s="199"/>
      <c r="AB3951" s="199"/>
      <c r="AC3951" s="199"/>
      <c r="AD3951" s="199"/>
      <c r="AE3951" s="199"/>
      <c r="AF3951" s="199"/>
      <c r="AG3951" s="199"/>
    </row>
    <row r="3952" spans="19:33" customFormat="1" ht="12.75">
      <c r="S3952" s="199"/>
      <c r="T3952" s="199"/>
      <c r="U3952" s="199"/>
      <c r="V3952" s="199"/>
      <c r="W3952" s="199"/>
      <c r="X3952" s="199"/>
      <c r="Y3952" s="199"/>
      <c r="Z3952" s="199"/>
      <c r="AA3952" s="199"/>
      <c r="AB3952" s="199"/>
      <c r="AC3952" s="199"/>
      <c r="AD3952" s="199"/>
      <c r="AE3952" s="199"/>
      <c r="AF3952" s="199"/>
      <c r="AG3952" s="199"/>
    </row>
    <row r="3953" spans="19:33" customFormat="1" ht="12.75">
      <c r="S3953" s="199"/>
      <c r="T3953" s="199"/>
      <c r="U3953" s="199"/>
      <c r="V3953" s="199"/>
      <c r="W3953" s="199"/>
      <c r="X3953" s="199"/>
      <c r="Y3953" s="199"/>
      <c r="Z3953" s="199"/>
      <c r="AA3953" s="199"/>
      <c r="AB3953" s="199"/>
      <c r="AC3953" s="199"/>
      <c r="AD3953" s="199"/>
      <c r="AE3953" s="199"/>
      <c r="AF3953" s="199"/>
      <c r="AG3953" s="199"/>
    </row>
    <row r="3954" spans="19:33" customFormat="1" ht="12.75">
      <c r="S3954" s="199"/>
      <c r="T3954" s="199"/>
      <c r="U3954" s="199"/>
      <c r="V3954" s="199"/>
      <c r="W3954" s="199"/>
      <c r="X3954" s="199"/>
      <c r="Y3954" s="199"/>
      <c r="Z3954" s="199"/>
      <c r="AA3954" s="199"/>
      <c r="AB3954" s="199"/>
      <c r="AC3954" s="199"/>
      <c r="AD3954" s="199"/>
      <c r="AE3954" s="199"/>
      <c r="AF3954" s="199"/>
      <c r="AG3954" s="199"/>
    </row>
    <row r="3955" spans="19:33" customFormat="1" ht="12.75">
      <c r="S3955" s="199"/>
      <c r="T3955" s="199"/>
      <c r="U3955" s="199"/>
      <c r="V3955" s="199"/>
      <c r="W3955" s="199"/>
      <c r="X3955" s="199"/>
      <c r="Y3955" s="199"/>
      <c r="Z3955" s="199"/>
      <c r="AA3955" s="199"/>
      <c r="AB3955" s="199"/>
      <c r="AC3955" s="199"/>
      <c r="AD3955" s="199"/>
      <c r="AE3955" s="199"/>
      <c r="AF3955" s="199"/>
      <c r="AG3955" s="199"/>
    </row>
    <row r="3956" spans="19:33" customFormat="1" ht="12.75">
      <c r="S3956" s="199"/>
      <c r="T3956" s="199"/>
      <c r="U3956" s="199"/>
      <c r="V3956" s="199"/>
      <c r="W3956" s="199"/>
      <c r="X3956" s="199"/>
      <c r="Y3956" s="199"/>
      <c r="Z3956" s="199"/>
      <c r="AA3956" s="199"/>
      <c r="AB3956" s="199"/>
      <c r="AC3956" s="199"/>
      <c r="AD3956" s="199"/>
      <c r="AE3956" s="199"/>
      <c r="AF3956" s="199"/>
      <c r="AG3956" s="199"/>
    </row>
    <row r="3957" spans="19:33" customFormat="1" ht="12.75">
      <c r="S3957" s="199"/>
      <c r="T3957" s="199"/>
      <c r="U3957" s="199"/>
      <c r="V3957" s="199"/>
      <c r="W3957" s="199"/>
      <c r="X3957" s="199"/>
      <c r="Y3957" s="199"/>
      <c r="Z3957" s="199"/>
      <c r="AA3957" s="199"/>
      <c r="AB3957" s="199"/>
      <c r="AC3957" s="199"/>
      <c r="AD3957" s="199"/>
      <c r="AE3957" s="199"/>
      <c r="AF3957" s="199"/>
      <c r="AG3957" s="199"/>
    </row>
    <row r="3958" spans="19:33" customFormat="1" ht="12.75">
      <c r="S3958" s="199"/>
      <c r="T3958" s="199"/>
      <c r="U3958" s="199"/>
      <c r="V3958" s="199"/>
      <c r="W3958" s="199"/>
      <c r="X3958" s="199"/>
      <c r="Y3958" s="199"/>
      <c r="Z3958" s="199"/>
      <c r="AA3958" s="199"/>
      <c r="AB3958" s="199"/>
      <c r="AC3958" s="199"/>
      <c r="AD3958" s="199"/>
      <c r="AE3958" s="199"/>
      <c r="AF3958" s="199"/>
      <c r="AG3958" s="199"/>
    </row>
    <row r="3959" spans="19:33" customFormat="1" ht="12.75">
      <c r="S3959" s="199"/>
      <c r="T3959" s="199"/>
      <c r="U3959" s="199"/>
      <c r="V3959" s="199"/>
      <c r="W3959" s="199"/>
      <c r="X3959" s="199"/>
      <c r="Y3959" s="199"/>
      <c r="Z3959" s="199"/>
      <c r="AA3959" s="199"/>
      <c r="AB3959" s="199"/>
      <c r="AC3959" s="199"/>
      <c r="AD3959" s="199"/>
      <c r="AE3959" s="199"/>
      <c r="AF3959" s="199"/>
      <c r="AG3959" s="199"/>
    </row>
    <row r="3960" spans="19:33" customFormat="1" ht="12.75">
      <c r="S3960" s="199"/>
      <c r="T3960" s="199"/>
      <c r="U3960" s="199"/>
      <c r="V3960" s="199"/>
      <c r="W3960" s="199"/>
      <c r="X3960" s="199"/>
      <c r="Y3960" s="199"/>
      <c r="Z3960" s="199"/>
      <c r="AA3960" s="199"/>
      <c r="AB3960" s="199"/>
      <c r="AC3960" s="199"/>
      <c r="AD3960" s="199"/>
      <c r="AE3960" s="199"/>
      <c r="AF3960" s="199"/>
      <c r="AG3960" s="199"/>
    </row>
    <row r="3961" spans="19:33" customFormat="1" ht="12.75">
      <c r="S3961" s="199"/>
      <c r="T3961" s="199"/>
      <c r="U3961" s="199"/>
      <c r="V3961" s="199"/>
      <c r="W3961" s="199"/>
      <c r="X3961" s="199"/>
      <c r="Y3961" s="199"/>
      <c r="Z3961" s="199"/>
      <c r="AA3961" s="199"/>
      <c r="AB3961" s="199"/>
      <c r="AC3961" s="199"/>
      <c r="AD3961" s="199"/>
      <c r="AE3961" s="199"/>
      <c r="AF3961" s="199"/>
      <c r="AG3961" s="199"/>
    </row>
    <row r="3962" spans="19:33" customFormat="1" ht="12.75">
      <c r="S3962" s="199"/>
      <c r="T3962" s="199"/>
      <c r="U3962" s="199"/>
      <c r="V3962" s="199"/>
      <c r="W3962" s="199"/>
      <c r="X3962" s="199"/>
      <c r="Y3962" s="199"/>
      <c r="Z3962" s="199"/>
      <c r="AA3962" s="199"/>
      <c r="AB3962" s="199"/>
      <c r="AC3962" s="199"/>
      <c r="AD3962" s="199"/>
      <c r="AE3962" s="199"/>
      <c r="AF3962" s="199"/>
      <c r="AG3962" s="199"/>
    </row>
    <row r="3963" spans="19:33" customFormat="1" ht="12.75">
      <c r="S3963" s="199"/>
      <c r="T3963" s="199"/>
      <c r="U3963" s="199"/>
      <c r="V3963" s="199"/>
      <c r="W3963" s="199"/>
      <c r="X3963" s="199"/>
      <c r="Y3963" s="199"/>
      <c r="Z3963" s="199"/>
      <c r="AA3963" s="199"/>
      <c r="AB3963" s="199"/>
      <c r="AC3963" s="199"/>
      <c r="AD3963" s="199"/>
      <c r="AE3963" s="199"/>
      <c r="AF3963" s="199"/>
      <c r="AG3963" s="199"/>
    </row>
    <row r="3964" spans="19:33" customFormat="1" ht="12.75">
      <c r="S3964" s="199"/>
      <c r="T3964" s="199"/>
      <c r="U3964" s="199"/>
      <c r="V3964" s="199"/>
      <c r="W3964" s="199"/>
      <c r="X3964" s="199"/>
      <c r="Y3964" s="199"/>
      <c r="Z3964" s="199"/>
      <c r="AA3964" s="199"/>
      <c r="AB3964" s="199"/>
      <c r="AC3964" s="199"/>
      <c r="AD3964" s="199"/>
      <c r="AE3964" s="199"/>
      <c r="AF3964" s="199"/>
      <c r="AG3964" s="199"/>
    </row>
    <row r="3965" spans="19:33" customFormat="1" ht="12.75">
      <c r="S3965" s="199"/>
      <c r="T3965" s="199"/>
      <c r="U3965" s="199"/>
      <c r="V3965" s="199"/>
      <c r="W3965" s="199"/>
      <c r="X3965" s="199"/>
      <c r="Y3965" s="199"/>
      <c r="Z3965" s="199"/>
      <c r="AA3965" s="199"/>
      <c r="AB3965" s="199"/>
      <c r="AC3965" s="199"/>
      <c r="AD3965" s="199"/>
      <c r="AE3965" s="199"/>
      <c r="AF3965" s="199"/>
      <c r="AG3965" s="199"/>
    </row>
    <row r="3966" spans="19:33" customFormat="1" ht="12.75">
      <c r="S3966" s="199"/>
      <c r="T3966" s="199"/>
      <c r="U3966" s="199"/>
      <c r="V3966" s="199"/>
      <c r="W3966" s="199"/>
      <c r="X3966" s="199"/>
      <c r="Y3966" s="199"/>
      <c r="Z3966" s="199"/>
      <c r="AA3966" s="199"/>
      <c r="AB3966" s="199"/>
      <c r="AC3966" s="199"/>
      <c r="AD3966" s="199"/>
      <c r="AE3966" s="199"/>
      <c r="AF3966" s="199"/>
      <c r="AG3966" s="199"/>
    </row>
    <row r="3967" spans="19:33" customFormat="1" ht="12.75">
      <c r="S3967" s="199"/>
      <c r="T3967" s="199"/>
      <c r="U3967" s="199"/>
      <c r="V3967" s="199"/>
      <c r="W3967" s="199"/>
      <c r="X3967" s="199"/>
      <c r="Y3967" s="199"/>
      <c r="Z3967" s="199"/>
      <c r="AA3967" s="199"/>
      <c r="AB3967" s="199"/>
      <c r="AC3967" s="199"/>
      <c r="AD3967" s="199"/>
      <c r="AE3967" s="199"/>
      <c r="AF3967" s="199"/>
      <c r="AG3967" s="199"/>
    </row>
    <row r="3968" spans="19:33" customFormat="1" ht="12.75">
      <c r="S3968" s="199"/>
      <c r="T3968" s="199"/>
      <c r="U3968" s="199"/>
      <c r="V3968" s="199"/>
      <c r="W3968" s="199"/>
      <c r="X3968" s="199"/>
      <c r="Y3968" s="199"/>
      <c r="Z3968" s="199"/>
      <c r="AA3968" s="199"/>
      <c r="AB3968" s="199"/>
      <c r="AC3968" s="199"/>
      <c r="AD3968" s="199"/>
      <c r="AE3968" s="199"/>
      <c r="AF3968" s="199"/>
      <c r="AG3968" s="199"/>
    </row>
    <row r="3969" spans="19:33" customFormat="1" ht="12.75">
      <c r="S3969" s="199"/>
      <c r="T3969" s="199"/>
      <c r="U3969" s="199"/>
      <c r="V3969" s="199"/>
      <c r="W3969" s="199"/>
      <c r="X3969" s="199"/>
      <c r="Y3969" s="199"/>
      <c r="Z3969" s="199"/>
      <c r="AA3969" s="199"/>
      <c r="AB3969" s="199"/>
      <c r="AC3969" s="199"/>
      <c r="AD3969" s="199"/>
      <c r="AE3969" s="199"/>
      <c r="AF3969" s="199"/>
      <c r="AG3969" s="199"/>
    </row>
    <row r="3970" spans="19:33" customFormat="1" ht="12.75">
      <c r="S3970" s="199"/>
      <c r="T3970" s="199"/>
      <c r="U3970" s="199"/>
      <c r="V3970" s="199"/>
      <c r="W3970" s="199"/>
      <c r="X3970" s="199"/>
      <c r="Y3970" s="199"/>
      <c r="Z3970" s="199"/>
      <c r="AA3970" s="199"/>
      <c r="AB3970" s="199"/>
      <c r="AC3970" s="199"/>
      <c r="AD3970" s="199"/>
      <c r="AE3970" s="199"/>
      <c r="AF3970" s="199"/>
      <c r="AG3970" s="199"/>
    </row>
    <row r="3971" spans="19:33" customFormat="1" ht="12.75">
      <c r="S3971" s="199"/>
      <c r="T3971" s="199"/>
      <c r="U3971" s="199"/>
      <c r="V3971" s="199"/>
      <c r="W3971" s="199"/>
      <c r="X3971" s="199"/>
      <c r="Y3971" s="199"/>
      <c r="Z3971" s="199"/>
      <c r="AA3971" s="199"/>
      <c r="AB3971" s="199"/>
      <c r="AC3971" s="199"/>
      <c r="AD3971" s="199"/>
      <c r="AE3971" s="199"/>
      <c r="AF3971" s="199"/>
      <c r="AG3971" s="199"/>
    </row>
    <row r="3972" spans="19:33" customFormat="1" ht="12.75">
      <c r="S3972" s="199"/>
      <c r="T3972" s="199"/>
      <c r="U3972" s="199"/>
      <c r="V3972" s="199"/>
      <c r="W3972" s="199"/>
      <c r="X3972" s="199"/>
      <c r="Y3972" s="199"/>
      <c r="Z3972" s="199"/>
      <c r="AA3972" s="199"/>
      <c r="AB3972" s="199"/>
      <c r="AC3972" s="199"/>
      <c r="AD3972" s="199"/>
      <c r="AE3972" s="199"/>
      <c r="AF3972" s="199"/>
      <c r="AG3972" s="199"/>
    </row>
    <row r="3973" spans="19:33" customFormat="1" ht="12.75">
      <c r="S3973" s="199"/>
      <c r="T3973" s="199"/>
      <c r="U3973" s="199"/>
      <c r="V3973" s="199"/>
      <c r="W3973" s="199"/>
      <c r="X3973" s="199"/>
      <c r="Y3973" s="199"/>
      <c r="Z3973" s="199"/>
      <c r="AA3973" s="199"/>
      <c r="AB3973" s="199"/>
      <c r="AC3973" s="199"/>
      <c r="AD3973" s="199"/>
      <c r="AE3973" s="199"/>
      <c r="AF3973" s="199"/>
      <c r="AG3973" s="199"/>
    </row>
    <row r="3974" spans="19:33" customFormat="1" ht="12.75">
      <c r="S3974" s="199"/>
      <c r="T3974" s="199"/>
      <c r="U3974" s="199"/>
      <c r="V3974" s="199"/>
      <c r="W3974" s="199"/>
      <c r="X3974" s="199"/>
      <c r="Y3974" s="199"/>
      <c r="Z3974" s="199"/>
      <c r="AA3974" s="199"/>
      <c r="AB3974" s="199"/>
      <c r="AC3974" s="199"/>
      <c r="AD3974" s="199"/>
      <c r="AE3974" s="199"/>
      <c r="AF3974" s="199"/>
      <c r="AG3974" s="199"/>
    </row>
    <row r="3975" spans="19:33" customFormat="1" ht="12.75">
      <c r="S3975" s="199"/>
      <c r="T3975" s="199"/>
      <c r="U3975" s="199"/>
      <c r="V3975" s="199"/>
      <c r="W3975" s="199"/>
      <c r="X3975" s="199"/>
      <c r="Y3975" s="199"/>
      <c r="Z3975" s="199"/>
      <c r="AA3975" s="199"/>
      <c r="AB3975" s="199"/>
      <c r="AC3975" s="199"/>
      <c r="AD3975" s="199"/>
      <c r="AE3975" s="199"/>
      <c r="AF3975" s="199"/>
      <c r="AG3975" s="199"/>
    </row>
    <row r="3976" spans="19:33" customFormat="1" ht="12.75">
      <c r="S3976" s="199"/>
      <c r="T3976" s="199"/>
      <c r="U3976" s="199"/>
      <c r="V3976" s="199"/>
      <c r="W3976" s="199"/>
      <c r="X3976" s="199"/>
      <c r="Y3976" s="199"/>
      <c r="Z3976" s="199"/>
      <c r="AA3976" s="199"/>
      <c r="AB3976" s="199"/>
      <c r="AC3976" s="199"/>
      <c r="AD3976" s="199"/>
      <c r="AE3976" s="199"/>
      <c r="AF3976" s="199"/>
      <c r="AG3976" s="199"/>
    </row>
    <row r="3977" spans="19:33" customFormat="1" ht="12.75">
      <c r="S3977" s="199"/>
      <c r="T3977" s="199"/>
      <c r="U3977" s="199"/>
      <c r="V3977" s="199"/>
      <c r="W3977" s="199"/>
      <c r="X3977" s="199"/>
      <c r="Y3977" s="199"/>
      <c r="Z3977" s="199"/>
      <c r="AA3977" s="199"/>
      <c r="AB3977" s="199"/>
      <c r="AC3977" s="199"/>
      <c r="AD3977" s="199"/>
      <c r="AE3977" s="199"/>
      <c r="AF3977" s="199"/>
      <c r="AG3977" s="199"/>
    </row>
    <row r="3978" spans="19:33" customFormat="1" ht="12.75">
      <c r="S3978" s="199"/>
      <c r="T3978" s="199"/>
      <c r="U3978" s="199"/>
      <c r="V3978" s="199"/>
      <c r="W3978" s="199"/>
      <c r="X3978" s="199"/>
      <c r="Y3978" s="199"/>
      <c r="Z3978" s="199"/>
      <c r="AA3978" s="199"/>
      <c r="AB3978" s="199"/>
      <c r="AC3978" s="199"/>
      <c r="AD3978" s="199"/>
      <c r="AE3978" s="199"/>
      <c r="AF3978" s="199"/>
      <c r="AG3978" s="199"/>
    </row>
    <row r="3979" spans="19:33" customFormat="1" ht="12.75">
      <c r="S3979" s="199"/>
      <c r="T3979" s="199"/>
      <c r="U3979" s="199"/>
      <c r="V3979" s="199"/>
      <c r="W3979" s="199"/>
      <c r="X3979" s="199"/>
      <c r="Y3979" s="199"/>
      <c r="Z3979" s="199"/>
      <c r="AA3979" s="199"/>
      <c r="AB3979" s="199"/>
      <c r="AC3979" s="199"/>
      <c r="AD3979" s="199"/>
      <c r="AE3979" s="199"/>
      <c r="AF3979" s="199"/>
      <c r="AG3979" s="199"/>
    </row>
    <row r="3980" spans="19:33" customFormat="1" ht="12.75">
      <c r="S3980" s="199"/>
      <c r="T3980" s="199"/>
      <c r="U3980" s="199"/>
      <c r="V3980" s="199"/>
      <c r="W3980" s="199"/>
      <c r="X3980" s="199"/>
      <c r="Y3980" s="199"/>
      <c r="Z3980" s="199"/>
      <c r="AA3980" s="199"/>
      <c r="AB3980" s="199"/>
      <c r="AC3980" s="199"/>
      <c r="AD3980" s="199"/>
      <c r="AE3980" s="199"/>
      <c r="AF3980" s="199"/>
      <c r="AG3980" s="199"/>
    </row>
    <row r="3981" spans="19:33" customFormat="1" ht="12.75">
      <c r="S3981" s="199"/>
      <c r="T3981" s="199"/>
      <c r="U3981" s="199"/>
      <c r="V3981" s="199"/>
      <c r="W3981" s="199"/>
      <c r="X3981" s="199"/>
      <c r="Y3981" s="199"/>
      <c r="Z3981" s="199"/>
      <c r="AA3981" s="199"/>
      <c r="AB3981" s="199"/>
      <c r="AC3981" s="199"/>
      <c r="AD3981" s="199"/>
      <c r="AE3981" s="199"/>
      <c r="AF3981" s="199"/>
      <c r="AG3981" s="199"/>
    </row>
    <row r="3982" spans="19:33" customFormat="1" ht="12.75">
      <c r="S3982" s="199"/>
      <c r="T3982" s="199"/>
      <c r="U3982" s="199"/>
      <c r="V3982" s="199"/>
      <c r="W3982" s="199"/>
      <c r="X3982" s="199"/>
      <c r="Y3982" s="199"/>
      <c r="Z3982" s="199"/>
      <c r="AA3982" s="199"/>
      <c r="AB3982" s="199"/>
      <c r="AC3982" s="199"/>
      <c r="AD3982" s="199"/>
      <c r="AE3982" s="199"/>
      <c r="AF3982" s="199"/>
      <c r="AG3982" s="199"/>
    </row>
    <row r="3983" spans="19:33" customFormat="1" ht="12.75">
      <c r="S3983" s="199"/>
      <c r="T3983" s="199"/>
      <c r="U3983" s="199"/>
      <c r="V3983" s="199"/>
      <c r="W3983" s="199"/>
      <c r="X3983" s="199"/>
      <c r="Y3983" s="199"/>
      <c r="Z3983" s="199"/>
      <c r="AA3983" s="199"/>
      <c r="AB3983" s="199"/>
      <c r="AC3983" s="199"/>
      <c r="AD3983" s="199"/>
      <c r="AE3983" s="199"/>
      <c r="AF3983" s="199"/>
      <c r="AG3983" s="199"/>
    </row>
    <row r="3984" spans="19:33" customFormat="1" ht="12.75">
      <c r="S3984" s="199"/>
      <c r="T3984" s="199"/>
      <c r="U3984" s="199"/>
      <c r="V3984" s="199"/>
      <c r="W3984" s="199"/>
      <c r="X3984" s="199"/>
      <c r="Y3984" s="199"/>
      <c r="Z3984" s="199"/>
      <c r="AA3984" s="199"/>
      <c r="AB3984" s="199"/>
      <c r="AC3984" s="199"/>
      <c r="AD3984" s="199"/>
      <c r="AE3984" s="199"/>
      <c r="AF3984" s="199"/>
      <c r="AG3984" s="199"/>
    </row>
    <row r="3985" spans="19:33" customFormat="1" ht="12.75">
      <c r="S3985" s="199"/>
      <c r="T3985" s="199"/>
      <c r="U3985" s="199"/>
      <c r="V3985" s="199"/>
      <c r="W3985" s="199"/>
      <c r="X3985" s="199"/>
      <c r="Y3985" s="199"/>
      <c r="Z3985" s="199"/>
      <c r="AA3985" s="199"/>
      <c r="AB3985" s="199"/>
      <c r="AC3985" s="199"/>
      <c r="AD3985" s="199"/>
      <c r="AE3985" s="199"/>
      <c r="AF3985" s="199"/>
      <c r="AG3985" s="199"/>
    </row>
    <row r="3986" spans="19:33" customFormat="1" ht="12.75">
      <c r="S3986" s="199"/>
      <c r="T3986" s="199"/>
      <c r="U3986" s="199"/>
      <c r="V3986" s="199"/>
      <c r="W3986" s="199"/>
      <c r="X3986" s="199"/>
      <c r="Y3986" s="199"/>
      <c r="Z3986" s="199"/>
      <c r="AA3986" s="199"/>
      <c r="AB3986" s="199"/>
      <c r="AC3986" s="199"/>
      <c r="AD3986" s="199"/>
      <c r="AE3986" s="199"/>
      <c r="AF3986" s="199"/>
      <c r="AG3986" s="199"/>
    </row>
    <row r="3987" spans="19:33" customFormat="1" ht="12.75">
      <c r="S3987" s="199"/>
      <c r="T3987" s="199"/>
      <c r="U3987" s="199"/>
      <c r="V3987" s="199"/>
      <c r="W3987" s="199"/>
      <c r="X3987" s="199"/>
      <c r="Y3987" s="199"/>
      <c r="Z3987" s="199"/>
      <c r="AA3987" s="199"/>
      <c r="AB3987" s="199"/>
      <c r="AC3987" s="199"/>
      <c r="AD3987" s="199"/>
      <c r="AE3987" s="199"/>
      <c r="AF3987" s="199"/>
      <c r="AG3987" s="199"/>
    </row>
    <row r="3988" spans="19:33" customFormat="1" ht="12.75">
      <c r="S3988" s="199"/>
      <c r="T3988" s="199"/>
      <c r="U3988" s="199"/>
      <c r="V3988" s="199"/>
      <c r="W3988" s="199"/>
      <c r="X3988" s="199"/>
      <c r="Y3988" s="199"/>
      <c r="Z3988" s="199"/>
      <c r="AA3988" s="199"/>
      <c r="AB3988" s="199"/>
      <c r="AC3988" s="199"/>
      <c r="AD3988" s="199"/>
      <c r="AE3988" s="199"/>
      <c r="AF3988" s="199"/>
      <c r="AG3988" s="199"/>
    </row>
    <row r="3989" spans="19:33" customFormat="1" ht="12.75">
      <c r="S3989" s="199"/>
      <c r="T3989" s="199"/>
      <c r="U3989" s="199"/>
      <c r="V3989" s="199"/>
      <c r="W3989" s="199"/>
      <c r="X3989" s="199"/>
      <c r="Y3989" s="199"/>
      <c r="Z3989" s="199"/>
      <c r="AA3989" s="199"/>
      <c r="AB3989" s="199"/>
      <c r="AC3989" s="199"/>
      <c r="AD3989" s="199"/>
      <c r="AE3989" s="199"/>
      <c r="AF3989" s="199"/>
      <c r="AG3989" s="199"/>
    </row>
    <row r="3990" spans="19:33" customFormat="1" ht="12.75">
      <c r="S3990" s="199"/>
      <c r="T3990" s="199"/>
      <c r="U3990" s="199"/>
      <c r="V3990" s="199"/>
      <c r="W3990" s="199"/>
      <c r="X3990" s="199"/>
      <c r="Y3990" s="199"/>
      <c r="Z3990" s="199"/>
      <c r="AA3990" s="199"/>
      <c r="AB3990" s="199"/>
      <c r="AC3990" s="199"/>
      <c r="AD3990" s="199"/>
      <c r="AE3990" s="199"/>
      <c r="AF3990" s="199"/>
      <c r="AG3990" s="199"/>
    </row>
    <row r="3991" spans="19:33" customFormat="1" ht="12.75">
      <c r="S3991" s="199"/>
      <c r="T3991" s="199"/>
      <c r="U3991" s="199"/>
      <c r="V3991" s="199"/>
      <c r="W3991" s="199"/>
      <c r="X3991" s="199"/>
      <c r="Y3991" s="199"/>
      <c r="Z3991" s="199"/>
      <c r="AA3991" s="199"/>
      <c r="AB3991" s="199"/>
      <c r="AC3991" s="199"/>
      <c r="AD3991" s="199"/>
      <c r="AE3991" s="199"/>
      <c r="AF3991" s="199"/>
      <c r="AG3991" s="199"/>
    </row>
    <row r="3992" spans="19:33" customFormat="1" ht="12.75">
      <c r="S3992" s="199"/>
      <c r="T3992" s="199"/>
      <c r="U3992" s="199"/>
      <c r="V3992" s="199"/>
      <c r="W3992" s="199"/>
      <c r="X3992" s="199"/>
      <c r="Y3992" s="199"/>
      <c r="Z3992" s="199"/>
      <c r="AA3992" s="199"/>
      <c r="AB3992" s="199"/>
      <c r="AC3992" s="199"/>
      <c r="AD3992" s="199"/>
      <c r="AE3992" s="199"/>
      <c r="AF3992" s="199"/>
      <c r="AG3992" s="199"/>
    </row>
    <row r="3993" spans="19:33" customFormat="1" ht="12.75">
      <c r="S3993" s="199"/>
      <c r="T3993" s="199"/>
      <c r="U3993" s="199"/>
      <c r="V3993" s="199"/>
      <c r="W3993" s="199"/>
      <c r="X3993" s="199"/>
      <c r="Y3993" s="199"/>
      <c r="Z3993" s="199"/>
      <c r="AA3993" s="199"/>
      <c r="AB3993" s="199"/>
      <c r="AC3993" s="199"/>
      <c r="AD3993" s="199"/>
      <c r="AE3993" s="199"/>
      <c r="AF3993" s="199"/>
      <c r="AG3993" s="199"/>
    </row>
    <row r="3994" spans="19:33" customFormat="1" ht="12.75">
      <c r="S3994" s="199"/>
      <c r="T3994" s="199"/>
      <c r="U3994" s="199"/>
      <c r="V3994" s="199"/>
      <c r="W3994" s="199"/>
      <c r="X3994" s="199"/>
      <c r="Y3994" s="199"/>
      <c r="Z3994" s="199"/>
      <c r="AA3994" s="199"/>
      <c r="AB3994" s="199"/>
      <c r="AC3994" s="199"/>
      <c r="AD3994" s="199"/>
      <c r="AE3994" s="199"/>
      <c r="AF3994" s="199"/>
      <c r="AG3994" s="199"/>
    </row>
    <row r="3995" spans="19:33" customFormat="1" ht="12.75">
      <c r="S3995" s="199"/>
      <c r="T3995" s="199"/>
      <c r="U3995" s="199"/>
      <c r="V3995" s="199"/>
      <c r="W3995" s="199"/>
      <c r="X3995" s="199"/>
      <c r="Y3995" s="199"/>
      <c r="Z3995" s="199"/>
      <c r="AA3995" s="199"/>
      <c r="AB3995" s="199"/>
      <c r="AC3995" s="199"/>
      <c r="AD3995" s="199"/>
      <c r="AE3995" s="199"/>
      <c r="AF3995" s="199"/>
      <c r="AG3995" s="199"/>
    </row>
    <row r="3996" spans="19:33" customFormat="1" ht="12.75">
      <c r="S3996" s="199"/>
      <c r="T3996" s="199"/>
      <c r="U3996" s="199"/>
      <c r="V3996" s="199"/>
      <c r="W3996" s="199"/>
      <c r="X3996" s="199"/>
      <c r="Y3996" s="199"/>
      <c r="Z3996" s="199"/>
      <c r="AA3996" s="199"/>
      <c r="AB3996" s="199"/>
      <c r="AC3996" s="199"/>
      <c r="AD3996" s="199"/>
      <c r="AE3996" s="199"/>
      <c r="AF3996" s="199"/>
      <c r="AG3996" s="199"/>
    </row>
    <row r="3997" spans="19:33" customFormat="1" ht="12.75">
      <c r="S3997" s="199"/>
      <c r="T3997" s="199"/>
      <c r="U3997" s="199"/>
      <c r="V3997" s="199"/>
      <c r="W3997" s="199"/>
      <c r="X3997" s="199"/>
      <c r="Y3997" s="199"/>
      <c r="Z3997" s="199"/>
      <c r="AA3997" s="199"/>
      <c r="AB3997" s="199"/>
      <c r="AC3997" s="199"/>
      <c r="AD3997" s="199"/>
      <c r="AE3997" s="199"/>
      <c r="AF3997" s="199"/>
      <c r="AG3997" s="199"/>
    </row>
    <row r="3998" spans="19:33" customFormat="1" ht="12.75">
      <c r="S3998" s="199"/>
      <c r="T3998" s="199"/>
      <c r="U3998" s="199"/>
      <c r="V3998" s="199"/>
      <c r="W3998" s="199"/>
      <c r="X3998" s="199"/>
      <c r="Y3998" s="199"/>
      <c r="Z3998" s="199"/>
      <c r="AA3998" s="199"/>
      <c r="AB3998" s="199"/>
      <c r="AC3998" s="199"/>
      <c r="AD3998" s="199"/>
      <c r="AE3998" s="199"/>
      <c r="AF3998" s="199"/>
      <c r="AG3998" s="199"/>
    </row>
    <row r="3999" spans="19:33" customFormat="1" ht="12.75">
      <c r="S3999" s="199"/>
      <c r="T3999" s="199"/>
      <c r="U3999" s="199"/>
      <c r="V3999" s="199"/>
      <c r="W3999" s="199"/>
      <c r="X3999" s="199"/>
      <c r="Y3999" s="199"/>
      <c r="Z3999" s="199"/>
      <c r="AA3999" s="199"/>
      <c r="AB3999" s="199"/>
      <c r="AC3999" s="199"/>
      <c r="AD3999" s="199"/>
      <c r="AE3999" s="199"/>
      <c r="AF3999" s="199"/>
      <c r="AG3999" s="199"/>
    </row>
    <row r="4000" spans="19:33" customFormat="1" ht="12.75">
      <c r="S4000" s="199"/>
      <c r="T4000" s="199"/>
      <c r="U4000" s="199"/>
      <c r="V4000" s="199"/>
      <c r="W4000" s="199"/>
      <c r="X4000" s="199"/>
      <c r="Y4000" s="199"/>
      <c r="Z4000" s="199"/>
      <c r="AA4000" s="199"/>
      <c r="AB4000" s="199"/>
      <c r="AC4000" s="199"/>
      <c r="AD4000" s="199"/>
      <c r="AE4000" s="199"/>
      <c r="AF4000" s="199"/>
      <c r="AG4000" s="199"/>
    </row>
    <row r="4001" spans="19:33" customFormat="1" ht="12.75">
      <c r="S4001" s="199"/>
      <c r="T4001" s="199"/>
      <c r="U4001" s="199"/>
      <c r="V4001" s="199"/>
      <c r="W4001" s="199"/>
      <c r="X4001" s="199"/>
      <c r="Y4001" s="199"/>
      <c r="Z4001" s="199"/>
      <c r="AA4001" s="199"/>
      <c r="AB4001" s="199"/>
      <c r="AC4001" s="199"/>
      <c r="AD4001" s="199"/>
      <c r="AE4001" s="199"/>
      <c r="AF4001" s="199"/>
      <c r="AG4001" s="199"/>
    </row>
    <row r="4002" spans="19:33" customFormat="1" ht="12.75">
      <c r="S4002" s="199"/>
      <c r="T4002" s="199"/>
      <c r="U4002" s="199"/>
      <c r="V4002" s="199"/>
      <c r="W4002" s="199"/>
      <c r="X4002" s="199"/>
      <c r="Y4002" s="199"/>
      <c r="Z4002" s="199"/>
      <c r="AA4002" s="199"/>
      <c r="AB4002" s="199"/>
      <c r="AC4002" s="199"/>
      <c r="AD4002" s="199"/>
      <c r="AE4002" s="199"/>
      <c r="AF4002" s="199"/>
      <c r="AG4002" s="199"/>
    </row>
    <row r="4003" spans="19:33" customFormat="1" ht="12.75">
      <c r="S4003" s="199"/>
      <c r="T4003" s="199"/>
      <c r="U4003" s="199"/>
      <c r="V4003" s="199"/>
      <c r="W4003" s="199"/>
      <c r="X4003" s="199"/>
      <c r="Y4003" s="199"/>
      <c r="Z4003" s="199"/>
      <c r="AA4003" s="199"/>
      <c r="AB4003" s="199"/>
      <c r="AC4003" s="199"/>
      <c r="AD4003" s="199"/>
      <c r="AE4003" s="199"/>
      <c r="AF4003" s="199"/>
      <c r="AG4003" s="199"/>
    </row>
    <row r="4004" spans="19:33" customFormat="1" ht="12.75">
      <c r="S4004" s="199"/>
      <c r="T4004" s="199"/>
      <c r="U4004" s="199"/>
      <c r="V4004" s="199"/>
      <c r="W4004" s="199"/>
      <c r="X4004" s="199"/>
      <c r="Y4004" s="199"/>
      <c r="Z4004" s="199"/>
      <c r="AA4004" s="199"/>
      <c r="AB4004" s="199"/>
      <c r="AC4004" s="199"/>
      <c r="AD4004" s="199"/>
      <c r="AE4004" s="199"/>
      <c r="AF4004" s="199"/>
      <c r="AG4004" s="199"/>
    </row>
    <row r="4005" spans="19:33" customFormat="1" ht="12.75">
      <c r="S4005" s="199"/>
      <c r="T4005" s="199"/>
      <c r="U4005" s="199"/>
      <c r="V4005" s="199"/>
      <c r="W4005" s="199"/>
      <c r="X4005" s="199"/>
      <c r="Y4005" s="199"/>
      <c r="Z4005" s="199"/>
      <c r="AA4005" s="199"/>
      <c r="AB4005" s="199"/>
      <c r="AC4005" s="199"/>
      <c r="AD4005" s="199"/>
      <c r="AE4005" s="199"/>
      <c r="AF4005" s="199"/>
      <c r="AG4005" s="199"/>
    </row>
    <row r="4006" spans="19:33" customFormat="1" ht="12.75">
      <c r="S4006" s="199"/>
      <c r="T4006" s="199"/>
      <c r="U4006" s="199"/>
      <c r="V4006" s="199"/>
      <c r="W4006" s="199"/>
      <c r="X4006" s="199"/>
      <c r="Y4006" s="199"/>
      <c r="Z4006" s="199"/>
      <c r="AA4006" s="199"/>
      <c r="AB4006" s="199"/>
      <c r="AC4006" s="199"/>
      <c r="AD4006" s="199"/>
      <c r="AE4006" s="199"/>
      <c r="AF4006" s="199"/>
      <c r="AG4006" s="199"/>
    </row>
    <row r="4007" spans="19:33" customFormat="1" ht="12.75">
      <c r="S4007" s="199"/>
      <c r="T4007" s="199"/>
      <c r="U4007" s="199"/>
      <c r="V4007" s="199"/>
      <c r="W4007" s="199"/>
      <c r="X4007" s="199"/>
      <c r="Y4007" s="199"/>
      <c r="Z4007" s="199"/>
      <c r="AA4007" s="199"/>
      <c r="AB4007" s="199"/>
      <c r="AC4007" s="199"/>
      <c r="AD4007" s="199"/>
      <c r="AE4007" s="199"/>
      <c r="AF4007" s="199"/>
      <c r="AG4007" s="199"/>
    </row>
    <row r="4008" spans="19:33" customFormat="1" ht="12.75">
      <c r="S4008" s="199"/>
      <c r="T4008" s="199"/>
      <c r="U4008" s="199"/>
      <c r="V4008" s="199"/>
      <c r="W4008" s="199"/>
      <c r="X4008" s="199"/>
      <c r="Y4008" s="199"/>
      <c r="Z4008" s="199"/>
      <c r="AA4008" s="199"/>
      <c r="AB4008" s="199"/>
      <c r="AC4008" s="199"/>
      <c r="AD4008" s="199"/>
      <c r="AE4008" s="199"/>
      <c r="AF4008" s="199"/>
      <c r="AG4008" s="199"/>
    </row>
    <row r="4009" spans="19:33" customFormat="1" ht="12.75">
      <c r="S4009" s="199"/>
      <c r="T4009" s="199"/>
      <c r="U4009" s="199"/>
      <c r="V4009" s="199"/>
      <c r="W4009" s="199"/>
      <c r="X4009" s="199"/>
      <c r="Y4009" s="199"/>
      <c r="Z4009" s="199"/>
      <c r="AA4009" s="199"/>
      <c r="AB4009" s="199"/>
      <c r="AC4009" s="199"/>
      <c r="AD4009" s="199"/>
      <c r="AE4009" s="199"/>
      <c r="AF4009" s="199"/>
      <c r="AG4009" s="199"/>
    </row>
    <row r="4010" spans="19:33" customFormat="1" ht="12.75">
      <c r="S4010" s="199"/>
      <c r="T4010" s="199"/>
      <c r="U4010" s="199"/>
      <c r="V4010" s="199"/>
      <c r="W4010" s="199"/>
      <c r="X4010" s="199"/>
      <c r="Y4010" s="199"/>
      <c r="Z4010" s="199"/>
      <c r="AA4010" s="199"/>
      <c r="AB4010" s="199"/>
      <c r="AC4010" s="199"/>
      <c r="AD4010" s="199"/>
      <c r="AE4010" s="199"/>
      <c r="AF4010" s="199"/>
      <c r="AG4010" s="199"/>
    </row>
    <row r="4011" spans="19:33" customFormat="1" ht="12.75">
      <c r="S4011" s="199"/>
      <c r="T4011" s="199"/>
      <c r="U4011" s="199"/>
      <c r="V4011" s="199"/>
      <c r="W4011" s="199"/>
      <c r="X4011" s="199"/>
      <c r="Y4011" s="199"/>
      <c r="Z4011" s="199"/>
      <c r="AA4011" s="199"/>
      <c r="AB4011" s="199"/>
      <c r="AC4011" s="199"/>
      <c r="AD4011" s="199"/>
      <c r="AE4011" s="199"/>
      <c r="AF4011" s="199"/>
      <c r="AG4011" s="199"/>
    </row>
    <row r="4012" spans="19:33" customFormat="1" ht="12.75">
      <c r="S4012" s="199"/>
      <c r="T4012" s="199"/>
      <c r="U4012" s="199"/>
      <c r="V4012" s="199"/>
      <c r="W4012" s="199"/>
      <c r="X4012" s="199"/>
      <c r="Y4012" s="199"/>
      <c r="Z4012" s="199"/>
      <c r="AA4012" s="199"/>
      <c r="AB4012" s="199"/>
      <c r="AC4012" s="199"/>
      <c r="AD4012" s="199"/>
      <c r="AE4012" s="199"/>
      <c r="AF4012" s="199"/>
      <c r="AG4012" s="199"/>
    </row>
    <row r="4013" spans="19:33" customFormat="1" ht="12.75">
      <c r="S4013" s="199"/>
      <c r="T4013" s="199"/>
      <c r="U4013" s="199"/>
      <c r="V4013" s="199"/>
      <c r="W4013" s="199"/>
      <c r="X4013" s="199"/>
      <c r="Y4013" s="199"/>
      <c r="Z4013" s="199"/>
      <c r="AA4013" s="199"/>
      <c r="AB4013" s="199"/>
      <c r="AC4013" s="199"/>
      <c r="AD4013" s="199"/>
      <c r="AE4013" s="199"/>
      <c r="AF4013" s="199"/>
      <c r="AG4013" s="199"/>
    </row>
    <row r="4014" spans="19:33" customFormat="1" ht="12.75">
      <c r="S4014" s="199"/>
      <c r="T4014" s="199"/>
      <c r="U4014" s="199"/>
      <c r="V4014" s="199"/>
      <c r="W4014" s="199"/>
      <c r="X4014" s="199"/>
      <c r="Y4014" s="199"/>
      <c r="Z4014" s="199"/>
      <c r="AA4014" s="199"/>
      <c r="AB4014" s="199"/>
      <c r="AC4014" s="199"/>
      <c r="AD4014" s="199"/>
      <c r="AE4014" s="199"/>
      <c r="AF4014" s="199"/>
      <c r="AG4014" s="199"/>
    </row>
    <row r="4015" spans="19:33" customFormat="1" ht="12.75">
      <c r="S4015" s="199"/>
      <c r="T4015" s="199"/>
      <c r="U4015" s="199"/>
      <c r="V4015" s="199"/>
      <c r="W4015" s="199"/>
      <c r="X4015" s="199"/>
      <c r="Y4015" s="199"/>
      <c r="Z4015" s="199"/>
      <c r="AA4015" s="199"/>
      <c r="AB4015" s="199"/>
      <c r="AC4015" s="199"/>
      <c r="AD4015" s="199"/>
      <c r="AE4015" s="199"/>
      <c r="AF4015" s="199"/>
      <c r="AG4015" s="199"/>
    </row>
    <row r="4016" spans="19:33" customFormat="1" ht="12.75">
      <c r="S4016" s="199"/>
      <c r="T4016" s="199"/>
      <c r="U4016" s="199"/>
      <c r="V4016" s="199"/>
      <c r="W4016" s="199"/>
      <c r="X4016" s="199"/>
      <c r="Y4016" s="199"/>
      <c r="Z4016" s="199"/>
      <c r="AA4016" s="199"/>
      <c r="AB4016" s="199"/>
      <c r="AC4016" s="199"/>
      <c r="AD4016" s="199"/>
      <c r="AE4016" s="199"/>
      <c r="AF4016" s="199"/>
      <c r="AG4016" s="199"/>
    </row>
    <row r="4017" spans="19:33" customFormat="1" ht="12.75">
      <c r="S4017" s="199"/>
      <c r="T4017" s="199"/>
      <c r="U4017" s="199"/>
      <c r="V4017" s="199"/>
      <c r="W4017" s="199"/>
      <c r="X4017" s="199"/>
      <c r="Y4017" s="199"/>
      <c r="Z4017" s="199"/>
      <c r="AA4017" s="199"/>
      <c r="AB4017" s="199"/>
      <c r="AC4017" s="199"/>
      <c r="AD4017" s="199"/>
      <c r="AE4017" s="199"/>
      <c r="AF4017" s="199"/>
      <c r="AG4017" s="199"/>
    </row>
    <row r="4018" spans="19:33" customFormat="1" ht="12.75">
      <c r="S4018" s="199"/>
      <c r="T4018" s="199"/>
      <c r="U4018" s="199"/>
      <c r="V4018" s="199"/>
      <c r="W4018" s="199"/>
      <c r="X4018" s="199"/>
      <c r="Y4018" s="199"/>
      <c r="Z4018" s="199"/>
      <c r="AA4018" s="199"/>
      <c r="AB4018" s="199"/>
      <c r="AC4018" s="199"/>
      <c r="AD4018" s="199"/>
      <c r="AE4018" s="199"/>
      <c r="AF4018" s="199"/>
      <c r="AG4018" s="199"/>
    </row>
    <row r="4019" spans="19:33" customFormat="1" ht="12.75">
      <c r="S4019" s="199"/>
      <c r="T4019" s="199"/>
      <c r="U4019" s="199"/>
      <c r="V4019" s="199"/>
      <c r="W4019" s="199"/>
      <c r="X4019" s="199"/>
      <c r="Y4019" s="199"/>
      <c r="Z4019" s="199"/>
      <c r="AA4019" s="199"/>
      <c r="AB4019" s="199"/>
      <c r="AC4019" s="199"/>
      <c r="AD4019" s="199"/>
      <c r="AE4019" s="199"/>
      <c r="AF4019" s="199"/>
      <c r="AG4019" s="199"/>
    </row>
    <row r="4020" spans="19:33" customFormat="1" ht="12.75">
      <c r="S4020" s="199"/>
      <c r="T4020" s="199"/>
      <c r="U4020" s="199"/>
      <c r="V4020" s="199"/>
      <c r="W4020" s="199"/>
      <c r="X4020" s="199"/>
      <c r="Y4020" s="199"/>
      <c r="Z4020" s="199"/>
      <c r="AA4020" s="199"/>
      <c r="AB4020" s="199"/>
      <c r="AC4020" s="199"/>
      <c r="AD4020" s="199"/>
      <c r="AE4020" s="199"/>
      <c r="AF4020" s="199"/>
      <c r="AG4020" s="199"/>
    </row>
    <row r="4021" spans="19:33" customFormat="1" ht="12.75">
      <c r="S4021" s="199"/>
      <c r="T4021" s="199"/>
      <c r="U4021" s="199"/>
      <c r="V4021" s="199"/>
      <c r="W4021" s="199"/>
      <c r="X4021" s="199"/>
      <c r="Y4021" s="199"/>
      <c r="Z4021" s="199"/>
      <c r="AA4021" s="199"/>
      <c r="AB4021" s="199"/>
      <c r="AC4021" s="199"/>
      <c r="AD4021" s="199"/>
      <c r="AE4021" s="199"/>
      <c r="AF4021" s="199"/>
      <c r="AG4021" s="199"/>
    </row>
    <row r="4022" spans="19:33" customFormat="1" ht="12.75">
      <c r="S4022" s="199"/>
      <c r="T4022" s="199"/>
      <c r="U4022" s="199"/>
      <c r="V4022" s="199"/>
      <c r="W4022" s="199"/>
      <c r="X4022" s="199"/>
      <c r="Y4022" s="199"/>
      <c r="Z4022" s="199"/>
      <c r="AA4022" s="199"/>
      <c r="AB4022" s="199"/>
      <c r="AC4022" s="199"/>
      <c r="AD4022" s="199"/>
      <c r="AE4022" s="199"/>
      <c r="AF4022" s="199"/>
      <c r="AG4022" s="199"/>
    </row>
    <row r="4023" spans="19:33" customFormat="1" ht="12.75">
      <c r="S4023" s="199"/>
      <c r="T4023" s="199"/>
      <c r="U4023" s="199"/>
      <c r="V4023" s="199"/>
      <c r="W4023" s="199"/>
      <c r="X4023" s="199"/>
      <c r="Y4023" s="199"/>
      <c r="Z4023" s="199"/>
      <c r="AA4023" s="199"/>
      <c r="AB4023" s="199"/>
      <c r="AC4023" s="199"/>
      <c r="AD4023" s="199"/>
      <c r="AE4023" s="199"/>
      <c r="AF4023" s="199"/>
      <c r="AG4023" s="199"/>
    </row>
    <row r="4024" spans="19:33" customFormat="1" ht="12.75">
      <c r="S4024" s="199"/>
      <c r="T4024" s="199"/>
      <c r="U4024" s="199"/>
      <c r="V4024" s="199"/>
      <c r="W4024" s="199"/>
      <c r="X4024" s="199"/>
      <c r="Y4024" s="199"/>
      <c r="Z4024" s="199"/>
      <c r="AA4024" s="199"/>
      <c r="AB4024" s="199"/>
      <c r="AC4024" s="199"/>
      <c r="AD4024" s="199"/>
      <c r="AE4024" s="199"/>
      <c r="AF4024" s="199"/>
      <c r="AG4024" s="199"/>
    </row>
    <row r="4025" spans="19:33" customFormat="1" ht="12.75">
      <c r="S4025" s="199"/>
      <c r="T4025" s="199"/>
      <c r="U4025" s="199"/>
      <c r="V4025" s="199"/>
      <c r="W4025" s="199"/>
      <c r="X4025" s="199"/>
      <c r="Y4025" s="199"/>
      <c r="Z4025" s="199"/>
      <c r="AA4025" s="199"/>
      <c r="AB4025" s="199"/>
      <c r="AC4025" s="199"/>
      <c r="AD4025" s="199"/>
      <c r="AE4025" s="199"/>
      <c r="AF4025" s="199"/>
      <c r="AG4025" s="199"/>
    </row>
    <row r="4026" spans="19:33" customFormat="1" ht="12.75">
      <c r="S4026" s="199"/>
      <c r="T4026" s="199"/>
      <c r="U4026" s="199"/>
      <c r="V4026" s="199"/>
      <c r="W4026" s="199"/>
      <c r="X4026" s="199"/>
      <c r="Y4026" s="199"/>
      <c r="Z4026" s="199"/>
      <c r="AA4026" s="199"/>
      <c r="AB4026" s="199"/>
      <c r="AC4026" s="199"/>
      <c r="AD4026" s="199"/>
      <c r="AE4026" s="199"/>
      <c r="AF4026" s="199"/>
      <c r="AG4026" s="199"/>
    </row>
    <row r="4027" spans="19:33" customFormat="1" ht="12.75">
      <c r="S4027" s="199"/>
      <c r="T4027" s="199"/>
      <c r="U4027" s="199"/>
      <c r="V4027" s="199"/>
      <c r="W4027" s="199"/>
      <c r="X4027" s="199"/>
      <c r="Y4027" s="199"/>
      <c r="Z4027" s="199"/>
      <c r="AA4027" s="199"/>
      <c r="AB4027" s="199"/>
      <c r="AC4027" s="199"/>
      <c r="AD4027" s="199"/>
      <c r="AE4027" s="199"/>
      <c r="AF4027" s="199"/>
      <c r="AG4027" s="199"/>
    </row>
    <row r="4028" spans="19:33" customFormat="1" ht="12.75">
      <c r="S4028" s="199"/>
      <c r="T4028" s="199"/>
      <c r="U4028" s="199"/>
      <c r="V4028" s="199"/>
      <c r="W4028" s="199"/>
      <c r="X4028" s="199"/>
      <c r="Y4028" s="199"/>
      <c r="Z4028" s="199"/>
      <c r="AA4028" s="199"/>
      <c r="AB4028" s="199"/>
      <c r="AC4028" s="199"/>
      <c r="AD4028" s="199"/>
      <c r="AE4028" s="199"/>
      <c r="AF4028" s="199"/>
      <c r="AG4028" s="199"/>
    </row>
    <row r="4029" spans="19:33" customFormat="1" ht="12.75">
      <c r="S4029" s="199"/>
      <c r="T4029" s="199"/>
      <c r="U4029" s="199"/>
      <c r="V4029" s="199"/>
      <c r="W4029" s="199"/>
      <c r="X4029" s="199"/>
      <c r="Y4029" s="199"/>
      <c r="Z4029" s="199"/>
      <c r="AA4029" s="199"/>
      <c r="AB4029" s="199"/>
      <c r="AC4029" s="199"/>
      <c r="AD4029" s="199"/>
      <c r="AE4029" s="199"/>
      <c r="AF4029" s="199"/>
      <c r="AG4029" s="199"/>
    </row>
    <row r="4030" spans="19:33" customFormat="1" ht="12.75">
      <c r="S4030" s="199"/>
      <c r="T4030" s="199"/>
      <c r="U4030" s="199"/>
      <c r="V4030" s="199"/>
      <c r="W4030" s="199"/>
      <c r="X4030" s="199"/>
      <c r="Y4030" s="199"/>
      <c r="Z4030" s="199"/>
      <c r="AA4030" s="199"/>
      <c r="AB4030" s="199"/>
      <c r="AC4030" s="199"/>
      <c r="AD4030" s="199"/>
      <c r="AE4030" s="199"/>
      <c r="AF4030" s="199"/>
      <c r="AG4030" s="199"/>
    </row>
    <row r="4031" spans="19:33" customFormat="1" ht="12.75">
      <c r="S4031" s="199"/>
      <c r="T4031" s="199"/>
      <c r="U4031" s="199"/>
      <c r="V4031" s="199"/>
      <c r="W4031" s="199"/>
      <c r="X4031" s="199"/>
      <c r="Y4031" s="199"/>
      <c r="Z4031" s="199"/>
      <c r="AA4031" s="199"/>
      <c r="AB4031" s="199"/>
      <c r="AC4031" s="199"/>
      <c r="AD4031" s="199"/>
      <c r="AE4031" s="199"/>
      <c r="AF4031" s="199"/>
      <c r="AG4031" s="199"/>
    </row>
    <row r="4032" spans="19:33" customFormat="1" ht="12.75">
      <c r="S4032" s="199"/>
      <c r="T4032" s="199"/>
      <c r="U4032" s="199"/>
      <c r="V4032" s="199"/>
      <c r="W4032" s="199"/>
      <c r="X4032" s="199"/>
      <c r="Y4032" s="199"/>
      <c r="Z4032" s="199"/>
      <c r="AA4032" s="199"/>
      <c r="AB4032" s="199"/>
      <c r="AC4032" s="199"/>
      <c r="AD4032" s="199"/>
      <c r="AE4032" s="199"/>
      <c r="AF4032" s="199"/>
      <c r="AG4032" s="199"/>
    </row>
    <row r="4033" spans="19:33" customFormat="1" ht="12.75">
      <c r="S4033" s="199"/>
      <c r="T4033" s="199"/>
      <c r="U4033" s="199"/>
      <c r="V4033" s="199"/>
      <c r="W4033" s="199"/>
      <c r="X4033" s="199"/>
      <c r="Y4033" s="199"/>
      <c r="Z4033" s="199"/>
      <c r="AA4033" s="199"/>
      <c r="AB4033" s="199"/>
      <c r="AC4033" s="199"/>
      <c r="AD4033" s="199"/>
      <c r="AE4033" s="199"/>
      <c r="AF4033" s="199"/>
      <c r="AG4033" s="199"/>
    </row>
    <row r="4034" spans="19:33" customFormat="1" ht="12.75">
      <c r="S4034" s="199"/>
      <c r="T4034" s="199"/>
      <c r="U4034" s="199"/>
      <c r="V4034" s="199"/>
      <c r="W4034" s="199"/>
      <c r="X4034" s="199"/>
      <c r="Y4034" s="199"/>
      <c r="Z4034" s="199"/>
      <c r="AA4034" s="199"/>
      <c r="AB4034" s="199"/>
      <c r="AC4034" s="199"/>
      <c r="AD4034" s="199"/>
      <c r="AE4034" s="199"/>
      <c r="AF4034" s="199"/>
      <c r="AG4034" s="199"/>
    </row>
    <row r="4035" spans="19:33" customFormat="1" ht="12.75">
      <c r="S4035" s="199"/>
      <c r="T4035" s="199"/>
      <c r="U4035" s="199"/>
      <c r="V4035" s="199"/>
      <c r="W4035" s="199"/>
      <c r="X4035" s="199"/>
      <c r="Y4035" s="199"/>
      <c r="Z4035" s="199"/>
      <c r="AA4035" s="199"/>
      <c r="AB4035" s="199"/>
      <c r="AC4035" s="199"/>
      <c r="AD4035" s="199"/>
      <c r="AE4035" s="199"/>
      <c r="AF4035" s="199"/>
      <c r="AG4035" s="199"/>
    </row>
    <row r="4036" spans="19:33" customFormat="1" ht="12.75">
      <c r="S4036" s="199"/>
      <c r="T4036" s="199"/>
      <c r="U4036" s="199"/>
      <c r="V4036" s="199"/>
      <c r="W4036" s="199"/>
      <c r="X4036" s="199"/>
      <c r="Y4036" s="199"/>
      <c r="Z4036" s="199"/>
      <c r="AA4036" s="199"/>
      <c r="AB4036" s="199"/>
      <c r="AC4036" s="199"/>
      <c r="AD4036" s="199"/>
      <c r="AE4036" s="199"/>
      <c r="AF4036" s="199"/>
      <c r="AG4036" s="199"/>
    </row>
    <row r="4037" spans="19:33" customFormat="1" ht="12.75">
      <c r="S4037" s="199"/>
      <c r="T4037" s="199"/>
      <c r="U4037" s="199"/>
      <c r="V4037" s="199"/>
      <c r="W4037" s="199"/>
      <c r="X4037" s="199"/>
      <c r="Y4037" s="199"/>
      <c r="Z4037" s="199"/>
      <c r="AA4037" s="199"/>
      <c r="AB4037" s="199"/>
      <c r="AC4037" s="199"/>
      <c r="AD4037" s="199"/>
      <c r="AE4037" s="199"/>
      <c r="AF4037" s="199"/>
      <c r="AG4037" s="199"/>
    </row>
    <row r="4038" spans="19:33" customFormat="1" ht="12.75">
      <c r="S4038" s="199"/>
      <c r="T4038" s="199"/>
      <c r="U4038" s="199"/>
      <c r="V4038" s="199"/>
      <c r="W4038" s="199"/>
      <c r="X4038" s="199"/>
      <c r="Y4038" s="199"/>
      <c r="Z4038" s="199"/>
      <c r="AA4038" s="199"/>
      <c r="AB4038" s="199"/>
      <c r="AC4038" s="199"/>
      <c r="AD4038" s="199"/>
      <c r="AE4038" s="199"/>
      <c r="AF4038" s="199"/>
      <c r="AG4038" s="199"/>
    </row>
    <row r="4039" spans="19:33" customFormat="1" ht="12.75">
      <c r="S4039" s="199"/>
      <c r="T4039" s="199"/>
      <c r="U4039" s="199"/>
      <c r="V4039" s="199"/>
      <c r="W4039" s="199"/>
      <c r="X4039" s="199"/>
      <c r="Y4039" s="199"/>
      <c r="Z4039" s="199"/>
      <c r="AA4039" s="199"/>
      <c r="AB4039" s="199"/>
      <c r="AC4039" s="199"/>
      <c r="AD4039" s="199"/>
      <c r="AE4039" s="199"/>
      <c r="AF4039" s="199"/>
      <c r="AG4039" s="199"/>
    </row>
    <row r="4040" spans="19:33" customFormat="1" ht="12.75">
      <c r="S4040" s="199"/>
      <c r="T4040" s="199"/>
      <c r="U4040" s="199"/>
      <c r="V4040" s="199"/>
      <c r="W4040" s="199"/>
      <c r="X4040" s="199"/>
      <c r="Y4040" s="199"/>
      <c r="Z4040" s="199"/>
      <c r="AA4040" s="199"/>
      <c r="AB4040" s="199"/>
      <c r="AC4040" s="199"/>
      <c r="AD4040" s="199"/>
      <c r="AE4040" s="199"/>
      <c r="AF4040" s="199"/>
      <c r="AG4040" s="199"/>
    </row>
    <row r="4041" spans="19:33" customFormat="1" ht="12.75">
      <c r="S4041" s="199"/>
      <c r="T4041" s="199"/>
      <c r="U4041" s="199"/>
      <c r="V4041" s="199"/>
      <c r="W4041" s="199"/>
      <c r="X4041" s="199"/>
      <c r="Y4041" s="199"/>
      <c r="Z4041" s="199"/>
      <c r="AA4041" s="199"/>
      <c r="AB4041" s="199"/>
      <c r="AC4041" s="199"/>
      <c r="AD4041" s="199"/>
      <c r="AE4041" s="199"/>
      <c r="AF4041" s="199"/>
      <c r="AG4041" s="199"/>
    </row>
    <row r="4042" spans="19:33" customFormat="1" ht="12.75">
      <c r="S4042" s="199"/>
      <c r="T4042" s="199"/>
      <c r="U4042" s="199"/>
      <c r="V4042" s="199"/>
      <c r="W4042" s="199"/>
      <c r="X4042" s="199"/>
      <c r="Y4042" s="199"/>
      <c r="Z4042" s="199"/>
      <c r="AA4042" s="199"/>
      <c r="AB4042" s="199"/>
      <c r="AC4042" s="199"/>
      <c r="AD4042" s="199"/>
      <c r="AE4042" s="199"/>
      <c r="AF4042" s="199"/>
      <c r="AG4042" s="199"/>
    </row>
    <row r="4043" spans="19:33" customFormat="1" ht="12.75">
      <c r="S4043" s="199"/>
      <c r="T4043" s="199"/>
      <c r="U4043" s="199"/>
      <c r="V4043" s="199"/>
      <c r="W4043" s="199"/>
      <c r="X4043" s="199"/>
      <c r="Y4043" s="199"/>
      <c r="Z4043" s="199"/>
      <c r="AA4043" s="199"/>
      <c r="AB4043" s="199"/>
      <c r="AC4043" s="199"/>
      <c r="AD4043" s="199"/>
      <c r="AE4043" s="199"/>
      <c r="AF4043" s="199"/>
      <c r="AG4043" s="199"/>
    </row>
    <row r="4044" spans="19:33" customFormat="1" ht="12.75">
      <c r="S4044" s="199"/>
      <c r="T4044" s="199"/>
      <c r="U4044" s="199"/>
      <c r="V4044" s="199"/>
      <c r="W4044" s="199"/>
      <c r="X4044" s="199"/>
      <c r="Y4044" s="199"/>
      <c r="Z4044" s="199"/>
      <c r="AA4044" s="199"/>
      <c r="AB4044" s="199"/>
      <c r="AC4044" s="199"/>
      <c r="AD4044" s="199"/>
      <c r="AE4044" s="199"/>
      <c r="AF4044" s="199"/>
      <c r="AG4044" s="199"/>
    </row>
    <row r="4045" spans="19:33" customFormat="1" ht="12.75">
      <c r="S4045" s="199"/>
      <c r="T4045" s="199"/>
      <c r="U4045" s="199"/>
      <c r="V4045" s="199"/>
      <c r="W4045" s="199"/>
      <c r="X4045" s="199"/>
      <c r="Y4045" s="199"/>
      <c r="Z4045" s="199"/>
      <c r="AA4045" s="199"/>
      <c r="AB4045" s="199"/>
      <c r="AC4045" s="199"/>
      <c r="AD4045" s="199"/>
      <c r="AE4045" s="199"/>
      <c r="AF4045" s="199"/>
      <c r="AG4045" s="199"/>
    </row>
    <row r="4046" spans="19:33" customFormat="1" ht="12.75">
      <c r="S4046" s="199"/>
      <c r="T4046" s="199"/>
      <c r="U4046" s="199"/>
      <c r="V4046" s="199"/>
      <c r="W4046" s="199"/>
      <c r="X4046" s="199"/>
      <c r="Y4046" s="199"/>
      <c r="Z4046" s="199"/>
      <c r="AA4046" s="199"/>
      <c r="AB4046" s="199"/>
      <c r="AC4046" s="199"/>
      <c r="AD4046" s="199"/>
      <c r="AE4046" s="199"/>
      <c r="AF4046" s="199"/>
      <c r="AG4046" s="199"/>
    </row>
    <row r="4047" spans="19:33" customFormat="1" ht="12.75">
      <c r="S4047" s="199"/>
      <c r="T4047" s="199"/>
      <c r="U4047" s="199"/>
      <c r="V4047" s="199"/>
      <c r="W4047" s="199"/>
      <c r="X4047" s="199"/>
      <c r="Y4047" s="199"/>
      <c r="Z4047" s="199"/>
      <c r="AA4047" s="199"/>
      <c r="AB4047" s="199"/>
      <c r="AC4047" s="199"/>
      <c r="AD4047" s="199"/>
      <c r="AE4047" s="199"/>
      <c r="AF4047" s="199"/>
      <c r="AG4047" s="199"/>
    </row>
    <row r="4048" spans="19:33" customFormat="1" ht="12.75">
      <c r="S4048" s="199"/>
      <c r="T4048" s="199"/>
      <c r="U4048" s="199"/>
      <c r="V4048" s="199"/>
      <c r="W4048" s="199"/>
      <c r="X4048" s="199"/>
      <c r="Y4048" s="199"/>
      <c r="Z4048" s="199"/>
      <c r="AA4048" s="199"/>
      <c r="AB4048" s="199"/>
      <c r="AC4048" s="199"/>
      <c r="AD4048" s="199"/>
      <c r="AE4048" s="199"/>
      <c r="AF4048" s="199"/>
      <c r="AG4048" s="199"/>
    </row>
    <row r="4049" spans="19:33" customFormat="1" ht="12.75">
      <c r="S4049" s="199"/>
      <c r="T4049" s="199"/>
      <c r="U4049" s="199"/>
      <c r="V4049" s="199"/>
      <c r="W4049" s="199"/>
      <c r="X4049" s="199"/>
      <c r="Y4049" s="199"/>
      <c r="Z4049" s="199"/>
      <c r="AA4049" s="199"/>
      <c r="AB4049" s="199"/>
      <c r="AC4049" s="199"/>
      <c r="AD4049" s="199"/>
      <c r="AE4049" s="199"/>
      <c r="AF4049" s="199"/>
      <c r="AG4049" s="199"/>
    </row>
    <row r="4050" spans="19:33" customFormat="1" ht="12.75">
      <c r="S4050" s="199"/>
      <c r="T4050" s="199"/>
      <c r="U4050" s="199"/>
      <c r="V4050" s="199"/>
      <c r="W4050" s="199"/>
      <c r="X4050" s="199"/>
      <c r="Y4050" s="199"/>
      <c r="Z4050" s="199"/>
      <c r="AA4050" s="199"/>
      <c r="AB4050" s="199"/>
      <c r="AC4050" s="199"/>
      <c r="AD4050" s="199"/>
      <c r="AE4050" s="199"/>
      <c r="AF4050" s="199"/>
      <c r="AG4050" s="199"/>
    </row>
    <row r="4051" spans="19:33" customFormat="1" ht="12.75">
      <c r="S4051" s="199"/>
      <c r="T4051" s="199"/>
      <c r="U4051" s="199"/>
      <c r="V4051" s="199"/>
      <c r="W4051" s="199"/>
      <c r="X4051" s="199"/>
      <c r="Y4051" s="199"/>
      <c r="Z4051" s="199"/>
      <c r="AA4051" s="199"/>
      <c r="AB4051" s="199"/>
      <c r="AC4051" s="199"/>
      <c r="AD4051" s="199"/>
      <c r="AE4051" s="199"/>
      <c r="AF4051" s="199"/>
      <c r="AG4051" s="199"/>
    </row>
    <row r="4052" spans="19:33" customFormat="1" ht="12.75">
      <c r="S4052" s="199"/>
      <c r="T4052" s="199"/>
      <c r="U4052" s="199"/>
      <c r="V4052" s="199"/>
      <c r="W4052" s="199"/>
      <c r="X4052" s="199"/>
      <c r="Y4052" s="199"/>
      <c r="Z4052" s="199"/>
      <c r="AA4052" s="199"/>
      <c r="AB4052" s="199"/>
      <c r="AC4052" s="199"/>
      <c r="AD4052" s="199"/>
      <c r="AE4052" s="199"/>
      <c r="AF4052" s="199"/>
      <c r="AG4052" s="199"/>
    </row>
    <row r="4053" spans="19:33" customFormat="1" ht="12.75">
      <c r="S4053" s="199"/>
      <c r="T4053" s="199"/>
      <c r="U4053" s="199"/>
      <c r="V4053" s="199"/>
      <c r="W4053" s="199"/>
      <c r="X4053" s="199"/>
      <c r="Y4053" s="199"/>
      <c r="Z4053" s="199"/>
      <c r="AA4053" s="199"/>
      <c r="AB4053" s="199"/>
      <c r="AC4053" s="199"/>
      <c r="AD4053" s="199"/>
      <c r="AE4053" s="199"/>
      <c r="AF4053" s="199"/>
      <c r="AG4053" s="199"/>
    </row>
    <row r="4054" spans="19:33" customFormat="1" ht="12.75">
      <c r="S4054" s="199"/>
      <c r="T4054" s="199"/>
      <c r="U4054" s="199"/>
      <c r="V4054" s="199"/>
      <c r="W4054" s="199"/>
      <c r="X4054" s="199"/>
      <c r="Y4054" s="199"/>
      <c r="Z4054" s="199"/>
      <c r="AA4054" s="199"/>
      <c r="AB4054" s="199"/>
      <c r="AC4054" s="199"/>
      <c r="AD4054" s="199"/>
      <c r="AE4054" s="199"/>
      <c r="AF4054" s="199"/>
      <c r="AG4054" s="199"/>
    </row>
    <row r="4055" spans="19:33" customFormat="1" ht="12.75">
      <c r="S4055" s="199"/>
      <c r="T4055" s="199"/>
      <c r="U4055" s="199"/>
      <c r="V4055" s="199"/>
      <c r="W4055" s="199"/>
      <c r="X4055" s="199"/>
      <c r="Y4055" s="199"/>
      <c r="Z4055" s="199"/>
      <c r="AA4055" s="199"/>
      <c r="AB4055" s="199"/>
      <c r="AC4055" s="199"/>
      <c r="AD4055" s="199"/>
      <c r="AE4055" s="199"/>
      <c r="AF4055" s="199"/>
      <c r="AG4055" s="199"/>
    </row>
    <row r="4056" spans="19:33" customFormat="1" ht="12.75">
      <c r="S4056" s="199"/>
      <c r="T4056" s="199"/>
      <c r="U4056" s="199"/>
      <c r="V4056" s="199"/>
      <c r="W4056" s="199"/>
      <c r="X4056" s="199"/>
      <c r="Y4056" s="199"/>
      <c r="Z4056" s="199"/>
      <c r="AA4056" s="199"/>
      <c r="AB4056" s="199"/>
      <c r="AC4056" s="199"/>
      <c r="AD4056" s="199"/>
      <c r="AE4056" s="199"/>
      <c r="AF4056" s="199"/>
      <c r="AG4056" s="199"/>
    </row>
    <row r="4057" spans="19:33" customFormat="1" ht="12.75">
      <c r="S4057" s="199"/>
      <c r="T4057" s="199"/>
      <c r="U4057" s="199"/>
      <c r="V4057" s="199"/>
      <c r="W4057" s="199"/>
      <c r="X4057" s="199"/>
      <c r="Y4057" s="199"/>
      <c r="Z4057" s="199"/>
      <c r="AA4057" s="199"/>
      <c r="AB4057" s="199"/>
      <c r="AC4057" s="199"/>
      <c r="AD4057" s="199"/>
      <c r="AE4057" s="199"/>
      <c r="AF4057" s="199"/>
      <c r="AG4057" s="199"/>
    </row>
    <row r="4058" spans="19:33" customFormat="1" ht="12.75">
      <c r="S4058" s="199"/>
      <c r="T4058" s="199"/>
      <c r="U4058" s="199"/>
      <c r="V4058" s="199"/>
      <c r="W4058" s="199"/>
      <c r="X4058" s="199"/>
      <c r="Y4058" s="199"/>
      <c r="Z4058" s="199"/>
      <c r="AA4058" s="199"/>
      <c r="AB4058" s="199"/>
      <c r="AC4058" s="199"/>
      <c r="AD4058" s="199"/>
      <c r="AE4058" s="199"/>
      <c r="AF4058" s="199"/>
      <c r="AG4058" s="199"/>
    </row>
    <row r="4059" spans="19:33" customFormat="1" ht="12.75">
      <c r="S4059" s="199"/>
      <c r="T4059" s="199"/>
      <c r="U4059" s="199"/>
      <c r="V4059" s="199"/>
      <c r="W4059" s="199"/>
      <c r="X4059" s="199"/>
      <c r="Y4059" s="199"/>
      <c r="Z4059" s="199"/>
      <c r="AA4059" s="199"/>
      <c r="AB4059" s="199"/>
      <c r="AC4059" s="199"/>
      <c r="AD4059" s="199"/>
      <c r="AE4059" s="199"/>
      <c r="AF4059" s="199"/>
      <c r="AG4059" s="199"/>
    </row>
    <row r="4060" spans="19:33" customFormat="1" ht="12.75">
      <c r="S4060" s="199"/>
      <c r="T4060" s="199"/>
      <c r="U4060" s="199"/>
      <c r="V4060" s="199"/>
      <c r="W4060" s="199"/>
      <c r="X4060" s="199"/>
      <c r="Y4060" s="199"/>
      <c r="Z4060" s="199"/>
      <c r="AA4060" s="199"/>
      <c r="AB4060" s="199"/>
      <c r="AC4060" s="199"/>
      <c r="AD4060" s="199"/>
      <c r="AE4060" s="199"/>
      <c r="AF4060" s="199"/>
      <c r="AG4060" s="199"/>
    </row>
    <row r="4061" spans="19:33" customFormat="1" ht="12.75">
      <c r="S4061" s="199"/>
      <c r="T4061" s="199"/>
      <c r="U4061" s="199"/>
      <c r="V4061" s="199"/>
      <c r="W4061" s="199"/>
      <c r="X4061" s="199"/>
      <c r="Y4061" s="199"/>
      <c r="Z4061" s="199"/>
      <c r="AA4061" s="199"/>
      <c r="AB4061" s="199"/>
      <c r="AC4061" s="199"/>
      <c r="AD4061" s="199"/>
      <c r="AE4061" s="199"/>
      <c r="AF4061" s="199"/>
      <c r="AG4061" s="199"/>
    </row>
    <row r="4062" spans="19:33" customFormat="1" ht="12.75">
      <c r="S4062" s="199"/>
      <c r="T4062" s="199"/>
      <c r="U4062" s="199"/>
      <c r="V4062" s="199"/>
      <c r="W4062" s="199"/>
      <c r="X4062" s="199"/>
      <c r="Y4062" s="199"/>
      <c r="Z4062" s="199"/>
      <c r="AA4062" s="199"/>
      <c r="AB4062" s="199"/>
      <c r="AC4062" s="199"/>
      <c r="AD4062" s="199"/>
      <c r="AE4062" s="199"/>
      <c r="AF4062" s="199"/>
      <c r="AG4062" s="199"/>
    </row>
    <row r="4063" spans="19:33" customFormat="1" ht="12.75">
      <c r="S4063" s="199"/>
      <c r="T4063" s="199"/>
      <c r="U4063" s="199"/>
      <c r="V4063" s="199"/>
      <c r="W4063" s="199"/>
      <c r="X4063" s="199"/>
      <c r="Y4063" s="199"/>
      <c r="Z4063" s="199"/>
      <c r="AA4063" s="199"/>
      <c r="AB4063" s="199"/>
      <c r="AC4063" s="199"/>
      <c r="AD4063" s="199"/>
      <c r="AE4063" s="199"/>
      <c r="AF4063" s="199"/>
      <c r="AG4063" s="199"/>
    </row>
    <row r="4064" spans="19:33" customFormat="1" ht="12.75">
      <c r="S4064" s="199"/>
      <c r="T4064" s="199"/>
      <c r="U4064" s="199"/>
      <c r="V4064" s="199"/>
      <c r="W4064" s="199"/>
      <c r="X4064" s="199"/>
      <c r="Y4064" s="199"/>
      <c r="Z4064" s="199"/>
      <c r="AA4064" s="199"/>
      <c r="AB4064" s="199"/>
      <c r="AC4064" s="199"/>
      <c r="AD4064" s="199"/>
      <c r="AE4064" s="199"/>
      <c r="AF4064" s="199"/>
      <c r="AG4064" s="199"/>
    </row>
    <row r="4065" spans="19:33" customFormat="1" ht="12.75">
      <c r="S4065" s="199"/>
      <c r="T4065" s="199"/>
      <c r="U4065" s="199"/>
      <c r="V4065" s="199"/>
      <c r="W4065" s="199"/>
      <c r="X4065" s="199"/>
      <c r="Y4065" s="199"/>
      <c r="Z4065" s="199"/>
      <c r="AA4065" s="199"/>
      <c r="AB4065" s="199"/>
      <c r="AC4065" s="199"/>
      <c r="AD4065" s="199"/>
      <c r="AE4065" s="199"/>
      <c r="AF4065" s="199"/>
      <c r="AG4065" s="199"/>
    </row>
    <row r="4066" spans="19:33" customFormat="1" ht="12.75">
      <c r="S4066" s="199"/>
      <c r="T4066" s="199"/>
      <c r="U4066" s="199"/>
      <c r="V4066" s="199"/>
      <c r="W4066" s="199"/>
      <c r="X4066" s="199"/>
      <c r="Y4066" s="199"/>
      <c r="Z4066" s="199"/>
      <c r="AA4066" s="199"/>
      <c r="AB4066" s="199"/>
      <c r="AC4066" s="199"/>
      <c r="AD4066" s="199"/>
      <c r="AE4066" s="199"/>
      <c r="AF4066" s="199"/>
      <c r="AG4066" s="199"/>
    </row>
    <row r="4067" spans="19:33" customFormat="1" ht="12.75">
      <c r="S4067" s="199"/>
      <c r="T4067" s="199"/>
      <c r="U4067" s="199"/>
      <c r="V4067" s="199"/>
      <c r="W4067" s="199"/>
      <c r="X4067" s="199"/>
      <c r="Y4067" s="199"/>
      <c r="Z4067" s="199"/>
      <c r="AA4067" s="199"/>
      <c r="AB4067" s="199"/>
      <c r="AC4067" s="199"/>
      <c r="AD4067" s="199"/>
      <c r="AE4067" s="199"/>
      <c r="AF4067" s="199"/>
      <c r="AG4067" s="199"/>
    </row>
    <row r="4068" spans="19:33" customFormat="1" ht="12.75">
      <c r="S4068" s="199"/>
      <c r="T4068" s="199"/>
      <c r="U4068" s="199"/>
      <c r="V4068" s="199"/>
      <c r="W4068" s="199"/>
      <c r="X4068" s="199"/>
      <c r="Y4068" s="199"/>
      <c r="Z4068" s="199"/>
      <c r="AA4068" s="199"/>
      <c r="AB4068" s="199"/>
      <c r="AC4068" s="199"/>
      <c r="AD4068" s="199"/>
      <c r="AE4068" s="199"/>
      <c r="AF4068" s="199"/>
      <c r="AG4068" s="199"/>
    </row>
    <row r="4069" spans="19:33" customFormat="1" ht="12.75">
      <c r="S4069" s="199"/>
      <c r="T4069" s="199"/>
      <c r="U4069" s="199"/>
      <c r="V4069" s="199"/>
      <c r="W4069" s="199"/>
      <c r="X4069" s="199"/>
      <c r="Y4069" s="199"/>
      <c r="Z4069" s="199"/>
      <c r="AA4069" s="199"/>
      <c r="AB4069" s="199"/>
      <c r="AC4069" s="199"/>
      <c r="AD4069" s="199"/>
      <c r="AE4069" s="199"/>
      <c r="AF4069" s="199"/>
      <c r="AG4069" s="199"/>
    </row>
    <row r="4070" spans="19:33" customFormat="1" ht="12.75">
      <c r="S4070" s="199"/>
      <c r="T4070" s="199"/>
      <c r="U4070" s="199"/>
      <c r="V4070" s="199"/>
      <c r="W4070" s="199"/>
      <c r="X4070" s="199"/>
      <c r="Y4070" s="199"/>
      <c r="Z4070" s="199"/>
      <c r="AA4070" s="199"/>
      <c r="AB4070" s="199"/>
      <c r="AC4070" s="199"/>
      <c r="AD4070" s="199"/>
      <c r="AE4070" s="199"/>
      <c r="AF4070" s="199"/>
      <c r="AG4070" s="199"/>
    </row>
    <row r="4071" spans="19:33" customFormat="1" ht="12.75">
      <c r="S4071" s="199"/>
      <c r="T4071" s="199"/>
      <c r="U4071" s="199"/>
      <c r="V4071" s="199"/>
      <c r="W4071" s="199"/>
      <c r="X4071" s="199"/>
      <c r="Y4071" s="199"/>
      <c r="Z4071" s="199"/>
      <c r="AA4071" s="199"/>
      <c r="AB4071" s="199"/>
      <c r="AC4071" s="199"/>
      <c r="AD4071" s="199"/>
      <c r="AE4071" s="199"/>
      <c r="AF4071" s="199"/>
      <c r="AG4071" s="199"/>
    </row>
    <row r="4072" spans="19:33" customFormat="1" ht="12.75">
      <c r="S4072" s="199"/>
      <c r="T4072" s="199"/>
      <c r="U4072" s="199"/>
      <c r="V4072" s="199"/>
      <c r="W4072" s="199"/>
      <c r="X4072" s="199"/>
      <c r="Y4072" s="199"/>
      <c r="Z4072" s="199"/>
      <c r="AA4072" s="199"/>
      <c r="AB4072" s="199"/>
      <c r="AC4072" s="199"/>
      <c r="AD4072" s="199"/>
      <c r="AE4072" s="199"/>
      <c r="AF4072" s="199"/>
      <c r="AG4072" s="199"/>
    </row>
    <row r="4073" spans="19:33" customFormat="1" ht="12.75">
      <c r="S4073" s="199"/>
      <c r="T4073" s="199"/>
      <c r="U4073" s="199"/>
      <c r="V4073" s="199"/>
      <c r="W4073" s="199"/>
      <c r="X4073" s="199"/>
      <c r="Y4073" s="199"/>
      <c r="Z4073" s="199"/>
      <c r="AA4073" s="199"/>
      <c r="AB4073" s="199"/>
      <c r="AC4073" s="199"/>
      <c r="AD4073" s="199"/>
      <c r="AE4073" s="199"/>
      <c r="AF4073" s="199"/>
      <c r="AG4073" s="199"/>
    </row>
    <row r="4074" spans="19:33" customFormat="1" ht="12.75">
      <c r="S4074" s="199"/>
      <c r="T4074" s="199"/>
      <c r="U4074" s="199"/>
      <c r="V4074" s="199"/>
      <c r="W4074" s="199"/>
      <c r="X4074" s="199"/>
      <c r="Y4074" s="199"/>
      <c r="Z4074" s="199"/>
      <c r="AA4074" s="199"/>
      <c r="AB4074" s="199"/>
      <c r="AC4074" s="199"/>
      <c r="AD4074" s="199"/>
      <c r="AE4074" s="199"/>
      <c r="AF4074" s="199"/>
      <c r="AG4074" s="199"/>
    </row>
    <row r="4075" spans="19:33" customFormat="1" ht="12.75">
      <c r="S4075" s="199"/>
      <c r="T4075" s="199"/>
      <c r="U4075" s="199"/>
      <c r="V4075" s="199"/>
      <c r="W4075" s="199"/>
      <c r="X4075" s="199"/>
      <c r="Y4075" s="199"/>
      <c r="Z4075" s="199"/>
      <c r="AA4075" s="199"/>
      <c r="AB4075" s="199"/>
      <c r="AC4075" s="199"/>
      <c r="AD4075" s="199"/>
      <c r="AE4075" s="199"/>
      <c r="AF4075" s="199"/>
      <c r="AG4075" s="199"/>
    </row>
    <row r="4076" spans="19:33" customFormat="1" ht="12.75">
      <c r="S4076" s="199"/>
      <c r="T4076" s="199"/>
      <c r="U4076" s="199"/>
      <c r="V4076" s="199"/>
      <c r="W4076" s="199"/>
      <c r="X4076" s="199"/>
      <c r="Y4076" s="199"/>
      <c r="Z4076" s="199"/>
      <c r="AA4076" s="199"/>
      <c r="AB4076" s="199"/>
      <c r="AC4076" s="199"/>
      <c r="AD4076" s="199"/>
      <c r="AE4076" s="199"/>
      <c r="AF4076" s="199"/>
      <c r="AG4076" s="199"/>
    </row>
    <row r="4077" spans="19:33" customFormat="1" ht="12.75">
      <c r="S4077" s="199"/>
      <c r="T4077" s="199"/>
      <c r="U4077" s="199"/>
      <c r="V4077" s="199"/>
      <c r="W4077" s="199"/>
      <c r="X4077" s="199"/>
      <c r="Y4077" s="199"/>
      <c r="Z4077" s="199"/>
      <c r="AA4077" s="199"/>
      <c r="AB4077" s="199"/>
      <c r="AC4077" s="199"/>
      <c r="AD4077" s="199"/>
      <c r="AE4077" s="199"/>
      <c r="AF4077" s="199"/>
      <c r="AG4077" s="199"/>
    </row>
    <row r="4078" spans="19:33" customFormat="1" ht="12.75">
      <c r="S4078" s="199"/>
      <c r="T4078" s="199"/>
      <c r="U4078" s="199"/>
      <c r="V4078" s="199"/>
      <c r="W4078" s="199"/>
      <c r="X4078" s="199"/>
      <c r="Y4078" s="199"/>
      <c r="Z4078" s="199"/>
      <c r="AA4078" s="199"/>
      <c r="AB4078" s="199"/>
      <c r="AC4078" s="199"/>
      <c r="AD4078" s="199"/>
      <c r="AE4078" s="199"/>
      <c r="AF4078" s="199"/>
      <c r="AG4078" s="199"/>
    </row>
    <row r="4079" spans="19:33" customFormat="1" ht="12.75">
      <c r="S4079" s="199"/>
      <c r="T4079" s="199"/>
      <c r="U4079" s="199"/>
      <c r="V4079" s="199"/>
      <c r="W4079" s="199"/>
      <c r="X4079" s="199"/>
      <c r="Y4079" s="199"/>
      <c r="Z4079" s="199"/>
      <c r="AA4079" s="199"/>
      <c r="AB4079" s="199"/>
      <c r="AC4079" s="199"/>
      <c r="AD4079" s="199"/>
      <c r="AE4079" s="199"/>
      <c r="AF4079" s="199"/>
      <c r="AG4079" s="199"/>
    </row>
    <row r="4080" spans="19:33" customFormat="1" ht="12.75">
      <c r="S4080" s="199"/>
      <c r="T4080" s="199"/>
      <c r="U4080" s="199"/>
      <c r="V4080" s="199"/>
      <c r="W4080" s="199"/>
      <c r="X4080" s="199"/>
      <c r="Y4080" s="199"/>
      <c r="Z4080" s="199"/>
      <c r="AA4080" s="199"/>
      <c r="AB4080" s="199"/>
      <c r="AC4080" s="199"/>
      <c r="AD4080" s="199"/>
      <c r="AE4080" s="199"/>
      <c r="AF4080" s="199"/>
      <c r="AG4080" s="199"/>
    </row>
    <row r="4081" spans="19:33" customFormat="1" ht="12.75">
      <c r="S4081" s="199"/>
      <c r="T4081" s="199"/>
      <c r="U4081" s="199"/>
      <c r="V4081" s="199"/>
      <c r="W4081" s="199"/>
      <c r="X4081" s="199"/>
      <c r="Y4081" s="199"/>
      <c r="Z4081" s="199"/>
      <c r="AA4081" s="199"/>
      <c r="AB4081" s="199"/>
      <c r="AC4081" s="199"/>
      <c r="AD4081" s="199"/>
      <c r="AE4081" s="199"/>
      <c r="AF4081" s="199"/>
      <c r="AG4081" s="199"/>
    </row>
    <row r="4082" spans="19:33" customFormat="1" ht="12.75">
      <c r="S4082" s="199"/>
      <c r="T4082" s="199"/>
      <c r="U4082" s="199"/>
      <c r="V4082" s="199"/>
      <c r="W4082" s="199"/>
      <c r="X4082" s="199"/>
      <c r="Y4082" s="199"/>
      <c r="Z4082" s="199"/>
      <c r="AA4082" s="199"/>
      <c r="AB4082" s="199"/>
      <c r="AC4082" s="199"/>
      <c r="AD4082" s="199"/>
      <c r="AE4082" s="199"/>
      <c r="AF4082" s="199"/>
      <c r="AG4082" s="199"/>
    </row>
    <row r="4083" spans="19:33" customFormat="1" ht="12.75">
      <c r="S4083" s="199"/>
      <c r="T4083" s="199"/>
      <c r="U4083" s="199"/>
      <c r="V4083" s="199"/>
      <c r="W4083" s="199"/>
      <c r="X4083" s="199"/>
      <c r="Y4083" s="199"/>
      <c r="Z4083" s="199"/>
      <c r="AA4083" s="199"/>
      <c r="AB4083" s="199"/>
      <c r="AC4083" s="199"/>
      <c r="AD4083" s="199"/>
      <c r="AE4083" s="199"/>
      <c r="AF4083" s="199"/>
      <c r="AG4083" s="199"/>
    </row>
    <row r="4084" spans="19:33" customFormat="1" ht="12.75">
      <c r="S4084" s="199"/>
      <c r="T4084" s="199"/>
      <c r="U4084" s="199"/>
      <c r="V4084" s="199"/>
      <c r="W4084" s="199"/>
      <c r="X4084" s="199"/>
      <c r="Y4084" s="199"/>
      <c r="Z4084" s="199"/>
      <c r="AA4084" s="199"/>
      <c r="AB4084" s="199"/>
      <c r="AC4084" s="199"/>
      <c r="AD4084" s="199"/>
      <c r="AE4084" s="199"/>
      <c r="AF4084" s="199"/>
      <c r="AG4084" s="199"/>
    </row>
    <row r="4085" spans="19:33" customFormat="1" ht="12.75">
      <c r="S4085" s="199"/>
      <c r="T4085" s="199"/>
      <c r="U4085" s="199"/>
      <c r="V4085" s="199"/>
      <c r="W4085" s="199"/>
      <c r="X4085" s="199"/>
      <c r="Y4085" s="199"/>
      <c r="Z4085" s="199"/>
      <c r="AA4085" s="199"/>
      <c r="AB4085" s="199"/>
      <c r="AC4085" s="199"/>
      <c r="AD4085" s="199"/>
      <c r="AE4085" s="199"/>
      <c r="AF4085" s="199"/>
      <c r="AG4085" s="199"/>
    </row>
    <row r="4086" spans="19:33" customFormat="1" ht="12.75">
      <c r="S4086" s="199"/>
      <c r="T4086" s="199"/>
      <c r="U4086" s="199"/>
      <c r="V4086" s="199"/>
      <c r="W4086" s="199"/>
      <c r="X4086" s="199"/>
      <c r="Y4086" s="199"/>
      <c r="Z4086" s="199"/>
      <c r="AA4086" s="199"/>
      <c r="AB4086" s="199"/>
      <c r="AC4086" s="199"/>
      <c r="AD4086" s="199"/>
      <c r="AE4086" s="199"/>
      <c r="AF4086" s="199"/>
      <c r="AG4086" s="199"/>
    </row>
    <row r="4087" spans="19:33" customFormat="1" ht="12.75">
      <c r="S4087" s="199"/>
      <c r="T4087" s="199"/>
      <c r="U4087" s="199"/>
      <c r="V4087" s="199"/>
      <c r="W4087" s="199"/>
      <c r="X4087" s="199"/>
      <c r="Y4087" s="199"/>
      <c r="Z4087" s="199"/>
      <c r="AA4087" s="199"/>
      <c r="AB4087" s="199"/>
      <c r="AC4087" s="199"/>
      <c r="AD4087" s="199"/>
      <c r="AE4087" s="199"/>
      <c r="AF4087" s="199"/>
      <c r="AG4087" s="199"/>
    </row>
    <row r="4088" spans="19:33" customFormat="1" ht="12.75">
      <c r="S4088" s="199"/>
      <c r="T4088" s="199"/>
      <c r="U4088" s="199"/>
      <c r="V4088" s="199"/>
      <c r="W4088" s="199"/>
      <c r="X4088" s="199"/>
      <c r="Y4088" s="199"/>
      <c r="Z4088" s="199"/>
      <c r="AA4088" s="199"/>
      <c r="AB4088" s="199"/>
      <c r="AC4088" s="199"/>
      <c r="AD4088" s="199"/>
      <c r="AE4088" s="199"/>
      <c r="AF4088" s="199"/>
      <c r="AG4088" s="199"/>
    </row>
    <row r="4089" spans="19:33" customFormat="1" ht="12.75">
      <c r="S4089" s="199"/>
      <c r="T4089" s="199"/>
      <c r="U4089" s="199"/>
      <c r="V4089" s="199"/>
      <c r="W4089" s="199"/>
      <c r="X4089" s="199"/>
      <c r="Y4089" s="199"/>
      <c r="Z4089" s="199"/>
      <c r="AA4089" s="199"/>
      <c r="AB4089" s="199"/>
      <c r="AC4089" s="199"/>
      <c r="AD4089" s="199"/>
      <c r="AE4089" s="199"/>
      <c r="AF4089" s="199"/>
      <c r="AG4089" s="199"/>
    </row>
  </sheetData>
  <mergeCells count="9">
    <mergeCell ref="F100:G100"/>
    <mergeCell ref="F101:G101"/>
    <mergeCell ref="F102:G102"/>
    <mergeCell ref="F103:G103"/>
    <mergeCell ref="E5:F5"/>
    <mergeCell ref="F96:G96"/>
    <mergeCell ref="F97:G97"/>
    <mergeCell ref="F98:G98"/>
    <mergeCell ref="F99:G99"/>
  </mergeCells>
  <phoneticPr fontId="0" type="noConversion"/>
  <pageMargins left="0.75" right="0.75" top="1" bottom="1" header="0.5" footer="0.5"/>
  <pageSetup paperSize="9" orientation="portrait" r:id="rId1"/>
  <headerFooter alignWithMargins="0">
    <oddHeader>&amp;RConfidential</oddHeader>
    <oddFooter>&amp;L&amp;D   &amp;T&amp;R&amp;F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INFLATION</vt:lpstr>
      <vt:lpstr>VIC DEPRECIATION</vt:lpstr>
    </vt:vector>
  </TitlesOfParts>
  <Company>Envestra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marker</dc:creator>
  <cp:lastModifiedBy>atuom</cp:lastModifiedBy>
  <dcterms:created xsi:type="dcterms:W3CDTF">2006-10-10T00:23:29Z</dcterms:created>
  <dcterms:modified xsi:type="dcterms:W3CDTF">2013-03-12T06:18:06Z</dcterms:modified>
</cp:coreProperties>
</file>