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11760"/>
  </bookViews>
  <sheets>
    <sheet name="WTA model" sheetId="1" r:id="rId1"/>
  </sheets>
  <definedNames>
    <definedName name="_xlnm.Print_Area" localSheetId="0">'WTA model'!$A$1:$P$31</definedName>
  </definedNames>
  <calcPr calcId="145621"/>
</workbook>
</file>

<file path=xl/calcChain.xml><?xml version="1.0" encoding="utf-8"?>
<calcChain xmlns="http://schemas.openxmlformats.org/spreadsheetml/2006/main">
  <c r="H13" i="1" l="1"/>
  <c r="G10" i="1" l="1"/>
  <c r="L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B11" i="1"/>
  <c r="B10" i="1"/>
  <c r="N7" i="1"/>
  <c r="N10" i="1" s="1"/>
  <c r="O7" i="1"/>
  <c r="O10" i="1" s="1"/>
  <c r="P7" i="1"/>
  <c r="P10" i="1" s="1"/>
  <c r="M7" i="1"/>
  <c r="M10" i="1" s="1"/>
  <c r="I7" i="1"/>
  <c r="I10" i="1" s="1"/>
  <c r="J7" i="1"/>
  <c r="J10" i="1" s="1"/>
  <c r="K7" i="1"/>
  <c r="K10" i="1" s="1"/>
  <c r="H7" i="1"/>
  <c r="H10" i="1" s="1"/>
  <c r="D7" i="1"/>
  <c r="D10" i="1" s="1"/>
  <c r="E7" i="1"/>
  <c r="E10" i="1" s="1"/>
  <c r="F7" i="1"/>
  <c r="F10" i="1" s="1"/>
  <c r="C7" i="1"/>
  <c r="C10" i="1" s="1"/>
  <c r="G12" i="1" l="1"/>
  <c r="F12" i="1"/>
  <c r="G13" i="1" s="1"/>
  <c r="B12" i="1"/>
  <c r="C13" i="1" s="1"/>
  <c r="J12" i="1"/>
  <c r="K13" i="1" s="1"/>
  <c r="L12" i="1"/>
  <c r="M13" i="1" s="1"/>
  <c r="N12" i="1"/>
  <c r="O13" i="1" s="1"/>
  <c r="C12" i="1"/>
  <c r="D13" i="1" s="1"/>
  <c r="O12" i="1"/>
  <c r="P13" i="1" s="1"/>
  <c r="M12" i="1"/>
  <c r="N13" i="1" s="1"/>
  <c r="I12" i="1"/>
  <c r="J13" i="1" s="1"/>
  <c r="E12" i="1"/>
  <c r="F13" i="1" s="1"/>
  <c r="P12" i="1"/>
  <c r="K12" i="1"/>
  <c r="L13" i="1" s="1"/>
  <c r="H12" i="1"/>
  <c r="I13" i="1" s="1"/>
  <c r="D12" i="1"/>
  <c r="E13" i="1" s="1"/>
  <c r="B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1" i="1"/>
  <c r="B23" i="1"/>
  <c r="B24" i="1"/>
  <c r="B25" i="1"/>
  <c r="B26" i="1"/>
  <c r="B27" i="1"/>
  <c r="B28" i="1"/>
  <c r="B29" i="1"/>
  <c r="B30" i="1"/>
  <c r="B22" i="1"/>
  <c r="B21" i="1"/>
  <c r="C6" i="1"/>
  <c r="B33" i="1" l="1"/>
  <c r="E14" i="1"/>
  <c r="E30" i="1" s="1"/>
  <c r="C21" i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P14" i="1" l="1"/>
  <c r="P30" i="1" s="1"/>
  <c r="O14" i="1"/>
  <c r="O30" i="1" s="1"/>
  <c r="N14" i="1"/>
  <c r="N30" i="1" s="1"/>
  <c r="M14" i="1"/>
  <c r="M30" i="1" s="1"/>
  <c r="J14" i="1"/>
  <c r="J30" i="1" s="1"/>
  <c r="K14" i="1"/>
  <c r="K30" i="1" s="1"/>
  <c r="L14" i="1"/>
  <c r="L30" i="1" s="1"/>
  <c r="I14" i="1"/>
  <c r="I30" i="1" s="1"/>
  <c r="H14" i="1"/>
  <c r="H30" i="1" s="1"/>
  <c r="F14" i="1"/>
  <c r="G14" i="1"/>
  <c r="G30" i="1" s="1"/>
  <c r="C14" i="1"/>
  <c r="D14" i="1"/>
  <c r="D30" i="1" s="1"/>
  <c r="E29" i="1" s="1"/>
  <c r="D21" i="1"/>
  <c r="C30" i="1" l="1"/>
  <c r="D29" i="1" s="1"/>
  <c r="E28" i="1" s="1"/>
  <c r="F27" i="1" s="1"/>
  <c r="G26" i="1" s="1"/>
  <c r="H25" i="1" s="1"/>
  <c r="C22" i="1"/>
  <c r="O29" i="1"/>
  <c r="P28" i="1" s="1"/>
  <c r="P29" i="1"/>
  <c r="N29" i="1"/>
  <c r="O28" i="1" s="1"/>
  <c r="P27" i="1" s="1"/>
  <c r="L29" i="1"/>
  <c r="M28" i="1" s="1"/>
  <c r="N27" i="1" s="1"/>
  <c r="O26" i="1" s="1"/>
  <c r="P25" i="1" s="1"/>
  <c r="M29" i="1"/>
  <c r="N28" i="1" s="1"/>
  <c r="O27" i="1" s="1"/>
  <c r="P26" i="1" s="1"/>
  <c r="K29" i="1"/>
  <c r="L28" i="1" s="1"/>
  <c r="M27" i="1" s="1"/>
  <c r="N26" i="1" s="1"/>
  <c r="O25" i="1" s="1"/>
  <c r="J29" i="1"/>
  <c r="K28" i="1" s="1"/>
  <c r="L27" i="1" s="1"/>
  <c r="M26" i="1" s="1"/>
  <c r="N25" i="1" s="1"/>
  <c r="I29" i="1"/>
  <c r="J28" i="1" s="1"/>
  <c r="K27" i="1" s="1"/>
  <c r="L26" i="1" s="1"/>
  <c r="M25" i="1" s="1"/>
  <c r="H29" i="1"/>
  <c r="I28" i="1" s="1"/>
  <c r="J27" i="1" s="1"/>
  <c r="K26" i="1" s="1"/>
  <c r="L25" i="1" s="1"/>
  <c r="F28" i="1"/>
  <c r="G27" i="1" s="1"/>
  <c r="H26" i="1" s="1"/>
  <c r="I25" i="1" s="1"/>
  <c r="F29" i="1"/>
  <c r="G28" i="1" s="1"/>
  <c r="H27" i="1" s="1"/>
  <c r="I26" i="1" s="1"/>
  <c r="J25" i="1" s="1"/>
  <c r="F30" i="1"/>
  <c r="G29" i="1" s="1"/>
  <c r="H28" i="1" s="1"/>
  <c r="I27" i="1" s="1"/>
  <c r="J26" i="1" s="1"/>
  <c r="K25" i="1" s="1"/>
  <c r="C28" i="1"/>
  <c r="D27" i="1" s="1"/>
  <c r="E26" i="1" s="1"/>
  <c r="F25" i="1" s="1"/>
  <c r="C24" i="1"/>
  <c r="D23" i="1" s="1"/>
  <c r="E22" i="1" s="1"/>
  <c r="C25" i="1"/>
  <c r="C23" i="1"/>
  <c r="D22" i="1" s="1"/>
  <c r="C27" i="1"/>
  <c r="D26" i="1" s="1"/>
  <c r="E25" i="1" s="1"/>
  <c r="C29" i="1"/>
  <c r="D28" i="1" s="1"/>
  <c r="E27" i="1" s="1"/>
  <c r="F26" i="1" s="1"/>
  <c r="G25" i="1" s="1"/>
  <c r="C26" i="1"/>
  <c r="D25" i="1" s="1"/>
  <c r="E21" i="1"/>
  <c r="C33" i="1" l="1"/>
  <c r="J24" i="1"/>
  <c r="K23" i="1" s="1"/>
  <c r="L22" i="1" s="1"/>
  <c r="I24" i="1"/>
  <c r="J23" i="1" s="1"/>
  <c r="K22" i="1" s="1"/>
  <c r="G24" i="1"/>
  <c r="H23" i="1" s="1"/>
  <c r="I22" i="1" s="1"/>
  <c r="E24" i="1"/>
  <c r="F23" i="1" s="1"/>
  <c r="G22" i="1" s="1"/>
  <c r="L24" i="1"/>
  <c r="M23" i="1" s="1"/>
  <c r="N22" i="1" s="1"/>
  <c r="N24" i="1"/>
  <c r="O23" i="1" s="1"/>
  <c r="P22" i="1" s="1"/>
  <c r="H24" i="1"/>
  <c r="I23" i="1" s="1"/>
  <c r="J22" i="1" s="1"/>
  <c r="D24" i="1"/>
  <c r="E23" i="1" s="1"/>
  <c r="F22" i="1" s="1"/>
  <c r="K24" i="1"/>
  <c r="L23" i="1" s="1"/>
  <c r="M22" i="1" s="1"/>
  <c r="O24" i="1"/>
  <c r="P23" i="1" s="1"/>
  <c r="F24" i="1"/>
  <c r="G23" i="1" s="1"/>
  <c r="H22" i="1" s="1"/>
  <c r="P24" i="1"/>
  <c r="M24" i="1"/>
  <c r="N23" i="1" s="1"/>
  <c r="O22" i="1" s="1"/>
  <c r="F21" i="1"/>
  <c r="M33" i="1" l="1"/>
  <c r="J33" i="1"/>
  <c r="K33" i="1"/>
  <c r="P33" i="1"/>
  <c r="N33" i="1"/>
  <c r="F33" i="1"/>
  <c r="I33" i="1"/>
  <c r="O33" i="1"/>
  <c r="D33" i="1"/>
  <c r="G33" i="1"/>
  <c r="E33" i="1"/>
  <c r="L33" i="1"/>
  <c r="H33" i="1"/>
  <c r="G21" i="1"/>
  <c r="H21" i="1" l="1"/>
  <c r="I21" i="1" l="1"/>
  <c r="J21" i="1" l="1"/>
  <c r="K21" i="1" l="1"/>
  <c r="L21" i="1" l="1"/>
  <c r="M21" i="1" l="1"/>
  <c r="N21" i="1" l="1"/>
  <c r="O21" i="1" l="1"/>
  <c r="P21" i="1"/>
</calcChain>
</file>

<file path=xl/comments1.xml><?xml version="1.0" encoding="utf-8"?>
<comments xmlns="http://schemas.openxmlformats.org/spreadsheetml/2006/main">
  <authors>
    <author>David Johnston</author>
  </authors>
  <commentList>
    <comment ref="B7" authorId="0">
      <text>
        <r>
          <rPr>
            <b/>
            <sz val="9"/>
            <color indexed="81"/>
            <rFont val="Arial"/>
            <family val="2"/>
          </rPr>
          <t>This is the roll-forward RAB, which may differ from the closing RAB at the end of the previous regulatory control period.</t>
        </r>
      </text>
    </comment>
    <comment ref="G7" authorId="0">
      <text>
        <r>
          <rPr>
            <b/>
            <sz val="9"/>
            <color indexed="81"/>
            <rFont val="Arial"/>
            <family val="2"/>
          </rPr>
          <t>This is the roll-forward RAB, which may differ from the closing RAB at the end of the previous regulatory control period.</t>
        </r>
      </text>
    </comment>
    <comment ref="L7" authorId="0">
      <text>
        <r>
          <rPr>
            <b/>
            <sz val="9"/>
            <color indexed="81"/>
            <rFont val="Arial"/>
            <family val="2"/>
          </rPr>
          <t>This is the roll-forward RAB, which may differ from the closing RAB at the end of the previous regulatory control period.</t>
        </r>
      </text>
    </comment>
  </commentList>
</comments>
</file>

<file path=xl/sharedStrings.xml><?xml version="1.0" encoding="utf-8"?>
<sst xmlns="http://schemas.openxmlformats.org/spreadsheetml/2006/main" count="24" uniqueCount="24">
  <si>
    <t>Benchmark gearing</t>
  </si>
  <si>
    <t>Weighting to new debt</t>
  </si>
  <si>
    <t>Benchmark debt yield</t>
  </si>
  <si>
    <t>Observation</t>
  </si>
  <si>
    <t>t = -9</t>
  </si>
  <si>
    <t>t = -8</t>
  </si>
  <si>
    <t>t = -7</t>
  </si>
  <si>
    <t>t = -6</t>
  </si>
  <si>
    <t>t = -5</t>
  </si>
  <si>
    <t>t = -4</t>
  </si>
  <si>
    <t>t = -3</t>
  </si>
  <si>
    <t>t = -2</t>
  </si>
  <si>
    <t>t = -1</t>
  </si>
  <si>
    <t>t = 0 (ie, prevailing yield)</t>
  </si>
  <si>
    <t>Return on debt</t>
  </si>
  <si>
    <t>Weights (1=on, 0=off)</t>
  </si>
  <si>
    <t>Weighted average benchmark debt yields</t>
  </si>
  <si>
    <t>Opening PTRM RAB</t>
  </si>
  <si>
    <t>Closing PTRM RAB</t>
  </si>
  <si>
    <t>Opening debt balance</t>
  </si>
  <si>
    <t>Closing debt balance</t>
  </si>
  <si>
    <t>Δ debt balance</t>
  </si>
  <si>
    <t>Weighting to old debt</t>
  </si>
  <si>
    <t>Weighted trailing average return on debt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</si>
</sst>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mmm\ yy"/>
    <numFmt numFmtId="165" formatCode="[$$-C09]#,##0.0"/>
    <numFmt numFmtId="166" formatCode="0.0%"/>
    <numFmt numFmtId="167" formatCode="dd\ mmm\ yy"/>
    <numFmt numFmtId="168" formatCode="&quot;$&quot;#,##0.00"/>
    <numFmt numFmtId="169" formatCode="_-* #,##0_-;\-* #,##0_-;_-* &quot;-&quot;??_-;_-@_-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theme="0"/>
      <name val="Arial"/>
      <family val="2"/>
    </font>
    <font>
      <b/>
      <sz val="10"/>
      <color rgb="FF3F3F76"/>
      <name val="Arial"/>
      <family val="2"/>
    </font>
    <font>
      <b/>
      <i/>
      <sz val="10"/>
      <color theme="1"/>
      <name val="Arial"/>
      <family val="2"/>
    </font>
    <font>
      <b/>
      <sz val="9"/>
      <color indexed="81"/>
      <name val="Arial"/>
      <family val="2"/>
    </font>
    <font>
      <b/>
      <sz val="10"/>
      <color rgb="FF002060"/>
      <name val="Arial"/>
      <family val="2"/>
    </font>
    <font>
      <i/>
      <sz val="10"/>
      <color rgb="FF002060"/>
      <name val="Arial"/>
      <family val="2"/>
    </font>
    <font>
      <sz val="10"/>
      <color rgb="FF00206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10" fontId="4" fillId="2" borderId="1" xfId="2" applyNumberFormat="1" applyFont="1"/>
    <xf numFmtId="9" fontId="4" fillId="2" borderId="1" xfId="2" applyNumberFormat="1" applyFont="1"/>
    <xf numFmtId="0" fontId="0" fillId="0" borderId="0" xfId="0" applyFont="1"/>
    <xf numFmtId="0" fontId="7" fillId="0" borderId="0" xfId="0" applyFont="1"/>
    <xf numFmtId="0" fontId="4" fillId="2" borderId="1" xfId="2" applyFont="1"/>
    <xf numFmtId="164" fontId="0" fillId="0" borderId="0" xfId="0" applyNumberFormat="1" applyFont="1"/>
    <xf numFmtId="165" fontId="0" fillId="0" borderId="0" xfId="0" applyNumberFormat="1" applyFont="1"/>
    <xf numFmtId="168" fontId="4" fillId="2" borderId="1" xfId="2" applyNumberFormat="1" applyFont="1"/>
    <xf numFmtId="0" fontId="0" fillId="0" borderId="0" xfId="0" applyFont="1" applyBorder="1"/>
    <xf numFmtId="10" fontId="0" fillId="0" borderId="0" xfId="0" applyNumberFormat="1" applyFont="1" applyBorder="1"/>
    <xf numFmtId="10" fontId="5" fillId="4" borderId="0" xfId="0" applyNumberFormat="1" applyFont="1" applyFill="1" applyBorder="1"/>
    <xf numFmtId="0" fontId="8" fillId="0" borderId="0" xfId="0" applyFont="1"/>
    <xf numFmtId="0" fontId="9" fillId="0" borderId="0" xfId="0" applyFont="1"/>
    <xf numFmtId="168" fontId="0" fillId="0" borderId="0" xfId="0" applyNumberFormat="1" applyFont="1" applyBorder="1"/>
    <xf numFmtId="9" fontId="1" fillId="0" borderId="0" xfId="1" applyFont="1"/>
    <xf numFmtId="165" fontId="0" fillId="0" borderId="0" xfId="0" applyNumberFormat="1" applyFont="1" applyBorder="1"/>
    <xf numFmtId="166" fontId="1" fillId="0" borderId="0" xfId="1" applyNumberFormat="1" applyFont="1" applyBorder="1"/>
    <xf numFmtId="10" fontId="1" fillId="0" borderId="0" xfId="1" applyNumberFormat="1" applyFont="1" applyBorder="1"/>
    <xf numFmtId="0" fontId="10" fillId="0" borderId="0" xfId="0" applyFont="1"/>
    <xf numFmtId="0" fontId="0" fillId="0" borderId="0" xfId="0" applyFont="1" applyFill="1" applyBorder="1"/>
    <xf numFmtId="167" fontId="3" fillId="3" borderId="2" xfId="0" applyNumberFormat="1" applyFont="1" applyFill="1" applyBorder="1"/>
    <xf numFmtId="167" fontId="3" fillId="3" borderId="2" xfId="0" applyNumberFormat="1" applyFont="1" applyFill="1" applyBorder="1" applyAlignment="1">
      <alignment horizontal="center"/>
    </xf>
    <xf numFmtId="0" fontId="5" fillId="4" borderId="0" xfId="0" applyFont="1" applyFill="1"/>
    <xf numFmtId="169" fontId="0" fillId="0" borderId="0" xfId="3" applyNumberFormat="1" applyFont="1"/>
    <xf numFmtId="43" fontId="0" fillId="0" borderId="0" xfId="0" applyNumberFormat="1" applyFont="1"/>
  </cellXfs>
  <cellStyles count="4">
    <cellStyle name="Comma" xfId="3" builtinId="3"/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tabSelected="1" zoomScaleNormal="100" workbookViewId="0">
      <selection activeCell="B8" sqref="B8"/>
    </sheetView>
  </sheetViews>
  <sheetFormatPr defaultColWidth="9" defaultRowHeight="12.75" x14ac:dyDescent="0.2"/>
  <cols>
    <col min="1" max="1" width="24.28515625" style="3" customWidth="1"/>
    <col min="2" max="2" width="14" style="3" customWidth="1"/>
    <col min="3" max="6" width="13.42578125" style="3" customWidth="1"/>
    <col min="7" max="7" width="14.85546875" style="3" customWidth="1"/>
    <col min="8" max="16" width="13.42578125" style="3" customWidth="1"/>
    <col min="17" max="17" width="10.7109375" style="3" customWidth="1"/>
    <col min="18" max="16384" width="9" style="3"/>
  </cols>
  <sheetData>
    <row r="1" spans="1:17" ht="18" x14ac:dyDescent="0.25">
      <c r="A1" s="19" t="s">
        <v>23</v>
      </c>
    </row>
    <row r="2" spans="1:17" ht="13.7" customHeight="1" x14ac:dyDescent="0.2">
      <c r="A2" s="12"/>
    </row>
    <row r="3" spans="1:17" ht="13.7" customHeight="1" x14ac:dyDescent="0.2">
      <c r="A3" s="13"/>
    </row>
    <row r="4" spans="1:17" ht="13.7" customHeight="1" x14ac:dyDescent="0.2">
      <c r="A4" s="4" t="s">
        <v>15</v>
      </c>
      <c r="B4" s="5">
        <v>1</v>
      </c>
    </row>
    <row r="5" spans="1:17" ht="13.7" customHeight="1" x14ac:dyDescent="0.2"/>
    <row r="6" spans="1:17" ht="13.7" customHeight="1" x14ac:dyDescent="0.2">
      <c r="B6" s="21">
        <v>42186</v>
      </c>
      <c r="C6" s="21">
        <f>EDATE(B6+1,12)-1</f>
        <v>42552</v>
      </c>
      <c r="D6" s="21">
        <f t="shared" ref="D6:P6" si="0">EDATE(C6+1,12)-1</f>
        <v>42917</v>
      </c>
      <c r="E6" s="21">
        <f t="shared" si="0"/>
        <v>43282</v>
      </c>
      <c r="F6" s="21">
        <f t="shared" si="0"/>
        <v>43647</v>
      </c>
      <c r="G6" s="21">
        <f t="shared" si="0"/>
        <v>44013</v>
      </c>
      <c r="H6" s="21">
        <f t="shared" si="0"/>
        <v>44378</v>
      </c>
      <c r="I6" s="21">
        <f t="shared" si="0"/>
        <v>44743</v>
      </c>
      <c r="J6" s="21">
        <f t="shared" si="0"/>
        <v>45108</v>
      </c>
      <c r="K6" s="21">
        <f t="shared" si="0"/>
        <v>45474</v>
      </c>
      <c r="L6" s="21">
        <f t="shared" si="0"/>
        <v>45839</v>
      </c>
      <c r="M6" s="21">
        <f t="shared" si="0"/>
        <v>46204</v>
      </c>
      <c r="N6" s="21">
        <f t="shared" si="0"/>
        <v>46569</v>
      </c>
      <c r="O6" s="21">
        <f t="shared" si="0"/>
        <v>46935</v>
      </c>
      <c r="P6" s="21">
        <f t="shared" si="0"/>
        <v>47300</v>
      </c>
      <c r="Q6" s="6"/>
    </row>
    <row r="7" spans="1:17" ht="22.15" customHeight="1" x14ac:dyDescent="0.2">
      <c r="A7" s="3" t="s">
        <v>17</v>
      </c>
      <c r="B7" s="8">
        <v>10041.5</v>
      </c>
      <c r="C7" s="14">
        <f>B8</f>
        <v>10651.7</v>
      </c>
      <c r="D7" s="14">
        <f t="shared" ref="D7:F7" si="1">C8</f>
        <v>11233.3</v>
      </c>
      <c r="E7" s="14">
        <f t="shared" si="1"/>
        <v>11748.1</v>
      </c>
      <c r="F7" s="14">
        <f t="shared" si="1"/>
        <v>12311.5</v>
      </c>
      <c r="G7" s="8">
        <v>12800</v>
      </c>
      <c r="H7" s="14">
        <f>G8</f>
        <v>12950</v>
      </c>
      <c r="I7" s="14">
        <f t="shared" ref="I7:K7" si="2">H8</f>
        <v>14390</v>
      </c>
      <c r="J7" s="14">
        <f t="shared" si="2"/>
        <v>15990</v>
      </c>
      <c r="K7" s="14">
        <f t="shared" si="2"/>
        <v>17060</v>
      </c>
      <c r="L7" s="8">
        <v>16000</v>
      </c>
      <c r="M7" s="14">
        <f>L8</f>
        <v>16100</v>
      </c>
      <c r="N7" s="14">
        <f t="shared" ref="N7:P7" si="3">M8</f>
        <v>16330</v>
      </c>
      <c r="O7" s="14">
        <f t="shared" si="3"/>
        <v>16330</v>
      </c>
      <c r="P7" s="14">
        <f t="shared" si="3"/>
        <v>16330</v>
      </c>
    </row>
    <row r="8" spans="1:17" ht="13.7" customHeight="1" x14ac:dyDescent="0.2">
      <c r="A8" s="3" t="s">
        <v>18</v>
      </c>
      <c r="B8" s="8">
        <v>10651.7</v>
      </c>
      <c r="C8" s="8">
        <v>11233.3</v>
      </c>
      <c r="D8" s="8">
        <v>11748.1</v>
      </c>
      <c r="E8" s="8">
        <v>12311.5</v>
      </c>
      <c r="F8" s="8">
        <v>12867</v>
      </c>
      <c r="G8" s="8">
        <v>12950</v>
      </c>
      <c r="H8" s="8">
        <v>14390</v>
      </c>
      <c r="I8" s="8">
        <v>15990</v>
      </c>
      <c r="J8" s="8">
        <v>17060</v>
      </c>
      <c r="K8" s="8">
        <v>17320</v>
      </c>
      <c r="L8" s="8">
        <v>16100</v>
      </c>
      <c r="M8" s="8">
        <v>16330</v>
      </c>
      <c r="N8" s="8">
        <v>16330</v>
      </c>
      <c r="O8" s="8">
        <v>16330</v>
      </c>
      <c r="P8" s="8">
        <v>16500</v>
      </c>
    </row>
    <row r="9" spans="1:17" ht="13.7" customHeight="1" x14ac:dyDescent="0.2">
      <c r="A9" s="3" t="s">
        <v>0</v>
      </c>
      <c r="B9" s="2">
        <v>0.6</v>
      </c>
      <c r="C9" s="2">
        <v>0.6</v>
      </c>
      <c r="D9" s="2">
        <v>0.6</v>
      </c>
      <c r="E9" s="2">
        <v>0.6</v>
      </c>
      <c r="F9" s="2">
        <v>0.6</v>
      </c>
      <c r="G9" s="2">
        <v>0.6</v>
      </c>
      <c r="H9" s="2">
        <v>0.6</v>
      </c>
      <c r="I9" s="2">
        <v>0.6</v>
      </c>
      <c r="J9" s="2">
        <v>0.6</v>
      </c>
      <c r="K9" s="2">
        <v>0.6</v>
      </c>
      <c r="L9" s="2">
        <v>0.6</v>
      </c>
      <c r="M9" s="2">
        <v>0.6</v>
      </c>
      <c r="N9" s="2">
        <v>0.6</v>
      </c>
      <c r="O9" s="2">
        <v>0.6</v>
      </c>
      <c r="P9" s="2">
        <v>0.6</v>
      </c>
      <c r="Q9" s="15"/>
    </row>
    <row r="10" spans="1:17" ht="13.7" customHeight="1" x14ac:dyDescent="0.2">
      <c r="A10" s="3" t="s">
        <v>19</v>
      </c>
      <c r="B10" s="16">
        <f t="shared" ref="B10:P10" si="4">B7*B$9</f>
        <v>6024.9</v>
      </c>
      <c r="C10" s="16">
        <f t="shared" si="4"/>
        <v>6391.02</v>
      </c>
      <c r="D10" s="16">
        <f t="shared" si="4"/>
        <v>6739.98</v>
      </c>
      <c r="E10" s="16">
        <f t="shared" si="4"/>
        <v>7048.86</v>
      </c>
      <c r="F10" s="16">
        <f t="shared" si="4"/>
        <v>7386.9</v>
      </c>
      <c r="G10" s="16">
        <f t="shared" si="4"/>
        <v>7680</v>
      </c>
      <c r="H10" s="16">
        <f t="shared" si="4"/>
        <v>7770</v>
      </c>
      <c r="I10" s="16">
        <f t="shared" si="4"/>
        <v>8634</v>
      </c>
      <c r="J10" s="16">
        <f t="shared" si="4"/>
        <v>9594</v>
      </c>
      <c r="K10" s="16">
        <f t="shared" si="4"/>
        <v>10236</v>
      </c>
      <c r="L10" s="16">
        <f t="shared" si="4"/>
        <v>9600</v>
      </c>
      <c r="M10" s="16">
        <f t="shared" si="4"/>
        <v>9660</v>
      </c>
      <c r="N10" s="16">
        <f t="shared" si="4"/>
        <v>9798</v>
      </c>
      <c r="O10" s="16">
        <f t="shared" si="4"/>
        <v>9798</v>
      </c>
      <c r="P10" s="16">
        <f t="shared" si="4"/>
        <v>9798</v>
      </c>
      <c r="Q10" s="7"/>
    </row>
    <row r="11" spans="1:17" ht="13.7" customHeight="1" x14ac:dyDescent="0.2">
      <c r="A11" s="3" t="s">
        <v>20</v>
      </c>
      <c r="B11" s="16">
        <f t="shared" ref="B11:P11" si="5">B8*B$9</f>
        <v>6391.02</v>
      </c>
      <c r="C11" s="16">
        <f t="shared" si="5"/>
        <v>6739.98</v>
      </c>
      <c r="D11" s="16">
        <f t="shared" si="5"/>
        <v>7048.86</v>
      </c>
      <c r="E11" s="16">
        <f t="shared" si="5"/>
        <v>7386.9</v>
      </c>
      <c r="F11" s="16">
        <f t="shared" si="5"/>
        <v>7720.2</v>
      </c>
      <c r="G11" s="16">
        <f t="shared" si="5"/>
        <v>7770</v>
      </c>
      <c r="H11" s="16">
        <f t="shared" si="5"/>
        <v>8634</v>
      </c>
      <c r="I11" s="16">
        <f t="shared" si="5"/>
        <v>9594</v>
      </c>
      <c r="J11" s="16">
        <f t="shared" si="5"/>
        <v>10236</v>
      </c>
      <c r="K11" s="16">
        <f t="shared" si="5"/>
        <v>10392</v>
      </c>
      <c r="L11" s="16">
        <f t="shared" si="5"/>
        <v>9660</v>
      </c>
      <c r="M11" s="16">
        <f t="shared" si="5"/>
        <v>9798</v>
      </c>
      <c r="N11" s="16">
        <f t="shared" si="5"/>
        <v>9798</v>
      </c>
      <c r="O11" s="16">
        <f t="shared" si="5"/>
        <v>9798</v>
      </c>
      <c r="P11" s="16">
        <f t="shared" si="5"/>
        <v>9900</v>
      </c>
      <c r="Q11" s="7"/>
    </row>
    <row r="12" spans="1:17" ht="13.7" customHeight="1" x14ac:dyDescent="0.2">
      <c r="A12" s="3" t="s">
        <v>21</v>
      </c>
      <c r="B12" s="16">
        <f>B11-B10</f>
        <v>366.1200000000008</v>
      </c>
      <c r="C12" s="16">
        <f t="shared" ref="C12:P12" si="6">C11-C10</f>
        <v>348.95999999999913</v>
      </c>
      <c r="D12" s="16">
        <f t="shared" si="6"/>
        <v>308.88000000000011</v>
      </c>
      <c r="E12" s="16">
        <f t="shared" si="6"/>
        <v>338.03999999999996</v>
      </c>
      <c r="F12" s="16">
        <f t="shared" si="6"/>
        <v>333.30000000000018</v>
      </c>
      <c r="G12" s="16">
        <f t="shared" si="6"/>
        <v>90</v>
      </c>
      <c r="H12" s="16">
        <f t="shared" si="6"/>
        <v>864</v>
      </c>
      <c r="I12" s="16">
        <f t="shared" si="6"/>
        <v>960</v>
      </c>
      <c r="J12" s="16">
        <f t="shared" si="6"/>
        <v>642</v>
      </c>
      <c r="K12" s="16">
        <f t="shared" si="6"/>
        <v>156</v>
      </c>
      <c r="L12" s="16">
        <f t="shared" si="6"/>
        <v>60</v>
      </c>
      <c r="M12" s="16">
        <f t="shared" si="6"/>
        <v>138</v>
      </c>
      <c r="N12" s="16">
        <f t="shared" si="6"/>
        <v>0</v>
      </c>
      <c r="O12" s="16">
        <f t="shared" si="6"/>
        <v>0</v>
      </c>
      <c r="P12" s="16">
        <f t="shared" si="6"/>
        <v>102</v>
      </c>
    </row>
    <row r="13" spans="1:17" ht="13.7" customHeight="1" x14ac:dyDescent="0.2">
      <c r="A13" s="3" t="s">
        <v>1</v>
      </c>
      <c r="B13" s="9"/>
      <c r="C13" s="17">
        <f>IF($B$4=0,0,B12/B11)</f>
        <v>5.7286630303144223E-2</v>
      </c>
      <c r="D13" s="17">
        <f>IF($B$4=0,0,C12/C11)</f>
        <v>5.1774634346095853E-2</v>
      </c>
      <c r="E13" s="17">
        <f t="shared" ref="E13:P13" si="7">IF($B$4=0,0,D12/D11)</f>
        <v>4.3819851720703788E-2</v>
      </c>
      <c r="F13" s="17">
        <f t="shared" si="7"/>
        <v>4.5762092352678391E-2</v>
      </c>
      <c r="G13" s="17">
        <f>IF($B$4=0,0,F12/F11)</f>
        <v>4.3172456672106965E-2</v>
      </c>
      <c r="H13" s="17">
        <f>IF($B$4=0,0,G12/G11)</f>
        <v>1.1583011583011582E-2</v>
      </c>
      <c r="I13" s="17">
        <f>IF($B$4=0,0,H12/H11)</f>
        <v>0.10006949270326616</v>
      </c>
      <c r="J13" s="17">
        <f t="shared" si="7"/>
        <v>0.10006253908692933</v>
      </c>
      <c r="K13" s="17">
        <f t="shared" si="7"/>
        <v>6.2719812426729193E-2</v>
      </c>
      <c r="L13" s="17">
        <f t="shared" si="7"/>
        <v>1.5011547344110854E-2</v>
      </c>
      <c r="M13" s="17">
        <f t="shared" si="7"/>
        <v>6.2111801242236021E-3</v>
      </c>
      <c r="N13" s="17">
        <f t="shared" si="7"/>
        <v>1.4084507042253521E-2</v>
      </c>
      <c r="O13" s="17">
        <f t="shared" si="7"/>
        <v>0</v>
      </c>
      <c r="P13" s="17">
        <f t="shared" si="7"/>
        <v>0</v>
      </c>
    </row>
    <row r="14" spans="1:17" ht="13.7" customHeight="1" x14ac:dyDescent="0.2">
      <c r="A14" s="3" t="s">
        <v>22</v>
      </c>
      <c r="B14" s="17"/>
      <c r="C14" s="17">
        <f>1-C13</f>
        <v>0.94271336969685582</v>
      </c>
      <c r="D14" s="17">
        <f t="shared" ref="D14:P14" si="8">1-D13</f>
        <v>0.94822536565390414</v>
      </c>
      <c r="E14" s="17">
        <f t="shared" si="8"/>
        <v>0.9561801482792962</v>
      </c>
      <c r="F14" s="17">
        <f t="shared" si="8"/>
        <v>0.95423790764732164</v>
      </c>
      <c r="G14" s="17">
        <f t="shared" si="8"/>
        <v>0.95682754332789299</v>
      </c>
      <c r="H14" s="17">
        <f t="shared" si="8"/>
        <v>0.98841698841698844</v>
      </c>
      <c r="I14" s="17">
        <f t="shared" si="8"/>
        <v>0.89993050729673385</v>
      </c>
      <c r="J14" s="17">
        <f t="shared" si="8"/>
        <v>0.8999374609130707</v>
      </c>
      <c r="K14" s="17">
        <f t="shared" si="8"/>
        <v>0.93728018757327081</v>
      </c>
      <c r="L14" s="17">
        <f t="shared" si="8"/>
        <v>0.98498845265588919</v>
      </c>
      <c r="M14" s="17">
        <f t="shared" si="8"/>
        <v>0.99378881987577639</v>
      </c>
      <c r="N14" s="17">
        <f t="shared" si="8"/>
        <v>0.9859154929577465</v>
      </c>
      <c r="O14" s="17">
        <f t="shared" si="8"/>
        <v>1</v>
      </c>
      <c r="P14" s="17">
        <f t="shared" si="8"/>
        <v>1</v>
      </c>
    </row>
    <row r="15" spans="1:17" ht="13.7" customHeight="1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7" ht="13.7" customHeight="1" x14ac:dyDescent="0.2">
      <c r="A16" s="3" t="s">
        <v>2</v>
      </c>
      <c r="B16" s="1">
        <v>6.3600000000000004E-2</v>
      </c>
      <c r="C16" s="1">
        <v>7.0000000000000007E-2</v>
      </c>
      <c r="D16" s="1">
        <v>7.7499999999999999E-2</v>
      </c>
      <c r="E16" s="1">
        <v>0.08</v>
      </c>
      <c r="F16" s="1">
        <v>8.2500000000000004E-2</v>
      </c>
      <c r="G16" s="1">
        <v>7.9000000000000001E-2</v>
      </c>
      <c r="H16" s="1">
        <v>7.2499999999999995E-2</v>
      </c>
      <c r="I16" s="1">
        <v>7.3499999999999996E-2</v>
      </c>
      <c r="J16" s="1">
        <v>7.4999999999999997E-2</v>
      </c>
      <c r="K16" s="1">
        <v>7.7499999999999999E-2</v>
      </c>
      <c r="L16" s="1">
        <v>6.8000000000000005E-2</v>
      </c>
      <c r="M16" s="1">
        <v>6.7500000000000004E-2</v>
      </c>
      <c r="N16" s="1">
        <v>6.4000000000000001E-2</v>
      </c>
      <c r="O16" s="1">
        <v>7.0000000000000007E-2</v>
      </c>
      <c r="P16" s="1">
        <v>7.4999999999999997E-2</v>
      </c>
    </row>
    <row r="17" spans="1:16" ht="13.7" customHeight="1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3.7" customHeight="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3.7" customHeight="1" x14ac:dyDescent="0.2">
      <c r="A19" s="4" t="s"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3.7" customHeight="1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3.7" customHeight="1" x14ac:dyDescent="0.2">
      <c r="A21" s="22" t="s">
        <v>3</v>
      </c>
      <c r="B21" s="21">
        <f t="shared" ref="B21:P21" si="9">B6</f>
        <v>42186</v>
      </c>
      <c r="C21" s="21">
        <f t="shared" si="9"/>
        <v>42552</v>
      </c>
      <c r="D21" s="21">
        <f t="shared" si="9"/>
        <v>42917</v>
      </c>
      <c r="E21" s="21">
        <f t="shared" si="9"/>
        <v>43282</v>
      </c>
      <c r="F21" s="21">
        <f t="shared" si="9"/>
        <v>43647</v>
      </c>
      <c r="G21" s="21">
        <f t="shared" si="9"/>
        <v>44013</v>
      </c>
      <c r="H21" s="21">
        <f t="shared" si="9"/>
        <v>44378</v>
      </c>
      <c r="I21" s="21">
        <f t="shared" si="9"/>
        <v>44743</v>
      </c>
      <c r="J21" s="21">
        <f t="shared" si="9"/>
        <v>45108</v>
      </c>
      <c r="K21" s="21">
        <f t="shared" si="9"/>
        <v>45474</v>
      </c>
      <c r="L21" s="21">
        <f t="shared" si="9"/>
        <v>45839</v>
      </c>
      <c r="M21" s="21">
        <f t="shared" si="9"/>
        <v>46204</v>
      </c>
      <c r="N21" s="21">
        <f t="shared" si="9"/>
        <v>46569</v>
      </c>
      <c r="O21" s="21">
        <f t="shared" si="9"/>
        <v>46935</v>
      </c>
      <c r="P21" s="21">
        <f t="shared" si="9"/>
        <v>47300</v>
      </c>
    </row>
    <row r="22" spans="1:16" ht="22.15" customHeight="1" x14ac:dyDescent="0.2">
      <c r="A22" s="3" t="s">
        <v>4</v>
      </c>
      <c r="B22" s="18">
        <f>$B$16</f>
        <v>6.3600000000000004E-2</v>
      </c>
      <c r="C22" s="18">
        <f>B23*C$14+C$16*C$13</f>
        <v>6.3966634433940128E-2</v>
      </c>
      <c r="D22" s="18">
        <f t="shared" ref="D22:P22" si="10">C23*D$14+D$16*D$13</f>
        <v>6.4667319487594924E-2</v>
      </c>
      <c r="E22" s="18">
        <f t="shared" si="10"/>
        <v>6.5339195274129444E-2</v>
      </c>
      <c r="F22" s="18">
        <f t="shared" si="10"/>
        <v>6.6124509604841009E-2</v>
      </c>
      <c r="G22" s="18">
        <f t="shared" si="10"/>
        <v>6.6680376156058138E-2</v>
      </c>
      <c r="H22" s="18">
        <f t="shared" si="10"/>
        <v>6.6747784926451295E-2</v>
      </c>
      <c r="I22" s="18">
        <f t="shared" si="10"/>
        <v>6.7423475663484667E-2</v>
      </c>
      <c r="J22" s="18">
        <f t="shared" si="10"/>
        <v>6.81816019260503E-2</v>
      </c>
      <c r="K22" s="18">
        <f t="shared" si="10"/>
        <v>6.8766050105366031E-2</v>
      </c>
      <c r="L22" s="18">
        <f t="shared" si="10"/>
        <v>7.2445714559561336E-2</v>
      </c>
      <c r="M22" s="18">
        <f t="shared" si="10"/>
        <v>7.6974935300548483E-2</v>
      </c>
      <c r="N22" s="18">
        <f t="shared" si="10"/>
        <v>7.8372585817485796E-2</v>
      </c>
      <c r="O22" s="18">
        <f t="shared" si="10"/>
        <v>8.0025408339888762E-2</v>
      </c>
      <c r="P22" s="18">
        <f t="shared" si="10"/>
        <v>7.7600487350248729E-2</v>
      </c>
    </row>
    <row r="23" spans="1:16" ht="13.7" customHeight="1" x14ac:dyDescent="0.2">
      <c r="A23" s="20" t="s">
        <v>5</v>
      </c>
      <c r="B23" s="18">
        <f t="shared" ref="B23:B30" si="11">$B$16</f>
        <v>6.3600000000000004E-2</v>
      </c>
      <c r="C23" s="18">
        <f t="shared" ref="C23:P30" si="12">B24*C$14+C$16*C$13</f>
        <v>6.3966634433940128E-2</v>
      </c>
      <c r="D23" s="18">
        <f t="shared" si="12"/>
        <v>6.4667319487594924E-2</v>
      </c>
      <c r="E23" s="18">
        <f t="shared" si="12"/>
        <v>6.5339195274129444E-2</v>
      </c>
      <c r="F23" s="18">
        <f t="shared" si="12"/>
        <v>6.6124509604841009E-2</v>
      </c>
      <c r="G23" s="18">
        <f t="shared" si="12"/>
        <v>6.6680376156058138E-2</v>
      </c>
      <c r="H23" s="18">
        <f t="shared" si="12"/>
        <v>6.6747784926451295E-2</v>
      </c>
      <c r="I23" s="18">
        <f t="shared" si="12"/>
        <v>6.7423475663484667E-2</v>
      </c>
      <c r="J23" s="18">
        <f t="shared" si="12"/>
        <v>6.81816019260503E-2</v>
      </c>
      <c r="K23" s="18">
        <f t="shared" si="12"/>
        <v>7.251346870876918E-2</v>
      </c>
      <c r="L23" s="18">
        <f t="shared" si="12"/>
        <v>7.7034153646176912E-2</v>
      </c>
      <c r="M23" s="18">
        <f t="shared" si="12"/>
        <v>7.8577908472021299E-2</v>
      </c>
      <c r="N23" s="18">
        <f t="shared" si="12"/>
        <v>8.0025408339888762E-2</v>
      </c>
      <c r="O23" s="18">
        <f t="shared" si="12"/>
        <v>7.7600487350248729E-2</v>
      </c>
      <c r="P23" s="18">
        <f t="shared" si="12"/>
        <v>7.2893866260117207E-2</v>
      </c>
    </row>
    <row r="24" spans="1:16" ht="13.7" customHeight="1" x14ac:dyDescent="0.2">
      <c r="A24" s="20" t="s">
        <v>6</v>
      </c>
      <c r="B24" s="18">
        <f t="shared" si="11"/>
        <v>6.3600000000000004E-2</v>
      </c>
      <c r="C24" s="18">
        <f t="shared" si="12"/>
        <v>6.3966634433940128E-2</v>
      </c>
      <c r="D24" s="18">
        <f t="shared" si="12"/>
        <v>6.4667319487594924E-2</v>
      </c>
      <c r="E24" s="18">
        <f t="shared" si="12"/>
        <v>6.5339195274129444E-2</v>
      </c>
      <c r="F24" s="18">
        <f t="shared" si="12"/>
        <v>6.6124509604841009E-2</v>
      </c>
      <c r="G24" s="18">
        <f t="shared" si="12"/>
        <v>6.6680376156058138E-2</v>
      </c>
      <c r="H24" s="18">
        <f t="shared" si="12"/>
        <v>6.6747784926451295E-2</v>
      </c>
      <c r="I24" s="18">
        <f t="shared" si="12"/>
        <v>6.7423475663484667E-2</v>
      </c>
      <c r="J24" s="18">
        <f t="shared" si="12"/>
        <v>7.2179785876898189E-2</v>
      </c>
      <c r="K24" s="18">
        <f t="shared" si="12"/>
        <v>7.7171837113234706E-2</v>
      </c>
      <c r="L24" s="18">
        <f t="shared" si="12"/>
        <v>7.8647145399971433E-2</v>
      </c>
      <c r="M24" s="18">
        <f t="shared" si="12"/>
        <v>8.0254342744744314E-2</v>
      </c>
      <c r="N24" s="18">
        <f t="shared" si="12"/>
        <v>7.7600487350248729E-2</v>
      </c>
      <c r="O24" s="18">
        <f t="shared" si="12"/>
        <v>7.2893866260117207E-2</v>
      </c>
      <c r="P24" s="18">
        <f t="shared" si="12"/>
        <v>7.3626447307198972E-2</v>
      </c>
    </row>
    <row r="25" spans="1:16" ht="13.7" customHeight="1" x14ac:dyDescent="0.2">
      <c r="A25" s="20" t="s">
        <v>7</v>
      </c>
      <c r="B25" s="18">
        <f t="shared" si="11"/>
        <v>6.3600000000000004E-2</v>
      </c>
      <c r="C25" s="18">
        <f t="shared" si="12"/>
        <v>6.3966634433940128E-2</v>
      </c>
      <c r="D25" s="18">
        <f t="shared" si="12"/>
        <v>6.4667319487594924E-2</v>
      </c>
      <c r="E25" s="18">
        <f t="shared" si="12"/>
        <v>6.5339195274129444E-2</v>
      </c>
      <c r="F25" s="18">
        <f t="shared" si="12"/>
        <v>6.6124509604841009E-2</v>
      </c>
      <c r="G25" s="18">
        <f t="shared" si="12"/>
        <v>6.6680376156058138E-2</v>
      </c>
      <c r="H25" s="18">
        <f t="shared" si="12"/>
        <v>6.6747784926451295E-2</v>
      </c>
      <c r="I25" s="18">
        <f t="shared" si="12"/>
        <v>7.1866210991772206E-2</v>
      </c>
      <c r="J25" s="18">
        <f t="shared" si="12"/>
        <v>7.714987749542114E-2</v>
      </c>
      <c r="K25" s="18">
        <f t="shared" si="12"/>
        <v>7.8809411390826797E-2</v>
      </c>
      <c r="L25" s="18">
        <f t="shared" si="12"/>
        <v>8.0334057386898972E-2</v>
      </c>
      <c r="M25" s="18">
        <f t="shared" si="12"/>
        <v>7.7794780026680846E-2</v>
      </c>
      <c r="N25" s="18">
        <f t="shared" si="12"/>
        <v>7.2893866260117207E-2</v>
      </c>
      <c r="O25" s="18">
        <f t="shared" si="12"/>
        <v>7.3626447307198972E-2</v>
      </c>
      <c r="P25" s="18">
        <f t="shared" si="12"/>
        <v>7.4847510002276949E-2</v>
      </c>
    </row>
    <row r="26" spans="1:16" ht="13.7" customHeight="1" x14ac:dyDescent="0.2">
      <c r="A26" s="20" t="s">
        <v>8</v>
      </c>
      <c r="B26" s="18">
        <f t="shared" si="11"/>
        <v>6.3600000000000004E-2</v>
      </c>
      <c r="C26" s="18">
        <f t="shared" si="12"/>
        <v>6.3966634433940128E-2</v>
      </c>
      <c r="D26" s="18">
        <f t="shared" si="12"/>
        <v>6.4667319487594924E-2</v>
      </c>
      <c r="E26" s="18">
        <f t="shared" si="12"/>
        <v>6.5339195274129444E-2</v>
      </c>
      <c r="F26" s="18">
        <f t="shared" si="12"/>
        <v>6.6124509604841009E-2</v>
      </c>
      <c r="G26" s="18">
        <f t="shared" si="12"/>
        <v>6.6680376156058138E-2</v>
      </c>
      <c r="H26" s="18">
        <f t="shared" si="12"/>
        <v>7.1684538700509809E-2</v>
      </c>
      <c r="I26" s="18">
        <f t="shared" si="12"/>
        <v>7.7388918773577758E-2</v>
      </c>
      <c r="J26" s="18">
        <f t="shared" si="12"/>
        <v>7.8897033041119766E-2</v>
      </c>
      <c r="K26" s="18">
        <f t="shared" si="12"/>
        <v>8.0522032470169411E-2</v>
      </c>
      <c r="L26" s="18">
        <f t="shared" si="12"/>
        <v>7.78591224018476E-2</v>
      </c>
      <c r="M26" s="18">
        <f t="shared" si="12"/>
        <v>7.3020921492404592E-2</v>
      </c>
      <c r="N26" s="18">
        <f t="shared" si="12"/>
        <v>7.3626447307198972E-2</v>
      </c>
      <c r="O26" s="18">
        <f t="shared" si="12"/>
        <v>7.4847510002276949E-2</v>
      </c>
      <c r="P26" s="18">
        <f t="shared" si="12"/>
        <v>7.7108894354176075E-2</v>
      </c>
    </row>
    <row r="27" spans="1:16" ht="13.7" customHeight="1" x14ac:dyDescent="0.2">
      <c r="A27" s="20" t="s">
        <v>9</v>
      </c>
      <c r="B27" s="18">
        <f t="shared" si="11"/>
        <v>6.3600000000000004E-2</v>
      </c>
      <c r="C27" s="18">
        <f t="shared" si="12"/>
        <v>6.3966634433940128E-2</v>
      </c>
      <c r="D27" s="18">
        <f t="shared" si="12"/>
        <v>6.4667319487594924E-2</v>
      </c>
      <c r="E27" s="18">
        <f t="shared" si="12"/>
        <v>6.5339195274129444E-2</v>
      </c>
      <c r="F27" s="18">
        <f t="shared" si="12"/>
        <v>6.6124509604841009E-2</v>
      </c>
      <c r="G27" s="18">
        <f t="shared" si="12"/>
        <v>7.1674982513406399E-2</v>
      </c>
      <c r="H27" s="18">
        <f t="shared" si="12"/>
        <v>7.7821354529095277E-2</v>
      </c>
      <c r="I27" s="18">
        <f t="shared" si="12"/>
        <v>7.9330337618311667E-2</v>
      </c>
      <c r="J27" s="18">
        <f t="shared" si="12"/>
        <v>8.0724257282119447E-2</v>
      </c>
      <c r="K27" s="18">
        <f t="shared" si="12"/>
        <v>7.8009378663540463E-2</v>
      </c>
      <c r="L27" s="18">
        <f t="shared" si="12"/>
        <v>7.3055427251732127E-2</v>
      </c>
      <c r="M27" s="18">
        <f t="shared" si="12"/>
        <v>7.3763967983016099E-2</v>
      </c>
      <c r="N27" s="18">
        <f t="shared" si="12"/>
        <v>7.4847510002276949E-2</v>
      </c>
      <c r="O27" s="18">
        <f t="shared" si="12"/>
        <v>7.7108894354176075E-2</v>
      </c>
      <c r="P27" s="18">
        <f t="shared" si="12"/>
        <v>6.7940600122473979E-2</v>
      </c>
    </row>
    <row r="28" spans="1:16" ht="13.7" customHeight="1" x14ac:dyDescent="0.2">
      <c r="A28" s="20" t="s">
        <v>10</v>
      </c>
      <c r="B28" s="18">
        <f t="shared" si="11"/>
        <v>6.3600000000000004E-2</v>
      </c>
      <c r="C28" s="18">
        <f t="shared" si="12"/>
        <v>6.3966634433940128E-2</v>
      </c>
      <c r="D28" s="18">
        <f t="shared" si="12"/>
        <v>6.4667319487594924E-2</v>
      </c>
      <c r="E28" s="18">
        <f t="shared" si="12"/>
        <v>6.5339195274129444E-2</v>
      </c>
      <c r="F28" s="18">
        <f t="shared" si="12"/>
        <v>7.1344474678146461E-2</v>
      </c>
      <c r="G28" s="18">
        <f t="shared" si="12"/>
        <v>7.7883714152483102E-2</v>
      </c>
      <c r="H28" s="18">
        <f t="shared" si="12"/>
        <v>7.9978653152703069E-2</v>
      </c>
      <c r="I28" s="18">
        <f t="shared" si="12"/>
        <v>8.1360727862480192E-2</v>
      </c>
      <c r="J28" s="18">
        <f t="shared" si="12"/>
        <v>7.8043464665415896E-2</v>
      </c>
      <c r="K28" s="18">
        <f t="shared" si="12"/>
        <v>7.3132473622508812E-2</v>
      </c>
      <c r="L28" s="18">
        <f t="shared" si="12"/>
        <v>7.3803117782909947E-2</v>
      </c>
      <c r="M28" s="18">
        <f t="shared" si="12"/>
        <v>7.50024744308809E-2</v>
      </c>
      <c r="N28" s="18">
        <f t="shared" si="12"/>
        <v>7.7108894354176075E-2</v>
      </c>
      <c r="O28" s="18">
        <f t="shared" si="12"/>
        <v>6.7940600122473979E-2</v>
      </c>
      <c r="P28" s="18">
        <f t="shared" si="12"/>
        <v>6.7450704225352126E-2</v>
      </c>
    </row>
    <row r="29" spans="1:16" ht="13.7" customHeight="1" x14ac:dyDescent="0.2">
      <c r="A29" s="20" t="s">
        <v>11</v>
      </c>
      <c r="B29" s="18">
        <f t="shared" si="11"/>
        <v>6.3600000000000004E-2</v>
      </c>
      <c r="C29" s="18">
        <f t="shared" si="12"/>
        <v>6.3966634433940128E-2</v>
      </c>
      <c r="D29" s="18">
        <f t="shared" si="12"/>
        <v>6.4667319487594924E-2</v>
      </c>
      <c r="E29" s="18">
        <f t="shared" si="12"/>
        <v>7.0809492598803217E-2</v>
      </c>
      <c r="F29" s="18">
        <f t="shared" si="12"/>
        <v>7.7833346870811851E-2</v>
      </c>
      <c r="G29" s="18">
        <f t="shared" si="12"/>
        <v>8.0066293619336301E-2</v>
      </c>
      <c r="H29" s="18">
        <f t="shared" si="12"/>
        <v>8.2234816520547482E-2</v>
      </c>
      <c r="I29" s="18">
        <f t="shared" si="12"/>
        <v>7.8381862404447541E-2</v>
      </c>
      <c r="J29" s="18">
        <f t="shared" si="12"/>
        <v>7.2840212632895571E-2</v>
      </c>
      <c r="K29" s="18">
        <f t="shared" si="12"/>
        <v>7.3891559202813609E-2</v>
      </c>
      <c r="L29" s="18">
        <f t="shared" si="12"/>
        <v>7.5049364896073903E-2</v>
      </c>
      <c r="M29" s="18">
        <f t="shared" si="12"/>
        <v>7.7296164273521442E-2</v>
      </c>
      <c r="N29" s="18">
        <f t="shared" si="12"/>
        <v>6.7940600122473979E-2</v>
      </c>
      <c r="O29" s="18">
        <f t="shared" si="12"/>
        <v>6.7450704225352126E-2</v>
      </c>
      <c r="P29" s="18">
        <f t="shared" si="12"/>
        <v>6.4000000000000001E-2</v>
      </c>
    </row>
    <row r="30" spans="1:16" ht="13.7" customHeight="1" x14ac:dyDescent="0.2">
      <c r="A30" s="20" t="s">
        <v>12</v>
      </c>
      <c r="B30" s="18">
        <f t="shared" si="11"/>
        <v>6.3600000000000004E-2</v>
      </c>
      <c r="C30" s="18">
        <f t="shared" si="12"/>
        <v>6.3966634433940128E-2</v>
      </c>
      <c r="D30" s="18">
        <f t="shared" si="12"/>
        <v>7.0388309757595718E-2</v>
      </c>
      <c r="E30" s="18">
        <f t="shared" si="12"/>
        <v>7.7609549629301763E-2</v>
      </c>
      <c r="F30" s="18">
        <f t="shared" si="12"/>
        <v>8.0114405230881702E-2</v>
      </c>
      <c r="G30" s="18">
        <f t="shared" si="12"/>
        <v>8.2348896401647637E-2</v>
      </c>
      <c r="H30" s="18">
        <f t="shared" si="12"/>
        <v>7.8924710424710429E-2</v>
      </c>
      <c r="I30" s="18">
        <f t="shared" si="12"/>
        <v>7.260006949270327E-2</v>
      </c>
      <c r="J30" s="18">
        <f t="shared" si="12"/>
        <v>7.3650093808630399E-2</v>
      </c>
      <c r="K30" s="18">
        <f t="shared" si="12"/>
        <v>7.5156799531066826E-2</v>
      </c>
      <c r="L30" s="18">
        <f t="shared" si="12"/>
        <v>7.7357390300230949E-2</v>
      </c>
      <c r="M30" s="18">
        <f t="shared" si="12"/>
        <v>6.7996894409937891E-2</v>
      </c>
      <c r="N30" s="18">
        <f t="shared" si="12"/>
        <v>6.7450704225352126E-2</v>
      </c>
      <c r="O30" s="18">
        <f t="shared" si="12"/>
        <v>6.4000000000000001E-2</v>
      </c>
      <c r="P30" s="18">
        <f t="shared" si="12"/>
        <v>7.0000000000000007E-2</v>
      </c>
    </row>
    <row r="31" spans="1:16" ht="13.7" customHeight="1" x14ac:dyDescent="0.2">
      <c r="A31" s="3" t="s">
        <v>13</v>
      </c>
      <c r="B31" s="18">
        <f t="shared" ref="B31:P31" si="13">B16</f>
        <v>6.3600000000000004E-2</v>
      </c>
      <c r="C31" s="18">
        <f t="shared" si="13"/>
        <v>7.0000000000000007E-2</v>
      </c>
      <c r="D31" s="18">
        <f t="shared" si="13"/>
        <v>7.7499999999999999E-2</v>
      </c>
      <c r="E31" s="18">
        <f t="shared" si="13"/>
        <v>0.08</v>
      </c>
      <c r="F31" s="18">
        <f t="shared" si="13"/>
        <v>8.2500000000000004E-2</v>
      </c>
      <c r="G31" s="18">
        <f t="shared" si="13"/>
        <v>7.9000000000000001E-2</v>
      </c>
      <c r="H31" s="18">
        <f t="shared" si="13"/>
        <v>7.2499999999999995E-2</v>
      </c>
      <c r="I31" s="18">
        <f t="shared" si="13"/>
        <v>7.3499999999999996E-2</v>
      </c>
      <c r="J31" s="18">
        <f t="shared" si="13"/>
        <v>7.4999999999999997E-2</v>
      </c>
      <c r="K31" s="18">
        <f t="shared" si="13"/>
        <v>7.7499999999999999E-2</v>
      </c>
      <c r="L31" s="18">
        <f t="shared" si="13"/>
        <v>6.8000000000000005E-2</v>
      </c>
      <c r="M31" s="18">
        <f t="shared" si="13"/>
        <v>6.7500000000000004E-2</v>
      </c>
      <c r="N31" s="18">
        <f t="shared" si="13"/>
        <v>6.4000000000000001E-2</v>
      </c>
      <c r="O31" s="18">
        <f t="shared" si="13"/>
        <v>7.0000000000000007E-2</v>
      </c>
      <c r="P31" s="18">
        <f t="shared" si="13"/>
        <v>7.4999999999999997E-2</v>
      </c>
    </row>
    <row r="32" spans="1:16" ht="13.7" customHeight="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3.7" customHeight="1" x14ac:dyDescent="0.2">
      <c r="A33" s="23" t="s">
        <v>14</v>
      </c>
      <c r="B33" s="11">
        <f t="shared" ref="B33:P33" si="14">AVERAGE(B22:B31)</f>
        <v>6.3600000000000004E-2</v>
      </c>
      <c r="C33" s="11">
        <f>AVERAGE(C22:C31)</f>
        <v>6.4569970990546108E-2</v>
      </c>
      <c r="D33" s="11">
        <f t="shared" si="14"/>
        <v>6.6522686565835515E-2</v>
      </c>
      <c r="E33" s="11">
        <f t="shared" si="14"/>
        <v>6.8579340914701109E-2</v>
      </c>
      <c r="F33" s="11">
        <f t="shared" si="14"/>
        <v>7.08539284408886E-2</v>
      </c>
      <c r="G33" s="11">
        <f t="shared" si="14"/>
        <v>7.2437576746716401E-2</v>
      </c>
      <c r="H33" s="11">
        <f t="shared" si="14"/>
        <v>7.3013521303337117E-2</v>
      </c>
      <c r="I33" s="11">
        <f t="shared" si="14"/>
        <v>7.366985541337466E-2</v>
      </c>
      <c r="J33" s="11">
        <f t="shared" si="14"/>
        <v>7.44847928654601E-2</v>
      </c>
      <c r="K33" s="11">
        <f t="shared" si="14"/>
        <v>7.554730108082959E-2</v>
      </c>
      <c r="L33" s="11">
        <f t="shared" si="14"/>
        <v>7.5358549362540314E-2</v>
      </c>
      <c r="M33" s="11">
        <f t="shared" si="14"/>
        <v>7.4818238913375593E-2</v>
      </c>
      <c r="N33" s="11">
        <f t="shared" si="14"/>
        <v>7.3386650377921844E-2</v>
      </c>
      <c r="O33" s="11">
        <f t="shared" si="14"/>
        <v>7.2549391796173285E-2</v>
      </c>
      <c r="P33" s="11">
        <f t="shared" si="14"/>
        <v>7.2046850962184411E-2</v>
      </c>
    </row>
    <row r="34" spans="1:16" ht="13.7" customHeight="1" x14ac:dyDescent="0.2"/>
    <row r="35" spans="1:16" ht="13.7" customHeight="1" x14ac:dyDescent="0.2"/>
    <row r="36" spans="1:16" x14ac:dyDescent="0.2">
      <c r="B36" s="24"/>
    </row>
    <row r="37" spans="1:16" x14ac:dyDescent="0.2">
      <c r="G37" s="24"/>
    </row>
    <row r="39" spans="1:16" x14ac:dyDescent="0.2">
      <c r="G39" s="25"/>
    </row>
  </sheetData>
  <pageMargins left="0.70866141732283472" right="0.70866141732283472" top="0.74803149606299213" bottom="0.74803149606299213" header="0.31496062992125984" footer="0.31496062992125984"/>
  <pageSetup scale="54" orientation="landscape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WTA model</vt:lpstr>
      <vt:lpstr>'WTA model'!Print_Area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johnston</dc:creator>
  <cp:lastModifiedBy>maird</cp:lastModifiedBy>
  <cp:lastPrinted>2014-08-05T07:22:56Z</cp:lastPrinted>
  <dcterms:created xsi:type="dcterms:W3CDTF">2014-04-19T09:11:29Z</dcterms:created>
  <dcterms:modified xsi:type="dcterms:W3CDTF">2014-10-16T23:37:05Z</dcterms:modified>
</cp:coreProperties>
</file>