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codeName="ThisWorkbook"/>
  <mc:AlternateContent xmlns:mc="http://schemas.openxmlformats.org/markup-compatibility/2006">
    <mc:Choice Requires="x15">
      <x15ac:absPath xmlns:x15ac="http://schemas.microsoft.com/office/spreadsheetml/2010/11/ac" url="P:\Coy1-Fin\Reg_Affairs\2019 Determination\Models\2. FP - Final Proposal\Essential Energy - 17.7 ANS models - 20180430 - Public\"/>
    </mc:Choice>
  </mc:AlternateContent>
  <xr:revisionPtr revIDLastSave="0" documentId="13_ncr:1_{31DCDD87-9BF6-4BAC-A0DA-B6B350DAA351}" xr6:coauthVersionLast="28" xr6:coauthVersionMax="28" xr10:uidLastSave="{00000000-0000-0000-0000-000000000000}"/>
  <bookViews>
    <workbookView xWindow="0" yWindow="0" windowWidth="20490" windowHeight="6495" tabRatio="655" xr2:uid="{00000000-000D-0000-FFFF-FFFF00000000}"/>
  </bookViews>
  <sheets>
    <sheet name="Inputs" sheetId="11" r:id="rId1"/>
    <sheet name="Inputs To Reg Sub" sheetId="21" r:id="rId2"/>
  </sheets>
  <externalReferences>
    <externalReference r:id="rId3"/>
  </externalReferences>
  <definedNames>
    <definedName name="_Toc388015744" localSheetId="1">'Inputs To Reg Sub'!$A$24</definedName>
    <definedName name="_Toc388015745" localSheetId="1">'Inputs To Reg Sub'!$D$24</definedName>
    <definedName name="_Toc388015746" localSheetId="1">'Inputs To Reg Sub'!$A$27</definedName>
    <definedName name="_Toc388015747" localSheetId="1">'Inputs To Reg Sub'!$D$27</definedName>
    <definedName name="_Toc388015748" localSheetId="1">'Inputs To Reg Sub'!#REF!</definedName>
    <definedName name="_Toc388015749" localSheetId="1">'Inputs To Reg Sub'!#REF!</definedName>
    <definedName name="_Toc388015750" localSheetId="1">'Inputs To Reg Sub'!#REF!</definedName>
    <definedName name="_Toc388015751" localSheetId="1">'Inputs To Reg Sub'!#REF!</definedName>
    <definedName name="_Toc388015752" localSheetId="1">'Inputs To Reg Sub'!#REF!</definedName>
    <definedName name="_Toc388015753" localSheetId="1">'Inputs To Reg Sub'!#REF!</definedName>
    <definedName name="_Toc388015754" localSheetId="1">'Inputs To Reg Sub'!#REF!</definedName>
    <definedName name="_Toc388015755" localSheetId="1">'Inputs To Reg Sub'!#REF!</definedName>
    <definedName name="_Toc388015756" localSheetId="1">'Inputs To Reg Sub'!$A$26</definedName>
    <definedName name="_Toc388015757" localSheetId="1">'Inputs To Reg Sub'!$D$26</definedName>
    <definedName name="_Toc388015758" localSheetId="1">'Inputs To Reg Sub'!$A$30</definedName>
    <definedName name="_Toc388015759" localSheetId="1">'Inputs To Reg Sub'!$C$30</definedName>
    <definedName name="_Toc388015761" localSheetId="1">'Inputs To Reg Sub'!#REF!</definedName>
    <definedName name="_Toc388015762" localSheetId="1">'Inputs To Reg Sub'!#REF!</definedName>
    <definedName name="_Toc388015763" localSheetId="1">'Inputs To Reg Sub'!#REF!</definedName>
    <definedName name="_Toc388015764" localSheetId="1">'Inputs To Reg Sub'!$A$33</definedName>
    <definedName name="_Toc388015765" localSheetId="1">'Inputs To Reg Sub'!$D$33</definedName>
    <definedName name="Be">[1]Input!$G$192</definedName>
    <definedName name="Drp">[1]Input!$G$188</definedName>
    <definedName name="Dv">[1]Input!$G$191</definedName>
    <definedName name="f">[1]Input!$G$187</definedName>
    <definedName name="g">[1]Input!$G$190</definedName>
    <definedName name="Mrp">[1]Input!$G$189</definedName>
    <definedName name="Rf">[1]Input!$G$186</definedName>
    <definedName name="Td">[1]Analysis!$D$70</definedName>
  </definedNames>
  <calcPr calcId="171027"/>
  <fileRecoveryPr autoRecover="0"/>
</workbook>
</file>

<file path=xl/calcChain.xml><?xml version="1.0" encoding="utf-8"?>
<calcChain xmlns="http://schemas.openxmlformats.org/spreadsheetml/2006/main">
  <c r="F20" i="11" l="1"/>
  <c r="D28" i="21" l="1"/>
  <c r="D15" i="21"/>
  <c r="E15" i="21"/>
  <c r="F15" i="21"/>
  <c r="G15" i="21"/>
  <c r="C15" i="21"/>
  <c r="F15" i="11" l="1"/>
  <c r="F23" i="11" s="1"/>
  <c r="F22" i="11" l="1"/>
  <c r="F25" i="11"/>
  <c r="F21" i="11"/>
  <c r="F24" i="11"/>
  <c r="G15" i="11" l="1"/>
  <c r="G23" i="11" l="1"/>
  <c r="G25" i="11"/>
  <c r="G21" i="11"/>
  <c r="G22" i="11"/>
  <c r="G24" i="11"/>
  <c r="G20" i="11"/>
  <c r="H25" i="11" l="1"/>
  <c r="I25" i="11"/>
  <c r="H21" i="11"/>
  <c r="C3" i="21" s="1"/>
  <c r="D3" i="21" s="1"/>
  <c r="E3" i="21" s="1"/>
  <c r="F3" i="21" s="1"/>
  <c r="G3" i="21" s="1"/>
  <c r="I21" i="11"/>
  <c r="H20" i="11"/>
  <c r="I20" i="11"/>
  <c r="I24" i="11"/>
  <c r="H24" i="11"/>
  <c r="I23" i="11"/>
  <c r="H23" i="11"/>
  <c r="C5" i="21" s="1"/>
  <c r="D5" i="21" s="1"/>
  <c r="E5" i="21" s="1"/>
  <c r="F5" i="21" s="1"/>
  <c r="G5" i="21" s="1"/>
  <c r="H22" i="11"/>
  <c r="I22" i="11"/>
  <c r="C2" i="21" l="1"/>
  <c r="D2" i="21" s="1"/>
  <c r="E2" i="21" s="1"/>
  <c r="F2" i="21" s="1"/>
  <c r="G2" i="21" s="1"/>
  <c r="C4" i="21"/>
  <c r="D4" i="21" s="1"/>
  <c r="E4" i="21" s="1"/>
  <c r="F4" i="21" s="1"/>
  <c r="G4" i="21" s="1"/>
  <c r="C6" i="21"/>
  <c r="D6" i="21" s="1"/>
  <c r="E6" i="21" s="1"/>
  <c r="F6" i="21" s="1"/>
  <c r="G6" i="21" s="1"/>
  <c r="F36" i="11"/>
  <c r="G36" i="11"/>
  <c r="H36" i="11"/>
  <c r="I36" i="11"/>
  <c r="J36" i="11"/>
  <c r="K36" i="11"/>
  <c r="L36" i="11"/>
  <c r="E36" i="11"/>
  <c r="D11" i="21" l="1"/>
  <c r="E11" i="21"/>
  <c r="F11" i="21"/>
  <c r="G11" i="21"/>
  <c r="C11" i="21"/>
  <c r="G10" i="21"/>
  <c r="F10" i="21"/>
  <c r="E10" i="21"/>
  <c r="D10" i="21"/>
  <c r="C10" i="21"/>
  <c r="C18" i="21" l="1"/>
  <c r="D18" i="21" l="1"/>
  <c r="E18" i="21" s="1"/>
  <c r="F18" i="21" s="1"/>
  <c r="G18" i="21" s="1"/>
  <c r="B32" i="21"/>
  <c r="J8" i="11"/>
  <c r="K8" i="11"/>
  <c r="G8" i="11"/>
  <c r="H8" i="11"/>
  <c r="I8" i="11"/>
  <c r="L8" i="11"/>
  <c r="E34" i="11" l="1"/>
  <c r="C7" i="21" s="1"/>
  <c r="D7" i="21" s="1"/>
  <c r="E7" i="21" s="1"/>
  <c r="F7" i="21" s="1"/>
  <c r="G7" i="21" s="1"/>
  <c r="F34" i="11"/>
  <c r="E35" i="11"/>
  <c r="F35" i="11"/>
  <c r="G34" i="11" l="1"/>
  <c r="G35" i="11"/>
  <c r="I34" i="11"/>
  <c r="J34" i="11"/>
  <c r="K34" i="11"/>
  <c r="L34" i="11"/>
  <c r="I35" i="11"/>
  <c r="J35" i="11"/>
  <c r="K35" i="11"/>
  <c r="L35" i="11"/>
  <c r="H35" i="11"/>
  <c r="H34" i="11"/>
  <c r="C8" i="21" l="1"/>
  <c r="B25" i="21" s="1"/>
  <c r="E9" i="21"/>
  <c r="E8" i="21"/>
  <c r="C9" i="21"/>
  <c r="D9" i="21"/>
  <c r="D8" i="21"/>
  <c r="G9" i="21"/>
  <c r="G8" i="21"/>
  <c r="F9" i="21"/>
  <c r="F8" i="21"/>
  <c r="C55" i="11"/>
  <c r="C56" i="11"/>
  <c r="C57" i="11"/>
  <c r="C58" i="11"/>
  <c r="C59" i="11"/>
  <c r="C54" i="11"/>
  <c r="A55" i="11"/>
  <c r="A56" i="11"/>
  <c r="A57" i="11"/>
  <c r="A58" i="11"/>
  <c r="A59" i="11"/>
  <c r="A54" i="11"/>
  <c r="G40" i="11"/>
  <c r="I40" i="11"/>
  <c r="J40" i="11"/>
  <c r="K40" i="11"/>
  <c r="L40" i="11"/>
  <c r="H40" i="11"/>
  <c r="G10" i="11"/>
  <c r="B24" i="21" l="1"/>
  <c r="D24" i="21" l="1"/>
  <c r="D25" i="21" s="1"/>
  <c r="D26" i="21" l="1"/>
  <c r="D29" i="21" s="1"/>
  <c r="G43" i="11" l="1"/>
  <c r="F10" i="11" l="1"/>
  <c r="F11" i="11" s="1"/>
  <c r="F51" i="11" l="1"/>
  <c r="G11" i="11"/>
  <c r="G51" i="11" l="1"/>
  <c r="H51" i="11" s="1"/>
  <c r="G54" i="11"/>
  <c r="G59" i="11" l="1"/>
  <c r="G56" i="11"/>
  <c r="G57" i="11"/>
  <c r="G55" i="11"/>
  <c r="G58" i="11"/>
  <c r="C16" i="21"/>
  <c r="B27" i="21" s="1"/>
  <c r="H56" i="11"/>
  <c r="H57" i="11"/>
  <c r="H55" i="11"/>
  <c r="H59" i="11"/>
  <c r="I51" i="11"/>
  <c r="H58" i="11"/>
  <c r="H54" i="11"/>
  <c r="D16" i="21" l="1"/>
  <c r="I55" i="11"/>
  <c r="I56" i="11"/>
  <c r="I54" i="11"/>
  <c r="I58" i="11"/>
  <c r="I59" i="11"/>
  <c r="J51" i="11"/>
  <c r="I57" i="11"/>
  <c r="K51" i="11" l="1"/>
  <c r="J56" i="11"/>
  <c r="J57" i="11"/>
  <c r="E16" i="21"/>
  <c r="J58" i="11"/>
  <c r="J54" i="11"/>
  <c r="J55" i="11"/>
  <c r="J59" i="11"/>
  <c r="K54" i="11" l="1"/>
  <c r="F16" i="21"/>
  <c r="K56" i="11"/>
  <c r="K57" i="11"/>
  <c r="K58" i="11"/>
  <c r="K59" i="11"/>
  <c r="K55" i="11"/>
  <c r="L51" i="11"/>
  <c r="G16" i="21" l="1"/>
  <c r="L55" i="11"/>
  <c r="L58" i="11"/>
  <c r="L57" i="11"/>
  <c r="L54" i="11"/>
  <c r="L59" i="11"/>
  <c r="L56" i="11"/>
  <c r="K43" i="11" l="1"/>
  <c r="I43" i="11" l="1"/>
  <c r="H43" i="11" l="1"/>
  <c r="J43" i="11" l="1"/>
  <c r="H48" i="11" l="1"/>
  <c r="J48" i="11" l="1"/>
  <c r="I48" i="11" l="1"/>
  <c r="L48" i="11" l="1"/>
  <c r="K48" i="11" l="1"/>
  <c r="M48" i="11" s="1"/>
  <c r="G17" i="21" l="1"/>
  <c r="D17" i="21"/>
  <c r="E17" i="21"/>
  <c r="C17" i="21"/>
  <c r="B31" i="21" s="1"/>
  <c r="D31" i="21" s="1"/>
  <c r="F17" i="21"/>
  <c r="M42" i="11" l="1"/>
  <c r="G13" i="21" l="1"/>
  <c r="F13" i="21"/>
  <c r="E13" i="21"/>
  <c r="C13" i="21"/>
  <c r="D13" i="21"/>
  <c r="L43" i="11"/>
  <c r="M41" i="11"/>
  <c r="E12" i="21" l="1"/>
  <c r="G12" i="21"/>
  <c r="C12" i="21"/>
  <c r="B30" i="21" s="1"/>
  <c r="D30" i="21" s="1"/>
  <c r="D33" i="21" s="1"/>
  <c r="M43" i="11"/>
  <c r="F12" i="21"/>
  <c r="D12" i="21"/>
</calcChain>
</file>

<file path=xl/sharedStrings.xml><?xml version="1.0" encoding="utf-8"?>
<sst xmlns="http://schemas.openxmlformats.org/spreadsheetml/2006/main" count="157" uniqueCount="125">
  <si>
    <t>Code</t>
  </si>
  <si>
    <t>Administration</t>
  </si>
  <si>
    <t>Rate</t>
  </si>
  <si>
    <t>R3</t>
  </si>
  <si>
    <t>R2a</t>
  </si>
  <si>
    <t>R2b</t>
  </si>
  <si>
    <t>R4</t>
  </si>
  <si>
    <t>Field Worker</t>
  </si>
  <si>
    <t>2014/15</t>
  </si>
  <si>
    <t>2015/16</t>
  </si>
  <si>
    <t>2016/17</t>
  </si>
  <si>
    <t>2017/18</t>
  </si>
  <si>
    <t>2018/19</t>
  </si>
  <si>
    <t>Labour rate inputs</t>
  </si>
  <si>
    <t>Standard labour rate descriptions</t>
  </si>
  <si>
    <t>Ancillary Network Services Labour Rates Model</t>
  </si>
  <si>
    <t>Inputs Sheet</t>
  </si>
  <si>
    <t>Overtime factor</t>
  </si>
  <si>
    <t>Regulatory period forecasts</t>
  </si>
  <si>
    <t>Divisonal overheads</t>
  </si>
  <si>
    <t>Corporate overheads</t>
  </si>
  <si>
    <t>Regulatory WACC</t>
  </si>
  <si>
    <t>Sources</t>
  </si>
  <si>
    <t>1 = yes</t>
  </si>
  <si>
    <t>Fleet loading application to labour class</t>
  </si>
  <si>
    <t>Overtime oncosts</t>
  </si>
  <si>
    <t>2019/20</t>
  </si>
  <si>
    <t>2020/21</t>
  </si>
  <si>
    <t>2021/22</t>
  </si>
  <si>
    <t>2022/23</t>
  </si>
  <si>
    <t>2023/24</t>
  </si>
  <si>
    <t>Annual expected rise</t>
  </si>
  <si>
    <t>Input</t>
  </si>
  <si>
    <t>CPI rate 16/17 to 18/19</t>
  </si>
  <si>
    <t>R1b</t>
  </si>
  <si>
    <t>R1a</t>
  </si>
  <si>
    <t>Base Rate $16/17</t>
  </si>
  <si>
    <t>Pay Point</t>
  </si>
  <si>
    <t>Labour Oncosts</t>
  </si>
  <si>
    <t>Indoor Technical Officer</t>
  </si>
  <si>
    <t>Outdoor Technical Officer</t>
  </si>
  <si>
    <t>Labour  oncosts</t>
  </si>
  <si>
    <t>Normal Time</t>
  </si>
  <si>
    <t>Overtime</t>
  </si>
  <si>
    <t>Overtime Factor</t>
  </si>
  <si>
    <t>Cumulative 16/17 to 18/19</t>
  </si>
  <si>
    <t>Fleet</t>
  </si>
  <si>
    <t>Non System Charge</t>
  </si>
  <si>
    <t>Oncosts / Overtime Loading</t>
  </si>
  <si>
    <t>Oncosts / Overtime</t>
  </si>
  <si>
    <t>Non System Capital</t>
  </si>
  <si>
    <t>FY18</t>
  </si>
  <si>
    <t>FY19</t>
  </si>
  <si>
    <t>Materials Oncosts</t>
  </si>
  <si>
    <t>Para Legal</t>
  </si>
  <si>
    <t>Professional</t>
  </si>
  <si>
    <t>AO11</t>
  </si>
  <si>
    <t>AO23</t>
  </si>
  <si>
    <t>TO16</t>
  </si>
  <si>
    <t>EAMS8</t>
  </si>
  <si>
    <t>TO8</t>
  </si>
  <si>
    <t>Labour Rates (before application of on costs and overheads)</t>
  </si>
  <si>
    <t>R1 – Administration</t>
  </si>
  <si>
    <t xml:space="preserve">R1a – Para Legal </t>
  </si>
  <si>
    <t>R3 – Professional</t>
  </si>
  <si>
    <t>R4 - Fieldworker</t>
  </si>
  <si>
    <t>On costs</t>
  </si>
  <si>
    <t>Labour - Normal</t>
  </si>
  <si>
    <t>Labour - Overtime</t>
  </si>
  <si>
    <t>Materials</t>
  </si>
  <si>
    <t>Overtime Rate</t>
  </si>
  <si>
    <t>Divisional</t>
  </si>
  <si>
    <t>Corporate</t>
  </si>
  <si>
    <t>Combined</t>
  </si>
  <si>
    <t>All</t>
  </si>
  <si>
    <t>Non - System Cost Pool</t>
  </si>
  <si>
    <t>Table For Reg Sub</t>
  </si>
  <si>
    <t>R2a  - Indoor Technical Officer</t>
  </si>
  <si>
    <t>R2b – Outdoor Technical officer</t>
  </si>
  <si>
    <t>Hours Required</t>
  </si>
  <si>
    <t>Cost component - 2019/20</t>
  </si>
  <si>
    <t>Labour Base Rate - R2a Indoor Technical Officer</t>
  </si>
  <si>
    <t>Labour On-Costs</t>
  </si>
  <si>
    <t>Per Hour /  Rate</t>
  </si>
  <si>
    <t>Total ($18/19)</t>
  </si>
  <si>
    <t>Fully Loaded Fee For Service</t>
  </si>
  <si>
    <t>Labour Including On-Cost</t>
  </si>
  <si>
    <t>Forecast labour on-cost rate of 56.19% for ordinary time and 9.63% for overtime is based on FY17 current rates. Overtime rate is lower than ordinary time rate as most of the on-costs are fully captured in ordinary time eg. LSL etc. The only on-costs relevant to overtime are workers comp and payroll tax.</t>
  </si>
  <si>
    <t>Total forecast overhead rate</t>
  </si>
  <si>
    <t>2019-24 average</t>
  </si>
  <si>
    <t>These values are in Real $2018-19</t>
  </si>
  <si>
    <t>Forecast labour rate increases to 2018-19</t>
  </si>
  <si>
    <t>Labour escalation 2019-24</t>
  </si>
  <si>
    <t>Base rates from current award, increases to FY19 based on current proposed EBA.</t>
  </si>
  <si>
    <t>Opex overhead rates</t>
  </si>
  <si>
    <t>ANS Non System Capital</t>
  </si>
  <si>
    <t>ANS Direct costs</t>
  </si>
  <si>
    <t>Current rates from Finance</t>
  </si>
  <si>
    <t>Proposed EBA FY20 and FY21, then CEG forecasts for FY22-24</t>
  </si>
  <si>
    <t>CPI rates</t>
  </si>
  <si>
    <t>Materials on-cost rate is for services that use a component of stores - average of last five years actual rates</t>
  </si>
  <si>
    <t>FY19 +on-costs</t>
  </si>
  <si>
    <t>Fleet Loading - hourly rate to be applied to each labour hour (including overtime)</t>
  </si>
  <si>
    <t>Average network service fleet rate</t>
  </si>
  <si>
    <t>FY17 Q3 forecast rate</t>
  </si>
  <si>
    <t>Contractor rate increase</t>
  </si>
  <si>
    <t>WACC rate</t>
  </si>
  <si>
    <t>Vehicle Rates (apply to each labour hour for R2b, R3 and R4)</t>
  </si>
  <si>
    <t>Contract Management rate</t>
  </si>
  <si>
    <t xml:space="preserve">Margin </t>
  </si>
  <si>
    <t>Meter reading only</t>
  </si>
  <si>
    <t>Total direct cost</t>
  </si>
  <si>
    <t>(No Fleet for R1 or R2a)</t>
  </si>
  <si>
    <t>Divisional &amp; Corporate Overheads (applied to total direct cost)</t>
  </si>
  <si>
    <t>Margin (applied to the sum of direct cost, overheads and non-system charge</t>
  </si>
  <si>
    <t>Non-system Charge (applied to total direct cost)</t>
  </si>
  <si>
    <t>Overheads (applied to labour and materials only)</t>
  </si>
  <si>
    <t>FY19 Overtime Rate</t>
  </si>
  <si>
    <t>SCS PTRM</t>
  </si>
  <si>
    <t>EBA</t>
  </si>
  <si>
    <t>EBA/CEG</t>
  </si>
  <si>
    <t xml:space="preserve">Forecast overtime uplift factor of 1.71 based on average 12 month period Sep 16 to Aug 17, unchanged from previous calculation Feb 16 to Jan 17. </t>
  </si>
  <si>
    <t>Forecast WACC for FY20</t>
  </si>
  <si>
    <t>Rates are ANS opex overhead rates. Average FY20-24 overhead rate has been applied to calculate prices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</si>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</sst>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7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_);\(&quot;$&quot;#,##0\)"/>
    <numFmt numFmtId="165" formatCode="&quot;$&quot;#,##0.00_);[Red]\(&quot;$&quot;#,##0.00\)"/>
    <numFmt numFmtId="166" formatCode="_(* #,##0_);_(* \(#,##0\);_(* &quot;-&quot;_);_(@_)"/>
    <numFmt numFmtId="167" formatCode="_(&quot;$&quot;* #,##0.00_);_(&quot;$&quot;* \(#,##0.00\);_(&quot;$&quot;* &quot;-&quot;??_);_(@_)"/>
    <numFmt numFmtId="168" formatCode="_(* #,##0.00_);_(* \(#,##0.00\);_(* &quot;-&quot;??_);_(@_)"/>
    <numFmt numFmtId="169" formatCode="0.000%"/>
    <numFmt numFmtId="170" formatCode="_-* #,##0_-;\-* #,##0_-;_-* &quot;-&quot;??_-;_-@_-"/>
    <numFmt numFmtId="171" formatCode="#,##0.0,,_ ;\(#,##0.0,,\)"/>
    <numFmt numFmtId="172" formatCode="0.0%"/>
    <numFmt numFmtId="173" formatCode="&quot;$&quot;#,##0.00"/>
    <numFmt numFmtId="174" formatCode="_(#,##0.00_);_(\(#,##0.00\);_(&quot;-&quot;??_);_(@_)"/>
    <numFmt numFmtId="175" formatCode="_(* #,##0_);_(* \(#,##0\);_(* &quot;-&quot;?_);_(@_)"/>
    <numFmt numFmtId="176" formatCode="#,##0,;\-#,##0,"/>
    <numFmt numFmtId="177" formatCode="#,##0;[Red]\(#,##0\)"/>
  </numFmts>
  <fonts count="83" x14ac:knownFonts="1">
    <font>
      <sz val="10"/>
      <color theme="1"/>
      <name val="Arial"/>
      <family val="2"/>
    </font>
    <font>
      <sz val="11"/>
      <color theme="1"/>
      <name val="Arial"/>
      <family val="2"/>
      <scheme val="minor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indexed="64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2"/>
      <name val="Tms Rmn"/>
    </font>
    <font>
      <sz val="10"/>
      <name val="Franklin Gothic Book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1"/>
      <name val="Arial"/>
      <family val="2"/>
    </font>
    <font>
      <b/>
      <sz val="24"/>
      <name val="Arial Narrow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9"/>
      <color indexed="18"/>
      <name val="Arial"/>
      <family val="2"/>
    </font>
    <font>
      <i/>
      <sz val="10"/>
      <color indexed="1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i/>
      <sz val="9"/>
      <color indexed="18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1"/>
      <name val="Franklin Gothic Book"/>
      <family val="2"/>
    </font>
    <font>
      <sz val="11"/>
      <color indexed="8"/>
      <name val="Calibri"/>
      <family val="2"/>
    </font>
    <font>
      <sz val="11"/>
      <color theme="1"/>
      <name val="Verdana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10"/>
      <color indexed="43"/>
      <name val="Arial"/>
      <family val="2"/>
    </font>
    <font>
      <b/>
      <sz val="8"/>
      <color indexed="8"/>
      <name val="Tahom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8"/>
      <color indexed="12"/>
      <name val="Arial"/>
      <family val="2"/>
    </font>
    <font>
      <u/>
      <sz val="10"/>
      <color theme="10"/>
      <name val="Arial"/>
      <family val="2"/>
    </font>
    <font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7"/>
      <name val="Small Fonts"/>
      <family val="2"/>
    </font>
    <font>
      <sz val="10"/>
      <name val="Helvetica"/>
    </font>
    <font>
      <b/>
      <i/>
      <sz val="16"/>
      <name val="Helv"/>
    </font>
    <font>
      <sz val="9"/>
      <color theme="1"/>
      <name val="Arial"/>
      <family val="2"/>
      <scheme val="minor"/>
    </font>
    <font>
      <sz val="10"/>
      <name val="Arial Unicode MS"/>
      <family val="2"/>
    </font>
    <font>
      <b/>
      <sz val="10"/>
      <color indexed="63"/>
      <name val="Arial"/>
      <family val="2"/>
    </font>
    <font>
      <b/>
      <sz val="10"/>
      <name val="MS Sans Serif"/>
      <family val="2"/>
    </font>
    <font>
      <sz val="8"/>
      <color indexed="38"/>
      <name val="Arial"/>
      <family val="2"/>
    </font>
    <font>
      <b/>
      <sz val="9"/>
      <name val="Arial"/>
      <family val="2"/>
    </font>
    <font>
      <b/>
      <i/>
      <sz val="16"/>
      <name val="Arial"/>
      <family val="2"/>
    </font>
    <font>
      <b/>
      <sz val="12"/>
      <color indexed="32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sz val="10"/>
      <name val="Helv"/>
      <family val="2"/>
    </font>
    <font>
      <b/>
      <sz val="11"/>
      <name val="Times New Roman"/>
      <family val="1"/>
    </font>
    <font>
      <b/>
      <sz val="18"/>
      <color indexed="56"/>
      <name val="Cambria"/>
      <family val="2"/>
    </font>
    <font>
      <sz val="10"/>
      <color indexed="10"/>
      <name val="Arial"/>
      <family val="2"/>
    </font>
    <font>
      <sz val="10"/>
      <color indexed="58"/>
      <name val="Arial"/>
      <family val="2"/>
    </font>
    <font>
      <sz val="8"/>
      <color rgb="FFFF0000"/>
      <name val="Arial"/>
      <family val="2"/>
    </font>
    <font>
      <sz val="8"/>
      <color rgb="FF000000"/>
      <name val="Arial"/>
      <family val="2"/>
    </font>
    <font>
      <b/>
      <sz val="10"/>
      <color rgb="FFFFFFFF"/>
      <name val="Arial"/>
      <family val="2"/>
    </font>
    <font>
      <sz val="20"/>
      <color theme="3"/>
      <name val="Arial"/>
      <family val="2"/>
    </font>
    <font>
      <sz val="10"/>
      <color theme="3"/>
      <name val="Arial"/>
      <family val="2"/>
    </font>
    <font>
      <b/>
      <sz val="12"/>
      <color theme="3"/>
      <name val="Arial"/>
      <family val="2"/>
      <scheme val="minor"/>
    </font>
    <font>
      <b/>
      <sz val="11"/>
      <color theme="3"/>
      <name val="Arial"/>
      <family val="2"/>
    </font>
    <font>
      <b/>
      <sz val="10"/>
      <color theme="3"/>
      <name val="Arial"/>
      <family val="2"/>
    </font>
    <font>
      <sz val="14"/>
      <color theme="3"/>
      <name val="Arial"/>
      <family val="2"/>
    </font>
    <font>
      <b/>
      <sz val="8"/>
      <color theme="3"/>
      <name val="Arial"/>
      <family val="2"/>
    </font>
    <font>
      <sz val="8"/>
      <color theme="3"/>
      <name val="Arial"/>
      <family val="2"/>
    </font>
    <font>
      <sz val="10"/>
      <color theme="1"/>
      <name val="Arial"/>
      <family val="2"/>
    </font>
    <font>
      <b/>
      <sz val="12"/>
      <color theme="3"/>
      <name val="Arial"/>
      <family val="2"/>
    </font>
    <font>
      <sz val="8"/>
      <color rgb="FFFF0000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gray0625">
        <bgColor indexed="4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A7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4">
    <xf numFmtId="0" fontId="0" fillId="0" borderId="0"/>
    <xf numFmtId="168" fontId="5" fillId="0" borderId="0" applyFont="0" applyFill="0" applyBorder="0" applyAlignment="0" applyProtection="0"/>
    <xf numFmtId="0" fontId="4" fillId="0" borderId="0"/>
    <xf numFmtId="0" fontId="3" fillId="0" borderId="0"/>
    <xf numFmtId="9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3" fillId="0" borderId="0"/>
    <xf numFmtId="16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71" fontId="3" fillId="7" borderId="0" applyNumberFormat="0" applyFont="0" applyBorder="0" applyAlignment="0">
      <alignment vertical="center"/>
    </xf>
    <xf numFmtId="167" fontId="3" fillId="0" borderId="0" applyFont="0" applyFill="0" applyBorder="0" applyAlignment="0" applyProtection="0"/>
    <xf numFmtId="0" fontId="9" fillId="0" borderId="0"/>
    <xf numFmtId="0" fontId="1" fillId="0" borderId="0"/>
    <xf numFmtId="0" fontId="12" fillId="0" borderId="0"/>
    <xf numFmtId="9" fontId="12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" fillId="0" borderId="0"/>
    <xf numFmtId="0" fontId="14" fillId="0" borderId="0" applyNumberFormat="0" applyFont="0" applyFill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" fillId="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7" borderId="0" applyNumberFormat="0" applyBorder="0" applyAlignment="0" applyProtection="0"/>
    <xf numFmtId="0" fontId="17" fillId="11" borderId="0" applyNumberFormat="0" applyBorder="0" applyAlignment="0" applyProtection="0"/>
    <xf numFmtId="166" fontId="3" fillId="8" borderId="0" applyNumberFormat="0" applyFont="0" applyBorder="0" applyAlignment="0">
      <alignment horizontal="right"/>
    </xf>
    <xf numFmtId="0" fontId="18" fillId="0" borderId="0" applyNumberFormat="0" applyFill="0" applyBorder="0" applyAlignment="0" applyProtection="0"/>
    <xf numFmtId="0" fontId="19" fillId="0" borderId="0"/>
    <xf numFmtId="173" fontId="13" fillId="0" borderId="0" applyFill="0"/>
    <xf numFmtId="173" fontId="13" fillId="0" borderId="0">
      <alignment horizontal="center"/>
    </xf>
    <xf numFmtId="0" fontId="13" fillId="0" borderId="0" applyFill="0">
      <alignment horizontal="center"/>
    </xf>
    <xf numFmtId="173" fontId="20" fillId="0" borderId="11" applyFill="0"/>
    <xf numFmtId="0" fontId="3" fillId="0" borderId="0" applyFont="0" applyAlignment="0"/>
    <xf numFmtId="0" fontId="21" fillId="0" borderId="0" applyFill="0">
      <alignment vertical="top"/>
    </xf>
    <xf numFmtId="0" fontId="20" fillId="0" borderId="0" applyFill="0">
      <alignment horizontal="left" vertical="top"/>
    </xf>
    <xf numFmtId="173" fontId="8" fillId="0" borderId="2" applyFill="0"/>
    <xf numFmtId="0" fontId="3" fillId="0" borderId="0" applyNumberFormat="0" applyFont="0" applyAlignment="0"/>
    <xf numFmtId="0" fontId="21" fillId="0" borderId="0" applyFill="0">
      <alignment wrapText="1"/>
    </xf>
    <xf numFmtId="0" fontId="20" fillId="0" borderId="0" applyFill="0">
      <alignment horizontal="left" vertical="top" wrapText="1"/>
    </xf>
    <xf numFmtId="173" fontId="22" fillId="0" borderId="0" applyFill="0"/>
    <xf numFmtId="0" fontId="23" fillId="0" borderId="0" applyNumberFormat="0" applyFont="0" applyAlignment="0">
      <alignment horizontal="center"/>
    </xf>
    <xf numFmtId="0" fontId="24" fillId="0" borderId="0" applyFill="0">
      <alignment vertical="top" wrapText="1"/>
    </xf>
    <xf numFmtId="0" fontId="8" fillId="0" borderId="0" applyFill="0">
      <alignment horizontal="left" vertical="top" wrapText="1"/>
    </xf>
    <xf numFmtId="173" fontId="3" fillId="0" borderId="0" applyFill="0"/>
    <xf numFmtId="0" fontId="23" fillId="0" borderId="0" applyNumberFormat="0" applyFont="0" applyAlignment="0">
      <alignment horizontal="center"/>
    </xf>
    <xf numFmtId="0" fontId="25" fillId="0" borderId="0" applyFill="0">
      <alignment vertical="center" wrapText="1"/>
    </xf>
    <xf numFmtId="0" fontId="26" fillId="0" borderId="0">
      <alignment horizontal="left" vertical="center" wrapText="1"/>
    </xf>
    <xf numFmtId="173" fontId="11" fillId="0" borderId="0" applyFill="0"/>
    <xf numFmtId="0" fontId="23" fillId="0" borderId="0" applyNumberFormat="0" applyFont="0" applyAlignment="0">
      <alignment horizontal="center"/>
    </xf>
    <xf numFmtId="0" fontId="27" fillId="0" borderId="0" applyFill="0">
      <alignment horizontal="center" vertical="center" wrapText="1"/>
    </xf>
    <xf numFmtId="0" fontId="3" fillId="0" borderId="0" applyFill="0">
      <alignment horizontal="center" vertical="center" wrapText="1"/>
    </xf>
    <xf numFmtId="173" fontId="28" fillId="0" borderId="0" applyFill="0"/>
    <xf numFmtId="0" fontId="23" fillId="0" borderId="0" applyNumberFormat="0" applyFont="0" applyAlignment="0">
      <alignment horizontal="center"/>
    </xf>
    <xf numFmtId="0" fontId="29" fillId="0" borderId="0" applyFill="0">
      <alignment horizontal="center" vertical="center" wrapText="1"/>
    </xf>
    <xf numFmtId="0" fontId="30" fillId="0" borderId="0" applyFill="0">
      <alignment horizontal="center" vertical="center" wrapText="1"/>
    </xf>
    <xf numFmtId="173" fontId="31" fillId="0" borderId="0" applyFill="0"/>
    <xf numFmtId="0" fontId="23" fillId="0" borderId="0" applyNumberFormat="0" applyFont="0" applyAlignment="0">
      <alignment horizontal="center"/>
    </xf>
    <xf numFmtId="0" fontId="32" fillId="0" borderId="0">
      <alignment horizontal="center" wrapText="1"/>
    </xf>
    <xf numFmtId="0" fontId="28" fillId="0" borderId="0" applyFill="0">
      <alignment horizontal="center" wrapText="1"/>
    </xf>
    <xf numFmtId="0" fontId="33" fillId="28" borderId="12" applyNumberFormat="0" applyAlignment="0" applyProtection="0"/>
    <xf numFmtId="0" fontId="34" fillId="29" borderId="13" applyNumberFormat="0" applyAlignment="0" applyProtection="0"/>
    <xf numFmtId="174" fontId="3" fillId="0" borderId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5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12" borderId="0" applyNumberFormat="0" applyBorder="0" applyAlignment="0" applyProtection="0"/>
    <xf numFmtId="0" fontId="40" fillId="30" borderId="0"/>
    <xf numFmtId="38" fontId="13" fillId="8" borderId="0" applyNumberFormat="0" applyBorder="0" applyAlignment="0" applyProtection="0"/>
    <xf numFmtId="172" fontId="3" fillId="31" borderId="3" applyNumberFormat="0" applyFont="0" applyBorder="0" applyAlignment="0" applyProtection="0"/>
    <xf numFmtId="172" fontId="3" fillId="31" borderId="3" applyNumberFormat="0" applyFont="0" applyBorder="0" applyAlignment="0" applyProtection="0"/>
    <xf numFmtId="37" fontId="41" fillId="0" borderId="9">
      <alignment vertical="center"/>
    </xf>
    <xf numFmtId="0" fontId="8" fillId="0" borderId="9" applyNumberFormat="0" applyAlignment="0" applyProtection="0">
      <alignment horizontal="left" vertical="center"/>
    </xf>
    <xf numFmtId="0" fontId="8" fillId="0" borderId="10">
      <alignment horizontal="left" vertical="center"/>
    </xf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4" fillId="0" borderId="16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</xf>
    <xf numFmtId="166" fontId="11" fillId="8" borderId="0" applyFont="0" applyBorder="0" applyAlignment="0"/>
    <xf numFmtId="166" fontId="11" fillId="8" borderId="0" applyFont="0" applyBorder="0" applyAlignment="0"/>
    <xf numFmtId="166" fontId="11" fillId="8" borderId="0" applyFont="0" applyBorder="0" applyAlignment="0"/>
    <xf numFmtId="172" fontId="11" fillId="8" borderId="0" applyFont="0" applyBorder="0" applyAlignment="0"/>
    <xf numFmtId="172" fontId="11" fillId="8" borderId="0" applyFont="0" applyBorder="0" applyAlignment="0"/>
    <xf numFmtId="172" fontId="11" fillId="8" borderId="0" applyFont="0" applyBorder="0" applyAlignment="0"/>
    <xf numFmtId="174" fontId="47" fillId="8" borderId="0">
      <protection locked="0"/>
    </xf>
    <xf numFmtId="10" fontId="13" fillId="32" borderId="3" applyNumberFormat="0" applyBorder="0" applyAlignment="0" applyProtection="0"/>
    <xf numFmtId="0" fontId="48" fillId="15" borderId="12" applyNumberFormat="0" applyAlignment="0" applyProtection="0"/>
    <xf numFmtId="0" fontId="48" fillId="15" borderId="12" applyNumberFormat="0" applyAlignment="0" applyProtection="0"/>
    <xf numFmtId="0" fontId="48" fillId="15" borderId="12" applyNumberFormat="0" applyAlignment="0" applyProtection="0"/>
    <xf numFmtId="166" fontId="3" fillId="33" borderId="0" applyFont="0" applyBorder="0" applyAlignment="0">
      <alignment horizontal="right"/>
      <protection locked="0"/>
    </xf>
    <xf numFmtId="3" fontId="3" fillId="9" borderId="0" applyNumberFormat="0" applyFont="0" applyBorder="0" applyAlignment="0">
      <alignment horizontal="right"/>
      <protection locked="0"/>
    </xf>
    <xf numFmtId="3" fontId="3" fillId="9" borderId="0" applyNumberFormat="0" applyFont="0" applyBorder="0" applyAlignment="0">
      <alignment horizontal="right"/>
      <protection locked="0"/>
    </xf>
    <xf numFmtId="3" fontId="3" fillId="9" borderId="0" applyNumberFormat="0" applyFont="0" applyBorder="0" applyAlignment="0">
      <alignment horizontal="right"/>
      <protection locked="0"/>
    </xf>
    <xf numFmtId="3" fontId="3" fillId="9" borderId="0" applyNumberFormat="0" applyFont="0" applyBorder="0" applyAlignment="0">
      <alignment horizontal="right"/>
      <protection locked="0"/>
    </xf>
    <xf numFmtId="166" fontId="3" fillId="33" borderId="0" applyFont="0" applyBorder="0" applyAlignment="0">
      <alignment horizontal="right"/>
      <protection locked="0"/>
    </xf>
    <xf numFmtId="166" fontId="3" fillId="33" borderId="0" applyFont="0" applyBorder="0" applyAlignment="0">
      <alignment horizontal="right"/>
      <protection locked="0"/>
    </xf>
    <xf numFmtId="10" fontId="3" fillId="33" borderId="0" applyFont="0" applyBorder="0">
      <alignment horizontal="right"/>
      <protection locked="0"/>
    </xf>
    <xf numFmtId="10" fontId="3" fillId="9" borderId="0" applyFont="0" applyBorder="0">
      <alignment horizontal="right"/>
      <protection locked="0"/>
    </xf>
    <xf numFmtId="10" fontId="3" fillId="9" borderId="0" applyFont="0" applyBorder="0">
      <alignment horizontal="right"/>
      <protection locked="0"/>
    </xf>
    <xf numFmtId="10" fontId="3" fillId="9" borderId="0" applyFont="0" applyBorder="0">
      <alignment horizontal="right"/>
      <protection locked="0"/>
    </xf>
    <xf numFmtId="10" fontId="3" fillId="9" borderId="0" applyFont="0" applyBorder="0">
      <alignment horizontal="right"/>
      <protection locked="0"/>
    </xf>
    <xf numFmtId="10" fontId="3" fillId="33" borderId="0" applyFont="0" applyBorder="0">
      <alignment horizontal="right"/>
      <protection locked="0"/>
    </xf>
    <xf numFmtId="10" fontId="3" fillId="33" borderId="0" applyFont="0" applyBorder="0">
      <alignment horizontal="right"/>
      <protection locked="0"/>
    </xf>
    <xf numFmtId="3" fontId="3" fillId="9" borderId="0" applyNumberFormat="0" applyFont="0" applyBorder="0" applyAlignment="0">
      <alignment horizontal="right"/>
      <protection locked="0"/>
    </xf>
    <xf numFmtId="10" fontId="11" fillId="34" borderId="0" applyBorder="0" applyAlignment="0">
      <protection locked="0"/>
    </xf>
    <xf numFmtId="175" fontId="3" fillId="31" borderId="0" applyFont="0" applyBorder="0">
      <alignment horizontal="right"/>
      <protection locked="0"/>
    </xf>
    <xf numFmtId="175" fontId="3" fillId="31" borderId="0" applyFont="0" applyBorder="0">
      <alignment horizontal="right"/>
      <protection locked="0"/>
    </xf>
    <xf numFmtId="175" fontId="3" fillId="31" borderId="0" applyFont="0" applyBorder="0">
      <alignment horizontal="right"/>
      <protection locked="0"/>
    </xf>
    <xf numFmtId="10" fontId="7" fillId="31" borderId="0" applyFont="0" applyBorder="0" applyAlignment="0">
      <alignment horizontal="left"/>
      <protection locked="0"/>
    </xf>
    <xf numFmtId="166" fontId="3" fillId="31" borderId="0" applyFont="0" applyBorder="0">
      <alignment horizontal="right"/>
      <protection locked="0"/>
    </xf>
    <xf numFmtId="166" fontId="3" fillId="32" borderId="0" applyFont="0" applyBorder="0">
      <alignment horizontal="right"/>
      <protection locked="0"/>
    </xf>
    <xf numFmtId="166" fontId="3" fillId="32" borderId="0" applyFont="0" applyBorder="0">
      <alignment horizontal="right"/>
      <protection locked="0"/>
    </xf>
    <xf numFmtId="166" fontId="3" fillId="32" borderId="0" applyFont="0" applyBorder="0">
      <alignment horizontal="right"/>
      <protection locked="0"/>
    </xf>
    <xf numFmtId="9" fontId="7" fillId="32" borderId="0" applyFont="0" applyBorder="0">
      <alignment horizontal="right"/>
      <protection locked="0"/>
    </xf>
    <xf numFmtId="166" fontId="3" fillId="32" borderId="0" applyFont="0" applyBorder="0">
      <alignment horizontal="right"/>
      <protection locked="0"/>
    </xf>
    <xf numFmtId="0" fontId="49" fillId="0" borderId="17" applyNumberFormat="0" applyFill="0" applyAlignment="0" applyProtection="0"/>
    <xf numFmtId="0" fontId="50" fillId="35" borderId="0" applyNumberFormat="0" applyBorder="0" applyAlignment="0" applyProtection="0"/>
    <xf numFmtId="37" fontId="51" fillId="0" borderId="0"/>
    <xf numFmtId="170" fontId="11" fillId="8" borderId="7" applyNumberFormat="0" applyFont="0" applyBorder="0" applyAlignment="0">
      <alignment horizontal="right"/>
    </xf>
    <xf numFmtId="176" fontId="52" fillId="0" borderId="0"/>
    <xf numFmtId="0" fontId="53" fillId="0" borderId="0"/>
    <xf numFmtId="0" fontId="3" fillId="0" borderId="0"/>
    <xf numFmtId="0" fontId="6" fillId="0" borderId="0"/>
    <xf numFmtId="0" fontId="54" fillId="0" borderId="0"/>
    <xf numFmtId="0" fontId="37" fillId="0" borderId="0"/>
    <xf numFmtId="0" fontId="26" fillId="0" borderId="0"/>
    <xf numFmtId="0" fontId="37" fillId="0" borderId="0"/>
    <xf numFmtId="0" fontId="26" fillId="0" borderId="0"/>
    <xf numFmtId="0" fontId="37" fillId="0" borderId="0"/>
    <xf numFmtId="0" fontId="26" fillId="0" borderId="0"/>
    <xf numFmtId="0" fontId="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" fillId="0" borderId="0">
      <alignment vertical="top"/>
    </xf>
    <xf numFmtId="0" fontId="37" fillId="0" borderId="0"/>
    <xf numFmtId="0" fontId="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3" fillId="0" borderId="0"/>
    <xf numFmtId="0" fontId="5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5" fillId="0" borderId="0"/>
    <xf numFmtId="0" fontId="1" fillId="0" borderId="0"/>
    <xf numFmtId="0" fontId="15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7" fillId="0" borderId="0"/>
    <xf numFmtId="0" fontId="3" fillId="0" borderId="0"/>
    <xf numFmtId="0" fontId="1" fillId="0" borderId="0"/>
    <xf numFmtId="0" fontId="3" fillId="0" borderId="0"/>
    <xf numFmtId="0" fontId="3" fillId="0" borderId="0">
      <alignment vertical="top"/>
    </xf>
    <xf numFmtId="0" fontId="11" fillId="0" borderId="0"/>
    <xf numFmtId="0" fontId="36" fillId="5" borderId="8" applyNumberFormat="0" applyFont="0" applyAlignment="0" applyProtection="0"/>
    <xf numFmtId="0" fontId="3" fillId="36" borderId="18" applyNumberFormat="0" applyFont="0" applyAlignment="0" applyProtection="0"/>
    <xf numFmtId="0" fontId="56" fillId="28" borderId="19" applyNumberFormat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2" fillId="0" borderId="0" applyNumberFormat="0" applyFont="0" applyFill="0" applyBorder="0" applyAlignment="0" applyProtection="0">
      <alignment horizontal="left"/>
    </xf>
    <xf numFmtId="15" fontId="12" fillId="0" borderId="0" applyFont="0" applyFill="0" applyBorder="0" applyAlignment="0" applyProtection="0"/>
    <xf numFmtId="4" fontId="12" fillId="0" borderId="0" applyFont="0" applyFill="0" applyBorder="0" applyAlignment="0" applyProtection="0"/>
    <xf numFmtId="0" fontId="57" fillId="0" borderId="20">
      <alignment horizontal="center"/>
    </xf>
    <xf numFmtId="3" fontId="12" fillId="0" borderId="0" applyFont="0" applyFill="0" applyBorder="0" applyAlignment="0" applyProtection="0"/>
    <xf numFmtId="0" fontId="12" fillId="37" borderId="0" applyNumberFormat="0" applyFont="0" applyBorder="0" applyAlignment="0" applyProtection="0"/>
    <xf numFmtId="4" fontId="13" fillId="8" borderId="0" applyFill="0"/>
    <xf numFmtId="0" fontId="58" fillId="0" borderId="0">
      <alignment horizontal="left" indent="7"/>
    </xf>
    <xf numFmtId="0" fontId="13" fillId="0" borderId="0" applyFill="0">
      <alignment horizontal="left" indent="7"/>
    </xf>
    <xf numFmtId="177" fontId="59" fillId="0" borderId="1" applyFill="0">
      <alignment horizontal="right"/>
    </xf>
    <xf numFmtId="0" fontId="7" fillId="0" borderId="3" applyNumberFormat="0" applyFont="0" applyBorder="0">
      <alignment horizontal="right"/>
    </xf>
    <xf numFmtId="0" fontId="60" fillId="0" borderId="0" applyFill="0"/>
    <xf numFmtId="0" fontId="8" fillId="0" borderId="0" applyFill="0"/>
    <xf numFmtId="177" fontId="59" fillId="0" borderId="1" applyFill="0"/>
    <xf numFmtId="0" fontId="3" fillId="0" borderId="0" applyNumberFormat="0" applyFont="0" applyBorder="0" applyAlignment="0"/>
    <xf numFmtId="0" fontId="24" fillId="0" borderId="0" applyFill="0">
      <alignment horizontal="left" indent="1"/>
    </xf>
    <xf numFmtId="0" fontId="61" fillId="0" borderId="0" applyFill="0">
      <alignment horizontal="left" indent="1"/>
    </xf>
    <xf numFmtId="177" fontId="11" fillId="0" borderId="0" applyFill="0"/>
    <xf numFmtId="0" fontId="3" fillId="0" borderId="0" applyNumberFormat="0" applyFont="0" applyFill="0" applyBorder="0" applyAlignment="0"/>
    <xf numFmtId="0" fontId="24" fillId="0" borderId="0" applyFill="0">
      <alignment horizontal="left" indent="2"/>
    </xf>
    <xf numFmtId="0" fontId="8" fillId="0" borderId="0" applyFill="0">
      <alignment horizontal="left" indent="2"/>
    </xf>
    <xf numFmtId="177" fontId="11" fillId="0" borderId="0" applyFill="0"/>
    <xf numFmtId="0" fontId="3" fillId="0" borderId="0" applyNumberFormat="0" applyFont="0" applyBorder="0" applyAlignment="0"/>
    <xf numFmtId="0" fontId="62" fillId="0" borderId="0">
      <alignment horizontal="left" indent="3"/>
    </xf>
    <xf numFmtId="0" fontId="63" fillId="0" borderId="0" applyFill="0">
      <alignment horizontal="left" indent="3"/>
    </xf>
    <xf numFmtId="177" fontId="11" fillId="0" borderId="0" applyFill="0"/>
    <xf numFmtId="0" fontId="3" fillId="0" borderId="0" applyNumberFormat="0" applyFont="0" applyBorder="0" applyAlignment="0"/>
    <xf numFmtId="0" fontId="27" fillId="0" borderId="0">
      <alignment horizontal="left" indent="4"/>
    </xf>
    <xf numFmtId="0" fontId="3" fillId="0" borderId="0" applyFill="0">
      <alignment horizontal="left" indent="4"/>
    </xf>
    <xf numFmtId="4" fontId="28" fillId="0" borderId="0" applyFill="0"/>
    <xf numFmtId="0" fontId="3" fillId="0" borderId="0" applyNumberFormat="0" applyFont="0" applyBorder="0" applyAlignment="0"/>
    <xf numFmtId="0" fontId="29" fillId="0" borderId="0">
      <alignment horizontal="left" indent="5"/>
    </xf>
    <xf numFmtId="0" fontId="30" fillId="0" borderId="0" applyFill="0">
      <alignment horizontal="left" indent="5"/>
    </xf>
    <xf numFmtId="4" fontId="31" fillId="0" borderId="0" applyFill="0"/>
    <xf numFmtId="0" fontId="3" fillId="0" borderId="0" applyNumberFormat="0" applyFont="0" applyFill="0" applyBorder="0" applyAlignment="0"/>
    <xf numFmtId="0" fontId="32" fillId="0" borderId="0" applyFill="0">
      <alignment horizontal="left" indent="6"/>
    </xf>
    <xf numFmtId="0" fontId="28" fillId="0" borderId="0" applyFill="0">
      <alignment horizontal="left" indent="6"/>
    </xf>
    <xf numFmtId="0" fontId="64" fillId="0" borderId="0"/>
    <xf numFmtId="0" fontId="3" fillId="0" borderId="0"/>
    <xf numFmtId="40" fontId="65" fillId="0" borderId="0"/>
    <xf numFmtId="0" fontId="66" fillId="0" borderId="0" applyNumberFormat="0" applyFill="0" applyBorder="0" applyAlignment="0" applyProtection="0"/>
    <xf numFmtId="0" fontId="2" fillId="0" borderId="21" applyNumberFormat="0" applyFill="0" applyAlignment="0" applyProtection="0"/>
    <xf numFmtId="0" fontId="11" fillId="0" borderId="0" applyFont="0" applyFill="0" applyBorder="0" applyAlignment="0" applyProtection="0"/>
    <xf numFmtId="0" fontId="67" fillId="0" borderId="0" applyNumberFormat="0" applyFill="0" applyBorder="0" applyAlignment="0" applyProtection="0"/>
    <xf numFmtId="171" fontId="3" fillId="7" borderId="0" applyNumberFormat="0" applyFont="0" applyBorder="0" applyAlignment="0">
      <alignment vertical="center"/>
    </xf>
    <xf numFmtId="0" fontId="3" fillId="38" borderId="0"/>
    <xf numFmtId="0" fontId="68" fillId="38" borderId="0"/>
    <xf numFmtId="0" fontId="1" fillId="0" borderId="0"/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1"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/>
    <xf numFmtId="8" fontId="70" fillId="39" borderId="29" xfId="0" applyNumberFormat="1" applyFont="1" applyFill="1" applyBorder="1" applyAlignment="1">
      <alignment horizontal="center" vertical="center"/>
    </xf>
    <xf numFmtId="10" fontId="70" fillId="39" borderId="29" xfId="0" applyNumberFormat="1" applyFont="1" applyFill="1" applyBorder="1" applyAlignment="1">
      <alignment horizontal="center" vertical="center"/>
    </xf>
    <xf numFmtId="44" fontId="0" fillId="0" borderId="0" xfId="0" applyNumberFormat="1" applyAlignment="1"/>
    <xf numFmtId="0" fontId="71" fillId="40" borderId="3" xfId="0" applyFont="1" applyFill="1" applyBorder="1" applyAlignment="1">
      <alignment vertical="center"/>
    </xf>
    <xf numFmtId="0" fontId="71" fillId="40" borderId="3" xfId="0" applyFont="1" applyFill="1" applyBorder="1" applyAlignment="1">
      <alignment horizontal="center" vertical="center"/>
    </xf>
    <xf numFmtId="167" fontId="71" fillId="40" borderId="3" xfId="5" applyFont="1" applyFill="1" applyBorder="1" applyAlignment="1">
      <alignment horizontal="center" vertical="center"/>
    </xf>
    <xf numFmtId="167" fontId="71" fillId="40" borderId="3" xfId="5" applyFont="1" applyFill="1" applyBorder="1" applyAlignment="1">
      <alignment vertical="center"/>
    </xf>
    <xf numFmtId="0" fontId="13" fillId="39" borderId="29" xfId="0" applyFont="1" applyFill="1" applyBorder="1" applyAlignment="1">
      <alignment vertical="center"/>
    </xf>
    <xf numFmtId="0" fontId="13" fillId="39" borderId="29" xfId="0" applyFont="1" applyFill="1" applyBorder="1" applyAlignment="1">
      <alignment horizontal="center" vertical="center"/>
    </xf>
    <xf numFmtId="0" fontId="13" fillId="39" borderId="27" xfId="0" applyFont="1" applyFill="1" applyBorder="1" applyAlignment="1">
      <alignment horizontal="center" vertical="center"/>
    </xf>
    <xf numFmtId="0" fontId="13" fillId="39" borderId="30" xfId="0" applyFont="1" applyFill="1" applyBorder="1" applyAlignment="1">
      <alignment horizontal="center" vertical="center"/>
    </xf>
    <xf numFmtId="0" fontId="13" fillId="39" borderId="26" xfId="0" applyFont="1" applyFill="1" applyBorder="1" applyAlignment="1">
      <alignment horizontal="center" vertical="center"/>
    </xf>
    <xf numFmtId="10" fontId="13" fillId="39" borderId="29" xfId="0" applyNumberFormat="1" applyFont="1" applyFill="1" applyBorder="1" applyAlignment="1">
      <alignment horizontal="center" vertical="center"/>
    </xf>
    <xf numFmtId="9" fontId="13" fillId="39" borderId="29" xfId="0" applyNumberFormat="1" applyFont="1" applyFill="1" applyBorder="1" applyAlignment="1">
      <alignment horizontal="center" vertical="center"/>
    </xf>
    <xf numFmtId="0" fontId="69" fillId="39" borderId="29" xfId="0" applyFont="1" applyFill="1" applyBorder="1" applyAlignment="1">
      <alignment horizontal="center" vertical="center"/>
    </xf>
    <xf numFmtId="0" fontId="3" fillId="0" borderId="3" xfId="0" applyFont="1" applyBorder="1" applyAlignment="1">
      <alignment wrapText="1"/>
    </xf>
    <xf numFmtId="167" fontId="3" fillId="0" borderId="3" xfId="5" applyFont="1" applyBorder="1" applyAlignment="1"/>
    <xf numFmtId="0" fontId="3" fillId="0" borderId="3" xfId="0" applyFont="1" applyFill="1" applyBorder="1" applyAlignment="1"/>
    <xf numFmtId="10" fontId="3" fillId="0" borderId="3" xfId="4" applyNumberFormat="1" applyFont="1" applyBorder="1" applyAlignment="1"/>
    <xf numFmtId="0" fontId="3" fillId="0" borderId="3" xfId="0" applyFont="1" applyBorder="1" applyAlignment="1"/>
    <xf numFmtId="0" fontId="27" fillId="0" borderId="3" xfId="0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10" fontId="3" fillId="0" borderId="3" xfId="0" applyNumberFormat="1" applyFont="1" applyBorder="1" applyAlignment="1"/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72" fillId="0" borderId="0" xfId="0" applyFont="1" applyAlignment="1">
      <alignment vertical="top"/>
    </xf>
    <xf numFmtId="0" fontId="73" fillId="0" borderId="0" xfId="0" applyFont="1" applyAlignment="1">
      <alignment vertical="top"/>
    </xf>
    <xf numFmtId="0" fontId="73" fillId="0" borderId="0" xfId="0" applyFont="1" applyAlignment="1">
      <alignment vertical="top" wrapText="1"/>
    </xf>
    <xf numFmtId="0" fontId="74" fillId="0" borderId="0" xfId="0" applyFont="1" applyAlignment="1">
      <alignment vertical="top"/>
    </xf>
    <xf numFmtId="0" fontId="75" fillId="0" borderId="0" xfId="0" applyFont="1" applyAlignment="1">
      <alignment vertical="top"/>
    </xf>
    <xf numFmtId="0" fontId="73" fillId="0" borderId="0" xfId="0" applyFont="1" applyAlignment="1">
      <alignment horizontal="center"/>
    </xf>
    <xf numFmtId="0" fontId="77" fillId="0" borderId="0" xfId="0" applyFont="1" applyAlignment="1">
      <alignment vertical="top"/>
    </xf>
    <xf numFmtId="0" fontId="76" fillId="0" borderId="0" xfId="0" applyFont="1" applyAlignment="1">
      <alignment vertical="top"/>
    </xf>
    <xf numFmtId="0" fontId="76" fillId="0" borderId="0" xfId="0" applyFont="1" applyFill="1" applyAlignment="1" applyProtection="1">
      <alignment vertical="top"/>
      <protection locked="0"/>
    </xf>
    <xf numFmtId="0" fontId="73" fillId="0" borderId="0" xfId="0" applyFont="1" applyFill="1" applyAlignment="1">
      <alignment vertical="top"/>
    </xf>
    <xf numFmtId="0" fontId="76" fillId="3" borderId="0" xfId="0" applyFont="1" applyFill="1" applyAlignment="1">
      <alignment vertical="top" wrapText="1"/>
    </xf>
    <xf numFmtId="0" fontId="78" fillId="0" borderId="31" xfId="0" applyFont="1" applyBorder="1"/>
    <xf numFmtId="0" fontId="79" fillId="0" borderId="22" xfId="0" applyFont="1" applyBorder="1"/>
    <xf numFmtId="0" fontId="78" fillId="0" borderId="22" xfId="0" applyFont="1" applyBorder="1" applyAlignment="1">
      <alignment horizontal="center"/>
    </xf>
    <xf numFmtId="0" fontId="78" fillId="0" borderId="22" xfId="0" applyFont="1" applyBorder="1"/>
    <xf numFmtId="0" fontId="78" fillId="0" borderId="32" xfId="0" applyFont="1" applyBorder="1"/>
    <xf numFmtId="0" fontId="79" fillId="0" borderId="31" xfId="0" applyFont="1" applyBorder="1"/>
    <xf numFmtId="0" fontId="78" fillId="0" borderId="22" xfId="0" applyFont="1" applyFill="1" applyBorder="1"/>
    <xf numFmtId="9" fontId="78" fillId="0" borderId="22" xfId="0" applyNumberFormat="1" applyFont="1" applyFill="1" applyBorder="1"/>
    <xf numFmtId="10" fontId="78" fillId="0" borderId="22" xfId="0" applyNumberFormat="1" applyFont="1" applyFill="1" applyBorder="1"/>
    <xf numFmtId="10" fontId="78" fillId="0" borderId="32" xfId="0" applyNumberFormat="1" applyFont="1" applyFill="1" applyBorder="1"/>
    <xf numFmtId="0" fontId="79" fillId="0" borderId="23" xfId="0" applyFont="1" applyBorder="1"/>
    <xf numFmtId="0" fontId="79" fillId="0" borderId="0" xfId="0" applyFont="1" applyBorder="1"/>
    <xf numFmtId="10" fontId="79" fillId="0" borderId="0" xfId="277" applyNumberFormat="1" applyFont="1" applyFill="1" applyBorder="1"/>
    <xf numFmtId="10" fontId="79" fillId="0" borderId="7" xfId="277" applyNumberFormat="1" applyFont="1" applyFill="1" applyBorder="1"/>
    <xf numFmtId="0" fontId="79" fillId="0" borderId="7" xfId="0" applyFont="1" applyBorder="1"/>
    <xf numFmtId="0" fontId="79" fillId="0" borderId="24" xfId="0" applyFont="1" applyBorder="1"/>
    <xf numFmtId="0" fontId="79" fillId="0" borderId="1" xfId="0" applyFont="1" applyBorder="1"/>
    <xf numFmtId="10" fontId="79" fillId="0" borderId="1" xfId="4" applyNumberFormat="1" applyFont="1" applyFill="1" applyBorder="1"/>
    <xf numFmtId="0" fontId="79" fillId="0" borderId="25" xfId="0" applyFont="1" applyBorder="1"/>
    <xf numFmtId="0" fontId="79" fillId="0" borderId="0" xfId="0" applyFont="1"/>
    <xf numFmtId="0" fontId="78" fillId="0" borderId="33" xfId="0" applyFont="1" applyBorder="1" applyAlignment="1">
      <alignment vertical="top"/>
    </xf>
    <xf numFmtId="0" fontId="79" fillId="0" borderId="10" xfId="0" applyFont="1" applyBorder="1" applyAlignment="1">
      <alignment vertical="top"/>
    </xf>
    <xf numFmtId="0" fontId="79" fillId="0" borderId="10" xfId="0" applyFont="1" applyFill="1" applyBorder="1" applyAlignment="1">
      <alignment vertical="top"/>
    </xf>
    <xf numFmtId="10" fontId="79" fillId="0" borderId="10" xfId="0" applyNumberFormat="1" applyFont="1" applyFill="1" applyBorder="1" applyAlignment="1">
      <alignment vertical="top"/>
    </xf>
    <xf numFmtId="10" fontId="79" fillId="0" borderId="10" xfId="4" applyNumberFormat="1" applyFont="1" applyFill="1" applyBorder="1" applyAlignment="1" applyProtection="1">
      <alignment vertical="top"/>
      <protection locked="0"/>
    </xf>
    <xf numFmtId="10" fontId="79" fillId="0" borderId="34" xfId="4" applyNumberFormat="1" applyFont="1" applyFill="1" applyBorder="1" applyAlignment="1" applyProtection="1">
      <alignment vertical="top"/>
      <protection locked="0"/>
    </xf>
    <xf numFmtId="0" fontId="79" fillId="4" borderId="3" xfId="0" applyFont="1" applyFill="1" applyBorder="1" applyAlignment="1" applyProtection="1">
      <alignment vertical="top" wrapText="1"/>
      <protection locked="0"/>
    </xf>
    <xf numFmtId="0" fontId="76" fillId="0" borderId="0" xfId="0" applyFont="1" applyBorder="1" applyAlignment="1">
      <alignment vertical="top"/>
    </xf>
    <xf numFmtId="0" fontId="73" fillId="0" borderId="0" xfId="0" applyFont="1" applyBorder="1" applyAlignment="1">
      <alignment vertical="top"/>
    </xf>
    <xf numFmtId="0" fontId="73" fillId="0" borderId="0" xfId="0" applyFont="1" applyFill="1" applyBorder="1" applyAlignment="1">
      <alignment vertical="top"/>
    </xf>
    <xf numFmtId="10" fontId="73" fillId="0" borderId="0" xfId="0" applyNumberFormat="1" applyFont="1" applyFill="1" applyBorder="1" applyAlignment="1">
      <alignment vertical="top"/>
    </xf>
    <xf numFmtId="10" fontId="73" fillId="0" borderId="0" xfId="4" applyNumberFormat="1" applyFont="1" applyFill="1" applyBorder="1" applyAlignment="1" applyProtection="1">
      <alignment vertical="top"/>
      <protection locked="0"/>
    </xf>
    <xf numFmtId="0" fontId="80" fillId="0" borderId="0" xfId="0" applyFont="1"/>
    <xf numFmtId="0" fontId="78" fillId="0" borderId="31" xfId="0" applyFont="1" applyBorder="1" applyAlignment="1">
      <alignment vertical="top"/>
    </xf>
    <xf numFmtId="0" fontId="78" fillId="0" borderId="22" xfId="0" applyFont="1" applyBorder="1" applyAlignment="1">
      <alignment vertical="top"/>
    </xf>
    <xf numFmtId="0" fontId="79" fillId="0" borderId="22" xfId="0" applyFont="1" applyBorder="1" applyAlignment="1">
      <alignment vertical="top"/>
    </xf>
    <xf numFmtId="172" fontId="79" fillId="0" borderId="22" xfId="4" applyNumberFormat="1" applyFont="1" applyFill="1" applyBorder="1" applyAlignment="1">
      <alignment vertical="top"/>
    </xf>
    <xf numFmtId="10" fontId="79" fillId="0" borderId="22" xfId="4" applyNumberFormat="1" applyFont="1" applyFill="1" applyBorder="1" applyAlignment="1">
      <alignment vertical="top"/>
    </xf>
    <xf numFmtId="0" fontId="79" fillId="0" borderId="22" xfId="0" applyFont="1" applyFill="1" applyBorder="1" applyAlignment="1">
      <alignment vertical="top"/>
    </xf>
    <xf numFmtId="0" fontId="79" fillId="0" borderId="32" xfId="0" applyFont="1" applyFill="1" applyBorder="1" applyAlignment="1">
      <alignment vertical="top"/>
    </xf>
    <xf numFmtId="0" fontId="78" fillId="0" borderId="24" xfId="0" applyFont="1" applyBorder="1" applyAlignment="1">
      <alignment vertical="top"/>
    </xf>
    <xf numFmtId="0" fontId="78" fillId="0" borderId="1" xfId="0" applyFont="1" applyBorder="1" applyAlignment="1">
      <alignment vertical="top"/>
    </xf>
    <xf numFmtId="0" fontId="79" fillId="0" borderId="1" xfId="0" applyFont="1" applyBorder="1" applyAlignment="1">
      <alignment vertical="top"/>
    </xf>
    <xf numFmtId="172" fontId="79" fillId="0" borderId="1" xfId="4" applyNumberFormat="1" applyFont="1" applyFill="1" applyBorder="1" applyAlignment="1">
      <alignment vertical="top"/>
    </xf>
    <xf numFmtId="10" fontId="79" fillId="0" borderId="1" xfId="4" applyNumberFormat="1" applyFont="1" applyFill="1" applyBorder="1" applyAlignment="1">
      <alignment vertical="top"/>
    </xf>
    <xf numFmtId="169" fontId="79" fillId="0" borderId="1" xfId="4" applyNumberFormat="1" applyFont="1" applyFill="1" applyBorder="1" applyAlignment="1">
      <alignment vertical="top"/>
    </xf>
    <xf numFmtId="169" fontId="79" fillId="0" borderId="25" xfId="4" applyNumberFormat="1" applyFont="1" applyFill="1" applyBorder="1" applyAlignment="1">
      <alignment vertical="top"/>
    </xf>
    <xf numFmtId="0" fontId="73" fillId="0" borderId="0" xfId="0" applyFont="1" applyBorder="1" applyAlignment="1">
      <alignment horizontal="center" vertical="top"/>
    </xf>
    <xf numFmtId="0" fontId="78" fillId="0" borderId="0" xfId="0" applyFont="1" applyAlignment="1">
      <alignment vertical="top"/>
    </xf>
    <xf numFmtId="0" fontId="79" fillId="0" borderId="0" xfId="0" applyFont="1" applyAlignment="1">
      <alignment vertical="top"/>
    </xf>
    <xf numFmtId="0" fontId="78" fillId="0" borderId="31" xfId="0" applyFont="1" applyFill="1" applyBorder="1" applyAlignment="1">
      <alignment horizontal="left" vertical="center"/>
    </xf>
    <xf numFmtId="0" fontId="78" fillId="0" borderId="22" xfId="0" applyFont="1" applyFill="1" applyBorder="1" applyAlignment="1">
      <alignment horizontal="center" vertical="center"/>
    </xf>
    <xf numFmtId="0" fontId="78" fillId="0" borderId="32" xfId="0" applyFont="1" applyBorder="1" applyAlignment="1">
      <alignment horizontal="center" vertical="top" wrapText="1"/>
    </xf>
    <xf numFmtId="0" fontId="78" fillId="0" borderId="31" xfId="0" applyFont="1" applyBorder="1" applyAlignment="1">
      <alignment horizontal="center" vertical="center"/>
    </xf>
    <xf numFmtId="0" fontId="78" fillId="0" borderId="32" xfId="0" applyFont="1" applyBorder="1" applyAlignment="1">
      <alignment horizontal="center" vertical="center"/>
    </xf>
    <xf numFmtId="0" fontId="78" fillId="0" borderId="4" xfId="0" applyFont="1" applyBorder="1" applyAlignment="1">
      <alignment horizontal="center" vertical="center" wrapText="1"/>
    </xf>
    <xf numFmtId="0" fontId="79" fillId="4" borderId="4" xfId="0" applyFont="1" applyFill="1" applyBorder="1" applyAlignment="1" applyProtection="1">
      <alignment vertical="top" wrapText="1"/>
      <protection locked="0"/>
    </xf>
    <xf numFmtId="0" fontId="79" fillId="0" borderId="23" xfId="0" applyFont="1" applyFill="1" applyBorder="1" applyAlignment="1" applyProtection="1">
      <alignment vertical="top"/>
      <protection locked="0"/>
    </xf>
    <xf numFmtId="0" fontId="79" fillId="0" borderId="0" xfId="0" applyFont="1" applyFill="1" applyBorder="1" applyAlignment="1" applyProtection="1">
      <alignment horizontal="center" vertical="top"/>
      <protection locked="0"/>
    </xf>
    <xf numFmtId="167" fontId="79" fillId="0" borderId="7" xfId="5" applyFont="1" applyFill="1" applyBorder="1" applyAlignment="1" applyProtection="1">
      <alignment vertical="top"/>
      <protection locked="0"/>
    </xf>
    <xf numFmtId="167" fontId="79" fillId="0" borderId="23" xfId="5" applyFont="1" applyBorder="1"/>
    <xf numFmtId="167" fontId="79" fillId="0" borderId="7" xfId="5" applyFont="1" applyBorder="1"/>
    <xf numFmtId="167" fontId="79" fillId="0" borderId="5" xfId="5" applyFont="1" applyBorder="1"/>
    <xf numFmtId="0" fontId="79" fillId="4" borderId="5" xfId="0" applyFont="1" applyFill="1" applyBorder="1" applyAlignment="1" applyProtection="1">
      <alignment vertical="top" wrapText="1"/>
      <protection locked="0"/>
    </xf>
    <xf numFmtId="0" fontId="79" fillId="0" borderId="24" xfId="0" applyFont="1" applyFill="1" applyBorder="1" applyAlignment="1" applyProtection="1">
      <alignment vertical="top"/>
      <protection locked="0"/>
    </xf>
    <xf numFmtId="0" fontId="79" fillId="0" borderId="1" xfId="0" applyFont="1" applyFill="1" applyBorder="1" applyAlignment="1" applyProtection="1">
      <alignment horizontal="center" vertical="top"/>
      <protection locked="0"/>
    </xf>
    <xf numFmtId="167" fontId="79" fillId="0" borderId="25" xfId="5" applyFont="1" applyFill="1" applyBorder="1" applyAlignment="1" applyProtection="1">
      <alignment vertical="top"/>
      <protection locked="0"/>
    </xf>
    <xf numFmtId="167" fontId="79" fillId="0" borderId="24" xfId="5" applyFont="1" applyBorder="1"/>
    <xf numFmtId="167" fontId="79" fillId="0" borderId="25" xfId="5" applyFont="1" applyBorder="1"/>
    <xf numFmtId="0" fontId="79" fillId="4" borderId="6" xfId="0" applyFont="1" applyFill="1" applyBorder="1" applyAlignment="1" applyProtection="1">
      <alignment vertical="top" wrapText="1"/>
      <protection locked="0"/>
    </xf>
    <xf numFmtId="0" fontId="73" fillId="0" borderId="0" xfId="0" applyFont="1" applyFill="1" applyBorder="1" applyAlignment="1" applyProtection="1">
      <alignment vertical="top" wrapText="1"/>
      <protection locked="0"/>
    </xf>
    <xf numFmtId="0" fontId="79" fillId="0" borderId="31" xfId="0" applyFont="1" applyBorder="1" applyAlignment="1">
      <alignment vertical="center"/>
    </xf>
    <xf numFmtId="0" fontId="79" fillId="0" borderId="22" xfId="0" applyFont="1" applyBorder="1" applyAlignment="1">
      <alignment vertical="center"/>
    </xf>
    <xf numFmtId="168" fontId="79" fillId="0" borderId="32" xfId="1" applyFont="1" applyFill="1" applyBorder="1" applyAlignment="1" applyProtection="1">
      <alignment vertical="center"/>
      <protection locked="0"/>
    </xf>
    <xf numFmtId="0" fontId="79" fillId="0" borderId="23" xfId="0" applyFont="1" applyBorder="1" applyAlignment="1">
      <alignment vertical="center"/>
    </xf>
    <xf numFmtId="0" fontId="79" fillId="0" borderId="0" xfId="0" applyFont="1" applyBorder="1" applyAlignment="1">
      <alignment vertical="center"/>
    </xf>
    <xf numFmtId="10" fontId="79" fillId="0" borderId="7" xfId="0" applyNumberFormat="1" applyFont="1" applyFill="1" applyBorder="1" applyAlignment="1">
      <alignment vertical="center"/>
    </xf>
    <xf numFmtId="0" fontId="79" fillId="0" borderId="24" xfId="0" applyFont="1" applyBorder="1" applyAlignment="1">
      <alignment vertical="center"/>
    </xf>
    <xf numFmtId="0" fontId="79" fillId="0" borderId="1" xfId="0" applyFont="1" applyBorder="1" applyAlignment="1">
      <alignment vertical="center"/>
    </xf>
    <xf numFmtId="10" fontId="79" fillId="0" borderId="25" xfId="4" applyNumberFormat="1" applyFont="1" applyFill="1" applyBorder="1" applyAlignment="1" applyProtection="1">
      <alignment vertical="center"/>
      <protection locked="0"/>
    </xf>
    <xf numFmtId="0" fontId="81" fillId="0" borderId="0" xfId="0" applyFont="1" applyAlignment="1">
      <alignment vertical="top"/>
    </xf>
    <xf numFmtId="0" fontId="78" fillId="0" borderId="31" xfId="0" applyFont="1" applyBorder="1" applyAlignment="1">
      <alignment vertical="center"/>
    </xf>
    <xf numFmtId="10" fontId="79" fillId="0" borderId="22" xfId="4" applyNumberFormat="1" applyFont="1" applyFill="1" applyBorder="1" applyAlignment="1">
      <alignment vertical="center"/>
    </xf>
    <xf numFmtId="10" fontId="79" fillId="0" borderId="32" xfId="4" applyNumberFormat="1" applyFont="1" applyFill="1" applyBorder="1" applyAlignment="1">
      <alignment vertical="center"/>
    </xf>
    <xf numFmtId="0" fontId="79" fillId="0" borderId="0" xfId="0" applyFont="1" applyBorder="1" applyAlignment="1">
      <alignment vertical="top"/>
    </xf>
    <xf numFmtId="0" fontId="78" fillId="0" borderId="23" xfId="0" applyFont="1" applyBorder="1" applyAlignment="1">
      <alignment vertical="center"/>
    </xf>
    <xf numFmtId="10" fontId="79" fillId="0" borderId="0" xfId="1" applyNumberFormat="1" applyFont="1" applyFill="1" applyBorder="1" applyAlignment="1">
      <alignment vertical="center"/>
    </xf>
    <xf numFmtId="10" fontId="79" fillId="0" borderId="7" xfId="1" applyNumberFormat="1" applyFont="1" applyFill="1" applyBorder="1" applyAlignment="1">
      <alignment vertical="center"/>
    </xf>
    <xf numFmtId="168" fontId="79" fillId="0" borderId="0" xfId="1" applyNumberFormat="1" applyFont="1" applyFill="1" applyBorder="1" applyAlignment="1">
      <alignment vertical="center"/>
    </xf>
    <xf numFmtId="168" fontId="79" fillId="0" borderId="7" xfId="1" applyNumberFormat="1" applyFont="1" applyFill="1" applyBorder="1" applyAlignment="1">
      <alignment vertical="center"/>
    </xf>
    <xf numFmtId="0" fontId="79" fillId="42" borderId="3" xfId="0" applyFont="1" applyFill="1" applyBorder="1" applyAlignment="1" applyProtection="1">
      <alignment vertical="top" wrapText="1"/>
      <protection locked="0"/>
    </xf>
    <xf numFmtId="0" fontId="79" fillId="0" borderId="22" xfId="0" applyFont="1" applyFill="1" applyBorder="1" applyAlignment="1" applyProtection="1">
      <alignment vertical="top" wrapText="1"/>
      <protection locked="0"/>
    </xf>
    <xf numFmtId="0" fontId="78" fillId="0" borderId="33" xfId="0" applyFont="1" applyBorder="1" applyAlignment="1">
      <alignment vertical="center"/>
    </xf>
    <xf numFmtId="0" fontId="79" fillId="0" borderId="10" xfId="0" applyFont="1" applyBorder="1" applyAlignment="1">
      <alignment vertical="center"/>
    </xf>
    <xf numFmtId="168" fontId="79" fillId="0" borderId="10" xfId="1" applyNumberFormat="1" applyFont="1" applyFill="1" applyBorder="1" applyAlignment="1">
      <alignment vertical="center"/>
    </xf>
    <xf numFmtId="10" fontId="79" fillId="0" borderId="10" xfId="1" applyNumberFormat="1" applyFont="1" applyFill="1" applyBorder="1" applyAlignment="1">
      <alignment vertical="center"/>
    </xf>
    <xf numFmtId="10" fontId="79" fillId="0" borderId="34" xfId="1" applyNumberFormat="1" applyFont="1" applyFill="1" applyBorder="1" applyAlignment="1">
      <alignment vertical="center"/>
    </xf>
    <xf numFmtId="0" fontId="79" fillId="42" borderId="3" xfId="0" applyFont="1" applyFill="1" applyBorder="1" applyAlignment="1" applyProtection="1">
      <alignment horizontal="left" vertical="top" wrapText="1"/>
      <protection locked="0"/>
    </xf>
    <xf numFmtId="0" fontId="79" fillId="0" borderId="0" xfId="0" applyFont="1" applyFill="1" applyAlignment="1">
      <alignment vertical="top"/>
    </xf>
    <xf numFmtId="0" fontId="79" fillId="0" borderId="0" xfId="0" applyFont="1" applyFill="1" applyBorder="1" applyAlignment="1" applyProtection="1">
      <alignment vertical="top" wrapText="1"/>
      <protection locked="0"/>
    </xf>
    <xf numFmtId="0" fontId="78" fillId="0" borderId="32" xfId="0" applyFont="1" applyFill="1" applyBorder="1" applyAlignment="1">
      <alignment horizontal="center" vertical="center"/>
    </xf>
    <xf numFmtId="0" fontId="78" fillId="0" borderId="4" xfId="0" applyFont="1" applyFill="1" applyBorder="1" applyAlignment="1">
      <alignment horizontal="center" vertical="top" wrapText="1"/>
    </xf>
    <xf numFmtId="0" fontId="79" fillId="0" borderId="23" xfId="0" applyFont="1" applyBorder="1" applyAlignment="1">
      <alignment vertical="top"/>
    </xf>
    <xf numFmtId="10" fontId="79" fillId="0" borderId="0" xfId="4" applyNumberFormat="1" applyFont="1" applyFill="1" applyBorder="1" applyAlignment="1" applyProtection="1">
      <alignment vertical="top"/>
      <protection locked="0"/>
    </xf>
    <xf numFmtId="10" fontId="79" fillId="0" borderId="5" xfId="0" applyNumberFormat="1" applyFont="1" applyFill="1" applyBorder="1" applyAlignment="1">
      <alignment vertical="top"/>
    </xf>
    <xf numFmtId="0" fontId="78" fillId="0" borderId="24" xfId="0" applyFont="1" applyFill="1" applyBorder="1" applyAlignment="1">
      <alignment vertical="top"/>
    </xf>
    <xf numFmtId="0" fontId="78" fillId="0" borderId="1" xfId="0" applyFont="1" applyFill="1" applyBorder="1" applyAlignment="1">
      <alignment vertical="top"/>
    </xf>
    <xf numFmtId="10" fontId="78" fillId="0" borderId="1" xfId="0" applyNumberFormat="1" applyFont="1" applyFill="1" applyBorder="1" applyAlignment="1">
      <alignment vertical="top"/>
    </xf>
    <xf numFmtId="10" fontId="78" fillId="0" borderId="6" xfId="0" applyNumberFormat="1" applyFont="1" applyFill="1" applyBorder="1" applyAlignment="1">
      <alignment vertical="top"/>
    </xf>
    <xf numFmtId="0" fontId="79" fillId="0" borderId="0" xfId="0" applyFont="1" applyAlignment="1">
      <alignment vertical="top" wrapText="1"/>
    </xf>
    <xf numFmtId="164" fontId="79" fillId="0" borderId="0" xfId="5" applyNumberFormat="1" applyFont="1" applyFill="1" applyBorder="1" applyAlignment="1">
      <alignment vertical="top"/>
    </xf>
    <xf numFmtId="0" fontId="79" fillId="0" borderId="5" xfId="0" applyFont="1" applyFill="1" applyBorder="1" applyAlignment="1">
      <alignment vertical="top"/>
    </xf>
    <xf numFmtId="10" fontId="79" fillId="0" borderId="5" xfId="4" applyNumberFormat="1" applyFont="1" applyFill="1" applyBorder="1" applyAlignment="1">
      <alignment vertical="top"/>
    </xf>
    <xf numFmtId="0" fontId="79" fillId="0" borderId="24" xfId="0" applyFont="1" applyBorder="1" applyAlignment="1">
      <alignment vertical="top"/>
    </xf>
    <xf numFmtId="10" fontId="79" fillId="0" borderId="6" xfId="4" applyNumberFormat="1" applyFont="1" applyFill="1" applyBorder="1" applyAlignment="1">
      <alignment vertical="top"/>
    </xf>
    <xf numFmtId="0" fontId="79" fillId="0" borderId="2" xfId="0" applyFont="1" applyBorder="1" applyAlignment="1">
      <alignment vertical="top"/>
    </xf>
    <xf numFmtId="0" fontId="78" fillId="0" borderId="2" xfId="0" applyFont="1" applyBorder="1" applyAlignment="1">
      <alignment vertical="top"/>
    </xf>
    <xf numFmtId="0" fontId="78" fillId="0" borderId="32" xfId="0" applyFont="1" applyBorder="1" applyAlignment="1">
      <alignment vertical="top"/>
    </xf>
    <xf numFmtId="0" fontId="79" fillId="0" borderId="24" xfId="0" applyFont="1" applyFill="1" applyBorder="1" applyAlignment="1">
      <alignment vertical="top"/>
    </xf>
    <xf numFmtId="0" fontId="79" fillId="0" borderId="1" xfId="0" applyFont="1" applyFill="1" applyBorder="1" applyAlignment="1">
      <alignment vertical="top"/>
    </xf>
    <xf numFmtId="168" fontId="79" fillId="0" borderId="1" xfId="1" applyFont="1" applyFill="1" applyBorder="1" applyAlignment="1">
      <alignment vertical="top"/>
    </xf>
    <xf numFmtId="168" fontId="79" fillId="0" borderId="25" xfId="1" applyFont="1" applyFill="1" applyBorder="1" applyAlignment="1">
      <alignment vertical="top"/>
    </xf>
    <xf numFmtId="0" fontId="73" fillId="0" borderId="31" xfId="0" applyFont="1" applyBorder="1" applyAlignment="1">
      <alignment vertical="top"/>
    </xf>
    <xf numFmtId="0" fontId="73" fillId="0" borderId="22" xfId="0" applyFont="1" applyBorder="1" applyAlignment="1">
      <alignment vertical="top"/>
    </xf>
    <xf numFmtId="0" fontId="78" fillId="0" borderId="22" xfId="0" applyFont="1" applyBorder="1" applyAlignment="1">
      <alignment horizontal="center" vertical="top"/>
    </xf>
    <xf numFmtId="0" fontId="78" fillId="0" borderId="32" xfId="0" applyFont="1" applyBorder="1" applyAlignment="1">
      <alignment horizontal="center" vertical="top"/>
    </xf>
    <xf numFmtId="0" fontId="79" fillId="2" borderId="7" xfId="0" applyFont="1" applyFill="1" applyBorder="1" applyAlignment="1">
      <alignment vertical="top"/>
    </xf>
    <xf numFmtId="0" fontId="73" fillId="0" borderId="23" xfId="0" applyFont="1" applyBorder="1" applyAlignment="1">
      <alignment vertical="top"/>
    </xf>
    <xf numFmtId="167" fontId="79" fillId="0" borderId="0" xfId="0" applyNumberFormat="1" applyFont="1" applyFill="1" applyBorder="1"/>
    <xf numFmtId="167" fontId="79" fillId="0" borderId="7" xfId="0" applyNumberFormat="1" applyFont="1" applyFill="1" applyBorder="1"/>
    <xf numFmtId="0" fontId="79" fillId="2" borderId="25" xfId="0" applyFont="1" applyFill="1" applyBorder="1" applyAlignment="1">
      <alignment vertical="top"/>
    </xf>
    <xf numFmtId="0" fontId="73" fillId="0" borderId="24" xfId="0" applyFont="1" applyBorder="1" applyAlignment="1">
      <alignment vertical="top"/>
    </xf>
    <xf numFmtId="0" fontId="73" fillId="0" borderId="1" xfId="0" applyFont="1" applyBorder="1" applyAlignment="1">
      <alignment vertical="top"/>
    </xf>
    <xf numFmtId="167" fontId="79" fillId="0" borderId="1" xfId="0" applyNumberFormat="1" applyFont="1" applyFill="1" applyBorder="1"/>
    <xf numFmtId="167" fontId="79" fillId="0" borderId="25" xfId="0" applyNumberFormat="1" applyFont="1" applyFill="1" applyBorder="1"/>
    <xf numFmtId="165" fontId="73" fillId="0" borderId="0" xfId="0" applyNumberFormat="1" applyFont="1" applyAlignment="1">
      <alignment vertical="top"/>
    </xf>
    <xf numFmtId="0" fontId="79" fillId="0" borderId="33" xfId="0" applyFont="1" applyBorder="1" applyAlignment="1">
      <alignment vertical="top"/>
    </xf>
    <xf numFmtId="0" fontId="82" fillId="0" borderId="0" xfId="0" applyFont="1" applyAlignment="1">
      <alignment vertical="top" wrapText="1"/>
    </xf>
    <xf numFmtId="168" fontId="69" fillId="0" borderId="0" xfId="1" applyFont="1" applyBorder="1" applyAlignment="1">
      <alignment vertical="top"/>
    </xf>
    <xf numFmtId="0" fontId="79" fillId="4" borderId="4" xfId="0" applyFont="1" applyFill="1" applyBorder="1" applyAlignment="1" applyProtection="1">
      <alignment horizontal="left" vertical="top" wrapText="1"/>
      <protection locked="0"/>
    </xf>
    <xf numFmtId="0" fontId="79" fillId="4" borderId="6" xfId="0" applyFont="1" applyFill="1" applyBorder="1" applyAlignment="1" applyProtection="1">
      <alignment horizontal="left" vertical="top" wrapText="1"/>
      <protection locked="0"/>
    </xf>
    <xf numFmtId="0" fontId="79" fillId="42" borderId="4" xfId="0" applyFont="1" applyFill="1" applyBorder="1" applyAlignment="1" applyProtection="1">
      <alignment horizontal="left" vertical="center" wrapText="1"/>
      <protection locked="0"/>
    </xf>
    <xf numFmtId="0" fontId="79" fillId="42" borderId="5" xfId="0" applyFont="1" applyFill="1" applyBorder="1" applyAlignment="1" applyProtection="1">
      <alignment horizontal="left" vertical="center" wrapText="1"/>
      <protection locked="0"/>
    </xf>
    <xf numFmtId="0" fontId="79" fillId="4" borderId="4" xfId="0" applyFont="1" applyFill="1" applyBorder="1" applyAlignment="1" applyProtection="1">
      <alignment horizontal="left" vertical="center" wrapText="1"/>
      <protection locked="0"/>
    </xf>
    <xf numFmtId="0" fontId="79" fillId="4" borderId="5" xfId="0" applyFont="1" applyFill="1" applyBorder="1" applyAlignment="1" applyProtection="1">
      <alignment horizontal="left" vertical="center" wrapText="1"/>
      <protection locked="0"/>
    </xf>
    <xf numFmtId="0" fontId="79" fillId="4" borderId="6" xfId="0" applyFont="1" applyFill="1" applyBorder="1" applyAlignment="1" applyProtection="1">
      <alignment horizontal="left" vertical="center" wrapText="1"/>
      <protection locked="0"/>
    </xf>
    <xf numFmtId="0" fontId="79" fillId="41" borderId="33" xfId="0" applyFont="1" applyFill="1" applyBorder="1" applyAlignment="1" applyProtection="1">
      <alignment horizontal="left" vertical="top" wrapText="1"/>
      <protection locked="0"/>
    </xf>
    <xf numFmtId="0" fontId="79" fillId="41" borderId="10" xfId="0" applyFont="1" applyFill="1" applyBorder="1" applyAlignment="1" applyProtection="1">
      <alignment horizontal="left" vertical="top" wrapText="1"/>
      <protection locked="0"/>
    </xf>
    <xf numFmtId="0" fontId="79" fillId="41" borderId="34" xfId="0" applyFont="1" applyFill="1" applyBorder="1" applyAlignment="1" applyProtection="1">
      <alignment horizontal="left" vertical="top" wrapText="1"/>
      <protection locked="0"/>
    </xf>
    <xf numFmtId="0" fontId="79" fillId="41" borderId="31" xfId="0" applyFont="1" applyFill="1" applyBorder="1" applyAlignment="1" applyProtection="1">
      <alignment horizontal="left" vertical="center" wrapText="1"/>
      <protection locked="0"/>
    </xf>
    <xf numFmtId="0" fontId="79" fillId="41" borderId="22" xfId="0" applyFont="1" applyFill="1" applyBorder="1" applyAlignment="1" applyProtection="1">
      <alignment horizontal="left" vertical="center" wrapText="1"/>
      <protection locked="0"/>
    </xf>
    <xf numFmtId="0" fontId="79" fillId="41" borderId="32" xfId="0" applyFont="1" applyFill="1" applyBorder="1" applyAlignment="1" applyProtection="1">
      <alignment horizontal="left" vertical="center" wrapText="1"/>
      <protection locked="0"/>
    </xf>
    <xf numFmtId="0" fontId="79" fillId="41" borderId="24" xfId="0" applyFont="1" applyFill="1" applyBorder="1" applyAlignment="1" applyProtection="1">
      <alignment horizontal="left" vertical="center" wrapText="1"/>
      <protection locked="0"/>
    </xf>
    <xf numFmtId="0" fontId="79" fillId="41" borderId="1" xfId="0" applyFont="1" applyFill="1" applyBorder="1" applyAlignment="1" applyProtection="1">
      <alignment horizontal="left" vertical="center" wrapText="1"/>
      <protection locked="0"/>
    </xf>
    <xf numFmtId="0" fontId="79" fillId="41" borderId="25" xfId="0" applyFont="1" applyFill="1" applyBorder="1" applyAlignment="1" applyProtection="1">
      <alignment horizontal="left" vertical="center" wrapText="1"/>
      <protection locked="0"/>
    </xf>
    <xf numFmtId="0" fontId="79" fillId="42" borderId="6" xfId="0" applyFont="1" applyFill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3" fillId="39" borderId="30" xfId="0" applyFont="1" applyFill="1" applyBorder="1" applyAlignment="1">
      <alignment horizontal="center" vertical="center"/>
    </xf>
    <xf numFmtId="0" fontId="13" fillId="39" borderId="28" xfId="0" applyFont="1" applyFill="1" applyBorder="1" applyAlignment="1">
      <alignment horizontal="center" vertical="center"/>
    </xf>
    <xf numFmtId="0" fontId="13" fillId="39" borderId="27" xfId="0" applyFont="1" applyFill="1" applyBorder="1" applyAlignment="1">
      <alignment horizontal="center" vertical="center"/>
    </xf>
    <xf numFmtId="0" fontId="79" fillId="0" borderId="23" xfId="0" applyFont="1" applyFill="1" applyBorder="1" applyAlignment="1">
      <alignment vertical="top"/>
    </xf>
    <xf numFmtId="0" fontId="79" fillId="0" borderId="0" xfId="0" applyFont="1" applyFill="1" applyBorder="1" applyAlignment="1">
      <alignment vertical="top"/>
    </xf>
    <xf numFmtId="0" fontId="79" fillId="0" borderId="32" xfId="0" applyFont="1" applyBorder="1" applyAlignment="1">
      <alignment horizontal="center" vertical="top" wrapText="1"/>
    </xf>
    <xf numFmtId="43" fontId="79" fillId="0" borderId="7" xfId="0" applyNumberFormat="1" applyFont="1" applyBorder="1" applyAlignment="1">
      <alignment vertical="top"/>
    </xf>
    <xf numFmtId="167" fontId="79" fillId="0" borderId="6" xfId="5" applyFont="1" applyBorder="1"/>
    <xf numFmtId="43" fontId="79" fillId="0" borderId="25" xfId="0" applyNumberFormat="1" applyFont="1" applyBorder="1" applyAlignment="1">
      <alignment vertical="top"/>
    </xf>
    <xf numFmtId="0" fontId="74" fillId="0" borderId="0" xfId="0" applyFont="1" applyFill="1" applyAlignment="1">
      <alignment vertical="top"/>
    </xf>
    <xf numFmtId="9" fontId="82" fillId="0" borderId="10" xfId="0" applyNumberFormat="1" applyFont="1" applyFill="1" applyBorder="1" applyAlignment="1">
      <alignment vertical="top"/>
    </xf>
    <xf numFmtId="9" fontId="79" fillId="0" borderId="10" xfId="0" applyNumberFormat="1" applyFont="1" applyFill="1" applyBorder="1" applyAlignment="1">
      <alignment vertical="top"/>
    </xf>
    <xf numFmtId="9" fontId="79" fillId="0" borderId="34" xfId="0" applyNumberFormat="1" applyFont="1" applyFill="1" applyBorder="1" applyAlignment="1">
      <alignment vertical="top"/>
    </xf>
  </cellXfs>
  <cellStyles count="334">
    <cellStyle name="******************************************" xfId="26" xr:uid="{00000000-0005-0000-0000-000000000000}"/>
    <cellStyle name="20% - Accent1 2" xfId="27" xr:uid="{00000000-0005-0000-0000-000001000000}"/>
    <cellStyle name="20% - Accent2 2" xfId="28" xr:uid="{00000000-0005-0000-0000-000002000000}"/>
    <cellStyle name="20% - Accent3 2" xfId="29" xr:uid="{00000000-0005-0000-0000-000003000000}"/>
    <cellStyle name="20% - Accent4 2" xfId="30" xr:uid="{00000000-0005-0000-0000-000004000000}"/>
    <cellStyle name="20% - Accent5 2" xfId="31" xr:uid="{00000000-0005-0000-0000-000005000000}"/>
    <cellStyle name="20% - Accent6 2" xfId="32" xr:uid="{00000000-0005-0000-0000-000006000000}"/>
    <cellStyle name="40% - Accent1 2" xfId="33" xr:uid="{00000000-0005-0000-0000-000007000000}"/>
    <cellStyle name="40% - Accent2 2" xfId="34" xr:uid="{00000000-0005-0000-0000-000008000000}"/>
    <cellStyle name="40% - Accent2 3" xfId="35" xr:uid="{00000000-0005-0000-0000-000009000000}"/>
    <cellStyle name="40% - Accent3 2" xfId="36" xr:uid="{00000000-0005-0000-0000-00000A000000}"/>
    <cellStyle name="40% - Accent4 2" xfId="37" xr:uid="{00000000-0005-0000-0000-00000B000000}"/>
    <cellStyle name="40% - Accent5 2" xfId="38" xr:uid="{00000000-0005-0000-0000-00000C000000}"/>
    <cellStyle name="40% - Accent6 2" xfId="39" xr:uid="{00000000-0005-0000-0000-00000D000000}"/>
    <cellStyle name="60% - Accent1 2" xfId="40" xr:uid="{00000000-0005-0000-0000-00000E000000}"/>
    <cellStyle name="60% - Accent2 2" xfId="41" xr:uid="{00000000-0005-0000-0000-00000F000000}"/>
    <cellStyle name="60% - Accent3 2" xfId="42" xr:uid="{00000000-0005-0000-0000-000010000000}"/>
    <cellStyle name="60% - Accent4 2" xfId="43" xr:uid="{00000000-0005-0000-0000-000011000000}"/>
    <cellStyle name="60% - Accent5 2" xfId="44" xr:uid="{00000000-0005-0000-0000-000012000000}"/>
    <cellStyle name="60% - Accent6 2" xfId="45" xr:uid="{00000000-0005-0000-0000-000013000000}"/>
    <cellStyle name="Accent1 2" xfId="46" xr:uid="{00000000-0005-0000-0000-000014000000}"/>
    <cellStyle name="Accent2 2" xfId="47" xr:uid="{00000000-0005-0000-0000-000015000000}"/>
    <cellStyle name="Accent3 2" xfId="48" xr:uid="{00000000-0005-0000-0000-000016000000}"/>
    <cellStyle name="Accent4 2" xfId="49" xr:uid="{00000000-0005-0000-0000-000017000000}"/>
    <cellStyle name="Accent5 2" xfId="50" xr:uid="{00000000-0005-0000-0000-000018000000}"/>
    <cellStyle name="Accent6 2" xfId="51" xr:uid="{00000000-0005-0000-0000-000019000000}"/>
    <cellStyle name="Bad 2" xfId="52" xr:uid="{00000000-0005-0000-0000-00001A000000}"/>
    <cellStyle name="Blockout" xfId="53" xr:uid="{00000000-0005-0000-0000-00001B000000}"/>
    <cellStyle name="Body" xfId="54" xr:uid="{00000000-0005-0000-0000-00001C000000}"/>
    <cellStyle name="Brand style" xfId="55" xr:uid="{00000000-0005-0000-0000-00001D000000}"/>
    <cellStyle name="C00A" xfId="56" xr:uid="{00000000-0005-0000-0000-00001E000000}"/>
    <cellStyle name="C00B" xfId="57" xr:uid="{00000000-0005-0000-0000-00001F000000}"/>
    <cellStyle name="C00L" xfId="58" xr:uid="{00000000-0005-0000-0000-000020000000}"/>
    <cellStyle name="C01A" xfId="59" xr:uid="{00000000-0005-0000-0000-000021000000}"/>
    <cellStyle name="C01B" xfId="60" xr:uid="{00000000-0005-0000-0000-000022000000}"/>
    <cellStyle name="C01H" xfId="61" xr:uid="{00000000-0005-0000-0000-000023000000}"/>
    <cellStyle name="C01L" xfId="62" xr:uid="{00000000-0005-0000-0000-000024000000}"/>
    <cellStyle name="C02A" xfId="63" xr:uid="{00000000-0005-0000-0000-000025000000}"/>
    <cellStyle name="C02B" xfId="64" xr:uid="{00000000-0005-0000-0000-000026000000}"/>
    <cellStyle name="C02H" xfId="65" xr:uid="{00000000-0005-0000-0000-000027000000}"/>
    <cellStyle name="C02L" xfId="66" xr:uid="{00000000-0005-0000-0000-000028000000}"/>
    <cellStyle name="C03A" xfId="67" xr:uid="{00000000-0005-0000-0000-000029000000}"/>
    <cellStyle name="C03B" xfId="68" xr:uid="{00000000-0005-0000-0000-00002A000000}"/>
    <cellStyle name="C03H" xfId="69" xr:uid="{00000000-0005-0000-0000-00002B000000}"/>
    <cellStyle name="C03L" xfId="70" xr:uid="{00000000-0005-0000-0000-00002C000000}"/>
    <cellStyle name="C04A" xfId="71" xr:uid="{00000000-0005-0000-0000-00002D000000}"/>
    <cellStyle name="C04B" xfId="72" xr:uid="{00000000-0005-0000-0000-00002E000000}"/>
    <cellStyle name="C04H" xfId="73" xr:uid="{00000000-0005-0000-0000-00002F000000}"/>
    <cellStyle name="C04L" xfId="74" xr:uid="{00000000-0005-0000-0000-000030000000}"/>
    <cellStyle name="C05A" xfId="75" xr:uid="{00000000-0005-0000-0000-000031000000}"/>
    <cellStyle name="C05B" xfId="76" xr:uid="{00000000-0005-0000-0000-000032000000}"/>
    <cellStyle name="C05H" xfId="77" xr:uid="{00000000-0005-0000-0000-000033000000}"/>
    <cellStyle name="C05L" xfId="78" xr:uid="{00000000-0005-0000-0000-000034000000}"/>
    <cellStyle name="C06A" xfId="79" xr:uid="{00000000-0005-0000-0000-000035000000}"/>
    <cellStyle name="C06B" xfId="80" xr:uid="{00000000-0005-0000-0000-000036000000}"/>
    <cellStyle name="C06H" xfId="81" xr:uid="{00000000-0005-0000-0000-000037000000}"/>
    <cellStyle name="C06L" xfId="82" xr:uid="{00000000-0005-0000-0000-000038000000}"/>
    <cellStyle name="C07A" xfId="83" xr:uid="{00000000-0005-0000-0000-000039000000}"/>
    <cellStyle name="C07B" xfId="84" xr:uid="{00000000-0005-0000-0000-00003A000000}"/>
    <cellStyle name="C07H" xfId="85" xr:uid="{00000000-0005-0000-0000-00003B000000}"/>
    <cellStyle name="C07L" xfId="86" xr:uid="{00000000-0005-0000-0000-00003C000000}"/>
    <cellStyle name="Calculation 2" xfId="87" xr:uid="{00000000-0005-0000-0000-00003D000000}"/>
    <cellStyle name="Check Cell 2" xfId="88" xr:uid="{00000000-0005-0000-0000-00003E000000}"/>
    <cellStyle name="Comma" xfId="1" builtinId="3"/>
    <cellStyle name="Comma (2)" xfId="89" xr:uid="{00000000-0005-0000-0000-000040000000}"/>
    <cellStyle name="Comma 10" xfId="90" xr:uid="{00000000-0005-0000-0000-000041000000}"/>
    <cellStyle name="Comma 11" xfId="91" xr:uid="{00000000-0005-0000-0000-000042000000}"/>
    <cellStyle name="Comma 12" xfId="92" xr:uid="{00000000-0005-0000-0000-000043000000}"/>
    <cellStyle name="Comma 13" xfId="93" xr:uid="{00000000-0005-0000-0000-000044000000}"/>
    <cellStyle name="Comma 14" xfId="94" xr:uid="{00000000-0005-0000-0000-000045000000}"/>
    <cellStyle name="Comma 15" xfId="95" xr:uid="{00000000-0005-0000-0000-000046000000}"/>
    <cellStyle name="Comma 16" xfId="96" xr:uid="{00000000-0005-0000-0000-000047000000}"/>
    <cellStyle name="Comma 17" xfId="97" xr:uid="{00000000-0005-0000-0000-000048000000}"/>
    <cellStyle name="Comma 18" xfId="98" xr:uid="{00000000-0005-0000-0000-000049000000}"/>
    <cellStyle name="Comma 19" xfId="99" xr:uid="{00000000-0005-0000-0000-00004A000000}"/>
    <cellStyle name="Comma 2" xfId="7" xr:uid="{00000000-0005-0000-0000-00004B000000}"/>
    <cellStyle name="Comma 2 2" xfId="15" xr:uid="{00000000-0005-0000-0000-00004C000000}"/>
    <cellStyle name="Comma 2 2 2" xfId="100" xr:uid="{00000000-0005-0000-0000-00004D000000}"/>
    <cellStyle name="Comma 2 3" xfId="101" xr:uid="{00000000-0005-0000-0000-00004E000000}"/>
    <cellStyle name="Comma 2_Book3" xfId="102" xr:uid="{00000000-0005-0000-0000-00004F000000}"/>
    <cellStyle name="Comma 20" xfId="103" xr:uid="{00000000-0005-0000-0000-000050000000}"/>
    <cellStyle name="Comma 21" xfId="104" xr:uid="{00000000-0005-0000-0000-000051000000}"/>
    <cellStyle name="Comma 22" xfId="105" xr:uid="{00000000-0005-0000-0000-000052000000}"/>
    <cellStyle name="Comma 23" xfId="106" xr:uid="{00000000-0005-0000-0000-000053000000}"/>
    <cellStyle name="Comma 24" xfId="332" xr:uid="{00000000-0005-0000-0000-000054000000}"/>
    <cellStyle name="Comma 3" xfId="20" xr:uid="{00000000-0005-0000-0000-000055000000}"/>
    <cellStyle name="Comma 3 2" xfId="107" xr:uid="{00000000-0005-0000-0000-000056000000}"/>
    <cellStyle name="Comma 3 3" xfId="108" xr:uid="{00000000-0005-0000-0000-000057000000}"/>
    <cellStyle name="Comma 4" xfId="23" xr:uid="{00000000-0005-0000-0000-000058000000}"/>
    <cellStyle name="Comma 4 2" xfId="109" xr:uid="{00000000-0005-0000-0000-000059000000}"/>
    <cellStyle name="Comma 4 3" xfId="110" xr:uid="{00000000-0005-0000-0000-00005A000000}"/>
    <cellStyle name="Comma 5" xfId="111" xr:uid="{00000000-0005-0000-0000-00005B000000}"/>
    <cellStyle name="Comma 5 2" xfId="112" xr:uid="{00000000-0005-0000-0000-00005C000000}"/>
    <cellStyle name="Comma 5 3" xfId="113" xr:uid="{00000000-0005-0000-0000-00005D000000}"/>
    <cellStyle name="Comma 6" xfId="114" xr:uid="{00000000-0005-0000-0000-00005E000000}"/>
    <cellStyle name="Comma 6 2" xfId="115" xr:uid="{00000000-0005-0000-0000-00005F000000}"/>
    <cellStyle name="Comma 6 3" xfId="116" xr:uid="{00000000-0005-0000-0000-000060000000}"/>
    <cellStyle name="Comma 7" xfId="117" xr:uid="{00000000-0005-0000-0000-000061000000}"/>
    <cellStyle name="Comma 8" xfId="118" xr:uid="{00000000-0005-0000-0000-000062000000}"/>
    <cellStyle name="Comma 9" xfId="119" xr:uid="{00000000-0005-0000-0000-000063000000}"/>
    <cellStyle name="Currency" xfId="5" builtinId="4"/>
    <cellStyle name="Currency 2" xfId="10" xr:uid="{00000000-0005-0000-0000-000065000000}"/>
    <cellStyle name="Currency 2 2" xfId="120" xr:uid="{00000000-0005-0000-0000-000066000000}"/>
    <cellStyle name="Currency 2 3" xfId="121" xr:uid="{00000000-0005-0000-0000-000067000000}"/>
    <cellStyle name="Currency 3" xfId="19" xr:uid="{00000000-0005-0000-0000-000068000000}"/>
    <cellStyle name="Currency 4" xfId="122" xr:uid="{00000000-0005-0000-0000-000069000000}"/>
    <cellStyle name="Currency 5" xfId="123" xr:uid="{00000000-0005-0000-0000-00006A000000}"/>
    <cellStyle name="Currency 6" xfId="24" xr:uid="{00000000-0005-0000-0000-00006B000000}"/>
    <cellStyle name="CurreŮcy_graph template1.xls Chart 2" xfId="124" xr:uid="{00000000-0005-0000-0000-00006C000000}"/>
    <cellStyle name="Explanatory Text 2" xfId="125" xr:uid="{00000000-0005-0000-0000-00006D000000}"/>
    <cellStyle name="Good 2" xfId="126" xr:uid="{00000000-0005-0000-0000-00006E000000}"/>
    <cellStyle name="GreenBackYellowTxt" xfId="127" xr:uid="{00000000-0005-0000-0000-00006F000000}"/>
    <cellStyle name="Grey" xfId="128" xr:uid="{00000000-0005-0000-0000-000070000000}"/>
    <cellStyle name="hard no" xfId="129" xr:uid="{00000000-0005-0000-0000-000071000000}"/>
    <cellStyle name="hard no 2" xfId="130" xr:uid="{00000000-0005-0000-0000-000072000000}"/>
    <cellStyle name="Header Total_Cash Flow Forecast, 12 Months" xfId="131" xr:uid="{00000000-0005-0000-0000-000073000000}"/>
    <cellStyle name="Header1" xfId="132" xr:uid="{00000000-0005-0000-0000-000074000000}"/>
    <cellStyle name="Header2" xfId="133" xr:uid="{00000000-0005-0000-0000-000075000000}"/>
    <cellStyle name="Heading 1 2" xfId="134" xr:uid="{00000000-0005-0000-0000-000076000000}"/>
    <cellStyle name="Heading 2 2" xfId="135" xr:uid="{00000000-0005-0000-0000-000077000000}"/>
    <cellStyle name="Heading 3 2" xfId="136" xr:uid="{00000000-0005-0000-0000-000078000000}"/>
    <cellStyle name="Heading 4 2" xfId="137" xr:uid="{00000000-0005-0000-0000-000079000000}"/>
    <cellStyle name="Hyperlink 2" xfId="138" xr:uid="{00000000-0005-0000-0000-00007A000000}"/>
    <cellStyle name="Hyperlink 3" xfId="139" xr:uid="{00000000-0005-0000-0000-00007B000000}"/>
    <cellStyle name="Import" xfId="140" xr:uid="{00000000-0005-0000-0000-00007C000000}"/>
    <cellStyle name="Import 2" xfId="141" xr:uid="{00000000-0005-0000-0000-00007D000000}"/>
    <cellStyle name="Import 3" xfId="142" xr:uid="{00000000-0005-0000-0000-00007E000000}"/>
    <cellStyle name="Import%" xfId="143" xr:uid="{00000000-0005-0000-0000-00007F000000}"/>
    <cellStyle name="Import% 2" xfId="144" xr:uid="{00000000-0005-0000-0000-000080000000}"/>
    <cellStyle name="Import% 3" xfId="145" xr:uid="{00000000-0005-0000-0000-000081000000}"/>
    <cellStyle name="Input (2)" xfId="146" xr:uid="{00000000-0005-0000-0000-000082000000}"/>
    <cellStyle name="Input [yellow]" xfId="147" xr:uid="{00000000-0005-0000-0000-000083000000}"/>
    <cellStyle name="Input 2" xfId="148" xr:uid="{00000000-0005-0000-0000-000084000000}"/>
    <cellStyle name="Input 3" xfId="149" xr:uid="{00000000-0005-0000-0000-000085000000}"/>
    <cellStyle name="Input 4" xfId="150" xr:uid="{00000000-0005-0000-0000-000086000000}"/>
    <cellStyle name="Input1" xfId="151" xr:uid="{00000000-0005-0000-0000-000087000000}"/>
    <cellStyle name="Input1 2" xfId="152" xr:uid="{00000000-0005-0000-0000-000088000000}"/>
    <cellStyle name="Input1 2 2" xfId="153" xr:uid="{00000000-0005-0000-0000-000089000000}"/>
    <cellStyle name="Input1 2 3" xfId="154" xr:uid="{00000000-0005-0000-0000-00008A000000}"/>
    <cellStyle name="Input1 3" xfId="155" xr:uid="{00000000-0005-0000-0000-00008B000000}"/>
    <cellStyle name="Input1 4" xfId="156" xr:uid="{00000000-0005-0000-0000-00008C000000}"/>
    <cellStyle name="Input1 5" xfId="157" xr:uid="{00000000-0005-0000-0000-00008D000000}"/>
    <cellStyle name="Input1%" xfId="158" xr:uid="{00000000-0005-0000-0000-00008E000000}"/>
    <cellStyle name="Input1% 2" xfId="159" xr:uid="{00000000-0005-0000-0000-00008F000000}"/>
    <cellStyle name="Input1% 2 2" xfId="160" xr:uid="{00000000-0005-0000-0000-000090000000}"/>
    <cellStyle name="Input1% 2 3" xfId="161" xr:uid="{00000000-0005-0000-0000-000091000000}"/>
    <cellStyle name="Input1% 3" xfId="162" xr:uid="{00000000-0005-0000-0000-000092000000}"/>
    <cellStyle name="Input1% 4" xfId="163" xr:uid="{00000000-0005-0000-0000-000093000000}"/>
    <cellStyle name="Input1% 5" xfId="164" xr:uid="{00000000-0005-0000-0000-000094000000}"/>
    <cellStyle name="Input1_18-Specific Analysis" xfId="165" xr:uid="{00000000-0005-0000-0000-000095000000}"/>
    <cellStyle name="Input1default%" xfId="166" xr:uid="{00000000-0005-0000-0000-000096000000}"/>
    <cellStyle name="Input2" xfId="167" xr:uid="{00000000-0005-0000-0000-000097000000}"/>
    <cellStyle name="Input2 2" xfId="168" xr:uid="{00000000-0005-0000-0000-000098000000}"/>
    <cellStyle name="Input2 3" xfId="169" xr:uid="{00000000-0005-0000-0000-000099000000}"/>
    <cellStyle name="Input2%" xfId="170" xr:uid="{00000000-0005-0000-0000-00009A000000}"/>
    <cellStyle name="Input2_Country Energy 2002 Retail Review info request v3.0" xfId="171" xr:uid="{00000000-0005-0000-0000-00009B000000}"/>
    <cellStyle name="Input3" xfId="172" xr:uid="{00000000-0005-0000-0000-00009C000000}"/>
    <cellStyle name="Input3 2" xfId="173" xr:uid="{00000000-0005-0000-0000-00009D000000}"/>
    <cellStyle name="Input3 3" xfId="174" xr:uid="{00000000-0005-0000-0000-00009E000000}"/>
    <cellStyle name="Input3%" xfId="175" xr:uid="{00000000-0005-0000-0000-00009F000000}"/>
    <cellStyle name="Input3_Country Energy 2002 Retail Review info request v3.0" xfId="176" xr:uid="{00000000-0005-0000-0000-0000A0000000}"/>
    <cellStyle name="Linked Cell 2" xfId="177" xr:uid="{00000000-0005-0000-0000-0000A1000000}"/>
    <cellStyle name="Neutral 2" xfId="178" xr:uid="{00000000-0005-0000-0000-0000A2000000}"/>
    <cellStyle name="no dec" xfId="179" xr:uid="{00000000-0005-0000-0000-0000A3000000}"/>
    <cellStyle name="No input" xfId="180" xr:uid="{00000000-0005-0000-0000-0000A4000000}"/>
    <cellStyle name="Normal" xfId="0" builtinId="0"/>
    <cellStyle name="Normal - Style1" xfId="181" xr:uid="{00000000-0005-0000-0000-0000A6000000}"/>
    <cellStyle name="Normal - Style1 2" xfId="182" xr:uid="{00000000-0005-0000-0000-0000A7000000}"/>
    <cellStyle name="Normal 10" xfId="183" xr:uid="{00000000-0005-0000-0000-0000A8000000}"/>
    <cellStyle name="Normal 10 2" xfId="184" xr:uid="{00000000-0005-0000-0000-0000A9000000}"/>
    <cellStyle name="Normal 11" xfId="185" xr:uid="{00000000-0005-0000-0000-0000AA000000}"/>
    <cellStyle name="Normal 11 2" xfId="186" xr:uid="{00000000-0005-0000-0000-0000AB000000}"/>
    <cellStyle name="Normal 12" xfId="187" xr:uid="{00000000-0005-0000-0000-0000AC000000}"/>
    <cellStyle name="Normal 12 2" xfId="188" xr:uid="{00000000-0005-0000-0000-0000AD000000}"/>
    <cellStyle name="Normal 13" xfId="189" xr:uid="{00000000-0005-0000-0000-0000AE000000}"/>
    <cellStyle name="Normal 13 2" xfId="190" xr:uid="{00000000-0005-0000-0000-0000AF000000}"/>
    <cellStyle name="Normal 14" xfId="191" xr:uid="{00000000-0005-0000-0000-0000B0000000}"/>
    <cellStyle name="Normal 14 2" xfId="192" xr:uid="{00000000-0005-0000-0000-0000B1000000}"/>
    <cellStyle name="Normal 15" xfId="193" xr:uid="{00000000-0005-0000-0000-0000B2000000}"/>
    <cellStyle name="Normal 16" xfId="194" xr:uid="{00000000-0005-0000-0000-0000B3000000}"/>
    <cellStyle name="Normal 17" xfId="195" xr:uid="{00000000-0005-0000-0000-0000B4000000}"/>
    <cellStyle name="Normal 18" xfId="196" xr:uid="{00000000-0005-0000-0000-0000B5000000}"/>
    <cellStyle name="Normal 19" xfId="197" xr:uid="{00000000-0005-0000-0000-0000B6000000}"/>
    <cellStyle name="Normal 2" xfId="2" xr:uid="{00000000-0005-0000-0000-0000B7000000}"/>
    <cellStyle name="Normal 2 2" xfId="13" xr:uid="{00000000-0005-0000-0000-0000B8000000}"/>
    <cellStyle name="Normal 2 2 2" xfId="198" xr:uid="{00000000-0005-0000-0000-0000B9000000}"/>
    <cellStyle name="Normal 2 3" xfId="21" xr:uid="{00000000-0005-0000-0000-0000BA000000}"/>
    <cellStyle name="Normal 2 4" xfId="199" xr:uid="{00000000-0005-0000-0000-0000BB000000}"/>
    <cellStyle name="Normal 2 5" xfId="200" xr:uid="{00000000-0005-0000-0000-0000BC000000}"/>
    <cellStyle name="Normal 2 6" xfId="6" xr:uid="{00000000-0005-0000-0000-0000BD000000}"/>
    <cellStyle name="Normal 20" xfId="201" xr:uid="{00000000-0005-0000-0000-0000BE000000}"/>
    <cellStyle name="Normal 21" xfId="202" xr:uid="{00000000-0005-0000-0000-0000BF000000}"/>
    <cellStyle name="Normal 22" xfId="203" xr:uid="{00000000-0005-0000-0000-0000C0000000}"/>
    <cellStyle name="Normal 23" xfId="204" xr:uid="{00000000-0005-0000-0000-0000C1000000}"/>
    <cellStyle name="Normal 24" xfId="205" xr:uid="{00000000-0005-0000-0000-0000C2000000}"/>
    <cellStyle name="Normal 25" xfId="206" xr:uid="{00000000-0005-0000-0000-0000C3000000}"/>
    <cellStyle name="Normal 26" xfId="207" xr:uid="{00000000-0005-0000-0000-0000C4000000}"/>
    <cellStyle name="Normal 27" xfId="208" xr:uid="{00000000-0005-0000-0000-0000C5000000}"/>
    <cellStyle name="Normal 28" xfId="209" xr:uid="{00000000-0005-0000-0000-0000C6000000}"/>
    <cellStyle name="Normal 29" xfId="210" xr:uid="{00000000-0005-0000-0000-0000C7000000}"/>
    <cellStyle name="Normal 29 2" xfId="211" xr:uid="{00000000-0005-0000-0000-0000C8000000}"/>
    <cellStyle name="Normal 3" xfId="11" xr:uid="{00000000-0005-0000-0000-0000C9000000}"/>
    <cellStyle name="Normal 3 2" xfId="16" xr:uid="{00000000-0005-0000-0000-0000CA000000}"/>
    <cellStyle name="Normal 3 3" xfId="212" xr:uid="{00000000-0005-0000-0000-0000CB000000}"/>
    <cellStyle name="Normal 3 4" xfId="213" xr:uid="{00000000-0005-0000-0000-0000CC000000}"/>
    <cellStyle name="Normal 30" xfId="214" xr:uid="{00000000-0005-0000-0000-0000CD000000}"/>
    <cellStyle name="Normal 31" xfId="215" xr:uid="{00000000-0005-0000-0000-0000CE000000}"/>
    <cellStyle name="Normal 32" xfId="216" xr:uid="{00000000-0005-0000-0000-0000CF000000}"/>
    <cellStyle name="Normal 33" xfId="217" xr:uid="{00000000-0005-0000-0000-0000D0000000}"/>
    <cellStyle name="Normal 34" xfId="218" xr:uid="{00000000-0005-0000-0000-0000D1000000}"/>
    <cellStyle name="Normal 35" xfId="219" xr:uid="{00000000-0005-0000-0000-0000D2000000}"/>
    <cellStyle name="Normal 36" xfId="220" xr:uid="{00000000-0005-0000-0000-0000D3000000}"/>
    <cellStyle name="Normal 37" xfId="221" xr:uid="{00000000-0005-0000-0000-0000D4000000}"/>
    <cellStyle name="Normal 38" xfId="222" xr:uid="{00000000-0005-0000-0000-0000D5000000}"/>
    <cellStyle name="Normal 39" xfId="223" xr:uid="{00000000-0005-0000-0000-0000D6000000}"/>
    <cellStyle name="Normal 4" xfId="12" xr:uid="{00000000-0005-0000-0000-0000D7000000}"/>
    <cellStyle name="Normal 4 2" xfId="224" xr:uid="{00000000-0005-0000-0000-0000D8000000}"/>
    <cellStyle name="Normal 4 2 2" xfId="225" xr:uid="{00000000-0005-0000-0000-0000D9000000}"/>
    <cellStyle name="Normal 4 3" xfId="226" xr:uid="{00000000-0005-0000-0000-0000DA000000}"/>
    <cellStyle name="Normal 40" xfId="227" xr:uid="{00000000-0005-0000-0000-0000DB000000}"/>
    <cellStyle name="Normal 41" xfId="228" xr:uid="{00000000-0005-0000-0000-0000DC000000}"/>
    <cellStyle name="Normal 42" xfId="229" xr:uid="{00000000-0005-0000-0000-0000DD000000}"/>
    <cellStyle name="Normal 43" xfId="230" xr:uid="{00000000-0005-0000-0000-0000DE000000}"/>
    <cellStyle name="Normal 44" xfId="231" xr:uid="{00000000-0005-0000-0000-0000DF000000}"/>
    <cellStyle name="Normal 45" xfId="232" xr:uid="{00000000-0005-0000-0000-0000E0000000}"/>
    <cellStyle name="Normal 46" xfId="233" xr:uid="{00000000-0005-0000-0000-0000E1000000}"/>
    <cellStyle name="Normal 46 2" xfId="234" xr:uid="{00000000-0005-0000-0000-0000E2000000}"/>
    <cellStyle name="Normal 47" xfId="235" xr:uid="{00000000-0005-0000-0000-0000E3000000}"/>
    <cellStyle name="Normal 48" xfId="331" xr:uid="{00000000-0005-0000-0000-0000E4000000}"/>
    <cellStyle name="Normal 5" xfId="25" xr:uid="{00000000-0005-0000-0000-0000E5000000}"/>
    <cellStyle name="Normal 5 2" xfId="236" xr:uid="{00000000-0005-0000-0000-0000E6000000}"/>
    <cellStyle name="Normal 5 3" xfId="237" xr:uid="{00000000-0005-0000-0000-0000E7000000}"/>
    <cellStyle name="Normal 6" xfId="3" xr:uid="{00000000-0005-0000-0000-0000E8000000}"/>
    <cellStyle name="Normal 6 2" xfId="238" xr:uid="{00000000-0005-0000-0000-0000E9000000}"/>
    <cellStyle name="Normal 6 3" xfId="239" xr:uid="{00000000-0005-0000-0000-0000EA000000}"/>
    <cellStyle name="Normal 6 4" xfId="240" xr:uid="{00000000-0005-0000-0000-0000EB000000}"/>
    <cellStyle name="Normal 7" xfId="241" xr:uid="{00000000-0005-0000-0000-0000EC000000}"/>
    <cellStyle name="Normal 7 2" xfId="242" xr:uid="{00000000-0005-0000-0000-0000ED000000}"/>
    <cellStyle name="Normal 8" xfId="243" xr:uid="{00000000-0005-0000-0000-0000EE000000}"/>
    <cellStyle name="Normal 8 2" xfId="244" xr:uid="{00000000-0005-0000-0000-0000EF000000}"/>
    <cellStyle name="Normal 9" xfId="245" xr:uid="{00000000-0005-0000-0000-0000F0000000}"/>
    <cellStyle name="Normal 9 2" xfId="246" xr:uid="{00000000-0005-0000-0000-0000F1000000}"/>
    <cellStyle name="Normale_blended" xfId="247" xr:uid="{00000000-0005-0000-0000-0000F2000000}"/>
    <cellStyle name="Note 2" xfId="248" xr:uid="{00000000-0005-0000-0000-0000F3000000}"/>
    <cellStyle name="Note 3" xfId="249" xr:uid="{00000000-0005-0000-0000-0000F4000000}"/>
    <cellStyle name="Output 2" xfId="250" xr:uid="{00000000-0005-0000-0000-0000F5000000}"/>
    <cellStyle name="Percent" xfId="4" builtinId="5"/>
    <cellStyle name="Percent [2]" xfId="251" xr:uid="{00000000-0005-0000-0000-0000F7000000}"/>
    <cellStyle name="Percent [2] 2" xfId="252" xr:uid="{00000000-0005-0000-0000-0000F8000000}"/>
    <cellStyle name="Percent [2] 2 2" xfId="253" xr:uid="{00000000-0005-0000-0000-0000F9000000}"/>
    <cellStyle name="Percent [2] 2 3" xfId="254" xr:uid="{00000000-0005-0000-0000-0000FA000000}"/>
    <cellStyle name="Percent [2] 3" xfId="255" xr:uid="{00000000-0005-0000-0000-0000FB000000}"/>
    <cellStyle name="Percent 10" xfId="256" xr:uid="{00000000-0005-0000-0000-0000FC000000}"/>
    <cellStyle name="Percent 11" xfId="257" xr:uid="{00000000-0005-0000-0000-0000FD000000}"/>
    <cellStyle name="Percent 12" xfId="258" xr:uid="{00000000-0005-0000-0000-0000FE000000}"/>
    <cellStyle name="Percent 13" xfId="259" xr:uid="{00000000-0005-0000-0000-0000FF000000}"/>
    <cellStyle name="Percent 14" xfId="260" xr:uid="{00000000-0005-0000-0000-000000010000}"/>
    <cellStyle name="Percent 15" xfId="261" xr:uid="{00000000-0005-0000-0000-000001010000}"/>
    <cellStyle name="Percent 16" xfId="262" xr:uid="{00000000-0005-0000-0000-000002010000}"/>
    <cellStyle name="Percent 17" xfId="263" xr:uid="{00000000-0005-0000-0000-000003010000}"/>
    <cellStyle name="Percent 18" xfId="264" xr:uid="{00000000-0005-0000-0000-000004010000}"/>
    <cellStyle name="Percent 19" xfId="265" xr:uid="{00000000-0005-0000-0000-000005010000}"/>
    <cellStyle name="Percent 2" xfId="8" xr:uid="{00000000-0005-0000-0000-000006010000}"/>
    <cellStyle name="Percent 2 2" xfId="14" xr:uid="{00000000-0005-0000-0000-000007010000}"/>
    <cellStyle name="Percent 2 3" xfId="266" xr:uid="{00000000-0005-0000-0000-000008010000}"/>
    <cellStyle name="Percent 2 3 2" xfId="267" xr:uid="{00000000-0005-0000-0000-000009010000}"/>
    <cellStyle name="Percent 2 3 3" xfId="268" xr:uid="{00000000-0005-0000-0000-00000A010000}"/>
    <cellStyle name="Percent 2 4" xfId="269" xr:uid="{00000000-0005-0000-0000-00000B010000}"/>
    <cellStyle name="Percent 2 5" xfId="270" xr:uid="{00000000-0005-0000-0000-00000C010000}"/>
    <cellStyle name="Percent 2 6" xfId="271" xr:uid="{00000000-0005-0000-0000-00000D010000}"/>
    <cellStyle name="Percent 2 7" xfId="272" xr:uid="{00000000-0005-0000-0000-00000E010000}"/>
    <cellStyle name="Percent 20" xfId="273" xr:uid="{00000000-0005-0000-0000-00000F010000}"/>
    <cellStyle name="Percent 21" xfId="274" xr:uid="{00000000-0005-0000-0000-000010010000}"/>
    <cellStyle name="Percent 22" xfId="275" xr:uid="{00000000-0005-0000-0000-000011010000}"/>
    <cellStyle name="Percent 23" xfId="276" xr:uid="{00000000-0005-0000-0000-000012010000}"/>
    <cellStyle name="Percent 24" xfId="333" xr:uid="{00000000-0005-0000-0000-000013010000}"/>
    <cellStyle name="Percent 3" xfId="17" xr:uid="{00000000-0005-0000-0000-000014010000}"/>
    <cellStyle name="Percent 3 2" xfId="277" xr:uid="{00000000-0005-0000-0000-000015010000}"/>
    <cellStyle name="Percent 4" xfId="18" xr:uid="{00000000-0005-0000-0000-000016010000}"/>
    <cellStyle name="Percent 4 2" xfId="278" xr:uid="{00000000-0005-0000-0000-000017010000}"/>
    <cellStyle name="Percent 5" xfId="22" xr:uid="{00000000-0005-0000-0000-000018010000}"/>
    <cellStyle name="Percent 5 2" xfId="279" xr:uid="{00000000-0005-0000-0000-000019010000}"/>
    <cellStyle name="Percent 6" xfId="280" xr:uid="{00000000-0005-0000-0000-00001A010000}"/>
    <cellStyle name="Percent 7" xfId="281" xr:uid="{00000000-0005-0000-0000-00001B010000}"/>
    <cellStyle name="Percent 8" xfId="282" xr:uid="{00000000-0005-0000-0000-00001C010000}"/>
    <cellStyle name="Percent 9" xfId="283" xr:uid="{00000000-0005-0000-0000-00001D010000}"/>
    <cellStyle name="PSChar" xfId="284" xr:uid="{00000000-0005-0000-0000-00001E010000}"/>
    <cellStyle name="PSDate" xfId="285" xr:uid="{00000000-0005-0000-0000-00001F010000}"/>
    <cellStyle name="PSDec" xfId="286" xr:uid="{00000000-0005-0000-0000-000020010000}"/>
    <cellStyle name="PSHeading" xfId="287" xr:uid="{00000000-0005-0000-0000-000021010000}"/>
    <cellStyle name="PSInt" xfId="288" xr:uid="{00000000-0005-0000-0000-000022010000}"/>
    <cellStyle name="PSSpacer" xfId="289" xr:uid="{00000000-0005-0000-0000-000023010000}"/>
    <cellStyle name="R00A" xfId="290" xr:uid="{00000000-0005-0000-0000-000024010000}"/>
    <cellStyle name="R00B" xfId="291" xr:uid="{00000000-0005-0000-0000-000025010000}"/>
    <cellStyle name="R00L" xfId="292" xr:uid="{00000000-0005-0000-0000-000026010000}"/>
    <cellStyle name="R01A" xfId="293" xr:uid="{00000000-0005-0000-0000-000027010000}"/>
    <cellStyle name="R01B" xfId="294" xr:uid="{00000000-0005-0000-0000-000028010000}"/>
    <cellStyle name="R01H" xfId="295" xr:uid="{00000000-0005-0000-0000-000029010000}"/>
    <cellStyle name="R01L" xfId="296" xr:uid="{00000000-0005-0000-0000-00002A010000}"/>
    <cellStyle name="R02A" xfId="297" xr:uid="{00000000-0005-0000-0000-00002B010000}"/>
    <cellStyle name="R02B" xfId="298" xr:uid="{00000000-0005-0000-0000-00002C010000}"/>
    <cellStyle name="R02H" xfId="299" xr:uid="{00000000-0005-0000-0000-00002D010000}"/>
    <cellStyle name="R02L" xfId="300" xr:uid="{00000000-0005-0000-0000-00002E010000}"/>
    <cellStyle name="R03A" xfId="301" xr:uid="{00000000-0005-0000-0000-00002F010000}"/>
    <cellStyle name="R03B" xfId="302" xr:uid="{00000000-0005-0000-0000-000030010000}"/>
    <cellStyle name="R03H" xfId="303" xr:uid="{00000000-0005-0000-0000-000031010000}"/>
    <cellStyle name="R03L" xfId="304" xr:uid="{00000000-0005-0000-0000-000032010000}"/>
    <cellStyle name="R04A" xfId="305" xr:uid="{00000000-0005-0000-0000-000033010000}"/>
    <cellStyle name="R04B" xfId="306" xr:uid="{00000000-0005-0000-0000-000034010000}"/>
    <cellStyle name="R04H" xfId="307" xr:uid="{00000000-0005-0000-0000-000035010000}"/>
    <cellStyle name="R04L" xfId="308" xr:uid="{00000000-0005-0000-0000-000036010000}"/>
    <cellStyle name="R05A" xfId="309" xr:uid="{00000000-0005-0000-0000-000037010000}"/>
    <cellStyle name="R05B" xfId="310" xr:uid="{00000000-0005-0000-0000-000038010000}"/>
    <cellStyle name="R05H" xfId="311" xr:uid="{00000000-0005-0000-0000-000039010000}"/>
    <cellStyle name="R05L" xfId="312" xr:uid="{00000000-0005-0000-0000-00003A010000}"/>
    <cellStyle name="R06A" xfId="313" xr:uid="{00000000-0005-0000-0000-00003B010000}"/>
    <cellStyle name="R06B" xfId="314" xr:uid="{00000000-0005-0000-0000-00003C010000}"/>
    <cellStyle name="R06H" xfId="315" xr:uid="{00000000-0005-0000-0000-00003D010000}"/>
    <cellStyle name="R06L" xfId="316" xr:uid="{00000000-0005-0000-0000-00003E010000}"/>
    <cellStyle name="R07A" xfId="317" xr:uid="{00000000-0005-0000-0000-00003F010000}"/>
    <cellStyle name="R07B" xfId="318" xr:uid="{00000000-0005-0000-0000-000040010000}"/>
    <cellStyle name="R07H" xfId="319" xr:uid="{00000000-0005-0000-0000-000041010000}"/>
    <cellStyle name="R07L" xfId="320" xr:uid="{00000000-0005-0000-0000-000042010000}"/>
    <cellStyle name="Style 1" xfId="321" xr:uid="{00000000-0005-0000-0000-000043010000}"/>
    <cellStyle name="Style 1 2" xfId="322" xr:uid="{00000000-0005-0000-0000-000044010000}"/>
    <cellStyle name="Times New Roman" xfId="323" xr:uid="{00000000-0005-0000-0000-000045010000}"/>
    <cellStyle name="Title 2" xfId="324" xr:uid="{00000000-0005-0000-0000-000046010000}"/>
    <cellStyle name="Total 2" xfId="325" xr:uid="{00000000-0005-0000-0000-000047010000}"/>
    <cellStyle name="Valuta (0)_spies97" xfId="326" xr:uid="{00000000-0005-0000-0000-000048010000}"/>
    <cellStyle name="Warning Text 2" xfId="327" xr:uid="{00000000-0005-0000-0000-000049010000}"/>
    <cellStyle name="White rows" xfId="9" xr:uid="{00000000-0005-0000-0000-00004A010000}"/>
    <cellStyle name="White rows 2" xfId="328" xr:uid="{00000000-0005-0000-0000-00004B010000}"/>
    <cellStyle name="YELLOW" xfId="329" xr:uid="{00000000-0005-0000-0000-00004C010000}"/>
    <cellStyle name="YellowBackGreenTxt" xfId="330" xr:uid="{00000000-0005-0000-0000-00004D01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tilnsw-my.sharepoint.com/Coy1-Fin/Reg_Affairs/2014%20Determination/1-Substantive%20Reg%20Proposal%20(SRP)/2-%20SRP/PTRM%20SRP%20V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Input"/>
      <sheetName val="WACC"/>
      <sheetName val="Assets"/>
      <sheetName val="Analysis"/>
      <sheetName val="Forecast revenues"/>
      <sheetName val="Equity raising cost-capex"/>
      <sheetName val="X factor"/>
      <sheetName val="Chart2"/>
      <sheetName val="Chart3"/>
      <sheetName val="Chart4"/>
    </sheetNames>
    <sheetDataSet>
      <sheetData sheetId="0"/>
      <sheetData sheetId="1">
        <row r="186">
          <cell r="G186">
            <v>4.7800000000000002E-2</v>
          </cell>
        </row>
        <row r="187">
          <cell r="G187">
            <v>2.5000000000000001E-2</v>
          </cell>
        </row>
        <row r="188">
          <cell r="G188">
            <v>3.2000000000000008E-2</v>
          </cell>
        </row>
        <row r="189">
          <cell r="G189">
            <v>6.5000000000000002E-2</v>
          </cell>
        </row>
        <row r="190">
          <cell r="G190">
            <v>0.25</v>
          </cell>
        </row>
        <row r="191">
          <cell r="G191">
            <v>0.6</v>
          </cell>
        </row>
        <row r="192">
          <cell r="G192">
            <v>0.82</v>
          </cell>
        </row>
      </sheetData>
      <sheetData sheetId="2"/>
      <sheetData sheetId="3"/>
      <sheetData sheetId="4">
        <row r="70">
          <cell r="D70">
            <v>0.3000000000000026</v>
          </cell>
        </row>
      </sheetData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Essential Energy">
  <a:themeElements>
    <a:clrScheme name="Essential Energy">
      <a:dk1>
        <a:srgbClr val="F58025"/>
      </a:dk1>
      <a:lt1>
        <a:sysClr val="window" lastClr="FFFFFF"/>
      </a:lt1>
      <a:dk2>
        <a:srgbClr val="4D4D4F"/>
      </a:dk2>
      <a:lt2>
        <a:srgbClr val="F58025"/>
      </a:lt2>
      <a:accent1>
        <a:srgbClr val="006A71"/>
      </a:accent1>
      <a:accent2>
        <a:srgbClr val="77957D"/>
      </a:accent2>
      <a:accent3>
        <a:srgbClr val="5D87A1"/>
      </a:accent3>
      <a:accent4>
        <a:srgbClr val="84373C"/>
      </a:accent4>
      <a:accent5>
        <a:srgbClr val="807F83"/>
      </a:accent5>
      <a:accent6>
        <a:srgbClr val="FAB819"/>
      </a:accent6>
      <a:hlink>
        <a:srgbClr val="000000"/>
      </a:hlink>
      <a:folHlink>
        <a:srgbClr val="4D4D4F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rgb="FF00B050"/>
  </sheetPr>
  <dimension ref="A1:T61"/>
  <sheetViews>
    <sheetView tabSelected="1" zoomScaleNormal="100" workbookViewId="0">
      <pane ySplit="4" topLeftCell="A5" activePane="bottomLeft" state="frozenSplit"/>
      <selection pane="bottomLeft" activeCell="G61" sqref="G61:L61"/>
    </sheetView>
  </sheetViews>
  <sheetFormatPr defaultColWidth="10.85546875" defaultRowHeight="12.75" x14ac:dyDescent="0.2"/>
  <cols>
    <col min="1" max="1" width="34" style="30" customWidth="1"/>
    <col min="2" max="2" width="11.28515625" style="30" bestFit="1" customWidth="1"/>
    <col min="3" max="12" width="10" style="30" customWidth="1"/>
    <col min="13" max="13" width="10.5703125" style="30" customWidth="1"/>
    <col min="14" max="14" width="3" style="30" customWidth="1"/>
    <col min="15" max="15" width="43.85546875" style="31" customWidth="1"/>
    <col min="16" max="16384" width="10.85546875" style="30"/>
  </cols>
  <sheetData>
    <row r="1" spans="1:15" ht="25.5" x14ac:dyDescent="0.2">
      <c r="A1" s="29" t="s">
        <v>15</v>
      </c>
      <c r="B1" s="29"/>
      <c r="C1" s="29"/>
    </row>
    <row r="2" spans="1:15" ht="15.75" x14ac:dyDescent="0.2">
      <c r="A2" s="32" t="s">
        <v>16</v>
      </c>
      <c r="B2" s="33"/>
      <c r="H2" s="34"/>
    </row>
    <row r="3" spans="1:15" ht="18" x14ac:dyDescent="0.2">
      <c r="A3" s="207"/>
      <c r="B3"/>
      <c r="D3" s="35"/>
      <c r="H3" s="34"/>
    </row>
    <row r="6" spans="1:15" x14ac:dyDescent="0.2">
      <c r="C6" s="36"/>
      <c r="I6" s="37"/>
      <c r="J6" s="38"/>
      <c r="K6" s="38"/>
      <c r="L6" s="38"/>
      <c r="O6" s="39" t="s">
        <v>22</v>
      </c>
    </row>
    <row r="7" spans="1:15" x14ac:dyDescent="0.2">
      <c r="A7" s="40" t="s">
        <v>99</v>
      </c>
      <c r="B7" s="41"/>
      <c r="C7" s="42" t="s">
        <v>8</v>
      </c>
      <c r="D7" s="42" t="s">
        <v>9</v>
      </c>
      <c r="E7" s="42" t="s">
        <v>10</v>
      </c>
      <c r="F7" s="42" t="s">
        <v>11</v>
      </c>
      <c r="G7" s="42" t="s">
        <v>12</v>
      </c>
      <c r="H7" s="43" t="s">
        <v>26</v>
      </c>
      <c r="I7" s="43" t="s">
        <v>27</v>
      </c>
      <c r="J7" s="43" t="s">
        <v>28</v>
      </c>
      <c r="K7" s="43" t="s">
        <v>29</v>
      </c>
      <c r="L7" s="44" t="s">
        <v>30</v>
      </c>
    </row>
    <row r="8" spans="1:15" x14ac:dyDescent="0.2">
      <c r="A8" s="45" t="s">
        <v>31</v>
      </c>
      <c r="B8" s="41"/>
      <c r="C8" s="46"/>
      <c r="D8" s="46"/>
      <c r="E8" s="47"/>
      <c r="F8" s="47"/>
      <c r="G8" s="48">
        <f>+G9</f>
        <v>1.95E-2</v>
      </c>
      <c r="H8" s="48">
        <f t="shared" ref="H8:L8" si="0">+H9</f>
        <v>2.5000000000000001E-2</v>
      </c>
      <c r="I8" s="48">
        <f t="shared" si="0"/>
        <v>2.5000000000000001E-2</v>
      </c>
      <c r="J8" s="48">
        <f t="shared" si="0"/>
        <v>2.5000000000000001E-2</v>
      </c>
      <c r="K8" s="48">
        <f t="shared" si="0"/>
        <v>2.5000000000000001E-2</v>
      </c>
      <c r="L8" s="49">
        <f t="shared" si="0"/>
        <v>2.5000000000000001E-2</v>
      </c>
    </row>
    <row r="9" spans="1:15" x14ac:dyDescent="0.2">
      <c r="A9" s="50" t="s">
        <v>32</v>
      </c>
      <c r="B9" s="51"/>
      <c r="C9" s="52"/>
      <c r="D9" s="52"/>
      <c r="E9" s="52"/>
      <c r="F9" s="52">
        <v>1.2769909449732886E-2</v>
      </c>
      <c r="G9" s="52">
        <v>1.95E-2</v>
      </c>
      <c r="H9" s="52">
        <v>2.5000000000000001E-2</v>
      </c>
      <c r="I9" s="52">
        <v>2.5000000000000001E-2</v>
      </c>
      <c r="J9" s="52">
        <v>2.5000000000000001E-2</v>
      </c>
      <c r="K9" s="52">
        <v>2.5000000000000001E-2</v>
      </c>
      <c r="L9" s="53">
        <v>2.5000000000000001E-2</v>
      </c>
    </row>
    <row r="10" spans="1:15" x14ac:dyDescent="0.2">
      <c r="A10" s="50" t="s">
        <v>33</v>
      </c>
      <c r="B10" s="51"/>
      <c r="C10" s="51"/>
      <c r="D10" s="51"/>
      <c r="E10" s="51"/>
      <c r="F10" s="52">
        <f>+F9</f>
        <v>1.2769909449732886E-2</v>
      </c>
      <c r="G10" s="52">
        <f>+G9</f>
        <v>1.95E-2</v>
      </c>
      <c r="H10" s="51"/>
      <c r="I10" s="51"/>
      <c r="J10" s="51"/>
      <c r="K10" s="51"/>
      <c r="L10" s="54"/>
    </row>
    <row r="11" spans="1:15" x14ac:dyDescent="0.2">
      <c r="A11" s="55" t="s">
        <v>45</v>
      </c>
      <c r="B11" s="56"/>
      <c r="C11" s="56"/>
      <c r="D11" s="56"/>
      <c r="E11" s="56"/>
      <c r="F11" s="57">
        <f>1+F10</f>
        <v>1.0127699094497329</v>
      </c>
      <c r="G11" s="57">
        <f>+F11*(1+G10)</f>
        <v>1.0325189226840028</v>
      </c>
      <c r="H11" s="56"/>
      <c r="I11" s="56"/>
      <c r="J11" s="56"/>
      <c r="K11" s="56"/>
      <c r="L11" s="58"/>
    </row>
    <row r="12" spans="1:15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</row>
    <row r="13" spans="1:15" x14ac:dyDescent="0.2">
      <c r="A13" s="60" t="s">
        <v>21</v>
      </c>
      <c r="B13" s="61" t="s">
        <v>118</v>
      </c>
      <c r="C13" s="61"/>
      <c r="D13" s="61"/>
      <c r="E13" s="61"/>
      <c r="F13" s="62"/>
      <c r="G13" s="63"/>
      <c r="H13" s="64">
        <v>6.3420000000000004E-2</v>
      </c>
      <c r="I13" s="64">
        <v>6.3420000000000004E-2</v>
      </c>
      <c r="J13" s="64">
        <v>6.3420000000000004E-2</v>
      </c>
      <c r="K13" s="64">
        <v>6.3420000000000004E-2</v>
      </c>
      <c r="L13" s="65">
        <v>6.3420000000000004E-2</v>
      </c>
      <c r="O13" s="66" t="s">
        <v>122</v>
      </c>
    </row>
    <row r="14" spans="1:15" x14ac:dyDescent="0.2">
      <c r="A14" s="67"/>
      <c r="B14" s="68"/>
      <c r="C14" s="68"/>
      <c r="D14" s="68"/>
      <c r="E14" s="68"/>
      <c r="F14" s="69"/>
      <c r="G14" s="70"/>
      <c r="H14" s="71"/>
      <c r="I14" s="71"/>
      <c r="J14" s="71"/>
      <c r="K14" s="71"/>
      <c r="L14" s="71"/>
      <c r="O14" s="72"/>
    </row>
    <row r="15" spans="1:15" ht="25.5" customHeight="1" x14ac:dyDescent="0.2">
      <c r="A15" s="73" t="s">
        <v>91</v>
      </c>
      <c r="B15" s="75" t="s">
        <v>119</v>
      </c>
      <c r="C15" s="74"/>
      <c r="D15" s="75"/>
      <c r="E15" s="76"/>
      <c r="F15" s="76">
        <f>0.02</f>
        <v>0.02</v>
      </c>
      <c r="G15" s="77">
        <f>(G9/2)</f>
        <v>9.75E-3</v>
      </c>
      <c r="H15" s="78"/>
      <c r="I15" s="78"/>
      <c r="J15" s="78"/>
      <c r="K15" s="78"/>
      <c r="L15" s="79"/>
      <c r="O15" s="179" t="s">
        <v>98</v>
      </c>
    </row>
    <row r="16" spans="1:15" x14ac:dyDescent="0.2">
      <c r="A16" s="80" t="s">
        <v>92</v>
      </c>
      <c r="B16" s="82" t="s">
        <v>120</v>
      </c>
      <c r="C16" s="81"/>
      <c r="D16" s="82"/>
      <c r="E16" s="83"/>
      <c r="F16" s="83"/>
      <c r="G16" s="84"/>
      <c r="H16" s="84">
        <v>1</v>
      </c>
      <c r="I16" s="84">
        <v>1</v>
      </c>
      <c r="J16" s="85">
        <v>1.0109999999999999</v>
      </c>
      <c r="K16" s="85">
        <v>1.0231319999999999</v>
      </c>
      <c r="L16" s="86">
        <v>1.0337725727999998</v>
      </c>
      <c r="O16" s="180"/>
    </row>
    <row r="17" spans="1:20" x14ac:dyDescent="0.2">
      <c r="I17" s="87"/>
      <c r="J17" s="87"/>
      <c r="K17" s="87"/>
      <c r="L17" s="87"/>
      <c r="M17" s="87"/>
      <c r="O17" s="72"/>
    </row>
    <row r="18" spans="1:20" x14ac:dyDescent="0.2">
      <c r="A18" s="88" t="s">
        <v>13</v>
      </c>
      <c r="B18" s="89"/>
      <c r="C18" s="89"/>
      <c r="D18" s="89"/>
      <c r="E18" s="89"/>
      <c r="F18" s="89"/>
      <c r="G18" s="89"/>
    </row>
    <row r="19" spans="1:20" ht="33.75" x14ac:dyDescent="0.2">
      <c r="A19" s="90" t="s">
        <v>14</v>
      </c>
      <c r="B19" s="91" t="s">
        <v>2</v>
      </c>
      <c r="C19" s="91" t="s">
        <v>0</v>
      </c>
      <c r="D19" s="91" t="s">
        <v>37</v>
      </c>
      <c r="E19" s="92" t="s">
        <v>36</v>
      </c>
      <c r="F19" s="93" t="s">
        <v>51</v>
      </c>
      <c r="G19" s="94" t="s">
        <v>52</v>
      </c>
      <c r="H19" s="95" t="s">
        <v>101</v>
      </c>
      <c r="I19" s="203" t="s">
        <v>117</v>
      </c>
      <c r="O19" s="96" t="s">
        <v>93</v>
      </c>
    </row>
    <row r="20" spans="1:20" x14ac:dyDescent="0.2">
      <c r="A20" s="97" t="s">
        <v>1</v>
      </c>
      <c r="B20" s="98" t="s">
        <v>35</v>
      </c>
      <c r="C20" s="98" t="s">
        <v>56</v>
      </c>
      <c r="D20" s="98">
        <v>28</v>
      </c>
      <c r="E20" s="99">
        <v>45.84</v>
      </c>
      <c r="F20" s="100">
        <f>E20*(1+F$15)</f>
        <v>46.756800000000005</v>
      </c>
      <c r="G20" s="101">
        <f>F20*(1+G$15)</f>
        <v>47.212678799999999</v>
      </c>
      <c r="H20" s="102">
        <f>G20*(1+$E$29)</f>
        <v>73.74148301772</v>
      </c>
      <c r="I20" s="204">
        <f>(G20+(G20*($E$35+$E$34)))*$E$36</f>
        <v>133.8725894163336</v>
      </c>
      <c r="O20" s="103"/>
    </row>
    <row r="21" spans="1:20" x14ac:dyDescent="0.2">
      <c r="A21" s="97" t="s">
        <v>54</v>
      </c>
      <c r="B21" s="98" t="s">
        <v>34</v>
      </c>
      <c r="C21" s="98" t="s">
        <v>57</v>
      </c>
      <c r="D21" s="98">
        <v>40</v>
      </c>
      <c r="E21" s="99">
        <v>62.63</v>
      </c>
      <c r="F21" s="100">
        <f t="shared" ref="F21:G25" si="1">E21*(1+F$15)</f>
        <v>63.882600000000004</v>
      </c>
      <c r="G21" s="101">
        <f t="shared" si="1"/>
        <v>64.505455350000005</v>
      </c>
      <c r="H21" s="102">
        <f t="shared" ref="H21:H25" si="2">G21*(1+$E$29)</f>
        <v>100.75107071116501</v>
      </c>
      <c r="I21" s="204">
        <f t="shared" ref="I21:I25" si="3">(G21+(G21*($E$35+$E$34)))*$E$36</f>
        <v>182.9066377649427</v>
      </c>
      <c r="O21" s="103"/>
    </row>
    <row r="22" spans="1:20" x14ac:dyDescent="0.2">
      <c r="A22" s="97" t="s">
        <v>39</v>
      </c>
      <c r="B22" s="98" t="s">
        <v>4</v>
      </c>
      <c r="C22" s="98" t="s">
        <v>58</v>
      </c>
      <c r="D22" s="98">
        <v>40</v>
      </c>
      <c r="E22" s="99">
        <v>64.19</v>
      </c>
      <c r="F22" s="100">
        <f t="shared" si="1"/>
        <v>65.473799999999997</v>
      </c>
      <c r="G22" s="101">
        <f t="shared" si="1"/>
        <v>66.11216954999999</v>
      </c>
      <c r="H22" s="102">
        <f t="shared" si="2"/>
        <v>103.26059762014499</v>
      </c>
      <c r="I22" s="204">
        <f t="shared" si="3"/>
        <v>187.46251122675505</v>
      </c>
      <c r="O22" s="103"/>
    </row>
    <row r="23" spans="1:20" x14ac:dyDescent="0.2">
      <c r="A23" s="97" t="s">
        <v>40</v>
      </c>
      <c r="B23" s="98" t="s">
        <v>5</v>
      </c>
      <c r="C23" s="98" t="s">
        <v>58</v>
      </c>
      <c r="D23" s="98">
        <v>40</v>
      </c>
      <c r="E23" s="99">
        <v>64.19</v>
      </c>
      <c r="F23" s="100">
        <f t="shared" si="1"/>
        <v>65.473799999999997</v>
      </c>
      <c r="G23" s="101">
        <f t="shared" si="1"/>
        <v>66.11216954999999</v>
      </c>
      <c r="H23" s="102">
        <f t="shared" si="2"/>
        <v>103.26059762014499</v>
      </c>
      <c r="I23" s="204">
        <f t="shared" si="3"/>
        <v>187.46251122675505</v>
      </c>
      <c r="O23" s="103"/>
    </row>
    <row r="24" spans="1:20" x14ac:dyDescent="0.2">
      <c r="A24" s="97" t="s">
        <v>55</v>
      </c>
      <c r="B24" s="98" t="s">
        <v>3</v>
      </c>
      <c r="C24" s="98" t="s">
        <v>59</v>
      </c>
      <c r="D24" s="98">
        <v>44</v>
      </c>
      <c r="E24" s="99">
        <v>73.73</v>
      </c>
      <c r="F24" s="100">
        <f t="shared" si="1"/>
        <v>75.204599999999999</v>
      </c>
      <c r="G24" s="101">
        <f t="shared" si="1"/>
        <v>75.937844849999991</v>
      </c>
      <c r="H24" s="102">
        <f t="shared" si="2"/>
        <v>118.60731987121498</v>
      </c>
      <c r="I24" s="204">
        <f t="shared" si="3"/>
        <v>215.32342970476165</v>
      </c>
      <c r="O24" s="103"/>
    </row>
    <row r="25" spans="1:20" x14ac:dyDescent="0.2">
      <c r="A25" s="104" t="s">
        <v>7</v>
      </c>
      <c r="B25" s="105" t="s">
        <v>6</v>
      </c>
      <c r="C25" s="105" t="s">
        <v>60</v>
      </c>
      <c r="D25" s="105">
        <v>32</v>
      </c>
      <c r="E25" s="106">
        <v>49.63</v>
      </c>
      <c r="F25" s="107">
        <f t="shared" si="1"/>
        <v>50.622600000000006</v>
      </c>
      <c r="G25" s="108">
        <f t="shared" si="1"/>
        <v>51.116170350000004</v>
      </c>
      <c r="H25" s="205">
        <f t="shared" si="2"/>
        <v>79.838346469665012</v>
      </c>
      <c r="I25" s="206">
        <f t="shared" si="3"/>
        <v>144.94102558317272</v>
      </c>
      <c r="O25" s="109"/>
    </row>
    <row r="26" spans="1:20" x14ac:dyDescent="0.2">
      <c r="O26" s="72"/>
    </row>
    <row r="27" spans="1:20" x14ac:dyDescent="0.2">
      <c r="A27" s="88" t="s">
        <v>48</v>
      </c>
      <c r="B27" s="89"/>
      <c r="C27" s="89"/>
      <c r="D27" s="89"/>
      <c r="E27" s="89"/>
      <c r="O27" s="110"/>
    </row>
    <row r="28" spans="1:20" ht="27.75" customHeight="1" x14ac:dyDescent="0.2">
      <c r="A28" s="111" t="s">
        <v>17</v>
      </c>
      <c r="B28" s="112"/>
      <c r="C28" s="112"/>
      <c r="D28" s="112"/>
      <c r="E28" s="113">
        <v>1.71</v>
      </c>
      <c r="G28" s="186" t="s">
        <v>121</v>
      </c>
      <c r="H28" s="187"/>
      <c r="I28" s="187"/>
      <c r="J28" s="187"/>
      <c r="K28" s="187"/>
      <c r="L28" s="187"/>
      <c r="M28" s="187"/>
      <c r="N28" s="187"/>
      <c r="O28" s="188"/>
      <c r="P28" s="72"/>
      <c r="Q28" s="72"/>
      <c r="R28" s="72"/>
      <c r="S28" s="72"/>
      <c r="T28" s="72"/>
    </row>
    <row r="29" spans="1:20" ht="14.25" customHeight="1" x14ac:dyDescent="0.2">
      <c r="A29" s="114" t="s">
        <v>38</v>
      </c>
      <c r="B29" s="115"/>
      <c r="C29" s="115"/>
      <c r="D29" s="115"/>
      <c r="E29" s="116">
        <v>0.56189999999999996</v>
      </c>
      <c r="G29" s="189" t="s">
        <v>87</v>
      </c>
      <c r="H29" s="190"/>
      <c r="I29" s="190"/>
      <c r="J29" s="190"/>
      <c r="K29" s="190"/>
      <c r="L29" s="190"/>
      <c r="M29" s="190"/>
      <c r="N29" s="190"/>
      <c r="O29" s="191"/>
      <c r="P29" s="72"/>
      <c r="Q29" s="72"/>
      <c r="R29" s="72"/>
      <c r="S29" s="72"/>
      <c r="T29" s="72"/>
    </row>
    <row r="30" spans="1:20" ht="14.25" customHeight="1" x14ac:dyDescent="0.2">
      <c r="A30" s="117" t="s">
        <v>25</v>
      </c>
      <c r="B30" s="118"/>
      <c r="C30" s="118"/>
      <c r="D30" s="118"/>
      <c r="E30" s="119">
        <v>9.6299999999999997E-2</v>
      </c>
      <c r="G30" s="192"/>
      <c r="H30" s="193"/>
      <c r="I30" s="193"/>
      <c r="J30" s="193"/>
      <c r="K30" s="193"/>
      <c r="L30" s="193"/>
      <c r="M30" s="193"/>
      <c r="N30" s="193"/>
      <c r="O30" s="194"/>
      <c r="P30" s="72"/>
      <c r="Q30" s="72"/>
      <c r="R30" s="72"/>
      <c r="S30" s="72"/>
      <c r="T30" s="72"/>
    </row>
    <row r="32" spans="1:20" ht="15.75" x14ac:dyDescent="0.2">
      <c r="A32" s="120" t="s">
        <v>49</v>
      </c>
    </row>
    <row r="33" spans="1:15" ht="12.75" customHeight="1" x14ac:dyDescent="0.2">
      <c r="A33" s="30" t="s">
        <v>18</v>
      </c>
      <c r="I33" s="87"/>
      <c r="J33" s="87"/>
      <c r="K33" s="87"/>
      <c r="L33" s="87"/>
      <c r="M33" s="87"/>
    </row>
    <row r="34" spans="1:15" s="89" customFormat="1" ht="36" customHeight="1" x14ac:dyDescent="0.2">
      <c r="A34" s="121" t="s">
        <v>41</v>
      </c>
      <c r="B34" s="112" t="s">
        <v>42</v>
      </c>
      <c r="C34" s="112"/>
      <c r="D34" s="112"/>
      <c r="E34" s="122">
        <f t="shared" ref="E34:L34" si="4">+$E$29</f>
        <v>0.56189999999999996</v>
      </c>
      <c r="F34" s="122">
        <f t="shared" si="4"/>
        <v>0.56189999999999996</v>
      </c>
      <c r="G34" s="122">
        <f t="shared" si="4"/>
        <v>0.56189999999999996</v>
      </c>
      <c r="H34" s="122">
        <f t="shared" si="4"/>
        <v>0.56189999999999996</v>
      </c>
      <c r="I34" s="122">
        <f t="shared" si="4"/>
        <v>0.56189999999999996</v>
      </c>
      <c r="J34" s="122">
        <f t="shared" si="4"/>
        <v>0.56189999999999996</v>
      </c>
      <c r="K34" s="122">
        <f t="shared" si="4"/>
        <v>0.56189999999999996</v>
      </c>
      <c r="L34" s="123">
        <f t="shared" si="4"/>
        <v>0.56189999999999996</v>
      </c>
      <c r="M34" s="124"/>
      <c r="O34" s="181" t="s">
        <v>87</v>
      </c>
    </row>
    <row r="35" spans="1:15" s="89" customFormat="1" ht="36" customHeight="1" x14ac:dyDescent="0.2">
      <c r="A35" s="125" t="s">
        <v>41</v>
      </c>
      <c r="B35" s="115" t="s">
        <v>43</v>
      </c>
      <c r="C35" s="115"/>
      <c r="D35" s="115"/>
      <c r="E35" s="126">
        <f t="shared" ref="E35:L35" si="5">+$E$30</f>
        <v>9.6299999999999997E-2</v>
      </c>
      <c r="F35" s="126">
        <f t="shared" si="5"/>
        <v>9.6299999999999997E-2</v>
      </c>
      <c r="G35" s="126">
        <f t="shared" si="5"/>
        <v>9.6299999999999997E-2</v>
      </c>
      <c r="H35" s="126">
        <f t="shared" si="5"/>
        <v>9.6299999999999997E-2</v>
      </c>
      <c r="I35" s="126">
        <f t="shared" si="5"/>
        <v>9.6299999999999997E-2</v>
      </c>
      <c r="J35" s="126">
        <f t="shared" si="5"/>
        <v>9.6299999999999997E-2</v>
      </c>
      <c r="K35" s="126">
        <f t="shared" si="5"/>
        <v>9.6299999999999997E-2</v>
      </c>
      <c r="L35" s="127">
        <f t="shared" si="5"/>
        <v>9.6299999999999997E-2</v>
      </c>
      <c r="M35" s="124"/>
      <c r="O35" s="195"/>
    </row>
    <row r="36" spans="1:15" s="89" customFormat="1" ht="33.75" x14ac:dyDescent="0.2">
      <c r="A36" s="125" t="s">
        <v>44</v>
      </c>
      <c r="B36" s="115"/>
      <c r="C36" s="115"/>
      <c r="D36" s="115"/>
      <c r="E36" s="128">
        <f>$E$28</f>
        <v>1.71</v>
      </c>
      <c r="F36" s="128">
        <f t="shared" ref="F36:L36" si="6">$E$28</f>
        <v>1.71</v>
      </c>
      <c r="G36" s="128">
        <f t="shared" si="6"/>
        <v>1.71</v>
      </c>
      <c r="H36" s="128">
        <f t="shared" si="6"/>
        <v>1.71</v>
      </c>
      <c r="I36" s="128">
        <f t="shared" si="6"/>
        <v>1.71</v>
      </c>
      <c r="J36" s="128">
        <f t="shared" si="6"/>
        <v>1.71</v>
      </c>
      <c r="K36" s="128">
        <f t="shared" si="6"/>
        <v>1.71</v>
      </c>
      <c r="L36" s="129">
        <f t="shared" si="6"/>
        <v>1.71</v>
      </c>
      <c r="M36" s="124"/>
      <c r="O36" s="130" t="s">
        <v>121</v>
      </c>
    </row>
    <row r="37" spans="1:15" s="89" customFormat="1" x14ac:dyDescent="0.2">
      <c r="A37" s="72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124"/>
      <c r="O37" s="131"/>
    </row>
    <row r="38" spans="1:15" s="89" customFormat="1" ht="24.75" customHeight="1" x14ac:dyDescent="0.2">
      <c r="A38" s="132" t="s">
        <v>53</v>
      </c>
      <c r="B38" s="133"/>
      <c r="C38" s="133"/>
      <c r="D38" s="133"/>
      <c r="E38" s="134"/>
      <c r="F38" s="134"/>
      <c r="G38" s="135">
        <v>0.1031</v>
      </c>
      <c r="H38" s="135">
        <v>0.1031</v>
      </c>
      <c r="I38" s="135">
        <v>0.1031</v>
      </c>
      <c r="J38" s="135">
        <v>0.1031</v>
      </c>
      <c r="K38" s="135">
        <v>0.1031</v>
      </c>
      <c r="L38" s="136">
        <v>0.1031</v>
      </c>
      <c r="M38" s="124"/>
      <c r="O38" s="137" t="s">
        <v>100</v>
      </c>
    </row>
    <row r="39" spans="1:15" s="89" customFormat="1" ht="11.25" x14ac:dyDescent="0.2">
      <c r="D39" s="138"/>
      <c r="E39" s="138"/>
      <c r="F39" s="138"/>
      <c r="O39" s="139"/>
    </row>
    <row r="40" spans="1:15" s="89" customFormat="1" ht="22.5" x14ac:dyDescent="0.2">
      <c r="A40" s="121" t="s">
        <v>94</v>
      </c>
      <c r="B40" s="75"/>
      <c r="C40" s="75"/>
      <c r="D40" s="75"/>
      <c r="E40" s="75"/>
      <c r="F40" s="78"/>
      <c r="G40" s="91" t="str">
        <f t="shared" ref="G40:L40" si="7">+G50</f>
        <v>2018/19</v>
      </c>
      <c r="H40" s="91" t="str">
        <f t="shared" si="7"/>
        <v>2019/20</v>
      </c>
      <c r="I40" s="91" t="str">
        <f t="shared" si="7"/>
        <v>2020/21</v>
      </c>
      <c r="J40" s="91" t="str">
        <f t="shared" si="7"/>
        <v>2021/22</v>
      </c>
      <c r="K40" s="91" t="str">
        <f t="shared" si="7"/>
        <v>2022/23</v>
      </c>
      <c r="L40" s="140" t="str">
        <f t="shared" si="7"/>
        <v>2023/24</v>
      </c>
      <c r="M40" s="141" t="s">
        <v>89</v>
      </c>
      <c r="O40" s="139"/>
    </row>
    <row r="41" spans="1:15" s="89" customFormat="1" ht="11.25" customHeight="1" x14ac:dyDescent="0.2">
      <c r="A41" s="142" t="s">
        <v>19</v>
      </c>
      <c r="B41" s="124"/>
      <c r="C41" s="124"/>
      <c r="D41" s="124"/>
      <c r="E41" s="124"/>
      <c r="F41" s="124"/>
      <c r="G41" s="143">
        <v>0.29630432833993936</v>
      </c>
      <c r="H41" s="143">
        <v>0.33005479664404275</v>
      </c>
      <c r="I41" s="143">
        <v>0.30864721179718363</v>
      </c>
      <c r="J41" s="143">
        <v>0.30550079761982274</v>
      </c>
      <c r="K41" s="143">
        <v>0.29927215621452097</v>
      </c>
      <c r="L41" s="143">
        <v>0.29585139853975889</v>
      </c>
      <c r="M41" s="144">
        <f>AVERAGE(H41:L41)</f>
        <v>0.30786527216306581</v>
      </c>
      <c r="O41" s="181" t="s">
        <v>123</v>
      </c>
    </row>
    <row r="42" spans="1:15" s="89" customFormat="1" ht="11.25" x14ac:dyDescent="0.2">
      <c r="A42" s="142" t="s">
        <v>20</v>
      </c>
      <c r="B42" s="124"/>
      <c r="C42" s="124"/>
      <c r="D42" s="124"/>
      <c r="E42" s="124"/>
      <c r="F42" s="124"/>
      <c r="G42" s="143">
        <v>0.18991977779578961</v>
      </c>
      <c r="H42" s="143">
        <v>0.17813765965289258</v>
      </c>
      <c r="I42" s="143">
        <v>0.16913554872795042</v>
      </c>
      <c r="J42" s="143">
        <v>0.15388957571724599</v>
      </c>
      <c r="K42" s="143">
        <v>0.14585484305005902</v>
      </c>
      <c r="L42" s="143">
        <v>0.14328906962032398</v>
      </c>
      <c r="M42" s="144">
        <f>AVERAGE(H42:L42)</f>
        <v>0.1580613393536944</v>
      </c>
      <c r="O42" s="182"/>
    </row>
    <row r="43" spans="1:15" s="138" customFormat="1" ht="11.25" x14ac:dyDescent="0.2">
      <c r="A43" s="145" t="s">
        <v>88</v>
      </c>
      <c r="B43" s="146"/>
      <c r="C43" s="146"/>
      <c r="D43" s="146"/>
      <c r="E43" s="146"/>
      <c r="F43" s="146"/>
      <c r="G43" s="147">
        <f>SUM(G41:G42)</f>
        <v>0.48622410613572897</v>
      </c>
      <c r="H43" s="147">
        <f t="shared" ref="H43:L43" si="8">SUM(H41:H42)</f>
        <v>0.50819245629693532</v>
      </c>
      <c r="I43" s="147">
        <f t="shared" si="8"/>
        <v>0.47778276052513402</v>
      </c>
      <c r="J43" s="147">
        <f t="shared" si="8"/>
        <v>0.45939037333706872</v>
      </c>
      <c r="K43" s="147">
        <f t="shared" si="8"/>
        <v>0.44512699926457999</v>
      </c>
      <c r="L43" s="147">
        <f t="shared" si="8"/>
        <v>0.4391404681600829</v>
      </c>
      <c r="M43" s="148">
        <f>SUM(M41:M42)</f>
        <v>0.46592661151676018</v>
      </c>
      <c r="O43" s="195"/>
    </row>
    <row r="44" spans="1:15" s="89" customFormat="1" ht="11.25" x14ac:dyDescent="0.2">
      <c r="A44" s="124"/>
      <c r="B44" s="124"/>
      <c r="C44" s="124"/>
      <c r="D44" s="124"/>
      <c r="E44" s="124"/>
      <c r="F44" s="124"/>
      <c r="G44" s="178">
        <v>0</v>
      </c>
      <c r="H44" s="178">
        <v>0</v>
      </c>
      <c r="I44" s="178">
        <v>0</v>
      </c>
      <c r="J44" s="178">
        <v>0</v>
      </c>
      <c r="K44" s="178">
        <v>0</v>
      </c>
      <c r="L44" s="178">
        <v>0</v>
      </c>
      <c r="O44" s="149"/>
    </row>
    <row r="45" spans="1:15" s="89" customFormat="1" ht="22.5" x14ac:dyDescent="0.2">
      <c r="A45" s="121" t="s">
        <v>50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141" t="s">
        <v>89</v>
      </c>
      <c r="O45" s="149"/>
    </row>
    <row r="46" spans="1:15" s="89" customFormat="1" ht="11.25" customHeight="1" x14ac:dyDescent="0.2">
      <c r="A46" s="142" t="s">
        <v>95</v>
      </c>
      <c r="B46" s="124"/>
      <c r="C46" s="124"/>
      <c r="D46" s="124"/>
      <c r="E46" s="124"/>
      <c r="F46" s="124"/>
      <c r="G46" s="150"/>
      <c r="H46" s="150">
        <v>1196835.6808038927</v>
      </c>
      <c r="I46" s="150">
        <v>1849568.9482977856</v>
      </c>
      <c r="J46" s="150">
        <v>2175061.3014662121</v>
      </c>
      <c r="K46" s="150">
        <v>2549219.8675918058</v>
      </c>
      <c r="L46" s="150">
        <v>2616877.774649228</v>
      </c>
      <c r="M46" s="151"/>
      <c r="O46" s="181" t="s">
        <v>90</v>
      </c>
    </row>
    <row r="47" spans="1:15" s="89" customFormat="1" ht="11.25" customHeight="1" x14ac:dyDescent="0.2">
      <c r="A47" s="201" t="s">
        <v>96</v>
      </c>
      <c r="B47" s="202"/>
      <c r="C47" s="202"/>
      <c r="D47" s="202"/>
      <c r="E47" s="202"/>
      <c r="F47" s="202"/>
      <c r="G47" s="150"/>
      <c r="H47" s="150">
        <v>12874074.732786763</v>
      </c>
      <c r="I47" s="150">
        <v>12872620.077700507</v>
      </c>
      <c r="J47" s="150">
        <v>12885981.599761147</v>
      </c>
      <c r="K47" s="150">
        <v>13081516.773478929</v>
      </c>
      <c r="L47" s="150">
        <v>13802048.575659279</v>
      </c>
      <c r="M47" s="152"/>
      <c r="O47" s="182"/>
    </row>
    <row r="48" spans="1:15" s="89" customFormat="1" ht="11.25" customHeight="1" x14ac:dyDescent="0.2">
      <c r="A48" s="153" t="s">
        <v>47</v>
      </c>
      <c r="B48" s="82"/>
      <c r="C48" s="82"/>
      <c r="D48" s="82"/>
      <c r="E48" s="82"/>
      <c r="F48" s="82"/>
      <c r="G48" s="83"/>
      <c r="H48" s="83">
        <f>+H46/H47</f>
        <v>9.2964792083727613E-2</v>
      </c>
      <c r="I48" s="83">
        <f t="shared" ref="I48:L48" si="9">+I46/I47</f>
        <v>0.14368240009676275</v>
      </c>
      <c r="J48" s="83">
        <f t="shared" si="9"/>
        <v>0.16879282999337269</v>
      </c>
      <c r="K48" s="83">
        <f t="shared" si="9"/>
        <v>0.19487188769730562</v>
      </c>
      <c r="L48" s="83">
        <f t="shared" si="9"/>
        <v>0.1896006785010339</v>
      </c>
      <c r="M48" s="154">
        <f>AVERAGE(H48:L48)</f>
        <v>0.15798251767444052</v>
      </c>
      <c r="O48" s="195"/>
    </row>
    <row r="50" spans="1:15" x14ac:dyDescent="0.2">
      <c r="A50" s="73" t="s">
        <v>102</v>
      </c>
      <c r="B50" s="155"/>
      <c r="C50" s="155"/>
      <c r="D50" s="155"/>
      <c r="E50" s="156" t="s">
        <v>10</v>
      </c>
      <c r="F50" s="156" t="s">
        <v>11</v>
      </c>
      <c r="G50" s="156" t="s">
        <v>12</v>
      </c>
      <c r="H50" s="156" t="s">
        <v>26</v>
      </c>
      <c r="I50" s="156" t="s">
        <v>27</v>
      </c>
      <c r="J50" s="156" t="s">
        <v>28</v>
      </c>
      <c r="K50" s="156" t="s">
        <v>29</v>
      </c>
      <c r="L50" s="157" t="s">
        <v>30</v>
      </c>
      <c r="M50" s="89"/>
      <c r="N50" s="89"/>
      <c r="O50" s="181" t="s">
        <v>104</v>
      </c>
    </row>
    <row r="51" spans="1:15" x14ac:dyDescent="0.2">
      <c r="A51" s="158" t="s">
        <v>103</v>
      </c>
      <c r="B51" s="82"/>
      <c r="C51" s="82"/>
      <c r="D51" s="82"/>
      <c r="E51" s="159">
        <v>18.87</v>
      </c>
      <c r="F51" s="160">
        <f>E51*F$11</f>
        <v>19.110968191316459</v>
      </c>
      <c r="G51" s="160">
        <f t="shared" ref="G51" si="10">F51*G$11</f>
        <v>19.732436288346317</v>
      </c>
      <c r="H51" s="160">
        <f>G51</f>
        <v>19.732436288346317</v>
      </c>
      <c r="I51" s="160">
        <f t="shared" ref="I51" si="11">H51</f>
        <v>19.732436288346317</v>
      </c>
      <c r="J51" s="160">
        <f t="shared" ref="J51" si="12">I51</f>
        <v>19.732436288346317</v>
      </c>
      <c r="K51" s="160">
        <f t="shared" ref="K51" si="13">J51</f>
        <v>19.732436288346317</v>
      </c>
      <c r="L51" s="161">
        <f t="shared" ref="L51" si="14">K51</f>
        <v>19.732436288346317</v>
      </c>
      <c r="M51" s="89"/>
      <c r="N51" s="89"/>
      <c r="O51" s="195"/>
    </row>
    <row r="52" spans="1:15" x14ac:dyDescent="0.2">
      <c r="A52" s="89"/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</row>
    <row r="53" spans="1:15" x14ac:dyDescent="0.2">
      <c r="A53" s="73" t="s">
        <v>24</v>
      </c>
      <c r="B53" s="74"/>
      <c r="C53" s="74"/>
      <c r="D53" s="157" t="s">
        <v>23</v>
      </c>
      <c r="E53" s="162"/>
      <c r="F53" s="163"/>
      <c r="G53" s="164" t="s">
        <v>12</v>
      </c>
      <c r="H53" s="164" t="s">
        <v>26</v>
      </c>
      <c r="I53" s="164" t="s">
        <v>27</v>
      </c>
      <c r="J53" s="164" t="s">
        <v>28</v>
      </c>
      <c r="K53" s="164" t="s">
        <v>29</v>
      </c>
      <c r="L53" s="165" t="s">
        <v>30</v>
      </c>
    </row>
    <row r="54" spans="1:15" x14ac:dyDescent="0.2">
      <c r="A54" s="142" t="str">
        <f t="shared" ref="A54:A59" si="15">+A20</f>
        <v>Administration</v>
      </c>
      <c r="B54" s="124"/>
      <c r="C54" s="124" t="str">
        <f t="shared" ref="C54:C59" si="16">+B20</f>
        <v>R1a</v>
      </c>
      <c r="D54" s="166"/>
      <c r="E54" s="167"/>
      <c r="F54" s="68"/>
      <c r="G54" s="168">
        <f>$D54*G$51</f>
        <v>0</v>
      </c>
      <c r="H54" s="168">
        <f t="shared" ref="H54:L54" si="17">$D54*H$51</f>
        <v>0</v>
      </c>
      <c r="I54" s="168">
        <f t="shared" si="17"/>
        <v>0</v>
      </c>
      <c r="J54" s="168">
        <f t="shared" si="17"/>
        <v>0</v>
      </c>
      <c r="K54" s="168">
        <f t="shared" si="17"/>
        <v>0</v>
      </c>
      <c r="L54" s="169">
        <f t="shared" si="17"/>
        <v>0</v>
      </c>
      <c r="O54" s="183" t="s">
        <v>97</v>
      </c>
    </row>
    <row r="55" spans="1:15" x14ac:dyDescent="0.2">
      <c r="A55" s="142" t="str">
        <f t="shared" si="15"/>
        <v>Para Legal</v>
      </c>
      <c r="B55" s="124"/>
      <c r="C55" s="124" t="str">
        <f t="shared" si="16"/>
        <v>R1b</v>
      </c>
      <c r="D55" s="166"/>
      <c r="E55" s="167"/>
      <c r="F55" s="68"/>
      <c r="G55" s="168">
        <f t="shared" ref="G55:L59" si="18">$D55*G$51</f>
        <v>0</v>
      </c>
      <c r="H55" s="168">
        <f t="shared" si="18"/>
        <v>0</v>
      </c>
      <c r="I55" s="168">
        <f t="shared" si="18"/>
        <v>0</v>
      </c>
      <c r="J55" s="168">
        <f t="shared" si="18"/>
        <v>0</v>
      </c>
      <c r="K55" s="168">
        <f t="shared" si="18"/>
        <v>0</v>
      </c>
      <c r="L55" s="169">
        <f t="shared" si="18"/>
        <v>0</v>
      </c>
      <c r="O55" s="184"/>
    </row>
    <row r="56" spans="1:15" x14ac:dyDescent="0.2">
      <c r="A56" s="142" t="str">
        <f t="shared" si="15"/>
        <v>Indoor Technical Officer</v>
      </c>
      <c r="B56" s="124"/>
      <c r="C56" s="124" t="str">
        <f t="shared" si="16"/>
        <v>R2a</v>
      </c>
      <c r="D56" s="166"/>
      <c r="E56" s="167"/>
      <c r="F56" s="68"/>
      <c r="G56" s="168">
        <f t="shared" si="18"/>
        <v>0</v>
      </c>
      <c r="H56" s="168">
        <f t="shared" si="18"/>
        <v>0</v>
      </c>
      <c r="I56" s="168">
        <f t="shared" si="18"/>
        <v>0</v>
      </c>
      <c r="J56" s="168">
        <f t="shared" si="18"/>
        <v>0</v>
      </c>
      <c r="K56" s="168">
        <f t="shared" si="18"/>
        <v>0</v>
      </c>
      <c r="L56" s="169">
        <f t="shared" si="18"/>
        <v>0</v>
      </c>
      <c r="O56" s="184"/>
    </row>
    <row r="57" spans="1:15" x14ac:dyDescent="0.2">
      <c r="A57" s="142" t="str">
        <f t="shared" si="15"/>
        <v>Outdoor Technical Officer</v>
      </c>
      <c r="B57" s="124"/>
      <c r="C57" s="124" t="str">
        <f t="shared" si="16"/>
        <v>R2b</v>
      </c>
      <c r="D57" s="166">
        <v>1</v>
      </c>
      <c r="E57" s="167"/>
      <c r="F57" s="68"/>
      <c r="G57" s="168">
        <f t="shared" si="18"/>
        <v>19.732436288346317</v>
      </c>
      <c r="H57" s="168">
        <f t="shared" si="18"/>
        <v>19.732436288346317</v>
      </c>
      <c r="I57" s="168">
        <f t="shared" si="18"/>
        <v>19.732436288346317</v>
      </c>
      <c r="J57" s="168">
        <f t="shared" si="18"/>
        <v>19.732436288346317</v>
      </c>
      <c r="K57" s="168">
        <f t="shared" si="18"/>
        <v>19.732436288346317</v>
      </c>
      <c r="L57" s="169">
        <f t="shared" si="18"/>
        <v>19.732436288346317</v>
      </c>
      <c r="O57" s="184"/>
    </row>
    <row r="58" spans="1:15" x14ac:dyDescent="0.2">
      <c r="A58" s="142" t="str">
        <f t="shared" si="15"/>
        <v>Professional</v>
      </c>
      <c r="B58" s="124"/>
      <c r="C58" s="124" t="str">
        <f t="shared" si="16"/>
        <v>R3</v>
      </c>
      <c r="D58" s="166">
        <v>1</v>
      </c>
      <c r="E58" s="167"/>
      <c r="F58" s="68"/>
      <c r="G58" s="168">
        <f t="shared" si="18"/>
        <v>19.732436288346317</v>
      </c>
      <c r="H58" s="168">
        <f t="shared" si="18"/>
        <v>19.732436288346317</v>
      </c>
      <c r="I58" s="168">
        <f t="shared" si="18"/>
        <v>19.732436288346317</v>
      </c>
      <c r="J58" s="168">
        <f t="shared" si="18"/>
        <v>19.732436288346317</v>
      </c>
      <c r="K58" s="168">
        <f t="shared" si="18"/>
        <v>19.732436288346317</v>
      </c>
      <c r="L58" s="169">
        <f t="shared" si="18"/>
        <v>19.732436288346317</v>
      </c>
      <c r="O58" s="184"/>
    </row>
    <row r="59" spans="1:15" x14ac:dyDescent="0.2">
      <c r="A59" s="153" t="str">
        <f t="shared" si="15"/>
        <v>Field Worker</v>
      </c>
      <c r="B59" s="82"/>
      <c r="C59" s="82" t="str">
        <f t="shared" si="16"/>
        <v>R4</v>
      </c>
      <c r="D59" s="170">
        <v>1</v>
      </c>
      <c r="E59" s="171"/>
      <c r="F59" s="172"/>
      <c r="G59" s="173">
        <f t="shared" si="18"/>
        <v>19.732436288346317</v>
      </c>
      <c r="H59" s="173">
        <f t="shared" si="18"/>
        <v>19.732436288346317</v>
      </c>
      <c r="I59" s="173">
        <f t="shared" si="18"/>
        <v>19.732436288346317</v>
      </c>
      <c r="J59" s="173">
        <f t="shared" si="18"/>
        <v>19.732436288346317</v>
      </c>
      <c r="K59" s="173">
        <f t="shared" si="18"/>
        <v>19.732436288346317</v>
      </c>
      <c r="L59" s="174">
        <f t="shared" si="18"/>
        <v>19.732436288346317</v>
      </c>
      <c r="O59" s="185"/>
    </row>
    <row r="60" spans="1:15" x14ac:dyDescent="0.2">
      <c r="L60" s="175"/>
    </row>
    <row r="61" spans="1:15" s="89" customFormat="1" ht="11.25" x14ac:dyDescent="0.2">
      <c r="A61" s="176" t="s">
        <v>105</v>
      </c>
      <c r="B61" s="61"/>
      <c r="C61" s="61"/>
      <c r="D61" s="61"/>
      <c r="E61" s="61"/>
      <c r="F61" s="61"/>
      <c r="G61" s="208"/>
      <c r="H61" s="209">
        <v>0.04</v>
      </c>
      <c r="I61" s="209">
        <v>0.04</v>
      </c>
      <c r="J61" s="209">
        <v>0.04</v>
      </c>
      <c r="K61" s="209">
        <v>0.04</v>
      </c>
      <c r="L61" s="210">
        <v>0.04</v>
      </c>
      <c r="O61" s="177"/>
    </row>
  </sheetData>
  <mergeCells count="8">
    <mergeCell ref="O15:O16"/>
    <mergeCell ref="O50:O51"/>
    <mergeCell ref="O54:O59"/>
    <mergeCell ref="G28:O28"/>
    <mergeCell ref="G29:O30"/>
    <mergeCell ref="O46:O48"/>
    <mergeCell ref="O34:O35"/>
    <mergeCell ref="O41:O43"/>
  </mergeCells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G33"/>
  <sheetViews>
    <sheetView workbookViewId="0">
      <selection activeCell="F23" sqref="F23"/>
    </sheetView>
  </sheetViews>
  <sheetFormatPr defaultRowHeight="12.75" x14ac:dyDescent="0.2"/>
  <cols>
    <col min="1" max="1" width="68.85546875" style="2" bestFit="1" customWidth="1"/>
    <col min="2" max="4" width="25.140625" style="2" customWidth="1"/>
    <col min="5" max="7" width="9.5703125" style="2" bestFit="1" customWidth="1"/>
  </cols>
  <sheetData>
    <row r="1" spans="1:7" ht="13.5" thickBot="1" x14ac:dyDescent="0.25">
      <c r="A1" s="6"/>
      <c r="B1" s="6"/>
      <c r="C1" s="6" t="s">
        <v>26</v>
      </c>
      <c r="D1" s="6" t="s">
        <v>27</v>
      </c>
      <c r="E1" s="6" t="s">
        <v>28</v>
      </c>
      <c r="F1" s="6" t="s">
        <v>29</v>
      </c>
      <c r="G1" s="6" t="s">
        <v>30</v>
      </c>
    </row>
    <row r="2" spans="1:7" ht="13.5" thickBot="1" x14ac:dyDescent="0.25">
      <c r="A2" s="198" t="s">
        <v>61</v>
      </c>
      <c r="B2" s="10" t="s">
        <v>62</v>
      </c>
      <c r="C2" s="3">
        <f>Inputs!H20*Inputs!H$16</f>
        <v>73.74148301772</v>
      </c>
      <c r="D2" s="3">
        <f>C2*Inputs!I$16</f>
        <v>73.74148301772</v>
      </c>
      <c r="E2" s="3">
        <f>D2*Inputs!J$16</f>
        <v>74.552639330914914</v>
      </c>
      <c r="F2" s="3">
        <f>E2*Inputs!K$16</f>
        <v>76.277190983917635</v>
      </c>
      <c r="G2" s="3">
        <f>F2*Inputs!L$16</f>
        <v>78.853267969401486</v>
      </c>
    </row>
    <row r="3" spans="1:7" ht="13.5" thickBot="1" x14ac:dyDescent="0.25">
      <c r="A3" s="199"/>
      <c r="B3" s="10" t="s">
        <v>63</v>
      </c>
      <c r="C3" s="3">
        <f>Inputs!H21*Inputs!H$16</f>
        <v>100.75107071116501</v>
      </c>
      <c r="D3" s="3">
        <f>C3*Inputs!I$16</f>
        <v>100.75107071116501</v>
      </c>
      <c r="E3" s="3">
        <f>D3*Inputs!J$16</f>
        <v>101.85933248898782</v>
      </c>
      <c r="F3" s="3">
        <f>E3*Inputs!K$16</f>
        <v>104.21554256812307</v>
      </c>
      <c r="G3" s="3">
        <f>F3*Inputs!L$16</f>
        <v>107.73516956639648</v>
      </c>
    </row>
    <row r="4" spans="1:7" ht="13.5" thickBot="1" x14ac:dyDescent="0.25">
      <c r="A4" s="199"/>
      <c r="B4" s="10" t="s">
        <v>77</v>
      </c>
      <c r="C4" s="3">
        <f>Inputs!H22*Inputs!H$16</f>
        <v>103.26059762014499</v>
      </c>
      <c r="D4" s="3">
        <f>C4*Inputs!I$16</f>
        <v>103.26059762014499</v>
      </c>
      <c r="E4" s="3">
        <f>D4*Inputs!J$16</f>
        <v>104.39646419396658</v>
      </c>
      <c r="F4" s="3">
        <f>E4*Inputs!K$16</f>
        <v>106.8113632037014</v>
      </c>
      <c r="G4" s="3">
        <f>F4*Inputs!L$16</f>
        <v>110.41865774336563</v>
      </c>
    </row>
    <row r="5" spans="1:7" ht="13.5" thickBot="1" x14ac:dyDescent="0.25">
      <c r="A5" s="199"/>
      <c r="B5" s="10" t="s">
        <v>78</v>
      </c>
      <c r="C5" s="3">
        <f>Inputs!H23*Inputs!H$16</f>
        <v>103.26059762014499</v>
      </c>
      <c r="D5" s="3">
        <f>C5*Inputs!I$16</f>
        <v>103.26059762014499</v>
      </c>
      <c r="E5" s="3">
        <f>D5*Inputs!J$16</f>
        <v>104.39646419396658</v>
      </c>
      <c r="F5" s="3">
        <f>E5*Inputs!K$16</f>
        <v>106.8113632037014</v>
      </c>
      <c r="G5" s="3">
        <f>F5*Inputs!L$16</f>
        <v>110.41865774336563</v>
      </c>
    </row>
    <row r="6" spans="1:7" ht="13.5" thickBot="1" x14ac:dyDescent="0.25">
      <c r="A6" s="199"/>
      <c r="B6" s="10" t="s">
        <v>64</v>
      </c>
      <c r="C6" s="3">
        <f>Inputs!H24*Inputs!H$16</f>
        <v>118.60731987121498</v>
      </c>
      <c r="D6" s="3">
        <f>C6*Inputs!I$16</f>
        <v>118.60731987121498</v>
      </c>
      <c r="E6" s="3">
        <f>D6*Inputs!J$16</f>
        <v>119.91200038979834</v>
      </c>
      <c r="F6" s="3">
        <f>E6*Inputs!K$16</f>
        <v>122.68580478281514</v>
      </c>
      <c r="G6" s="3">
        <f>F6*Inputs!L$16</f>
        <v>126.82922005636932</v>
      </c>
    </row>
    <row r="7" spans="1:7" ht="13.5" thickBot="1" x14ac:dyDescent="0.25">
      <c r="A7" s="200"/>
      <c r="B7" s="10" t="s">
        <v>65</v>
      </c>
      <c r="C7" s="3">
        <f>Inputs!H25*Inputs!H$16</f>
        <v>79.838346469665012</v>
      </c>
      <c r="D7" s="3">
        <f>C7*Inputs!I$16</f>
        <v>79.838346469665012</v>
      </c>
      <c r="E7" s="3">
        <f>D7*Inputs!J$16</f>
        <v>80.716568280831325</v>
      </c>
      <c r="F7" s="3">
        <f>E7*Inputs!K$16</f>
        <v>82.583703938303515</v>
      </c>
      <c r="G7" s="3">
        <f>F7*Inputs!L$16</f>
        <v>85.372768091653498</v>
      </c>
    </row>
    <row r="8" spans="1:7" ht="13.5" thickBot="1" x14ac:dyDescent="0.25">
      <c r="A8" s="198" t="s">
        <v>66</v>
      </c>
      <c r="B8" s="11" t="s">
        <v>67</v>
      </c>
      <c r="C8" s="15">
        <f>Inputs!H34</f>
        <v>0.56189999999999996</v>
      </c>
      <c r="D8" s="15">
        <f>Inputs!I34</f>
        <v>0.56189999999999996</v>
      </c>
      <c r="E8" s="15">
        <f>Inputs!J34</f>
        <v>0.56189999999999996</v>
      </c>
      <c r="F8" s="15">
        <f>Inputs!K34</f>
        <v>0.56189999999999996</v>
      </c>
      <c r="G8" s="15">
        <f>Inputs!L34</f>
        <v>0.56189999999999996</v>
      </c>
    </row>
    <row r="9" spans="1:7" ht="13.5" thickBot="1" x14ac:dyDescent="0.25">
      <c r="A9" s="199"/>
      <c r="B9" s="11" t="s">
        <v>68</v>
      </c>
      <c r="C9" s="15">
        <f>Inputs!H35</f>
        <v>9.6299999999999997E-2</v>
      </c>
      <c r="D9" s="15">
        <f>Inputs!I35</f>
        <v>9.6299999999999997E-2</v>
      </c>
      <c r="E9" s="15">
        <f>Inputs!J35</f>
        <v>9.6299999999999997E-2</v>
      </c>
      <c r="F9" s="15">
        <f>Inputs!K35</f>
        <v>9.6299999999999997E-2</v>
      </c>
      <c r="G9" s="15">
        <f>Inputs!L35</f>
        <v>9.6299999999999997E-2</v>
      </c>
    </row>
    <row r="10" spans="1:7" ht="13.5" thickBot="1" x14ac:dyDescent="0.25">
      <c r="A10" s="200"/>
      <c r="B10" s="11" t="s">
        <v>69</v>
      </c>
      <c r="C10" s="15">
        <f>Inputs!H38</f>
        <v>0.1031</v>
      </c>
      <c r="D10" s="15">
        <f>Inputs!I38</f>
        <v>0.1031</v>
      </c>
      <c r="E10" s="15">
        <f>Inputs!J38</f>
        <v>0.1031</v>
      </c>
      <c r="F10" s="15">
        <f>Inputs!K38</f>
        <v>0.1031</v>
      </c>
      <c r="G10" s="15">
        <f>Inputs!L38</f>
        <v>0.1031</v>
      </c>
    </row>
    <row r="11" spans="1:7" ht="13.5" thickBot="1" x14ac:dyDescent="0.25">
      <c r="A11" s="12" t="s">
        <v>70</v>
      </c>
      <c r="B11" s="11" t="s">
        <v>74</v>
      </c>
      <c r="C11" s="16">
        <f>Inputs!H36</f>
        <v>1.71</v>
      </c>
      <c r="D11" s="16">
        <f>Inputs!I36</f>
        <v>1.71</v>
      </c>
      <c r="E11" s="16">
        <f>Inputs!J36</f>
        <v>1.71</v>
      </c>
      <c r="F11" s="16">
        <f>Inputs!K36</f>
        <v>1.71</v>
      </c>
      <c r="G11" s="16">
        <f>Inputs!L36</f>
        <v>1.71</v>
      </c>
    </row>
    <row r="12" spans="1:7" ht="13.5" thickBot="1" x14ac:dyDescent="0.25">
      <c r="A12" s="198" t="s">
        <v>116</v>
      </c>
      <c r="B12" s="11" t="s">
        <v>71</v>
      </c>
      <c r="C12" s="4">
        <f>Inputs!$M41</f>
        <v>0.30786527216306581</v>
      </c>
      <c r="D12" s="4">
        <f>Inputs!$M41</f>
        <v>0.30786527216306581</v>
      </c>
      <c r="E12" s="4">
        <f>Inputs!$M41</f>
        <v>0.30786527216306581</v>
      </c>
      <c r="F12" s="4">
        <f>Inputs!$M41</f>
        <v>0.30786527216306581</v>
      </c>
      <c r="G12" s="4">
        <f>Inputs!$M41</f>
        <v>0.30786527216306581</v>
      </c>
    </row>
    <row r="13" spans="1:7" ht="13.5" thickBot="1" x14ac:dyDescent="0.25">
      <c r="A13" s="200"/>
      <c r="B13" s="11" t="s">
        <v>72</v>
      </c>
      <c r="C13" s="4">
        <f>Inputs!$M42</f>
        <v>0.1580613393536944</v>
      </c>
      <c r="D13" s="4">
        <f>Inputs!$M42</f>
        <v>0.1580613393536944</v>
      </c>
      <c r="E13" s="4">
        <f>Inputs!$M42</f>
        <v>0.1580613393536944</v>
      </c>
      <c r="F13" s="4">
        <f>Inputs!$M42</f>
        <v>0.1580613393536944</v>
      </c>
      <c r="G13" s="4">
        <f>Inputs!$M42</f>
        <v>0.1580613393536944</v>
      </c>
    </row>
    <row r="14" spans="1:7" ht="13.5" thickBot="1" x14ac:dyDescent="0.25">
      <c r="A14" s="13" t="s">
        <v>108</v>
      </c>
      <c r="B14" s="11" t="s">
        <v>73</v>
      </c>
      <c r="C14" s="4" t="s">
        <v>124</v>
      </c>
      <c r="D14" s="4" t="s">
        <v>124</v>
      </c>
      <c r="E14" s="4" t="s">
        <v>124</v>
      </c>
      <c r="F14" s="4" t="s">
        <v>124</v>
      </c>
      <c r="G14" s="4" t="s">
        <v>124</v>
      </c>
    </row>
    <row r="15" spans="1:7" ht="13.5" thickBot="1" x14ac:dyDescent="0.25">
      <c r="A15" s="13" t="s">
        <v>105</v>
      </c>
      <c r="B15" s="17" t="s">
        <v>110</v>
      </c>
      <c r="C15" s="4">
        <f>Inputs!$H61</f>
        <v>0.04</v>
      </c>
      <c r="D15" s="4">
        <f>Inputs!$H61</f>
        <v>0.04</v>
      </c>
      <c r="E15" s="4">
        <f>Inputs!$H61</f>
        <v>0.04</v>
      </c>
      <c r="F15" s="4">
        <f>Inputs!$H61</f>
        <v>0.04</v>
      </c>
      <c r="G15" s="4">
        <f>Inputs!$H61</f>
        <v>0.04</v>
      </c>
    </row>
    <row r="16" spans="1:7" ht="31.5" customHeight="1" thickBot="1" x14ac:dyDescent="0.25">
      <c r="A16" s="14" t="s">
        <v>107</v>
      </c>
      <c r="B16" s="11" t="s">
        <v>74</v>
      </c>
      <c r="C16" s="3">
        <f>Inputs!H51</f>
        <v>19.732436288346317</v>
      </c>
      <c r="D16" s="3">
        <f>Inputs!I51</f>
        <v>19.732436288346317</v>
      </c>
      <c r="E16" s="3">
        <f>Inputs!J51</f>
        <v>19.732436288346317</v>
      </c>
      <c r="F16" s="3">
        <f>Inputs!K51</f>
        <v>19.732436288346317</v>
      </c>
      <c r="G16" s="3">
        <f>Inputs!L51</f>
        <v>19.732436288346317</v>
      </c>
    </row>
    <row r="17" spans="1:7" ht="20.25" customHeight="1" thickBot="1" x14ac:dyDescent="0.25">
      <c r="A17" s="14" t="s">
        <v>75</v>
      </c>
      <c r="B17" s="11" t="s">
        <v>74</v>
      </c>
      <c r="C17" s="4">
        <f>Inputs!$M$48</f>
        <v>0.15798251767444052</v>
      </c>
      <c r="D17" s="4">
        <f>Inputs!$M$48</f>
        <v>0.15798251767444052</v>
      </c>
      <c r="E17" s="4">
        <f>Inputs!$M$48</f>
        <v>0.15798251767444052</v>
      </c>
      <c r="F17" s="4">
        <f>Inputs!$M$48</f>
        <v>0.15798251767444052</v>
      </c>
      <c r="G17" s="4">
        <f>Inputs!$M$48</f>
        <v>0.15798251767444052</v>
      </c>
    </row>
    <row r="18" spans="1:7" ht="13.5" thickBot="1" x14ac:dyDescent="0.25">
      <c r="A18" s="12" t="s">
        <v>109</v>
      </c>
      <c r="B18" s="11" t="s">
        <v>106</v>
      </c>
      <c r="C18" s="4">
        <f>Inputs!H13</f>
        <v>6.3420000000000004E-2</v>
      </c>
      <c r="D18" s="4">
        <f>C18</f>
        <v>6.3420000000000004E-2</v>
      </c>
      <c r="E18" s="4">
        <f t="shared" ref="E18:G18" si="0">D18</f>
        <v>6.3420000000000004E-2</v>
      </c>
      <c r="F18" s="4">
        <f t="shared" si="0"/>
        <v>6.3420000000000004E-2</v>
      </c>
      <c r="G18" s="4">
        <f t="shared" si="0"/>
        <v>6.3420000000000004E-2</v>
      </c>
    </row>
    <row r="19" spans="1:7" x14ac:dyDescent="0.2">
      <c r="A19" s="1"/>
    </row>
    <row r="21" spans="1:7" x14ac:dyDescent="0.2">
      <c r="A21" s="2" t="s">
        <v>76</v>
      </c>
    </row>
    <row r="23" spans="1:7" x14ac:dyDescent="0.2">
      <c r="A23" s="6" t="s">
        <v>80</v>
      </c>
      <c r="B23" s="7" t="s">
        <v>83</v>
      </c>
      <c r="C23" s="7" t="s">
        <v>79</v>
      </c>
      <c r="D23" s="8" t="s">
        <v>84</v>
      </c>
    </row>
    <row r="24" spans="1:7" x14ac:dyDescent="0.2">
      <c r="A24" s="18" t="s">
        <v>81</v>
      </c>
      <c r="B24" s="19">
        <f>C4</f>
        <v>103.26059762014499</v>
      </c>
      <c r="C24" s="196">
        <v>3</v>
      </c>
      <c r="D24" s="19">
        <f>C24*B24</f>
        <v>309.78179286043496</v>
      </c>
    </row>
    <row r="25" spans="1:7" x14ac:dyDescent="0.2">
      <c r="A25" s="20" t="s">
        <v>82</v>
      </c>
      <c r="B25" s="21">
        <f>C8</f>
        <v>0.56189999999999996</v>
      </c>
      <c r="C25" s="197"/>
      <c r="D25" s="19">
        <f>D24*B25</f>
        <v>174.06638940827838</v>
      </c>
    </row>
    <row r="26" spans="1:7" x14ac:dyDescent="0.2">
      <c r="A26" s="6" t="s">
        <v>86</v>
      </c>
      <c r="B26" s="6"/>
      <c r="C26" s="6"/>
      <c r="D26" s="9">
        <f>SUM(D24:D25)</f>
        <v>483.84818226871334</v>
      </c>
    </row>
    <row r="27" spans="1:7" x14ac:dyDescent="0.2">
      <c r="A27" s="22" t="s">
        <v>46</v>
      </c>
      <c r="B27" s="19">
        <f>C16</f>
        <v>19.732436288346317</v>
      </c>
      <c r="C27" s="23" t="s">
        <v>112</v>
      </c>
      <c r="D27" s="19">
        <v>0</v>
      </c>
    </row>
    <row r="28" spans="1:7" x14ac:dyDescent="0.2">
      <c r="A28" s="22" t="s">
        <v>69</v>
      </c>
      <c r="B28" s="19">
        <v>60</v>
      </c>
      <c r="C28" s="24"/>
      <c r="D28" s="19">
        <f>B28</f>
        <v>60</v>
      </c>
    </row>
    <row r="29" spans="1:7" x14ac:dyDescent="0.2">
      <c r="A29" s="6" t="s">
        <v>111</v>
      </c>
      <c r="B29" s="6"/>
      <c r="C29" s="6"/>
      <c r="D29" s="9">
        <f>SUM(D26:D28)</f>
        <v>543.84818226871334</v>
      </c>
    </row>
    <row r="30" spans="1:7" x14ac:dyDescent="0.2">
      <c r="A30" s="22" t="s">
        <v>113</v>
      </c>
      <c r="B30" s="21">
        <f>SUM(C12:C13)</f>
        <v>0.46592661151676018</v>
      </c>
      <c r="C30" s="27"/>
      <c r="D30" s="19">
        <f>D26*B30</f>
        <v>225.43774405300536</v>
      </c>
    </row>
    <row r="31" spans="1:7" x14ac:dyDescent="0.2">
      <c r="A31" s="22" t="s">
        <v>115</v>
      </c>
      <c r="B31" s="25">
        <f>C17</f>
        <v>0.15798251767444052</v>
      </c>
      <c r="C31" s="28"/>
      <c r="D31" s="19">
        <f>B31*(D26)</f>
        <v>76.43955400701293</v>
      </c>
      <c r="E31" s="5"/>
    </row>
    <row r="32" spans="1:7" x14ac:dyDescent="0.2">
      <c r="A32" s="22" t="s">
        <v>114</v>
      </c>
      <c r="B32" s="25">
        <f>C18</f>
        <v>6.3420000000000004E-2</v>
      </c>
      <c r="C32" s="26"/>
      <c r="D32" s="19"/>
      <c r="E32" s="5"/>
    </row>
    <row r="33" spans="1:4" x14ac:dyDescent="0.2">
      <c r="A33" s="6" t="s">
        <v>85</v>
      </c>
      <c r="B33" s="6"/>
      <c r="C33" s="6"/>
      <c r="D33" s="9">
        <f>SUM(D26:D31)</f>
        <v>1389.573662597445</v>
      </c>
    </row>
  </sheetData>
  <mergeCells count="4">
    <mergeCell ref="C24:C25"/>
    <mergeCell ref="A2:A7"/>
    <mergeCell ref="A8:A10"/>
    <mergeCell ref="A12:A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10</vt:i4>
      </vt:variant>
    </vt:vector>
  </HeadingPairs>
  <TitlesOfParts>
    <vt:vector size="12" baseType="lpstr">
      <vt:lpstr>Inputs</vt:lpstr>
      <vt:lpstr>Inputs To Reg Sub</vt:lpstr>
      <vt:lpstr>'Inputs To Reg Sub'!_Toc388015744</vt:lpstr>
      <vt:lpstr>'Inputs To Reg Sub'!_Toc388015745</vt:lpstr>
      <vt:lpstr>'Inputs To Reg Sub'!_Toc388015746</vt:lpstr>
      <vt:lpstr>'Inputs To Reg Sub'!_Toc388015747</vt:lpstr>
      <vt:lpstr>'Inputs To Reg Sub'!_Toc388015756</vt:lpstr>
      <vt:lpstr>'Inputs To Reg Sub'!_Toc388015757</vt:lpstr>
      <vt:lpstr>'Inputs To Reg Sub'!_Toc388015758</vt:lpstr>
      <vt:lpstr>'Inputs To Reg Sub'!_Toc388015759</vt:lpstr>
      <vt:lpstr>'Inputs To Reg Sub'!_Toc388015764</vt:lpstr>
      <vt:lpstr>'Inputs To Reg Sub'!_Toc388015765</vt:lpstr>
    </vt:vector>
  </TitlesOfParts>
  <Company>Essential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Fogarty</dc:creator>
  <cp:lastModifiedBy>Justine Langdon</cp:lastModifiedBy>
  <cp:lastPrinted>2017-12-13T23:52:01Z</cp:lastPrinted>
  <dcterms:created xsi:type="dcterms:W3CDTF">2013-07-25T00:11:05Z</dcterms:created>
  <dcterms:modified xsi:type="dcterms:W3CDTF">2018-04-26T02:26:22Z</dcterms:modified>
</cp:coreProperties>
</file>