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2_Connection Application Related Services\"/>
    </mc:Choice>
  </mc:AlternateContent>
  <xr:revisionPtr revIDLastSave="0" documentId="13_ncr:1_{8963623A-157F-4658-A6F9-964817E7811D}"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calcMode="autoNoTable" iterateCount="1000" iterateDelta="9.9999999999999995E-7" calcOnSave="0"/>
  <fileRecoveryPr autoRecover="0"/>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I17" i="11"/>
  <c r="H17" i="11"/>
  <c r="I8" i="11"/>
  <c r="H8" i="11"/>
  <c r="I7" i="11"/>
  <c r="H7" i="11"/>
  <c r="E39" i="17" l="1"/>
  <c r="E10" i="17" s="1"/>
  <c r="E31" i="16" s="1"/>
  <c r="F39" i="17"/>
  <c r="F10" i="17" s="1"/>
  <c r="F31" i="16" s="1"/>
  <c r="G39" i="17"/>
  <c r="G10" i="17" s="1"/>
  <c r="G31" i="16" s="1"/>
  <c r="H39" i="17"/>
  <c r="H10" i="17" s="1"/>
  <c r="H31" i="16" s="1"/>
  <c r="D39" i="17"/>
  <c r="D10" i="17" s="1"/>
  <c r="D31" i="16" s="1"/>
  <c r="C33" i="17"/>
  <c r="C21" i="17"/>
  <c r="K33" i="17"/>
  <c r="L33" i="17" s="1"/>
  <c r="M33" i="17" s="1"/>
  <c r="N33" i="17" s="1"/>
  <c r="O33" i="17" s="1"/>
  <c r="D33" i="17"/>
  <c r="E33" i="17" s="1"/>
  <c r="F33" i="17" s="1"/>
  <c r="G33" i="17" s="1"/>
  <c r="H33" i="17" s="1"/>
  <c r="K32" i="17"/>
  <c r="L32" i="17" s="1"/>
  <c r="M32" i="17" s="1"/>
  <c r="N32" i="17" s="1"/>
  <c r="O32" i="17" s="1"/>
  <c r="K21" i="17"/>
  <c r="L21" i="17" s="1"/>
  <c r="M21" i="17" s="1"/>
  <c r="N21" i="17" s="1"/>
  <c r="O21" i="17" s="1"/>
  <c r="D21" i="17"/>
  <c r="E21" i="17" s="1"/>
  <c r="F21" i="17" s="1"/>
  <c r="K20" i="17"/>
  <c r="L20" i="17" s="1"/>
  <c r="M20" i="17" s="1"/>
  <c r="N20" i="17" s="1"/>
  <c r="O20" i="17" s="1"/>
  <c r="M5" i="17"/>
  <c r="K5" i="17"/>
  <c r="O1" i="17"/>
  <c r="N1" i="17"/>
  <c r="M1" i="17"/>
  <c r="L1" i="17"/>
  <c r="K1" i="17"/>
  <c r="K31" i="17" s="1"/>
  <c r="I13" i="16"/>
  <c r="G19" i="11"/>
  <c r="J19" i="11"/>
  <c r="K19" i="11"/>
  <c r="L19" i="11"/>
  <c r="G10" i="11"/>
  <c r="J10" i="11"/>
  <c r="K10" i="11"/>
  <c r="L10" i="11"/>
  <c r="H19" i="11"/>
  <c r="C31" i="17" s="1"/>
  <c r="D31" i="17" s="1"/>
  <c r="E31" i="17" s="1"/>
  <c r="F31" i="17" s="1"/>
  <c r="G31" i="17" s="1"/>
  <c r="H31" i="17" s="1"/>
  <c r="F17" i="11"/>
  <c r="I19" i="11" s="1"/>
  <c r="C32" i="17" s="1"/>
  <c r="D32" i="17" s="1"/>
  <c r="E32" i="17" s="1"/>
  <c r="F32" i="17" s="1"/>
  <c r="G32" i="17" s="1"/>
  <c r="H32" i="17" s="1"/>
  <c r="F8" i="11"/>
  <c r="I14" i="15"/>
  <c r="I5" i="15"/>
  <c r="I6" i="15"/>
  <c r="I7" i="15"/>
  <c r="I8" i="15"/>
  <c r="I31" i="16" l="1"/>
  <c r="M8" i="11"/>
  <c r="K34" i="17"/>
  <c r="D34" i="17"/>
  <c r="L31" i="17"/>
  <c r="L5" i="17"/>
  <c r="K19" i="17"/>
  <c r="N5" i="17"/>
  <c r="O5" i="17"/>
  <c r="G21" i="17"/>
  <c r="M17" i="11"/>
  <c r="I15" i="13"/>
  <c r="I16" i="13"/>
  <c r="I14" i="13"/>
  <c r="G17" i="13"/>
  <c r="H17" i="13"/>
  <c r="I7" i="13"/>
  <c r="I8" i="13"/>
  <c r="I9" i="13"/>
  <c r="I6" i="13"/>
  <c r="G10" i="13"/>
  <c r="H10" i="13"/>
  <c r="I4" i="15"/>
  <c r="G9" i="15"/>
  <c r="H9" i="15"/>
  <c r="G15" i="15"/>
  <c r="H15" i="15"/>
  <c r="M19" i="11" l="1"/>
  <c r="C34" i="17" s="1"/>
  <c r="L34" i="17"/>
  <c r="M31" i="17"/>
  <c r="H21" i="17"/>
  <c r="K22" i="17"/>
  <c r="L19" i="17"/>
  <c r="F19" i="11"/>
  <c r="F7" i="11"/>
  <c r="M34" i="17" l="1"/>
  <c r="N31" i="17"/>
  <c r="M19" i="17"/>
  <c r="L22" i="17"/>
  <c r="H10" i="11"/>
  <c r="C19" i="17" s="1"/>
  <c r="D19" i="17" s="1"/>
  <c r="D8" i="17" s="1"/>
  <c r="D29" i="16" s="1"/>
  <c r="F10" i="11"/>
  <c r="E19" i="17" l="1"/>
  <c r="E8" i="17" s="1"/>
  <c r="E29" i="16" s="1"/>
  <c r="M7" i="11"/>
  <c r="I10" i="11"/>
  <c r="C20" i="17" s="1"/>
  <c r="D20" i="17" s="1"/>
  <c r="N34" i="17"/>
  <c r="O31" i="17"/>
  <c r="O34" i="17" s="1"/>
  <c r="M22" i="17"/>
  <c r="N19" i="17"/>
  <c r="D22" i="17" l="1"/>
  <c r="D11" i="17" s="1"/>
  <c r="D32" i="16" s="1"/>
  <c r="D9" i="17"/>
  <c r="D30" i="16" s="1"/>
  <c r="M10" i="11"/>
  <c r="C22" i="17" s="1"/>
  <c r="F19" i="17"/>
  <c r="F8" i="17" s="1"/>
  <c r="F29" i="16" s="1"/>
  <c r="E20" i="17"/>
  <c r="E9" i="17" s="1"/>
  <c r="E30" i="16" s="1"/>
  <c r="O19" i="17"/>
  <c r="O22" i="17" s="1"/>
  <c r="N22" i="17"/>
  <c r="F15" i="15"/>
  <c r="E15" i="15"/>
  <c r="D15" i="15"/>
  <c r="I13" i="15"/>
  <c r="I15" i="15" l="1"/>
  <c r="F20" i="17"/>
  <c r="E22" i="17"/>
  <c r="G19" i="17"/>
  <c r="G8" i="17" s="1"/>
  <c r="G29" i="16" s="1"/>
  <c r="E34" i="17"/>
  <c r="E9" i="15"/>
  <c r="D9" i="15"/>
  <c r="H14" i="16"/>
  <c r="G58" i="8" s="1"/>
  <c r="G14" i="16"/>
  <c r="F58" i="8" s="1"/>
  <c r="F14" i="16"/>
  <c r="E58" i="8" s="1"/>
  <c r="E14" i="16"/>
  <c r="D58" i="8" s="1"/>
  <c r="I12" i="16"/>
  <c r="F17" i="13"/>
  <c r="E17" i="13"/>
  <c r="D17" i="13"/>
  <c r="F10" i="13"/>
  <c r="E10" i="13"/>
  <c r="D10" i="13"/>
  <c r="E11" i="17" l="1"/>
  <c r="E32" i="16" s="1"/>
  <c r="F22" i="17"/>
  <c r="F9" i="17"/>
  <c r="F30" i="16" s="1"/>
  <c r="H19" i="17"/>
  <c r="H8" i="17" s="1"/>
  <c r="H29" i="16" s="1"/>
  <c r="G20" i="17"/>
  <c r="C42" i="8"/>
  <c r="F34" i="17"/>
  <c r="I14" i="16"/>
  <c r="I10" i="13"/>
  <c r="I17" i="13"/>
  <c r="F9" i="15"/>
  <c r="D14" i="16"/>
  <c r="C58" i="8" s="1"/>
  <c r="F11" i="17" l="1"/>
  <c r="F32" i="16" s="1"/>
  <c r="G22" i="17"/>
  <c r="G9" i="17"/>
  <c r="G30" i="16" s="1"/>
  <c r="I29" i="16"/>
  <c r="H20" i="17"/>
  <c r="H9" i="17" s="1"/>
  <c r="H30" i="16" s="1"/>
  <c r="G34" i="17"/>
  <c r="H34" i="17"/>
  <c r="I9" i="15"/>
  <c r="G11" i="17" l="1"/>
  <c r="G32" i="16" s="1"/>
  <c r="I30" i="16"/>
  <c r="D42" i="8"/>
  <c r="E42" i="8"/>
  <c r="H22" i="17"/>
  <c r="H11" i="17" s="1"/>
  <c r="H32" i="16" s="1"/>
  <c r="D3" i="9"/>
  <c r="F42" i="8" l="1"/>
  <c r="H58" i="8" l="1"/>
  <c r="G42" i="8" l="1"/>
  <c r="I32" i="16"/>
  <c r="H42" i="8" l="1"/>
  <c r="H4" i="17" l="1"/>
  <c r="D4" i="17"/>
  <c r="G4" i="17"/>
  <c r="O17" i="11"/>
  <c r="O19" i="11" s="1"/>
  <c r="C36" i="17" s="1"/>
  <c r="O7" i="11"/>
  <c r="F4" i="17"/>
  <c r="O8" i="11"/>
  <c r="E4" i="17"/>
  <c r="L4" i="17" l="1"/>
  <c r="E36" i="17"/>
  <c r="E24" i="17"/>
  <c r="E13" i="17" s="1"/>
  <c r="E34" i="16" s="1"/>
  <c r="N4" i="17"/>
  <c r="G24" i="17"/>
  <c r="G13" i="17" s="1"/>
  <c r="G34" i="16" s="1"/>
  <c r="G36" i="17"/>
  <c r="M4" i="17"/>
  <c r="F24" i="17"/>
  <c r="F13" i="17" s="1"/>
  <c r="F34" i="16" s="1"/>
  <c r="F36" i="17"/>
  <c r="K4" i="17"/>
  <c r="D36" i="17"/>
  <c r="D24" i="17"/>
  <c r="O10" i="11"/>
  <c r="C24" i="17" s="1"/>
  <c r="O4" i="17"/>
  <c r="H36" i="17"/>
  <c r="H24" i="17"/>
  <c r="H13" i="17" l="1"/>
  <c r="H34" i="16" s="1"/>
  <c r="D13" i="17"/>
  <c r="D34" i="16" s="1"/>
  <c r="N36" i="17"/>
  <c r="N24" i="17"/>
  <c r="M36" i="17"/>
  <c r="M24" i="17"/>
  <c r="O36" i="17"/>
  <c r="O24" i="17"/>
  <c r="K36" i="17"/>
  <c r="K24" i="17"/>
  <c r="L36" i="17"/>
  <c r="L24" i="17"/>
  <c r="I34" i="16" l="1"/>
  <c r="E3" i="17"/>
  <c r="H3" i="17"/>
  <c r="D3" i="17"/>
  <c r="G3" i="17"/>
  <c r="N17" i="11"/>
  <c r="N7" i="11"/>
  <c r="F3" i="17"/>
  <c r="N8" i="11"/>
  <c r="P17" i="11" l="1"/>
  <c r="P19" i="11" s="1"/>
  <c r="C37" i="17" s="1"/>
  <c r="N19" i="11"/>
  <c r="C35" i="17" s="1"/>
  <c r="P8" i="11"/>
  <c r="Q8" i="11" s="1"/>
  <c r="F35" i="17"/>
  <c r="F37" i="17" s="1"/>
  <c r="F38" i="17" s="1"/>
  <c r="F40" i="17" s="1"/>
  <c r="F6" i="16" s="1"/>
  <c r="F23" i="17"/>
  <c r="M3" i="17"/>
  <c r="K3" i="17"/>
  <c r="D35" i="17"/>
  <c r="D37" i="17" s="1"/>
  <c r="D38" i="17" s="1"/>
  <c r="D40" i="17" s="1"/>
  <c r="D6" i="16" s="1"/>
  <c r="D23" i="17"/>
  <c r="L3" i="17"/>
  <c r="E35" i="17"/>
  <c r="E37" i="17" s="1"/>
  <c r="E38" i="17" s="1"/>
  <c r="E40" i="17" s="1"/>
  <c r="E6" i="16" s="1"/>
  <c r="E23" i="17"/>
  <c r="E12" i="17" s="1"/>
  <c r="E33" i="16" s="1"/>
  <c r="N3" i="17"/>
  <c r="G23" i="17"/>
  <c r="G35" i="17"/>
  <c r="G37" i="17" s="1"/>
  <c r="G38" i="17" s="1"/>
  <c r="G40" i="17" s="1"/>
  <c r="G6" i="16" s="1"/>
  <c r="P7" i="11"/>
  <c r="Q7" i="11" s="1"/>
  <c r="Q10" i="11" s="1"/>
  <c r="N10" i="11"/>
  <c r="C23" i="17" s="1"/>
  <c r="O3" i="17"/>
  <c r="H35" i="17"/>
  <c r="H37" i="17" s="1"/>
  <c r="H38" i="17" s="1"/>
  <c r="H40" i="17" s="1"/>
  <c r="H6" i="16" s="1"/>
  <c r="H23" i="17"/>
  <c r="H12" i="17" s="1"/>
  <c r="H33" i="16" s="1"/>
  <c r="G12" i="17" l="1"/>
  <c r="G33" i="16" s="1"/>
  <c r="D12" i="17"/>
  <c r="D33" i="16" s="1"/>
  <c r="F12" i="17"/>
  <c r="F33" i="16" s="1"/>
  <c r="D7" i="8"/>
  <c r="C26" i="17"/>
  <c r="G25" i="17"/>
  <c r="G14" i="17" s="1"/>
  <c r="G35" i="16" s="1"/>
  <c r="L35" i="17"/>
  <c r="L37" i="17" s="1"/>
  <c r="L38" i="17" s="1"/>
  <c r="L23" i="17"/>
  <c r="L25" i="17" s="1"/>
  <c r="L26" i="17" s="1"/>
  <c r="M23" i="17"/>
  <c r="M25" i="17" s="1"/>
  <c r="M26" i="17" s="1"/>
  <c r="M35" i="17"/>
  <c r="M37" i="17" s="1"/>
  <c r="M38" i="17" s="1"/>
  <c r="H25" i="17"/>
  <c r="H14" i="17" s="1"/>
  <c r="H35" i="16" s="1"/>
  <c r="N23" i="17"/>
  <c r="N25" i="17" s="1"/>
  <c r="N26" i="17" s="1"/>
  <c r="N35" i="17"/>
  <c r="N37" i="17" s="1"/>
  <c r="N38" i="17" s="1"/>
  <c r="D25" i="17"/>
  <c r="D14" i="17" s="1"/>
  <c r="D35" i="16" s="1"/>
  <c r="F25" i="17"/>
  <c r="F14" i="17" s="1"/>
  <c r="F35" i="16" s="1"/>
  <c r="Q17" i="11"/>
  <c r="Q19" i="11" s="1"/>
  <c r="P10" i="11"/>
  <c r="C25" i="17" s="1"/>
  <c r="E25" i="17"/>
  <c r="E14" i="17" s="1"/>
  <c r="E35" i="16" s="1"/>
  <c r="I6" i="16"/>
  <c r="O35" i="17"/>
  <c r="O37" i="17" s="1"/>
  <c r="O38" i="17" s="1"/>
  <c r="O23" i="17"/>
  <c r="O25" i="17" s="1"/>
  <c r="O26" i="17" s="1"/>
  <c r="K35" i="17"/>
  <c r="K37" i="17" s="1"/>
  <c r="K38" i="17" s="1"/>
  <c r="K23" i="17"/>
  <c r="K25" i="17" s="1"/>
  <c r="K26" i="17" s="1"/>
  <c r="H26" i="17" l="1"/>
  <c r="F26" i="17"/>
  <c r="I35" i="16"/>
  <c r="E26" i="17"/>
  <c r="D8" i="8"/>
  <c r="C38" i="17"/>
  <c r="D26" i="17"/>
  <c r="G26" i="17"/>
  <c r="G28" i="17" l="1"/>
  <c r="G15" i="17"/>
  <c r="D28" i="17"/>
  <c r="D15" i="17"/>
  <c r="F28" i="17"/>
  <c r="F15" i="17"/>
  <c r="E28" i="17"/>
  <c r="E15" i="17"/>
  <c r="H28" i="17"/>
  <c r="H15" i="17"/>
  <c r="E5" i="16"/>
  <c r="E7" i="16" s="1"/>
  <c r="G44" i="8"/>
  <c r="G46" i="8" s="1"/>
  <c r="H36" i="16"/>
  <c r="F44" i="8"/>
  <c r="F46" i="8" s="1"/>
  <c r="G36" i="16"/>
  <c r="D5" i="16"/>
  <c r="F36" i="16"/>
  <c r="E44" i="8"/>
  <c r="E46" i="8" s="1"/>
  <c r="E36" i="16"/>
  <c r="D44" i="8"/>
  <c r="D46" i="8" s="1"/>
  <c r="C44" i="8"/>
  <c r="D36" i="16"/>
  <c r="I33" i="16"/>
  <c r="I36" i="16" s="1"/>
  <c r="G16" i="17" l="1"/>
  <c r="G5" i="16"/>
  <c r="G7" i="16" s="1"/>
  <c r="E16" i="17"/>
  <c r="D16" i="17"/>
  <c r="H5" i="16"/>
  <c r="H7" i="16" s="1"/>
  <c r="H16" i="17"/>
  <c r="F16" i="17"/>
  <c r="F5" i="16"/>
  <c r="F7" i="16" s="1"/>
  <c r="C46" i="8"/>
  <c r="H44" i="8"/>
  <c r="H46" i="8" s="1"/>
  <c r="D7" i="16"/>
  <c r="I5" i="16" l="1"/>
  <c r="I7" i="16" s="1"/>
</calcChain>
</file>

<file path=xl/sharedStrings.xml><?xml version="1.0" encoding="utf-8"?>
<sst xmlns="http://schemas.openxmlformats.org/spreadsheetml/2006/main" count="257" uniqueCount="142">
  <si>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</si>
  <si>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</si>
  <si>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</si>
  <si>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</si>
  <si>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</si>
  <si>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</si>
  <si>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</si>
  <si>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</si>
  <si>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</si>
  <si>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</si>
  <si>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</si>
  <si>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</si>
  <si>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</si>
  <si>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</si>
  <si>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</si>
  <si>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</si>
  <si>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</si>
  <si>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</si>
  <si>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</si>
  <si>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</si>
  <si>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Admin Officer</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</si>
  <si>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</si>
  <si>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</si>
  <si>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</si>
  <si>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</si>
  <si>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</si>
  <si>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</si>
  <si>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</si>
  <si>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</si>
  <si>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</si>
  <si>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</si>
  <si>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</si>
  <si>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</si>
  <si>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</si>
  <si>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</si>
  <si>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</si>
  <si>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</si>
  <si>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</si>
  <si>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</si>
  <si>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</si>
  <si>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</si>
  <si>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</si>
  <si>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</si>
  <si>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</si>
  <si>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</si>
  <si>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</si>
  <si>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</si>
  <si>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</si>
  <si>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</si>
  <si>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</si>
  <si>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</si>
  <si>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 xml:space="preserve">Direct Costs - </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</si>
  <si>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</si>
  <si>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</si>
  <si>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</si>
  <si>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</si>
  <si>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</si>
  <si>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</si>
  <si>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</si>
  <si>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</si>
  <si>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</si>
  <si>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</si>
  <si>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</si>
  <si>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</si>
  <si>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</si>
  <si>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</si>
  <si>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Time on Task (Hours)</t>
  </si>
  <si>
    <t>Pioneer scheme administration</t>
  </si>
  <si>
    <t>Pioneer scheme administration (NEW)</t>
  </si>
  <si>
    <t xml:space="preserve">Connection application related services
Activities includes:
·assessing connection applications or a request to undertake relocation of network assets as contestable works and preparing offers.
·processing preliminary enquiries requiring site specific or written responses.
·undertaking planning studies and associated technical analysis (e.g. power quality investigations) to determine suitable/feasible connection options for further consideration by applicants
·site inspection in order to determine the nature of the connection service sought by the connection applicant and ongoing co-ordination for large projects
·registered participant support services associated with connection arrangements and agreements made under Chapter 5 of the NER. </t>
  </si>
  <si>
    <t>R1a</t>
  </si>
  <si>
    <t>New Service</t>
  </si>
  <si>
    <t xml:space="preserve">
New Service</t>
  </si>
  <si>
    <t xml:space="preserve"> - </t>
  </si>
  <si>
    <t xml:space="preserve">Existing Service Description (2014 - 19) </t>
  </si>
  <si>
    <t>Bottom Up Estimation</t>
  </si>
  <si>
    <t>Establishment</t>
  </si>
  <si>
    <t>New Customer Connection</t>
  </si>
  <si>
    <t>FY22/23</t>
  </si>
  <si>
    <t>Projected Volumes for FY2019-24 Regulatory Period</t>
  </si>
  <si>
    <t>Operating Costs (on IO's, work orders, cost objects, cost centres)</t>
  </si>
  <si>
    <t>Project Code</t>
  </si>
  <si>
    <t>Pioneer Scheme Administration - New Customer Connection</t>
  </si>
  <si>
    <t>Pioneer Scheme Administration - Establishment</t>
  </si>
  <si>
    <t>FY16/17 volumes of Pioneer Services completed: Established 1007, New Connection 108.</t>
  </si>
  <si>
    <t>New Service. No historical revenue available.</t>
  </si>
  <si>
    <t>New Service - Pioneer Scheme</t>
  </si>
  <si>
    <t xml:space="preserve">Pioneer Scheme Administration - Establishment </t>
  </si>
  <si>
    <t>Assess and process new customer connection pioneer scheme application</t>
  </si>
  <si>
    <t>Establish pioneer scheme</t>
  </si>
  <si>
    <t>Services iinvolved in calculation and administration of pioneer scheme refunds</t>
  </si>
  <si>
    <t>FY17/18</t>
  </si>
  <si>
    <t>FY18/19</t>
  </si>
  <si>
    <t xml:space="preserve">
Pioneer scheme administration
In accordance with the AER Connection Charge Guidelines, connection applicants may be required to contribute towards connections works which were previously funder by another customer.
Administrative fee applied to manage Pioneer Scheme applications. Where Essential Energy is required to:
1. Provides reimbursement calculations and coordinates the distribution of Shared Asset Payments to customers who funded the connection assets.
2. Operates and maintains all necessary registration and record keeping information.
3. Acts as the key contact to provide advice and support to applicants.</t>
  </si>
  <si>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</si>
  <si>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</si>
  <si>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</si>
  <si>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</si>
  <si>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</si>
  <si>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</si>
  <si>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</si>
  <si>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</si>
  <si>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</si>
  <si>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</si>
  <si>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</si>
  <si>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</si>
  <si>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</si>
  <si>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</si>
  <si>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</si>
  <si>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</si>
  <si>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</si>
  <si>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</si>
  <si>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</si>
  <si>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</si>
  <si>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</si>
  <si>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</si>
  <si>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</si>
  <si>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</si>
  <si>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</si>
  <si>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</si>
  <si>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</si>
  <si>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</si>
  <si>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</si>
  <si>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</si>
  <si>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</si>
  <si>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</si>
  <si>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</si>
  <si>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</si>
  <si>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</si>
  <si>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</si>
  <si>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</si>
  <si>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</si>
  <si>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</si>
  <si>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</si>
  <si>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</si>
  <si>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2.8 Pioneer scheme administration</t>
  </si>
  <si>
    <t>Pioneer scheme administration establishment (fixed fee)</t>
  </si>
  <si>
    <t>Pioneer scheme administration new customer connection (fixed fee)</t>
  </si>
  <si>
    <t>Pioneer scheme administration - Establishment</t>
  </si>
  <si>
    <t>Pioneer scheme administration - New customer connection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</si>
  <si>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</si>
  <si>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 xml:space="preserve">Estimates have been provided on the work effort that will be required to complete each service. Forecast volumes based on FY16/17 volumes.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</si>
</sst>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29"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b/>
      <sz val="8"/>
      <name val="Arial"/>
      <family val="2"/>
    </font>
    <font>
      <sz val="10"/>
      <name val="Arial"/>
      <family val="2"/>
    </font>
    <font>
      <sz val="10"/>
      <color rgb="FFFF0000"/>
      <name val="Arial"/>
      <family val="2"/>
    </font>
    <font>
      <sz val="10"/>
      <color rgb="FF0065A6"/>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style="thin">
        <color theme="0"/>
      </top>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59">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applyAlignment="1">
      <alignment horizontal="lef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2" fillId="0" borderId="0" xfId="0" applyFont="1" applyBorder="1"/>
    <xf numFmtId="0" fontId="5" fillId="8" borderId="0" xfId="0" applyFont="1" applyFill="1"/>
    <xf numFmtId="0" fontId="8" fillId="8" borderId="0" xfId="0" applyFont="1" applyFill="1"/>
    <xf numFmtId="0" fontId="2" fillId="10" borderId="4" xfId="0" applyFont="1" applyFill="1" applyBorder="1"/>
    <xf numFmtId="167" fontId="2" fillId="10" borderId="4" xfId="2" applyNumberFormat="1" applyFont="1" applyFill="1" applyBorder="1"/>
    <xf numFmtId="0" fontId="2" fillId="10" borderId="4" xfId="0" applyFont="1" applyFill="1" applyBorder="1" applyAlignment="1">
      <alignment wrapText="1"/>
    </xf>
    <xf numFmtId="0" fontId="5" fillId="8" borderId="12" xfId="0" applyFont="1" applyFill="1" applyBorder="1"/>
    <xf numFmtId="0" fontId="8" fillId="8" borderId="12" xfId="0" applyFont="1" applyFill="1" applyBorder="1"/>
    <xf numFmtId="0" fontId="7" fillId="11" borderId="8"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69" fontId="4" fillId="10" borderId="4" xfId="0" applyNumberFormat="1" applyFont="1" applyFill="1" applyBorder="1" applyAlignment="1">
      <alignment horizontal="center"/>
    </xf>
    <xf numFmtId="0" fontId="8" fillId="0" borderId="0" xfId="0" applyFont="1"/>
    <xf numFmtId="169" fontId="8" fillId="0" borderId="1" xfId="0" applyNumberFormat="1" applyFont="1" applyBorder="1" applyAlignment="1">
      <alignment horizontal="center"/>
    </xf>
    <xf numFmtId="169" fontId="2" fillId="0" borderId="0" xfId="0" applyNumberFormat="1" applyFont="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4" xfId="0" applyFont="1" applyFill="1" applyBorder="1" applyAlignment="1">
      <alignment horizontal="left"/>
    </xf>
    <xf numFmtId="0" fontId="11"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4" fillId="10" borderId="10" xfId="0" applyNumberFormat="1" applyFont="1" applyFill="1" applyBorder="1" applyAlignment="1">
      <alignment horizontal="center"/>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4" fillId="10" borderId="13" xfId="0" applyNumberFormat="1" applyFont="1" applyFill="1" applyBorder="1" applyAlignment="1">
      <alignment horizontal="center"/>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4" fillId="10" borderId="10" xfId="3" applyNumberFormat="1" applyFont="1" applyFill="1" applyBorder="1" applyAlignment="1">
      <alignment horizontal="center"/>
    </xf>
    <xf numFmtId="2" fontId="4" fillId="10" borderId="4" xfId="3" applyNumberFormat="1" applyFont="1" applyFill="1" applyBorder="1" applyAlignment="1">
      <alignment horizontal="center"/>
    </xf>
    <xf numFmtId="2" fontId="7" fillId="11" borderId="4" xfId="0" applyNumberFormat="1" applyFont="1" applyFill="1" applyBorder="1" applyAlignment="1">
      <alignment horizontal="center"/>
    </xf>
    <xf numFmtId="167" fontId="2" fillId="10" borderId="5" xfId="2" applyNumberFormat="1" applyFont="1" applyFill="1" applyBorder="1" applyAlignment="1">
      <alignment horizontal="center"/>
    </xf>
    <xf numFmtId="3" fontId="2" fillId="10" borderId="4" xfId="0" applyNumberFormat="1" applyFont="1" applyFill="1" applyBorder="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14" xfId="0" applyFont="1" applyFill="1" applyBorder="1" applyAlignment="1">
      <alignment horizontal="left" vertical="center"/>
    </xf>
    <xf numFmtId="0" fontId="4" fillId="10" borderId="14" xfId="0" applyFont="1" applyFill="1" applyBorder="1" applyAlignment="1">
      <alignment horizontal="center"/>
    </xf>
    <xf numFmtId="2" fontId="4" fillId="10" borderId="6" xfId="0" applyNumberFormat="1" applyFont="1" applyFill="1" applyBorder="1" applyAlignment="1">
      <alignment horizontal="center"/>
    </xf>
    <xf numFmtId="169" fontId="4" fillId="10" borderId="14" xfId="0" applyNumberFormat="1" applyFont="1" applyFill="1" applyBorder="1" applyAlignment="1">
      <alignment horizontal="center"/>
    </xf>
    <xf numFmtId="169" fontId="7" fillId="9" borderId="5" xfId="0" applyNumberFormat="1" applyFont="1" applyFill="1" applyBorder="1" applyAlignment="1"/>
    <xf numFmtId="169" fontId="7" fillId="9" borderId="2" xfId="0" applyNumberFormat="1" applyFont="1" applyFill="1" applyBorder="1" applyAlignment="1"/>
    <xf numFmtId="169" fontId="7" fillId="9" borderId="3" xfId="0" applyNumberFormat="1" applyFont="1" applyFill="1" applyBorder="1" applyAlignment="1">
      <alignment horizontal="left"/>
    </xf>
    <xf numFmtId="1" fontId="4" fillId="10" borderId="4" xfId="0" applyNumberFormat="1" applyFont="1" applyFill="1" applyBorder="1" applyAlignment="1">
      <alignment horizontal="center"/>
    </xf>
    <xf numFmtId="0" fontId="5" fillId="8" borderId="0" xfId="0" applyFont="1" applyFill="1" applyAlignment="1">
      <alignment horizontal="left"/>
    </xf>
    <xf numFmtId="0" fontId="7" fillId="5" borderId="8" xfId="0" applyFont="1" applyFill="1" applyBorder="1" applyAlignment="1">
      <alignment horizontal="center"/>
    </xf>
    <xf numFmtId="0" fontId="9" fillId="10" borderId="4" xfId="0" applyFont="1" applyFill="1" applyBorder="1" applyAlignment="1">
      <alignment horizontal="left"/>
    </xf>
    <xf numFmtId="0" fontId="9" fillId="4" borderId="4" xfId="0" applyFont="1" applyFill="1" applyBorder="1" applyAlignment="1">
      <alignment horizontal="left"/>
    </xf>
    <xf numFmtId="0" fontId="9" fillId="4" borderId="4" xfId="0" applyFont="1" applyFill="1" applyBorder="1" applyAlignment="1">
      <alignment horizontal="left" wrapText="1"/>
    </xf>
    <xf numFmtId="0" fontId="0" fillId="0" borderId="0" xfId="0" applyAlignment="1">
      <alignment horizontal="left"/>
    </xf>
    <xf numFmtId="0" fontId="2" fillId="4" borderId="4" xfId="0" applyFont="1" applyFill="1" applyBorder="1" applyAlignment="1">
      <alignment horizontal="left" wrapText="1"/>
    </xf>
    <xf numFmtId="167" fontId="2" fillId="10" borderId="4" xfId="2" applyNumberFormat="1" applyFont="1" applyFill="1" applyBorder="1" applyAlignment="1">
      <alignment horizontal="left"/>
    </xf>
    <xf numFmtId="0" fontId="8" fillId="0" borderId="1" xfId="0" applyFont="1" applyBorder="1"/>
    <xf numFmtId="0" fontId="5" fillId="8" borderId="1" xfId="0" applyFont="1" applyFill="1" applyBorder="1" applyAlignment="1">
      <alignment horizontal="left"/>
    </xf>
    <xf numFmtId="0" fontId="9" fillId="4" borderId="0" xfId="0" applyFont="1" applyFill="1" applyBorder="1" applyAlignment="1">
      <alignment horizontal="left" vertical="top" wrapText="1"/>
    </xf>
    <xf numFmtId="0" fontId="7" fillId="11" borderId="8" xfId="0" applyFont="1" applyFill="1" applyBorder="1" applyAlignment="1">
      <alignment horizontal="center"/>
    </xf>
    <xf numFmtId="0" fontId="7" fillId="11" borderId="7" xfId="0" applyFont="1" applyFill="1" applyBorder="1" applyAlignment="1">
      <alignment horizontal="left"/>
    </xf>
    <xf numFmtId="0" fontId="7" fillId="11" borderId="11" xfId="0" applyFont="1" applyFill="1" applyBorder="1" applyAlignment="1">
      <alignment horizontal="left"/>
    </xf>
    <xf numFmtId="0" fontId="7" fillId="11" borderId="7" xfId="0" applyFont="1" applyFill="1" applyBorder="1" applyAlignment="1">
      <alignment horizontal="center"/>
    </xf>
    <xf numFmtId="0" fontId="7" fillId="11" borderId="8" xfId="0" applyFont="1" applyFill="1" applyBorder="1" applyAlignment="1">
      <alignment horizontal="right"/>
    </xf>
    <xf numFmtId="0" fontId="13" fillId="8" borderId="11" xfId="0" applyFont="1" applyFill="1" applyBorder="1"/>
    <xf numFmtId="0" fontId="14" fillId="8" borderId="0" xfId="0" applyFont="1" applyFill="1"/>
    <xf numFmtId="0" fontId="15" fillId="0" borderId="0" xfId="0" applyFont="1"/>
    <xf numFmtId="0" fontId="15" fillId="0" borderId="0" xfId="0" applyFont="1" applyFill="1"/>
    <xf numFmtId="0" fontId="16" fillId="9" borderId="4" xfId="0" applyFont="1" applyFill="1" applyBorder="1"/>
    <xf numFmtId="0" fontId="15" fillId="6" borderId="0" xfId="0" applyFont="1" applyFill="1"/>
    <xf numFmtId="0" fontId="16" fillId="9" borderId="10" xfId="0" applyFont="1" applyFill="1" applyBorder="1"/>
    <xf numFmtId="0" fontId="18" fillId="7" borderId="0" xfId="0" applyFont="1" applyFill="1" applyBorder="1" applyAlignment="1">
      <alignment horizontal="center" vertical="center" wrapText="1"/>
    </xf>
    <xf numFmtId="0" fontId="16" fillId="9" borderId="5" xfId="0" applyFont="1" applyFill="1" applyBorder="1"/>
    <xf numFmtId="0" fontId="19" fillId="2" borderId="4" xfId="0" applyFont="1" applyFill="1" applyBorder="1" applyAlignment="1">
      <alignment vertical="center"/>
    </xf>
    <xf numFmtId="0" fontId="20" fillId="2" borderId="4" xfId="0" applyFont="1" applyFill="1" applyBorder="1" applyAlignment="1">
      <alignment horizontal="center" vertical="center"/>
    </xf>
    <xf numFmtId="0" fontId="19" fillId="7" borderId="0" xfId="0" applyFont="1" applyFill="1" applyBorder="1" applyAlignment="1">
      <alignment horizontal="center" vertical="center"/>
    </xf>
    <xf numFmtId="0" fontId="16" fillId="9" borderId="4" xfId="0" applyFont="1" applyFill="1" applyBorder="1" applyAlignment="1">
      <alignment horizontal="left" vertical="center"/>
    </xf>
    <xf numFmtId="169" fontId="15" fillId="7" borderId="4" xfId="0" applyNumberFormat="1" applyFont="1" applyFill="1" applyBorder="1" applyAlignment="1"/>
    <xf numFmtId="169" fontId="15" fillId="7" borderId="4" xfId="0" applyNumberFormat="1" applyFont="1" applyFill="1" applyBorder="1" applyAlignment="1">
      <alignment horizontal="center"/>
    </xf>
    <xf numFmtId="169" fontId="15" fillId="7" borderId="0" xfId="0" applyNumberFormat="1" applyFont="1" applyFill="1" applyBorder="1" applyAlignment="1">
      <alignment horizontal="center"/>
    </xf>
    <xf numFmtId="169" fontId="15" fillId="3" borderId="4" xfId="0" applyNumberFormat="1" applyFont="1" applyFill="1" applyBorder="1" applyAlignment="1">
      <alignment horizontal="center"/>
    </xf>
    <xf numFmtId="0" fontId="15" fillId="7" borderId="0" xfId="0" applyFont="1" applyFill="1" applyBorder="1" applyAlignment="1">
      <alignment horizontal="center" vertical="center"/>
    </xf>
    <xf numFmtId="169" fontId="15" fillId="7" borderId="0" xfId="0" applyNumberFormat="1" applyFont="1" applyFill="1" applyBorder="1" applyAlignment="1">
      <alignment horizontal="center" vertical="center"/>
    </xf>
    <xf numFmtId="169" fontId="15" fillId="3" borderId="9" xfId="0" applyNumberFormat="1" applyFont="1" applyFill="1" applyBorder="1" applyAlignment="1">
      <alignment horizontal="center"/>
    </xf>
    <xf numFmtId="0" fontId="16" fillId="9" borderId="8" xfId="0" applyFont="1" applyFill="1" applyBorder="1" applyAlignment="1">
      <alignment horizontal="left" vertical="center"/>
    </xf>
    <xf numFmtId="0" fontId="17" fillId="7" borderId="0" xfId="0" applyFont="1" applyFill="1" applyBorder="1" applyAlignment="1">
      <alignment horizontal="left"/>
    </xf>
    <xf numFmtId="0" fontId="13" fillId="8" borderId="5" xfId="0" applyFont="1" applyFill="1" applyBorder="1"/>
    <xf numFmtId="0" fontId="14" fillId="8" borderId="2" xfId="0" applyFont="1" applyFill="1" applyBorder="1"/>
    <xf numFmtId="0" fontId="14" fillId="8" borderId="3" xfId="0" applyFont="1" applyFill="1" applyBorder="1"/>
    <xf numFmtId="0" fontId="15" fillId="7" borderId="0" xfId="0" applyFont="1" applyFill="1" applyBorder="1" applyAlignment="1">
      <alignment horizontal="left" vertical="top" wrapText="1"/>
    </xf>
    <xf numFmtId="0" fontId="13" fillId="8" borderId="0" xfId="0" applyFont="1" applyFill="1"/>
    <xf numFmtId="0" fontId="15" fillId="7" borderId="0" xfId="0" applyFont="1" applyFill="1" applyBorder="1" applyAlignment="1">
      <alignment horizontal="left"/>
    </xf>
    <xf numFmtId="0" fontId="15" fillId="0" borderId="0" xfId="0" applyFont="1" applyAlignment="1">
      <alignment horizontal="left"/>
    </xf>
    <xf numFmtId="0" fontId="15" fillId="7" borderId="0" xfId="0" applyFont="1" applyFill="1" applyBorder="1" applyAlignment="1">
      <alignment horizontal="left" wrapText="1"/>
    </xf>
    <xf numFmtId="0" fontId="15" fillId="0" borderId="0" xfId="0" applyFont="1" applyFill="1" applyBorder="1" applyAlignment="1">
      <alignment horizontal="left"/>
    </xf>
    <xf numFmtId="0" fontId="16" fillId="2" borderId="3" xfId="0" applyFont="1" applyFill="1" applyBorder="1"/>
    <xf numFmtId="0" fontId="15" fillId="7" borderId="0" xfId="0" applyFont="1" applyFill="1" applyAlignment="1">
      <alignment horizontal="left"/>
    </xf>
    <xf numFmtId="0" fontId="16" fillId="2" borderId="1" xfId="0" applyFont="1" applyFill="1" applyBorder="1"/>
    <xf numFmtId="0" fontId="16" fillId="9" borderId="6" xfId="0" applyFont="1" applyFill="1" applyBorder="1" applyAlignment="1">
      <alignment horizontal="left"/>
    </xf>
    <xf numFmtId="0" fontId="16" fillId="9" borderId="7" xfId="0" applyFont="1" applyFill="1" applyBorder="1" applyAlignment="1">
      <alignment horizontal="right"/>
    </xf>
    <xf numFmtId="0" fontId="16" fillId="9" borderId="8" xfId="0" applyFont="1" applyFill="1" applyBorder="1" applyAlignment="1">
      <alignment horizontal="right"/>
    </xf>
    <xf numFmtId="167" fontId="21" fillId="0" borderId="0" xfId="2" applyNumberFormat="1" applyFont="1"/>
    <xf numFmtId="167" fontId="16" fillId="2" borderId="7" xfId="2" applyNumberFormat="1" applyFont="1" applyFill="1" applyBorder="1"/>
    <xf numFmtId="10" fontId="15" fillId="0" borderId="0" xfId="1" applyNumberFormat="1" applyFont="1"/>
    <xf numFmtId="10" fontId="15" fillId="0" borderId="0" xfId="0" applyNumberFormat="1" applyFont="1"/>
    <xf numFmtId="170" fontId="15" fillId="0" borderId="0" xfId="1" applyNumberFormat="1" applyFont="1"/>
    <xf numFmtId="0" fontId="13" fillId="8" borderId="6" xfId="0" applyFont="1" applyFill="1" applyBorder="1" applyAlignment="1">
      <alignment horizontal="left"/>
    </xf>
    <xf numFmtId="0" fontId="17" fillId="0" borderId="0" xfId="0" applyFont="1"/>
    <xf numFmtId="0" fontId="16" fillId="2" borderId="6" xfId="0" applyFont="1" applyFill="1" applyBorder="1" applyAlignment="1">
      <alignment horizontal="left"/>
    </xf>
    <xf numFmtId="0" fontId="16" fillId="2" borderId="7" xfId="0" applyFont="1" applyFill="1" applyBorder="1" applyAlignment="1">
      <alignment horizontal="right"/>
    </xf>
    <xf numFmtId="0" fontId="16" fillId="2" borderId="8" xfId="0" applyFont="1" applyFill="1" applyBorder="1" applyAlignment="1">
      <alignment horizontal="right"/>
    </xf>
    <xf numFmtId="168" fontId="21" fillId="0" borderId="0" xfId="3" applyNumberFormat="1" applyFont="1" applyAlignment="1"/>
    <xf numFmtId="171" fontId="16" fillId="2" borderId="7" xfId="2" applyNumberFormat="1" applyFont="1" applyFill="1" applyBorder="1" applyAlignment="1"/>
    <xf numFmtId="168" fontId="23" fillId="0" borderId="0" xfId="3" applyNumberFormat="1" applyFont="1" applyAlignment="1">
      <alignment horizontal="right"/>
    </xf>
    <xf numFmtId="168" fontId="23" fillId="0" borderId="0" xfId="3" applyNumberFormat="1" applyFont="1" applyAlignment="1">
      <alignment horizontal="center" vertical="center"/>
    </xf>
    <xf numFmtId="0" fontId="7" fillId="2" borderId="6" xfId="0" applyFont="1" applyFill="1" applyBorder="1"/>
    <xf numFmtId="167" fontId="6" fillId="11" borderId="5" xfId="2" applyNumberFormat="1" applyFont="1" applyFill="1" applyBorder="1"/>
    <xf numFmtId="3" fontId="6" fillId="11" borderId="10" xfId="0" applyNumberFormat="1" applyFont="1" applyFill="1" applyBorder="1"/>
    <xf numFmtId="3" fontId="6" fillId="11" borderId="4" xfId="0" applyNumberFormat="1" applyFont="1" applyFill="1" applyBorder="1"/>
    <xf numFmtId="0" fontId="5" fillId="8" borderId="10" xfId="0" applyFont="1" applyFill="1" applyBorder="1" applyAlignment="1"/>
    <xf numFmtId="0" fontId="5" fillId="8" borderId="1" xfId="0" applyFont="1" applyFill="1" applyBorder="1" applyAlignment="1"/>
    <xf numFmtId="3" fontId="4" fillId="10" borderId="8" xfId="3" applyNumberFormat="1" applyFont="1" applyFill="1" applyBorder="1" applyAlignment="1">
      <alignment horizontal="center"/>
    </xf>
    <xf numFmtId="4" fontId="4" fillId="10" borderId="4" xfId="0" applyNumberFormat="1" applyFont="1" applyFill="1" applyBorder="1" applyAlignment="1">
      <alignment horizontal="center"/>
    </xf>
    <xf numFmtId="4" fontId="4" fillId="10" borderId="14" xfId="0" applyNumberFormat="1" applyFont="1" applyFill="1" applyBorder="1" applyAlignment="1">
      <alignment horizontal="center"/>
    </xf>
    <xf numFmtId="167" fontId="6" fillId="11" borderId="5" xfId="2" applyNumberFormat="1" applyFont="1" applyFill="1" applyBorder="1" applyAlignment="1">
      <alignment horizontal="left"/>
    </xf>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24" fillId="0" borderId="0" xfId="0" applyFont="1"/>
    <xf numFmtId="0" fontId="6" fillId="4" borderId="5" xfId="0" applyFont="1" applyFill="1" applyBorder="1"/>
    <xf numFmtId="0" fontId="6" fillId="4" borderId="3" xfId="0" applyFont="1" applyFill="1" applyBorder="1"/>
    <xf numFmtId="10" fontId="0" fillId="0" borderId="0" xfId="1" applyNumberFormat="1" applyFont="1"/>
    <xf numFmtId="10" fontId="0" fillId="0" borderId="0" xfId="0" applyNumberFormat="1"/>
    <xf numFmtId="0" fontId="25"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172"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26" fillId="4" borderId="5" xfId="0" applyFont="1" applyFill="1" applyBorder="1"/>
    <xf numFmtId="166" fontId="27"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27" fillId="5" borderId="4" xfId="3" applyFont="1" applyFill="1" applyBorder="1"/>
    <xf numFmtId="0" fontId="6" fillId="4" borderId="4" xfId="0" applyFont="1" applyFill="1" applyBorder="1" applyAlignment="1">
      <alignment horizontal="left"/>
    </xf>
    <xf numFmtId="166" fontId="28"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169" fontId="21" fillId="7" borderId="9" xfId="0" applyNumberFormat="1" applyFont="1" applyFill="1" applyBorder="1" applyAlignment="1">
      <alignment horizontal="left"/>
    </xf>
    <xf numFmtId="0" fontId="17" fillId="7" borderId="5" xfId="0" applyNumberFormat="1" applyFont="1" applyFill="1" applyBorder="1" applyAlignment="1">
      <alignment horizontal="left" wrapText="1"/>
    </xf>
    <xf numFmtId="0" fontId="17" fillId="7" borderId="2" xfId="0" applyNumberFormat="1" applyFont="1" applyFill="1" applyBorder="1" applyAlignment="1">
      <alignment horizontal="left" wrapText="1"/>
    </xf>
    <xf numFmtId="0" fontId="17" fillId="7" borderId="1" xfId="0" applyNumberFormat="1" applyFont="1" applyFill="1" applyBorder="1" applyAlignment="1">
      <alignment horizontal="left" wrapText="1"/>
    </xf>
    <xf numFmtId="0" fontId="15" fillId="7" borderId="0" xfId="0" applyFont="1" applyFill="1" applyBorder="1" applyAlignment="1">
      <alignment horizontal="left" wrapText="1"/>
    </xf>
    <xf numFmtId="0" fontId="15"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18" fillId="2" borderId="5"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7" fillId="9" borderId="9" xfId="0" applyFont="1" applyFill="1" applyBorder="1" applyAlignment="1">
      <alignment horizontal="left" vertical="center"/>
    </xf>
    <xf numFmtId="0" fontId="16" fillId="9" borderId="14" xfId="0" applyFont="1" applyFill="1" applyBorder="1" applyAlignment="1">
      <alignment horizontal="left" vertical="center"/>
    </xf>
    <xf numFmtId="0" fontId="15" fillId="7" borderId="1" xfId="0" applyFont="1" applyFill="1" applyBorder="1" applyAlignment="1">
      <alignment horizontal="left" wrapText="1"/>
    </xf>
    <xf numFmtId="0" fontId="22" fillId="7" borderId="0" xfId="0" applyFont="1" applyFill="1" applyBorder="1" applyAlignment="1">
      <alignment horizontal="left" wrapText="1"/>
    </xf>
    <xf numFmtId="0" fontId="15" fillId="7" borderId="0" xfId="0" quotePrefix="1" applyFont="1" applyFill="1" applyBorder="1" applyAlignment="1">
      <alignment horizontal="left" vertical="top" wrapText="1"/>
    </xf>
    <xf numFmtId="0" fontId="15"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9"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6" fillId="4" borderId="5" xfId="0" applyFont="1" applyFill="1" applyBorder="1" applyAlignment="1">
      <alignment horizontal="center"/>
    </xf>
    <xf numFmtId="0" fontId="6" fillId="4" borderId="2" xfId="0" applyFont="1" applyFill="1" applyBorder="1" applyAlignment="1">
      <alignment horizontal="center"/>
    </xf>
    <xf numFmtId="10" fontId="25" fillId="14" borderId="12" xfId="0" applyNumberFormat="1" applyFont="1" applyFill="1" applyBorder="1" applyAlignment="1">
      <alignment horizontal="center"/>
    </xf>
    <xf numFmtId="10" fontId="25" fillId="14" borderId="0" xfId="0" applyNumberFormat="1" applyFont="1" applyFill="1" applyBorder="1" applyAlignment="1">
      <alignment horizontal="center"/>
    </xf>
    <xf numFmtId="0" fontId="9" fillId="4" borderId="1" xfId="0" applyFont="1" applyFill="1" applyBorder="1" applyAlignment="1">
      <alignment horizontal="left" vertical="top"/>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7" fillId="5" borderId="5" xfId="0" applyFont="1" applyFill="1" applyBorder="1"/>
    <xf numFmtId="0" fontId="4" fillId="5" borderId="2" xfId="0" applyFont="1" applyFill="1" applyBorder="1"/>
    <xf numFmtId="0" fontId="4" fillId="5" borderId="3" xfId="0" applyFont="1" applyFill="1" applyBorder="1"/>
    <xf numFmtId="166" fontId="28" fillId="5" borderId="4" xfId="3"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BFBFBF"/>
      <color rgb="FFD9D9D9"/>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9"/>
  <sheetViews>
    <sheetView showGridLines="0" tabSelected="1" zoomScale="90" zoomScaleNormal="90" workbookViewId="0">
      <selection activeCell="H58" sqref="H58"/>
    </sheetView>
  </sheetViews>
  <sheetFormatPr defaultColWidth="9.140625" defaultRowHeight="12.75" x14ac:dyDescent="0.2"/>
  <cols>
    <col min="1" max="1" width="2.42578125" style="121" customWidth="1"/>
    <col min="2" max="2" width="41.85546875" style="121" customWidth="1"/>
    <col min="3" max="3" width="26.5703125" style="121" customWidth="1"/>
    <col min="4" max="4" width="17.85546875" style="121" customWidth="1"/>
    <col min="5" max="5" width="13.85546875" style="121" customWidth="1"/>
    <col min="6" max="6" width="14" style="121" customWidth="1"/>
    <col min="7" max="7" width="12.85546875" style="121" customWidth="1"/>
    <col min="8" max="8" width="13.28515625" style="121" customWidth="1"/>
    <col min="9" max="9" width="11.5703125" style="121" customWidth="1"/>
    <col min="10" max="16384" width="9.140625" style="121"/>
  </cols>
  <sheetData>
    <row r="2" spans="2:19" x14ac:dyDescent="0.2">
      <c r="B2" s="119" t="s">
        <v>7</v>
      </c>
      <c r="C2" s="120"/>
      <c r="D2" s="120"/>
      <c r="E2" s="120"/>
      <c r="F2" s="120"/>
      <c r="G2" s="120"/>
      <c r="H2" s="120"/>
      <c r="O2" s="122"/>
      <c r="P2" s="122"/>
      <c r="Q2" s="122"/>
      <c r="R2" s="122"/>
      <c r="S2" s="122"/>
    </row>
    <row r="3" spans="2:19" ht="75.75" customHeight="1" x14ac:dyDescent="0.2">
      <c r="B3" s="123" t="s">
        <v>58</v>
      </c>
      <c r="C3" s="211" t="s">
        <v>68</v>
      </c>
      <c r="D3" s="212"/>
      <c r="E3" s="213"/>
      <c r="F3" s="213"/>
      <c r="G3" s="213"/>
      <c r="H3" s="213"/>
      <c r="M3" s="124"/>
      <c r="N3" s="124"/>
      <c r="O3" s="122"/>
      <c r="P3" s="122"/>
      <c r="Q3" s="122"/>
      <c r="R3" s="122"/>
      <c r="S3" s="122"/>
    </row>
    <row r="4" spans="2:19" ht="55.5" customHeight="1" x14ac:dyDescent="0.2">
      <c r="B4" s="125"/>
      <c r="C4" s="217"/>
      <c r="D4" s="218"/>
      <c r="E4" s="126"/>
      <c r="F4" s="126"/>
      <c r="G4" s="126"/>
      <c r="H4" s="126"/>
      <c r="M4" s="124"/>
      <c r="N4" s="124"/>
      <c r="O4" s="122"/>
      <c r="P4" s="122"/>
      <c r="Q4" s="122"/>
      <c r="R4" s="122"/>
      <c r="S4" s="122"/>
    </row>
    <row r="5" spans="2:19" ht="15" customHeight="1" x14ac:dyDescent="0.2">
      <c r="B5" s="127" t="s">
        <v>13</v>
      </c>
      <c r="C5" s="128"/>
      <c r="D5" s="129" t="s">
        <v>48</v>
      </c>
      <c r="E5" s="130"/>
      <c r="F5" s="130"/>
      <c r="G5" s="130"/>
      <c r="H5" s="130"/>
      <c r="M5" s="124"/>
      <c r="N5" s="124"/>
      <c r="O5" s="122"/>
      <c r="P5" s="122"/>
      <c r="Q5" s="122"/>
      <c r="R5" s="122"/>
      <c r="S5" s="122"/>
    </row>
    <row r="6" spans="2:19" ht="15" customHeight="1" x14ac:dyDescent="0.2">
      <c r="B6" s="131" t="s">
        <v>42</v>
      </c>
      <c r="C6" s="132"/>
      <c r="D6" s="133" t="s">
        <v>73</v>
      </c>
      <c r="E6" s="134"/>
      <c r="F6" s="134"/>
      <c r="G6" s="134"/>
      <c r="H6" s="134"/>
      <c r="M6" s="124"/>
      <c r="N6" s="124"/>
      <c r="O6" s="122"/>
      <c r="P6" s="122"/>
      <c r="Q6" s="122"/>
      <c r="R6" s="122"/>
      <c r="S6" s="122"/>
    </row>
    <row r="7" spans="2:19" x14ac:dyDescent="0.2">
      <c r="B7" s="219" t="s">
        <v>94</v>
      </c>
      <c r="C7" s="132" t="s">
        <v>76</v>
      </c>
      <c r="D7" s="135">
        <f>'Proposed price'!Q10</f>
        <v>127.53179550063933</v>
      </c>
      <c r="E7" s="136"/>
      <c r="F7" s="136"/>
      <c r="G7" s="136"/>
      <c r="H7" s="137"/>
      <c r="O7" s="122"/>
      <c r="P7" s="122"/>
      <c r="Q7" s="122"/>
      <c r="R7" s="122"/>
      <c r="S7" s="122"/>
    </row>
    <row r="8" spans="2:19" x14ac:dyDescent="0.2">
      <c r="B8" s="220"/>
      <c r="C8" s="132" t="s">
        <v>77</v>
      </c>
      <c r="D8" s="138">
        <f>'Proposed price'!Q19</f>
        <v>127.53179550063933</v>
      </c>
      <c r="E8" s="136"/>
      <c r="F8" s="136"/>
      <c r="G8" s="136"/>
      <c r="H8" s="136"/>
      <c r="O8" s="122"/>
      <c r="P8" s="122"/>
      <c r="Q8" s="122"/>
      <c r="R8" s="122"/>
      <c r="S8" s="122"/>
    </row>
    <row r="9" spans="2:19" x14ac:dyDescent="0.2">
      <c r="B9" s="139" t="s">
        <v>49</v>
      </c>
      <c r="C9" s="210" t="s">
        <v>75</v>
      </c>
      <c r="D9" s="210"/>
      <c r="E9" s="140"/>
      <c r="F9" s="140"/>
      <c r="G9" s="140"/>
      <c r="H9" s="140"/>
      <c r="O9" s="122"/>
      <c r="P9" s="122"/>
      <c r="Q9" s="122"/>
      <c r="R9" s="122"/>
      <c r="S9" s="122"/>
    </row>
    <row r="10" spans="2:19" x14ac:dyDescent="0.2">
      <c r="B10" s="141" t="s">
        <v>5</v>
      </c>
      <c r="C10" s="142"/>
      <c r="D10" s="142"/>
      <c r="E10" s="142"/>
      <c r="F10" s="142"/>
      <c r="G10" s="142"/>
      <c r="H10" s="143"/>
      <c r="O10" s="122"/>
      <c r="P10" s="122"/>
      <c r="Q10" s="122"/>
      <c r="R10" s="122"/>
      <c r="S10" s="122"/>
    </row>
    <row r="11" spans="2:19" ht="129" customHeight="1" x14ac:dyDescent="0.2">
      <c r="B11" s="215" t="s">
        <v>93</v>
      </c>
      <c r="C11" s="215"/>
      <c r="D11" s="215"/>
      <c r="E11" s="215"/>
      <c r="F11" s="215"/>
      <c r="G11" s="215"/>
      <c r="H11" s="215"/>
      <c r="O11" s="122"/>
      <c r="P11" s="122"/>
      <c r="Q11" s="122"/>
      <c r="R11" s="122"/>
      <c r="S11" s="122"/>
    </row>
    <row r="12" spans="2:19" x14ac:dyDescent="0.2">
      <c r="B12" s="144"/>
      <c r="C12" s="144"/>
      <c r="D12" s="144"/>
      <c r="E12" s="144"/>
      <c r="F12" s="144"/>
      <c r="G12" s="144"/>
      <c r="H12" s="144"/>
      <c r="O12" s="122"/>
      <c r="P12" s="122"/>
      <c r="Q12" s="122"/>
      <c r="R12" s="122"/>
      <c r="S12" s="122"/>
    </row>
    <row r="13" spans="2:19" x14ac:dyDescent="0.2">
      <c r="O13" s="122"/>
      <c r="P13" s="122"/>
      <c r="Q13" s="122"/>
      <c r="R13" s="122"/>
      <c r="S13" s="122"/>
    </row>
    <row r="14" spans="2:19" x14ac:dyDescent="0.2">
      <c r="B14" s="145" t="s">
        <v>35</v>
      </c>
      <c r="C14" s="120"/>
      <c r="D14" s="120"/>
      <c r="E14" s="120"/>
      <c r="F14" s="120"/>
      <c r="G14" s="120"/>
      <c r="H14" s="120"/>
      <c r="O14" s="122"/>
      <c r="P14" s="122"/>
      <c r="Q14" s="122"/>
      <c r="R14" s="122"/>
      <c r="S14" s="122"/>
    </row>
    <row r="15" spans="2:19" x14ac:dyDescent="0.2">
      <c r="B15" s="214"/>
      <c r="C15" s="214"/>
      <c r="D15" s="214"/>
      <c r="E15" s="214"/>
      <c r="F15" s="214"/>
      <c r="G15" s="214"/>
      <c r="H15" s="214"/>
    </row>
    <row r="16" spans="2:19" ht="132.75" customHeight="1" x14ac:dyDescent="0.2">
      <c r="B16" s="216" t="s">
        <v>140</v>
      </c>
      <c r="C16" s="216"/>
      <c r="D16" s="216"/>
      <c r="E16" s="216"/>
      <c r="F16" s="216"/>
      <c r="G16" s="216"/>
      <c r="H16" s="216"/>
      <c r="I16" s="122"/>
    </row>
    <row r="17" spans="2:9" x14ac:dyDescent="0.2">
      <c r="B17" s="146"/>
      <c r="C17" s="146"/>
      <c r="D17" s="146"/>
      <c r="E17" s="146"/>
      <c r="F17" s="146"/>
      <c r="G17" s="146"/>
      <c r="H17" s="146"/>
    </row>
    <row r="18" spans="2:9" x14ac:dyDescent="0.2">
      <c r="B18" s="147"/>
      <c r="C18" s="147"/>
      <c r="D18" s="147"/>
      <c r="E18" s="147"/>
      <c r="F18" s="147"/>
      <c r="G18" s="147"/>
      <c r="H18" s="147"/>
    </row>
    <row r="19" spans="2:9" x14ac:dyDescent="0.2">
      <c r="B19" s="145" t="s">
        <v>43</v>
      </c>
      <c r="C19" s="120"/>
      <c r="D19" s="120"/>
      <c r="E19" s="120"/>
      <c r="F19" s="120"/>
      <c r="G19" s="120"/>
      <c r="H19" s="120"/>
    </row>
    <row r="20" spans="2:9" x14ac:dyDescent="0.2">
      <c r="B20" s="222" t="s">
        <v>71</v>
      </c>
      <c r="C20" s="222"/>
      <c r="D20" s="222"/>
      <c r="E20" s="222"/>
      <c r="F20" s="222"/>
      <c r="G20" s="222"/>
      <c r="H20" s="222"/>
    </row>
    <row r="21" spans="2:9" x14ac:dyDescent="0.2">
      <c r="B21" s="223"/>
      <c r="C21" s="223"/>
      <c r="D21" s="223"/>
      <c r="E21" s="223"/>
      <c r="F21" s="223"/>
      <c r="G21" s="223"/>
      <c r="H21" s="223"/>
    </row>
    <row r="22" spans="2:9" x14ac:dyDescent="0.2">
      <c r="B22" s="223"/>
      <c r="C22" s="223"/>
      <c r="D22" s="223"/>
      <c r="E22" s="223"/>
      <c r="F22" s="223"/>
      <c r="G22" s="223"/>
      <c r="H22" s="223"/>
    </row>
    <row r="23" spans="2:9" x14ac:dyDescent="0.2">
      <c r="B23" s="223"/>
      <c r="C23" s="224"/>
      <c r="D23" s="224"/>
      <c r="E23" s="224"/>
      <c r="F23" s="224"/>
      <c r="G23" s="224"/>
      <c r="H23" s="224"/>
    </row>
    <row r="24" spans="2:9" x14ac:dyDescent="0.2">
      <c r="B24" s="148"/>
      <c r="C24" s="148"/>
      <c r="D24" s="148"/>
      <c r="E24" s="148"/>
      <c r="F24" s="148"/>
      <c r="G24" s="148"/>
      <c r="H24" s="148"/>
    </row>
    <row r="25" spans="2:9" x14ac:dyDescent="0.2">
      <c r="B25" s="214"/>
      <c r="C25" s="214"/>
      <c r="D25" s="214"/>
      <c r="E25" s="214"/>
      <c r="F25" s="214"/>
      <c r="G25" s="214"/>
      <c r="H25" s="214"/>
    </row>
    <row r="26" spans="2:9" x14ac:dyDescent="0.2">
      <c r="B26" s="146"/>
      <c r="C26" s="146"/>
      <c r="D26" s="146"/>
      <c r="E26" s="146"/>
      <c r="F26" s="146"/>
      <c r="G26" s="146"/>
      <c r="H26" s="146"/>
    </row>
    <row r="27" spans="2:9" x14ac:dyDescent="0.2">
      <c r="B27" s="146"/>
      <c r="C27" s="146"/>
      <c r="D27" s="146"/>
      <c r="E27" s="146"/>
      <c r="F27" s="146"/>
      <c r="G27" s="146"/>
      <c r="H27" s="146"/>
    </row>
    <row r="28" spans="2:9" x14ac:dyDescent="0.2">
      <c r="B28" s="146"/>
      <c r="C28" s="146"/>
      <c r="D28" s="146"/>
      <c r="E28" s="146"/>
      <c r="F28" s="146"/>
      <c r="G28" s="146"/>
      <c r="H28" s="146"/>
    </row>
    <row r="29" spans="2:9" x14ac:dyDescent="0.2">
      <c r="B29" s="146"/>
      <c r="C29" s="146"/>
      <c r="D29" s="146"/>
      <c r="E29" s="146"/>
      <c r="F29" s="146"/>
      <c r="G29" s="146"/>
      <c r="H29" s="146"/>
    </row>
    <row r="30" spans="2:9" x14ac:dyDescent="0.2">
      <c r="B30" s="149"/>
      <c r="C30" s="149"/>
      <c r="D30" s="149"/>
      <c r="E30" s="149"/>
      <c r="F30" s="149"/>
      <c r="G30" s="149"/>
      <c r="H30" s="149"/>
      <c r="I30" s="122"/>
    </row>
    <row r="31" spans="2:9" x14ac:dyDescent="0.2">
      <c r="B31" s="145" t="s">
        <v>6</v>
      </c>
    </row>
    <row r="32" spans="2:9" x14ac:dyDescent="0.2">
      <c r="B32" s="150" t="s">
        <v>14</v>
      </c>
      <c r="C32" s="151" t="s">
        <v>30</v>
      </c>
      <c r="D32" s="151"/>
      <c r="E32" s="151"/>
      <c r="F32" s="151"/>
      <c r="G32" s="151"/>
      <c r="H32" s="151"/>
    </row>
    <row r="33" spans="2:8" x14ac:dyDescent="0.2">
      <c r="B33" s="152" t="s">
        <v>46</v>
      </c>
      <c r="C33" s="151" t="s">
        <v>54</v>
      </c>
      <c r="D33" s="151"/>
      <c r="E33" s="151"/>
      <c r="F33" s="151"/>
      <c r="G33" s="151"/>
      <c r="H33" s="151"/>
    </row>
    <row r="34" spans="2:8" x14ac:dyDescent="0.2">
      <c r="B34" s="152" t="s">
        <v>47</v>
      </c>
      <c r="C34" s="151" t="s">
        <v>55</v>
      </c>
      <c r="D34" s="151"/>
      <c r="E34" s="151"/>
      <c r="F34" s="151"/>
      <c r="G34" s="151"/>
      <c r="H34" s="151"/>
    </row>
    <row r="35" spans="2:8" x14ac:dyDescent="0.2">
      <c r="B35" s="152" t="s">
        <v>15</v>
      </c>
      <c r="C35" s="151" t="s">
        <v>31</v>
      </c>
      <c r="D35" s="151"/>
      <c r="E35" s="151"/>
      <c r="F35" s="151"/>
      <c r="G35" s="151"/>
      <c r="H35" s="151"/>
    </row>
    <row r="38" spans="2:8" x14ac:dyDescent="0.2">
      <c r="B38" s="145" t="s">
        <v>36</v>
      </c>
      <c r="C38" s="120"/>
      <c r="D38" s="120"/>
      <c r="E38" s="120"/>
      <c r="F38" s="120"/>
      <c r="G38" s="120"/>
      <c r="H38" s="120"/>
    </row>
    <row r="40" spans="2:8" x14ac:dyDescent="0.2">
      <c r="B40" s="153"/>
      <c r="C40" s="154" t="s">
        <v>37</v>
      </c>
      <c r="D40" s="154" t="s">
        <v>38</v>
      </c>
      <c r="E40" s="154" t="s">
        <v>39</v>
      </c>
      <c r="F40" s="154" t="s">
        <v>41</v>
      </c>
      <c r="G40" s="154" t="s">
        <v>40</v>
      </c>
      <c r="H40" s="155" t="s">
        <v>1</v>
      </c>
    </row>
    <row r="41" spans="2:8" x14ac:dyDescent="0.2">
      <c r="C41" s="156"/>
      <c r="D41" s="156"/>
      <c r="E41" s="156"/>
      <c r="F41" s="156"/>
      <c r="G41" s="156"/>
      <c r="H41" s="156"/>
    </row>
    <row r="42" spans="2:8" x14ac:dyDescent="0.2">
      <c r="B42" s="170" t="s">
        <v>95</v>
      </c>
      <c r="C42" s="157">
        <f>'Forecast Revenue - Costs'!D32</f>
        <v>20647.615244961598</v>
      </c>
      <c r="D42" s="157">
        <f>'Forecast Revenue - Costs'!E32</f>
        <v>20647.615244961598</v>
      </c>
      <c r="E42" s="157">
        <f>'Forecast Revenue - Costs'!F32</f>
        <v>20874.739012656177</v>
      </c>
      <c r="F42" s="157">
        <f>'Forecast Revenue - Costs'!G32</f>
        <v>21357.613475496939</v>
      </c>
      <c r="G42" s="157">
        <f>'Forecast Revenue - Costs'!H32</f>
        <v>22078.915031432418</v>
      </c>
      <c r="H42" s="157">
        <f>SUM(C42:G42)</f>
        <v>105606.49800950874</v>
      </c>
    </row>
    <row r="43" spans="2:8" x14ac:dyDescent="0.2">
      <c r="C43" s="158"/>
      <c r="D43" s="159"/>
      <c r="E43" s="158"/>
      <c r="F43" s="158"/>
      <c r="G43" s="158"/>
    </row>
    <row r="44" spans="2:8" x14ac:dyDescent="0.2">
      <c r="B44" s="170" t="s">
        <v>96</v>
      </c>
      <c r="C44" s="157">
        <f>SUM('Forecast Revenue - Costs'!D33:D35)</f>
        <v>15061.287495217413</v>
      </c>
      <c r="D44" s="157">
        <f>SUM('Forecast Revenue - Costs'!E33:E35)</f>
        <v>15061.287495217413</v>
      </c>
      <c r="E44" s="157">
        <f>SUM('Forecast Revenue - Costs'!F33:F35)</f>
        <v>15226.961657664802</v>
      </c>
      <c r="F44" s="157">
        <f>SUM('Forecast Revenue - Costs'!G33:G35)</f>
        <v>15579.191734729906</v>
      </c>
      <c r="G44" s="157">
        <f>SUM('Forecast Revenue - Costs'!H33:H35)</f>
        <v>16105.341121756226</v>
      </c>
      <c r="H44" s="157">
        <f>SUM(C44:G44)</f>
        <v>77034.069504585757</v>
      </c>
    </row>
    <row r="45" spans="2:8" x14ac:dyDescent="0.2">
      <c r="C45" s="158"/>
      <c r="D45" s="159"/>
      <c r="E45" s="158"/>
      <c r="F45" s="158"/>
      <c r="G45" s="158"/>
    </row>
    <row r="46" spans="2:8" x14ac:dyDescent="0.2">
      <c r="B46" s="170" t="s">
        <v>97</v>
      </c>
      <c r="C46" s="157">
        <f>+C42+C44</f>
        <v>35708.902740179008</v>
      </c>
      <c r="D46" s="157">
        <f t="shared" ref="D46:H46" si="0">+D42+D44</f>
        <v>35708.902740179008</v>
      </c>
      <c r="E46" s="157">
        <f t="shared" si="0"/>
        <v>36101.700670320977</v>
      </c>
      <c r="F46" s="157">
        <f t="shared" si="0"/>
        <v>36936.805210226841</v>
      </c>
      <c r="G46" s="157">
        <f t="shared" si="0"/>
        <v>38184.256153188646</v>
      </c>
      <c r="H46" s="157">
        <f t="shared" si="0"/>
        <v>182640.56751409449</v>
      </c>
    </row>
    <row r="47" spans="2:8" x14ac:dyDescent="0.2">
      <c r="C47" s="160"/>
      <c r="D47" s="160"/>
      <c r="E47" s="160"/>
      <c r="F47" s="160"/>
      <c r="G47" s="160"/>
    </row>
    <row r="48" spans="2:8" x14ac:dyDescent="0.2">
      <c r="B48" s="161" t="s">
        <v>6</v>
      </c>
    </row>
    <row r="49" spans="2:9" ht="14.25" customHeight="1" x14ac:dyDescent="0.2">
      <c r="B49" s="221"/>
      <c r="C49" s="221"/>
      <c r="D49" s="221"/>
      <c r="E49" s="221"/>
      <c r="F49" s="221"/>
      <c r="G49" s="221"/>
      <c r="H49" s="221"/>
    </row>
    <row r="50" spans="2:9" x14ac:dyDescent="0.2">
      <c r="B50" s="214"/>
      <c r="C50" s="214"/>
      <c r="D50" s="214"/>
      <c r="E50" s="214"/>
      <c r="F50" s="214"/>
      <c r="G50" s="214"/>
      <c r="H50" s="214"/>
      <c r="I50" s="122"/>
    </row>
    <row r="51" spans="2:9" ht="27.75" customHeight="1" x14ac:dyDescent="0.2">
      <c r="B51" s="214"/>
      <c r="C51" s="214"/>
      <c r="D51" s="214"/>
      <c r="E51" s="214"/>
      <c r="F51" s="214"/>
      <c r="G51" s="214"/>
      <c r="H51" s="214"/>
    </row>
    <row r="54" spans="2:9" x14ac:dyDescent="0.2">
      <c r="B54" s="145" t="s">
        <v>79</v>
      </c>
      <c r="C54" s="120"/>
      <c r="D54" s="120"/>
      <c r="E54" s="120"/>
      <c r="F54" s="120"/>
      <c r="G54" s="120"/>
      <c r="H54" s="120"/>
    </row>
    <row r="55" spans="2:9" x14ac:dyDescent="0.2">
      <c r="B55" s="162"/>
    </row>
    <row r="56" spans="2:9" x14ac:dyDescent="0.2">
      <c r="B56" s="163"/>
      <c r="C56" s="164" t="s">
        <v>37</v>
      </c>
      <c r="D56" s="164" t="s">
        <v>38</v>
      </c>
      <c r="E56" s="164" t="s">
        <v>39</v>
      </c>
      <c r="F56" s="164" t="s">
        <v>41</v>
      </c>
      <c r="G56" s="164" t="s">
        <v>40</v>
      </c>
      <c r="H56" s="165" t="s">
        <v>1</v>
      </c>
    </row>
    <row r="57" spans="2:9" x14ac:dyDescent="0.2">
      <c r="C57" s="166"/>
      <c r="D57" s="166"/>
      <c r="E57" s="166"/>
      <c r="F57" s="166"/>
      <c r="G57" s="166"/>
      <c r="H57" s="166"/>
    </row>
    <row r="58" spans="2:9" x14ac:dyDescent="0.2">
      <c r="B58" s="163" t="s">
        <v>12</v>
      </c>
      <c r="C58" s="167">
        <f>'Forecast Revenue - Costs'!D14</f>
        <v>1100</v>
      </c>
      <c r="D58" s="167">
        <f>'Forecast Revenue - Costs'!E14</f>
        <v>1100</v>
      </c>
      <c r="E58" s="167">
        <f>'Forecast Revenue - Costs'!F14</f>
        <v>1100</v>
      </c>
      <c r="F58" s="167">
        <f>'Forecast Revenue - Costs'!G14</f>
        <v>1100</v>
      </c>
      <c r="G58" s="167">
        <f>'Forecast Revenue - Costs'!H14</f>
        <v>1100</v>
      </c>
      <c r="H58" s="167">
        <f>SUM(C58:G58)</f>
        <v>5500</v>
      </c>
    </row>
    <row r="59" spans="2:9" x14ac:dyDescent="0.2">
      <c r="C59" s="168"/>
      <c r="D59" s="168"/>
      <c r="E59" s="168"/>
      <c r="F59" s="168"/>
      <c r="G59" s="168"/>
      <c r="H59" s="169"/>
    </row>
  </sheetData>
  <mergeCells count="13">
    <mergeCell ref="B49:H51"/>
    <mergeCell ref="B20:H20"/>
    <mergeCell ref="B21:H21"/>
    <mergeCell ref="B22:H22"/>
    <mergeCell ref="B23:H23"/>
    <mergeCell ref="B25:H25"/>
    <mergeCell ref="C9:D9"/>
    <mergeCell ref="C3:H3"/>
    <mergeCell ref="B15:H15"/>
    <mergeCell ref="B11:H11"/>
    <mergeCell ref="B16:H16"/>
    <mergeCell ref="C4:D4"/>
    <mergeCell ref="B7:B8"/>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50" customWidth="1"/>
    <col min="3" max="3" width="10.140625" style="50" customWidth="1"/>
    <col min="4" max="9" width="13.140625" style="50" customWidth="1"/>
    <col min="10" max="11" width="9.140625" style="50"/>
    <col min="12" max="12" width="5.28515625" style="50" customWidth="1"/>
    <col min="13" max="13" width="2.42578125" style="1" customWidth="1"/>
    <col min="14" max="16384" width="9.140625" style="1"/>
  </cols>
  <sheetData>
    <row r="1" spans="2:14" ht="9" customHeight="1" x14ac:dyDescent="0.2"/>
    <row r="2" spans="2:14" ht="18" customHeight="1" x14ac:dyDescent="0.2">
      <c r="B2" s="47" t="s">
        <v>16</v>
      </c>
      <c r="C2" s="47"/>
      <c r="D2" s="47"/>
      <c r="E2" s="47"/>
      <c r="F2" s="47"/>
      <c r="G2" s="47"/>
      <c r="H2" s="47"/>
      <c r="I2" s="47"/>
      <c r="J2" s="47"/>
      <c r="K2" s="47"/>
    </row>
    <row r="3" spans="2:14" x14ac:dyDescent="0.2">
      <c r="B3" s="40" t="s">
        <v>0</v>
      </c>
      <c r="C3" s="48"/>
      <c r="D3" s="227" t="str">
        <f>'AER Summary'!C3</f>
        <v>Pioneer scheme administration (NEW)</v>
      </c>
      <c r="E3" s="228"/>
      <c r="F3" s="228"/>
      <c r="G3" s="228"/>
      <c r="H3" s="228"/>
      <c r="I3" s="228"/>
      <c r="J3" s="228"/>
      <c r="K3" s="228"/>
      <c r="N3" s="38"/>
    </row>
    <row r="4" spans="2:14" x14ac:dyDescent="0.2">
      <c r="N4" s="38"/>
    </row>
    <row r="5" spans="2:14" x14ac:dyDescent="0.2">
      <c r="B5" s="229" t="s">
        <v>74</v>
      </c>
      <c r="C5" s="229"/>
      <c r="D5" s="229"/>
      <c r="E5" s="229"/>
      <c r="F5" s="229"/>
      <c r="G5" s="229"/>
      <c r="H5" s="229"/>
      <c r="I5" s="229"/>
      <c r="J5" s="229"/>
      <c r="K5" s="229"/>
      <c r="N5" s="38"/>
    </row>
    <row r="6" spans="2:14" ht="65.25" customHeight="1" x14ac:dyDescent="0.2">
      <c r="B6" s="230" t="s">
        <v>72</v>
      </c>
      <c r="C6" s="231"/>
      <c r="D6" s="231"/>
      <c r="E6" s="231"/>
      <c r="F6" s="231"/>
      <c r="G6" s="231"/>
      <c r="H6" s="231"/>
      <c r="I6" s="231"/>
      <c r="J6" s="231"/>
      <c r="K6" s="231"/>
      <c r="N6" s="38"/>
    </row>
    <row r="9" spans="2:14" x14ac:dyDescent="0.2">
      <c r="B9" s="229" t="s">
        <v>44</v>
      </c>
      <c r="C9" s="229"/>
      <c r="D9" s="229"/>
      <c r="E9" s="229"/>
      <c r="F9" s="229"/>
      <c r="G9" s="229"/>
      <c r="H9" s="229"/>
      <c r="I9" s="229"/>
      <c r="J9" s="229"/>
      <c r="K9" s="229"/>
    </row>
    <row r="10" spans="2:14" ht="15" customHeight="1" x14ac:dyDescent="0.2">
      <c r="B10" s="226" t="s">
        <v>69</v>
      </c>
      <c r="C10" s="226"/>
      <c r="D10" s="226"/>
      <c r="E10" s="226"/>
      <c r="F10" s="226"/>
      <c r="G10" s="226"/>
      <c r="H10" s="226"/>
      <c r="I10" s="226"/>
      <c r="J10" s="226"/>
      <c r="K10" s="226"/>
    </row>
    <row r="11" spans="2:14" ht="24.75" customHeight="1" x14ac:dyDescent="0.2">
      <c r="B11" s="232"/>
      <c r="C11" s="232"/>
      <c r="D11" s="232"/>
      <c r="E11" s="232"/>
      <c r="F11" s="232"/>
      <c r="G11" s="232"/>
      <c r="H11" s="232"/>
      <c r="I11" s="232"/>
      <c r="J11" s="232"/>
      <c r="K11" s="232"/>
      <c r="L11" s="52"/>
      <c r="M11" s="39"/>
      <c r="N11" s="39"/>
    </row>
    <row r="12" spans="2:14" x14ac:dyDescent="0.2">
      <c r="B12" s="232"/>
      <c r="C12" s="232"/>
      <c r="D12" s="232"/>
      <c r="E12" s="232"/>
      <c r="F12" s="232"/>
      <c r="G12" s="232"/>
      <c r="H12" s="232"/>
      <c r="I12" s="232"/>
      <c r="J12" s="232"/>
      <c r="K12" s="232"/>
      <c r="L12" s="52"/>
      <c r="M12" s="39"/>
      <c r="N12" s="39"/>
    </row>
    <row r="13" spans="2:14" x14ac:dyDescent="0.2">
      <c r="B13" s="232"/>
      <c r="C13" s="232"/>
      <c r="D13" s="232"/>
      <c r="E13" s="232"/>
      <c r="F13" s="232"/>
      <c r="G13" s="232"/>
      <c r="H13" s="232"/>
      <c r="I13" s="232"/>
      <c r="J13" s="232"/>
      <c r="K13" s="232"/>
      <c r="L13" s="52"/>
      <c r="M13" s="39"/>
      <c r="N13" s="39"/>
    </row>
    <row r="14" spans="2:14" ht="48" customHeight="1" x14ac:dyDescent="0.2">
      <c r="B14" s="232"/>
      <c r="C14" s="232"/>
      <c r="D14" s="232"/>
      <c r="E14" s="232"/>
      <c r="F14" s="232"/>
      <c r="G14" s="232"/>
      <c r="H14" s="232"/>
      <c r="I14" s="232"/>
      <c r="J14" s="232"/>
      <c r="K14" s="232"/>
      <c r="L14" s="52"/>
      <c r="M14" s="39"/>
      <c r="N14" s="39"/>
    </row>
    <row r="15" spans="2:14" x14ac:dyDescent="0.2">
      <c r="B15" s="232"/>
      <c r="C15" s="232"/>
      <c r="D15" s="232"/>
      <c r="E15" s="232"/>
      <c r="F15" s="232"/>
      <c r="G15" s="232"/>
      <c r="H15" s="232"/>
      <c r="I15" s="232"/>
      <c r="J15" s="232"/>
      <c r="K15" s="232"/>
      <c r="L15" s="52"/>
      <c r="M15" s="39"/>
      <c r="N15" s="39"/>
    </row>
    <row r="16" spans="2:14" x14ac:dyDescent="0.2">
      <c r="B16" s="232"/>
      <c r="C16" s="232"/>
      <c r="D16" s="232"/>
      <c r="E16" s="232"/>
      <c r="F16" s="232"/>
      <c r="G16" s="232"/>
      <c r="H16" s="232"/>
      <c r="I16" s="232"/>
      <c r="J16" s="232"/>
      <c r="K16" s="232"/>
      <c r="L16" s="52"/>
      <c r="M16" s="39"/>
      <c r="N16" s="39"/>
    </row>
    <row r="17" spans="2:14" x14ac:dyDescent="0.2">
      <c r="L17" s="52"/>
      <c r="M17" s="39"/>
      <c r="N17" s="39"/>
    </row>
    <row r="18" spans="2:14" x14ac:dyDescent="0.2">
      <c r="L18" s="52"/>
      <c r="M18" s="39"/>
      <c r="N18" s="39"/>
    </row>
    <row r="19" spans="2:14" x14ac:dyDescent="0.2">
      <c r="B19" s="229" t="s">
        <v>45</v>
      </c>
      <c r="C19" s="229"/>
      <c r="D19" s="229"/>
      <c r="E19" s="229"/>
      <c r="F19" s="229"/>
      <c r="G19" s="229"/>
      <c r="H19" s="229"/>
      <c r="I19" s="229"/>
      <c r="J19" s="229"/>
      <c r="K19" s="229"/>
      <c r="L19" s="52"/>
      <c r="M19" s="39"/>
      <c r="N19" s="39"/>
    </row>
    <row r="20" spans="2:14" ht="133.5" customHeight="1" x14ac:dyDescent="0.2">
      <c r="B20" s="226" t="str">
        <f>'AER Summary'!B16:H16</f>
        <v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v>
      </c>
      <c r="C20" s="226"/>
      <c r="D20" s="226"/>
      <c r="E20" s="226"/>
      <c r="F20" s="226"/>
      <c r="G20" s="226"/>
      <c r="H20" s="226"/>
      <c r="I20" s="226"/>
      <c r="J20" s="226"/>
      <c r="K20" s="226"/>
    </row>
    <row r="21" spans="2:14" x14ac:dyDescent="0.2">
      <c r="B21" s="225"/>
      <c r="C21" s="225"/>
      <c r="D21" s="225"/>
      <c r="E21" s="225"/>
      <c r="F21" s="225"/>
      <c r="G21" s="225"/>
      <c r="H21" s="225"/>
      <c r="I21" s="225"/>
      <c r="J21" s="225"/>
      <c r="K21" s="225"/>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topLeftCell="A2" workbookViewId="0">
      <selection activeCell="B46" sqref="B45:B46"/>
    </sheetView>
  </sheetViews>
  <sheetFormatPr defaultColWidth="9.140625" defaultRowHeight="12.75" x14ac:dyDescent="0.2"/>
  <cols>
    <col min="1" max="1" width="3.5703125" style="53" customWidth="1"/>
    <col min="2" max="2" width="58.7109375" style="53" customWidth="1"/>
    <col min="3" max="3" width="65.140625" style="53" customWidth="1"/>
    <col min="4" max="4" width="12.85546875" style="53" customWidth="1"/>
    <col min="5" max="8" width="11.28515625" style="53" customWidth="1"/>
    <col min="9" max="9" width="12.7109375" style="53" customWidth="1"/>
    <col min="10" max="16384" width="9.140625" style="53"/>
  </cols>
  <sheetData>
    <row r="2" spans="1:9" x14ac:dyDescent="0.2">
      <c r="B2" s="49" t="s">
        <v>80</v>
      </c>
      <c r="C2" s="35"/>
      <c r="D2" s="35"/>
      <c r="E2" s="35"/>
      <c r="F2" s="35"/>
      <c r="G2" s="35"/>
      <c r="H2" s="35"/>
      <c r="I2" s="35"/>
    </row>
    <row r="3" spans="1:9" x14ac:dyDescent="0.2">
      <c r="B3" s="22" t="s">
        <v>21</v>
      </c>
      <c r="C3" s="22" t="s">
        <v>3</v>
      </c>
      <c r="D3" s="66" t="s">
        <v>61</v>
      </c>
      <c r="E3" s="66" t="s">
        <v>60</v>
      </c>
      <c r="F3" s="66" t="s">
        <v>59</v>
      </c>
      <c r="G3" s="114" t="s">
        <v>91</v>
      </c>
      <c r="H3" s="114" t="s">
        <v>92</v>
      </c>
      <c r="I3" s="23" t="s">
        <v>1</v>
      </c>
    </row>
    <row r="4" spans="1:9" x14ac:dyDescent="0.2">
      <c r="B4" s="6" t="s">
        <v>22</v>
      </c>
      <c r="C4" s="6" t="s">
        <v>20</v>
      </c>
      <c r="D4" s="90"/>
      <c r="E4" s="90"/>
      <c r="F4" s="90"/>
      <c r="G4" s="90"/>
      <c r="H4" s="90"/>
      <c r="I4" s="171">
        <f>SUM(D4:H4)</f>
        <v>0</v>
      </c>
    </row>
    <row r="5" spans="1:9" x14ac:dyDescent="0.2">
      <c r="B5" s="6" t="s">
        <v>24</v>
      </c>
      <c r="C5" s="12"/>
      <c r="D5" s="90"/>
      <c r="E5" s="90"/>
      <c r="F5" s="90"/>
      <c r="G5" s="90"/>
      <c r="H5" s="90"/>
      <c r="I5" s="171">
        <f t="shared" ref="I5:I8" si="0">SUM(D5:H5)</f>
        <v>0</v>
      </c>
    </row>
    <row r="6" spans="1:9" x14ac:dyDescent="0.2">
      <c r="B6" s="6" t="s">
        <v>25</v>
      </c>
      <c r="C6" s="6"/>
      <c r="D6" s="90">
        <v>0</v>
      </c>
      <c r="E6" s="90">
        <v>0</v>
      </c>
      <c r="F6" s="90">
        <v>0</v>
      </c>
      <c r="G6" s="90">
        <v>0</v>
      </c>
      <c r="H6" s="90">
        <v>0</v>
      </c>
      <c r="I6" s="171">
        <f t="shared" si="0"/>
        <v>0</v>
      </c>
    </row>
    <row r="7" spans="1:9" x14ac:dyDescent="0.2">
      <c r="B7" s="6" t="s">
        <v>26</v>
      </c>
      <c r="C7" s="6"/>
      <c r="D7" s="90"/>
      <c r="E7" s="90"/>
      <c r="F7" s="90"/>
      <c r="G7" s="90"/>
      <c r="H7" s="90"/>
      <c r="I7" s="171">
        <f t="shared" si="0"/>
        <v>0</v>
      </c>
    </row>
    <row r="8" spans="1:9" x14ac:dyDescent="0.2">
      <c r="B8" s="6" t="s">
        <v>23</v>
      </c>
      <c r="C8" s="6"/>
      <c r="D8" s="90"/>
      <c r="E8" s="90"/>
      <c r="F8" s="90"/>
      <c r="G8" s="90"/>
      <c r="H8" s="90"/>
      <c r="I8" s="171">
        <f t="shared" si="0"/>
        <v>0</v>
      </c>
    </row>
    <row r="9" spans="1:9" x14ac:dyDescent="0.2">
      <c r="B9" s="59" t="s">
        <v>1</v>
      </c>
      <c r="C9" s="25"/>
      <c r="D9" s="26">
        <f t="shared" ref="D9:I9" si="1">SUM(D4:D8)</f>
        <v>0</v>
      </c>
      <c r="E9" s="26">
        <f t="shared" si="1"/>
        <v>0</v>
      </c>
      <c r="F9" s="26">
        <f t="shared" si="1"/>
        <v>0</v>
      </c>
      <c r="G9" s="26">
        <f t="shared" ref="G9:H9" si="2">SUM(G4:G8)</f>
        <v>0</v>
      </c>
      <c r="H9" s="26">
        <f t="shared" si="2"/>
        <v>0</v>
      </c>
      <c r="I9" s="27">
        <f t="shared" si="1"/>
        <v>0</v>
      </c>
    </row>
    <row r="10" spans="1:9" x14ac:dyDescent="0.2">
      <c r="B10" s="55"/>
      <c r="C10" s="56"/>
      <c r="D10" s="57"/>
      <c r="E10" s="57"/>
      <c r="F10" s="57"/>
      <c r="G10" s="57"/>
      <c r="H10" s="57"/>
      <c r="I10" s="57"/>
    </row>
    <row r="11" spans="1:9" x14ac:dyDescent="0.2">
      <c r="B11" s="58" t="s">
        <v>10</v>
      </c>
      <c r="C11" s="30"/>
      <c r="D11" s="30"/>
      <c r="E11" s="30"/>
      <c r="F11" s="30"/>
      <c r="G11" s="30"/>
      <c r="H11" s="30"/>
      <c r="I11" s="30"/>
    </row>
    <row r="12" spans="1:9" x14ac:dyDescent="0.2">
      <c r="B12" s="60" t="s">
        <v>4</v>
      </c>
      <c r="C12" s="11" t="s">
        <v>9</v>
      </c>
      <c r="D12" s="67" t="s">
        <v>61</v>
      </c>
      <c r="E12" s="67" t="s">
        <v>60</v>
      </c>
      <c r="F12" s="67" t="s">
        <v>59</v>
      </c>
      <c r="G12" s="114" t="s">
        <v>91</v>
      </c>
      <c r="H12" s="114" t="s">
        <v>92</v>
      </c>
      <c r="I12" s="4" t="s">
        <v>1</v>
      </c>
    </row>
    <row r="13" spans="1:9" x14ac:dyDescent="0.2">
      <c r="B13" s="6" t="s">
        <v>19</v>
      </c>
      <c r="C13" s="12" t="s">
        <v>52</v>
      </c>
      <c r="D13" s="91"/>
      <c r="E13" s="91"/>
      <c r="F13" s="91"/>
      <c r="G13" s="91"/>
      <c r="H13" s="91"/>
      <c r="I13" s="172">
        <f>SUM(D13:F13)</f>
        <v>0</v>
      </c>
    </row>
    <row r="14" spans="1:9" x14ac:dyDescent="0.2">
      <c r="B14" s="12"/>
      <c r="C14" s="14"/>
      <c r="D14" s="91"/>
      <c r="E14" s="91"/>
      <c r="F14" s="91"/>
      <c r="G14" s="91"/>
      <c r="H14" s="91"/>
      <c r="I14" s="172">
        <f t="shared" ref="I14:I15" si="3">SUM(D14:F14)</f>
        <v>0</v>
      </c>
    </row>
    <row r="15" spans="1:9" x14ac:dyDescent="0.2">
      <c r="A15" s="61"/>
      <c r="B15" s="62" t="s">
        <v>56</v>
      </c>
      <c r="C15" s="9"/>
      <c r="D15" s="15">
        <f t="shared" ref="D15:F15" si="4">SUM(D13:D14)</f>
        <v>0</v>
      </c>
      <c r="E15" s="15">
        <f t="shared" si="4"/>
        <v>0</v>
      </c>
      <c r="F15" s="15">
        <f t="shared" si="4"/>
        <v>0</v>
      </c>
      <c r="G15" s="15">
        <f t="shared" ref="G15:H15" si="5">SUM(G13:G14)</f>
        <v>0</v>
      </c>
      <c r="H15" s="15">
        <f t="shared" si="5"/>
        <v>0</v>
      </c>
      <c r="I15" s="172">
        <f t="shared" si="3"/>
        <v>0</v>
      </c>
    </row>
    <row r="17" spans="1:9" x14ac:dyDescent="0.2">
      <c r="A17" s="61"/>
      <c r="B17" s="17" t="s">
        <v>6</v>
      </c>
      <c r="C17" s="1"/>
      <c r="D17" s="16"/>
      <c r="E17" s="16"/>
      <c r="F17" s="16"/>
      <c r="G17" s="16"/>
      <c r="H17" s="16"/>
      <c r="I17" s="16"/>
    </row>
    <row r="18" spans="1:9" x14ac:dyDescent="0.2">
      <c r="B18" s="233" t="s">
        <v>71</v>
      </c>
      <c r="C18" s="234"/>
      <c r="D18" s="234"/>
      <c r="E18" s="234"/>
      <c r="F18" s="234"/>
      <c r="G18" s="234"/>
      <c r="H18" s="234"/>
      <c r="I18" s="234"/>
    </row>
    <row r="19" spans="1:9" x14ac:dyDescent="0.2">
      <c r="B19" s="235"/>
      <c r="C19" s="236"/>
      <c r="D19" s="236"/>
      <c r="E19" s="236"/>
      <c r="F19" s="236"/>
      <c r="G19" s="236"/>
      <c r="H19" s="236"/>
      <c r="I19" s="236"/>
    </row>
    <row r="20" spans="1:9" x14ac:dyDescent="0.2">
      <c r="B20" s="63"/>
      <c r="C20" s="37"/>
      <c r="D20" s="37"/>
      <c r="E20" s="37"/>
      <c r="F20" s="37"/>
      <c r="G20" s="113"/>
      <c r="H20" s="113"/>
      <c r="I20" s="37"/>
    </row>
    <row r="21" spans="1:9" x14ac:dyDescent="0.2">
      <c r="B21" s="1"/>
      <c r="C21" s="1"/>
      <c r="D21" s="16"/>
      <c r="E21" s="16"/>
      <c r="F21" s="16"/>
      <c r="G21" s="16"/>
      <c r="H21" s="16"/>
      <c r="I21" s="16"/>
    </row>
    <row r="22" spans="1:9" x14ac:dyDescent="0.2">
      <c r="B22" s="58" t="s">
        <v>51</v>
      </c>
      <c r="C22" s="30"/>
      <c r="D22" s="30"/>
      <c r="E22" s="30"/>
      <c r="F22" s="30"/>
      <c r="G22" s="30"/>
      <c r="H22" s="30"/>
      <c r="I22" s="30"/>
    </row>
    <row r="23" spans="1:9" x14ac:dyDescent="0.2">
      <c r="B23" s="254" t="s">
        <v>11</v>
      </c>
      <c r="C23" s="255"/>
      <c r="D23" s="255"/>
      <c r="E23" s="255"/>
      <c r="F23" s="255"/>
      <c r="G23" s="255"/>
      <c r="H23" s="255"/>
      <c r="I23" s="256"/>
    </row>
    <row r="24" spans="1:9" x14ac:dyDescent="0.2">
      <c r="B24" s="237"/>
      <c r="C24" s="238"/>
      <c r="D24" s="238"/>
      <c r="E24" s="238"/>
      <c r="F24" s="238"/>
      <c r="G24" s="238"/>
      <c r="H24" s="238"/>
      <c r="I24" s="238"/>
    </row>
    <row r="25" spans="1:9" x14ac:dyDescent="0.2">
      <c r="B25" s="239"/>
      <c r="C25" s="240"/>
      <c r="D25" s="240"/>
      <c r="E25" s="240"/>
      <c r="F25" s="240"/>
      <c r="G25" s="240"/>
      <c r="H25" s="240"/>
      <c r="I25" s="240"/>
    </row>
    <row r="26" spans="1:9" x14ac:dyDescent="0.2">
      <c r="B26" s="64"/>
      <c r="C26" s="21"/>
      <c r="D26" s="21"/>
      <c r="E26" s="21"/>
      <c r="F26" s="21"/>
      <c r="G26" s="21"/>
      <c r="H26" s="21"/>
      <c r="I26" s="21"/>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2:R35"/>
  <sheetViews>
    <sheetView showGridLines="0" zoomScale="80" zoomScaleNormal="80" workbookViewId="0">
      <selection activeCell="Q7" sqref="Q7"/>
    </sheetView>
  </sheetViews>
  <sheetFormatPr defaultColWidth="9.140625" defaultRowHeight="12.75" x14ac:dyDescent="0.2"/>
  <cols>
    <col min="1" max="1" width="2.28515625" style="1" customWidth="1"/>
    <col min="2" max="2" width="80.140625" style="1" customWidth="1"/>
    <col min="3" max="3" width="15.140625" style="77" bestFit="1" customWidth="1"/>
    <col min="4" max="4" width="9.140625" style="86"/>
    <col min="5" max="5" width="9.140625" style="74"/>
    <col min="6" max="14" width="9.140625" style="82"/>
    <col min="15" max="15" width="9.140625" style="1"/>
    <col min="16" max="17" width="9.140625" style="46"/>
    <col min="18" max="18" width="2.85546875" style="1" customWidth="1"/>
    <col min="19" max="19" width="53.7109375" style="1" customWidth="1"/>
    <col min="20" max="20" width="15.7109375" style="1" customWidth="1"/>
    <col min="21" max="25" width="9.140625" style="1"/>
    <col min="26" max="26" width="3.28515625" style="1" customWidth="1"/>
    <col min="27" max="27" width="53.7109375" style="1" customWidth="1"/>
    <col min="28" max="28" width="15.7109375" style="1" customWidth="1"/>
    <col min="29" max="33" width="9.140625" style="1"/>
    <col min="34" max="34" width="4" style="1" customWidth="1"/>
    <col min="35" max="35" width="53.7109375" style="1" customWidth="1"/>
    <col min="36" max="36" width="15.7109375" style="1" customWidth="1"/>
    <col min="37" max="41" width="9.140625" style="1"/>
    <col min="42" max="42" width="9.140625" style="1" customWidth="1"/>
    <col min="43" max="43" width="53.7109375" style="1" customWidth="1"/>
    <col min="44" max="44" width="15.7109375" style="1" customWidth="1"/>
    <col min="45" max="16384" width="9.140625" style="1"/>
  </cols>
  <sheetData>
    <row r="2" spans="2:18" x14ac:dyDescent="0.2">
      <c r="B2" s="174" t="s">
        <v>57</v>
      </c>
      <c r="C2" s="175"/>
      <c r="D2" s="175"/>
      <c r="E2" s="175"/>
      <c r="F2" s="175"/>
      <c r="G2" s="175"/>
      <c r="H2" s="241" t="s">
        <v>98</v>
      </c>
      <c r="I2" s="241"/>
      <c r="J2" s="241"/>
      <c r="K2" s="241"/>
      <c r="L2" s="241"/>
      <c r="M2" s="241"/>
      <c r="N2" s="241"/>
      <c r="O2" s="241"/>
      <c r="P2" s="241"/>
      <c r="Q2" s="241"/>
    </row>
    <row r="3" spans="2:18" ht="15.75" x14ac:dyDescent="0.25">
      <c r="B3" s="65" t="s">
        <v>67</v>
      </c>
      <c r="C3" s="51"/>
      <c r="D3" s="83"/>
      <c r="E3" s="70"/>
      <c r="F3" s="78"/>
      <c r="G3" s="78"/>
      <c r="H3" s="242" t="s">
        <v>99</v>
      </c>
      <c r="I3" s="242"/>
      <c r="J3" s="242"/>
      <c r="K3" s="242"/>
      <c r="L3" s="242"/>
      <c r="M3" s="242"/>
      <c r="N3" s="242"/>
      <c r="O3" s="242"/>
      <c r="P3" s="242"/>
      <c r="Q3" s="242"/>
    </row>
    <row r="4" spans="2:18" s="39" customFormat="1" ht="3" customHeight="1" x14ac:dyDescent="0.2">
      <c r="B4" s="41"/>
      <c r="C4" s="75"/>
      <c r="D4" s="84"/>
      <c r="E4" s="71"/>
      <c r="F4" s="79"/>
      <c r="G4" s="79"/>
      <c r="H4" s="79"/>
      <c r="I4" s="79"/>
      <c r="J4" s="79"/>
      <c r="K4" s="79"/>
      <c r="L4" s="79"/>
      <c r="M4" s="79"/>
      <c r="N4" s="79"/>
      <c r="O4" s="41"/>
      <c r="P4" s="41"/>
      <c r="Q4" s="41"/>
    </row>
    <row r="5" spans="2:18" ht="76.5" x14ac:dyDescent="0.2">
      <c r="B5" s="42" t="s">
        <v>18</v>
      </c>
      <c r="C5" s="42" t="s">
        <v>32</v>
      </c>
      <c r="D5" s="92" t="s">
        <v>66</v>
      </c>
      <c r="E5" s="93" t="s">
        <v>34</v>
      </c>
      <c r="F5" s="92" t="s">
        <v>33</v>
      </c>
      <c r="G5" s="92" t="s">
        <v>100</v>
      </c>
      <c r="H5" s="92" t="s">
        <v>101</v>
      </c>
      <c r="I5" s="92" t="s">
        <v>102</v>
      </c>
      <c r="J5" s="92" t="s">
        <v>103</v>
      </c>
      <c r="K5" s="94" t="s">
        <v>104</v>
      </c>
      <c r="L5" s="94" t="s">
        <v>105</v>
      </c>
      <c r="M5" s="92" t="s">
        <v>106</v>
      </c>
      <c r="N5" s="92" t="s">
        <v>107</v>
      </c>
      <c r="O5" s="92" t="s">
        <v>108</v>
      </c>
      <c r="P5" s="92" t="s">
        <v>109</v>
      </c>
      <c r="Q5" s="92" t="s">
        <v>110</v>
      </c>
      <c r="R5" s="54"/>
    </row>
    <row r="6" spans="2:18" x14ac:dyDescent="0.2">
      <c r="B6" s="99" t="s">
        <v>136</v>
      </c>
      <c r="C6" s="100"/>
      <c r="D6" s="100"/>
      <c r="E6" s="100"/>
      <c r="F6" s="100"/>
      <c r="G6" s="100"/>
      <c r="H6" s="100"/>
      <c r="I6" s="100"/>
      <c r="J6" s="100"/>
      <c r="K6" s="100"/>
      <c r="L6" s="100"/>
      <c r="M6" s="100"/>
      <c r="N6" s="100"/>
      <c r="O6" s="100"/>
      <c r="P6" s="100"/>
      <c r="Q6" s="101"/>
      <c r="R6" s="28"/>
    </row>
    <row r="7" spans="2:18" x14ac:dyDescent="0.2">
      <c r="B7" s="95" t="s">
        <v>88</v>
      </c>
      <c r="C7" s="96" t="s">
        <v>70</v>
      </c>
      <c r="D7" s="97">
        <v>0.5</v>
      </c>
      <c r="E7" s="102">
        <v>1</v>
      </c>
      <c r="F7" s="88">
        <f>E7*D7</f>
        <v>0.5</v>
      </c>
      <c r="G7" s="88">
        <v>0</v>
      </c>
      <c r="H7" s="88">
        <f>IF(G7=0,VLOOKUP(C:C,[1]Inputs!$B$20:$H$25,7,FALSE)*F7,VLOOKUP(C:C,[1]Inputs!$B$20:$I$25,8,FALSE)*F7)</f>
        <v>36.87074150886</v>
      </c>
      <c r="I7" s="88">
        <f>VLOOKUP(C:C,[1]Inputs!$C$54:$G$59,5,FALSE)*F7</f>
        <v>0</v>
      </c>
      <c r="J7" s="88"/>
      <c r="K7" s="88"/>
      <c r="L7" s="88"/>
      <c r="M7" s="88">
        <f>SUM(H7:J7)</f>
        <v>36.87074150886</v>
      </c>
      <c r="N7" s="88">
        <f>[1]Inputs!$M$43*M7</f>
        <v>17.179059655333496</v>
      </c>
      <c r="O7" s="177">
        <f>[1]Inputs!$M$48*M7</f>
        <v>5.913240484750161</v>
      </c>
      <c r="P7" s="177">
        <f>[1]Inputs!$H$13*SUM(M7:O7)</f>
        <v>3.8028561013760069</v>
      </c>
      <c r="Q7" s="178">
        <f t="shared" ref="Q7" si="0">SUM(M7:P7)</f>
        <v>63.765897750319667</v>
      </c>
    </row>
    <row r="8" spans="2:18" x14ac:dyDescent="0.2">
      <c r="B8" s="69" t="s">
        <v>89</v>
      </c>
      <c r="C8" s="68" t="s">
        <v>70</v>
      </c>
      <c r="D8" s="80">
        <v>0.5</v>
      </c>
      <c r="E8" s="102">
        <v>1</v>
      </c>
      <c r="F8" s="88">
        <f>E8*D8</f>
        <v>0.5</v>
      </c>
      <c r="G8" s="176">
        <v>0</v>
      </c>
      <c r="H8" s="88">
        <f>IF(G8=0,VLOOKUP(C:C,[1]Inputs!$B$20:$H$25,7,FALSE)*F8,VLOOKUP(C:C,[1]Inputs!$B$20:$I$25,8,FALSE)*F8)</f>
        <v>36.87074150886</v>
      </c>
      <c r="I8" s="88">
        <f>VLOOKUP(C:C,[1]Inputs!$C$54:$G$59,5,FALSE)*F8</f>
        <v>0</v>
      </c>
      <c r="J8" s="88"/>
      <c r="K8" s="88"/>
      <c r="L8" s="88"/>
      <c r="M8" s="88">
        <f t="shared" ref="M8" si="1">SUM(H8:J8)</f>
        <v>36.87074150886</v>
      </c>
      <c r="N8" s="88">
        <f>[1]Inputs!$M$43*M8</f>
        <v>17.179059655333496</v>
      </c>
      <c r="O8" s="177">
        <f>[1]Inputs!$M$48*M8</f>
        <v>5.913240484750161</v>
      </c>
      <c r="P8" s="177">
        <f>[1]Inputs!$H$13*SUM(M8:O8)</f>
        <v>3.8028561013760069</v>
      </c>
      <c r="Q8" s="178">
        <f t="shared" ref="Q8" si="2">SUM(M8:P8)</f>
        <v>63.765897750319667</v>
      </c>
      <c r="R8" s="54"/>
    </row>
    <row r="9" spans="2:18" x14ac:dyDescent="0.2">
      <c r="B9" s="69"/>
      <c r="C9" s="68"/>
      <c r="D9" s="80"/>
      <c r="E9" s="72"/>
      <c r="F9" s="87"/>
      <c r="G9" s="87"/>
      <c r="H9" s="88"/>
      <c r="I9" s="88"/>
      <c r="J9" s="88"/>
      <c r="K9" s="88"/>
      <c r="L9" s="88"/>
      <c r="M9" s="88"/>
      <c r="N9" s="88"/>
      <c r="O9" s="43"/>
      <c r="P9" s="43"/>
      <c r="Q9" s="98"/>
    </row>
    <row r="10" spans="2:18" x14ac:dyDescent="0.2">
      <c r="B10" s="243" t="s">
        <v>1</v>
      </c>
      <c r="C10" s="244"/>
      <c r="D10" s="244"/>
      <c r="E10" s="245"/>
      <c r="F10" s="89">
        <f>SUM(F7:F9)</f>
        <v>1</v>
      </c>
      <c r="G10" s="89">
        <f t="shared" ref="G10:Q10" si="3">SUM(G7:G9)</f>
        <v>0</v>
      </c>
      <c r="H10" s="89">
        <f t="shared" si="3"/>
        <v>73.74148301772</v>
      </c>
      <c r="I10" s="89">
        <f t="shared" si="3"/>
        <v>0</v>
      </c>
      <c r="J10" s="89">
        <f t="shared" si="3"/>
        <v>0</v>
      </c>
      <c r="K10" s="89">
        <f t="shared" si="3"/>
        <v>0</v>
      </c>
      <c r="L10" s="89">
        <f t="shared" si="3"/>
        <v>0</v>
      </c>
      <c r="M10" s="89">
        <f t="shared" si="3"/>
        <v>73.74148301772</v>
      </c>
      <c r="N10" s="89">
        <f t="shared" si="3"/>
        <v>34.358119310666993</v>
      </c>
      <c r="O10" s="89">
        <f t="shared" si="3"/>
        <v>11.826480969500322</v>
      </c>
      <c r="P10" s="89">
        <f t="shared" si="3"/>
        <v>7.6057122027520139</v>
      </c>
      <c r="Q10" s="89">
        <f t="shared" si="3"/>
        <v>127.53179550063933</v>
      </c>
      <c r="R10" s="54"/>
    </row>
    <row r="11" spans="2:18" x14ac:dyDescent="0.2">
      <c r="B11" s="44"/>
      <c r="C11" s="76"/>
      <c r="D11" s="85"/>
      <c r="E11" s="73"/>
      <c r="F11" s="81"/>
      <c r="G11" s="81"/>
      <c r="H11" s="81"/>
      <c r="I11" s="81"/>
      <c r="J11" s="81"/>
      <c r="K11" s="81"/>
      <c r="L11" s="81"/>
      <c r="M11" s="81"/>
      <c r="N11" s="81"/>
      <c r="O11" s="111"/>
      <c r="P11" s="45"/>
      <c r="Q11" s="45"/>
    </row>
    <row r="12" spans="2:18" x14ac:dyDescent="0.2">
      <c r="B12" s="174" t="s">
        <v>57</v>
      </c>
      <c r="C12" s="175"/>
      <c r="D12" s="175"/>
      <c r="E12" s="175"/>
      <c r="F12" s="175"/>
      <c r="G12" s="175"/>
      <c r="H12" s="175"/>
      <c r="I12" s="175"/>
      <c r="J12" s="175"/>
      <c r="K12" s="175"/>
      <c r="L12" s="175"/>
      <c r="M12" s="175"/>
      <c r="N12" s="175"/>
      <c r="O12" s="175"/>
      <c r="P12" s="175"/>
      <c r="Q12" s="112"/>
    </row>
    <row r="13" spans="2:18" ht="15.75" x14ac:dyDescent="0.25">
      <c r="B13" s="65" t="s">
        <v>67</v>
      </c>
      <c r="C13" s="51"/>
      <c r="D13" s="83"/>
      <c r="E13" s="70"/>
      <c r="F13" s="78"/>
      <c r="G13" s="78"/>
      <c r="H13" s="78"/>
      <c r="I13" s="78"/>
      <c r="J13" s="78"/>
      <c r="K13" s="78"/>
      <c r="L13" s="78"/>
      <c r="M13" s="78"/>
      <c r="N13" s="78"/>
      <c r="O13" s="103"/>
      <c r="P13" s="103"/>
      <c r="Q13" s="103"/>
    </row>
    <row r="14" spans="2:18" x14ac:dyDescent="0.2">
      <c r="B14" s="41"/>
      <c r="C14" s="75"/>
      <c r="D14" s="84"/>
      <c r="E14" s="71"/>
      <c r="F14" s="79"/>
      <c r="G14" s="79"/>
      <c r="H14" s="79"/>
      <c r="I14" s="79"/>
      <c r="J14" s="79"/>
      <c r="K14" s="79"/>
      <c r="L14" s="79"/>
      <c r="M14" s="79"/>
      <c r="N14" s="79"/>
      <c r="O14" s="41"/>
      <c r="P14" s="41"/>
      <c r="Q14" s="41"/>
    </row>
    <row r="15" spans="2:18" ht="76.5" x14ac:dyDescent="0.2">
      <c r="B15" s="42" t="s">
        <v>18</v>
      </c>
      <c r="C15" s="42" t="s">
        <v>32</v>
      </c>
      <c r="D15" s="92" t="s">
        <v>66</v>
      </c>
      <c r="E15" s="93" t="s">
        <v>34</v>
      </c>
      <c r="F15" s="92" t="s">
        <v>33</v>
      </c>
      <c r="G15" s="92" t="s">
        <v>100</v>
      </c>
      <c r="H15" s="92" t="s">
        <v>101</v>
      </c>
      <c r="I15" s="92" t="s">
        <v>102</v>
      </c>
      <c r="J15" s="92" t="s">
        <v>103</v>
      </c>
      <c r="K15" s="94" t="s">
        <v>104</v>
      </c>
      <c r="L15" s="94" t="s">
        <v>105</v>
      </c>
      <c r="M15" s="92" t="s">
        <v>106</v>
      </c>
      <c r="N15" s="92" t="s">
        <v>107</v>
      </c>
      <c r="O15" s="92" t="s">
        <v>108</v>
      </c>
      <c r="P15" s="92" t="s">
        <v>109</v>
      </c>
      <c r="Q15" s="92" t="s">
        <v>110</v>
      </c>
      <c r="R15" s="54"/>
    </row>
    <row r="16" spans="2:18" x14ac:dyDescent="0.2">
      <c r="B16" s="99" t="s">
        <v>137</v>
      </c>
      <c r="C16" s="100"/>
      <c r="D16" s="100"/>
      <c r="E16" s="100"/>
      <c r="F16" s="100"/>
      <c r="G16" s="100"/>
      <c r="H16" s="100"/>
      <c r="I16" s="100"/>
      <c r="J16" s="100"/>
      <c r="K16" s="100"/>
      <c r="L16" s="100"/>
      <c r="M16" s="100"/>
      <c r="N16" s="100"/>
      <c r="O16" s="100"/>
      <c r="P16" s="100"/>
      <c r="Q16" s="101"/>
    </row>
    <row r="17" spans="2:18" x14ac:dyDescent="0.2">
      <c r="B17" s="95" t="s">
        <v>90</v>
      </c>
      <c r="C17" s="96" t="s">
        <v>70</v>
      </c>
      <c r="D17" s="97">
        <v>1</v>
      </c>
      <c r="E17" s="102">
        <v>1</v>
      </c>
      <c r="F17" s="88">
        <f>E17*D17</f>
        <v>1</v>
      </c>
      <c r="G17" s="88">
        <v>0</v>
      </c>
      <c r="H17" s="88">
        <f>IF(G17=0,VLOOKUP(C:C,[1]Inputs!$B$20:$H$25,7,FALSE)*F17,VLOOKUP(C:C,[1]Inputs!$B$20:$I$25,8,FALSE)*F17)</f>
        <v>73.74148301772</v>
      </c>
      <c r="I17" s="88">
        <f>VLOOKUP(C:C,[1]Inputs!$C$54:$G$59,5,FALSE)*F17</f>
        <v>0</v>
      </c>
      <c r="J17" s="88"/>
      <c r="K17" s="88"/>
      <c r="L17" s="88"/>
      <c r="M17" s="88">
        <f>SUM(H17:J17)</f>
        <v>73.74148301772</v>
      </c>
      <c r="N17" s="88">
        <f>[1]Inputs!$M$43*M17</f>
        <v>34.358119310666993</v>
      </c>
      <c r="O17" s="177">
        <f>[1]Inputs!$M$48*M17</f>
        <v>11.826480969500322</v>
      </c>
      <c r="P17" s="177">
        <f>[1]Inputs!$H$13*SUM(M17:O17)</f>
        <v>7.6057122027520139</v>
      </c>
      <c r="Q17" s="178">
        <f t="shared" ref="Q17" si="4">SUM(M17:P17)</f>
        <v>127.53179550063933</v>
      </c>
    </row>
    <row r="18" spans="2:18" x14ac:dyDescent="0.2">
      <c r="B18" s="69"/>
      <c r="C18" s="68"/>
      <c r="D18" s="80"/>
      <c r="E18" s="72"/>
      <c r="F18" s="87"/>
      <c r="G18" s="87"/>
      <c r="H18" s="87"/>
      <c r="I18" s="87"/>
      <c r="J18" s="87"/>
      <c r="K18" s="87"/>
      <c r="L18" s="87"/>
      <c r="M18" s="87"/>
      <c r="N18" s="87"/>
      <c r="O18" s="43"/>
      <c r="P18" s="43"/>
      <c r="Q18" s="98"/>
    </row>
    <row r="19" spans="2:18" x14ac:dyDescent="0.2">
      <c r="B19" s="243" t="s">
        <v>1</v>
      </c>
      <c r="C19" s="244"/>
      <c r="D19" s="244"/>
      <c r="E19" s="245"/>
      <c r="F19" s="89">
        <f>SUM(F17:F18)</f>
        <v>1</v>
      </c>
      <c r="G19" s="89">
        <f t="shared" ref="G19:Q19" si="5">SUM(G17:G18)</f>
        <v>0</v>
      </c>
      <c r="H19" s="89">
        <f t="shared" si="5"/>
        <v>73.74148301772</v>
      </c>
      <c r="I19" s="89">
        <f t="shared" si="5"/>
        <v>0</v>
      </c>
      <c r="J19" s="89">
        <f t="shared" si="5"/>
        <v>0</v>
      </c>
      <c r="K19" s="89">
        <f t="shared" si="5"/>
        <v>0</v>
      </c>
      <c r="L19" s="89">
        <f t="shared" si="5"/>
        <v>0</v>
      </c>
      <c r="M19" s="89">
        <f t="shared" si="5"/>
        <v>73.74148301772</v>
      </c>
      <c r="N19" s="89">
        <f t="shared" si="5"/>
        <v>34.358119310666993</v>
      </c>
      <c r="O19" s="89">
        <f t="shared" si="5"/>
        <v>11.826480969500322</v>
      </c>
      <c r="P19" s="89">
        <f t="shared" si="5"/>
        <v>7.6057122027520139</v>
      </c>
      <c r="Q19" s="89">
        <f t="shared" si="5"/>
        <v>127.53179550063933</v>
      </c>
    </row>
    <row r="22" spans="2:18" x14ac:dyDescent="0.2">
      <c r="R22" s="54"/>
    </row>
    <row r="35" spans="18:18" x14ac:dyDescent="0.2">
      <c r="R35" s="54"/>
    </row>
  </sheetData>
  <mergeCells count="4">
    <mergeCell ref="H2:Q2"/>
    <mergeCell ref="H3:Q3"/>
    <mergeCell ref="B10:E10"/>
    <mergeCell ref="B19:E19"/>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C32" sqref="C32"/>
    </sheetView>
  </sheetViews>
  <sheetFormatPr defaultColWidth="9.140625" defaultRowHeight="12.75" x14ac:dyDescent="0.2"/>
  <cols>
    <col min="1" max="1" width="3.140625" style="53" customWidth="1"/>
    <col min="2" max="2" width="80" style="53" bestFit="1" customWidth="1"/>
    <col min="3" max="3" width="46.28515625" style="53" customWidth="1"/>
    <col min="4" max="4" width="12.85546875" style="53" customWidth="1"/>
    <col min="5" max="8" width="11.28515625" style="53" customWidth="1"/>
    <col min="9" max="9" width="12.7109375" style="53" customWidth="1"/>
    <col min="10" max="16384" width="9.140625" style="53"/>
  </cols>
  <sheetData>
    <row r="2" spans="2:9" x14ac:dyDescent="0.2">
      <c r="B2" s="29" t="s">
        <v>8</v>
      </c>
      <c r="C2" s="30"/>
      <c r="D2" s="30"/>
      <c r="E2" s="30"/>
      <c r="F2" s="30"/>
      <c r="G2" s="30"/>
      <c r="H2" s="30"/>
      <c r="I2" s="30"/>
    </row>
    <row r="3" spans="2:9" x14ac:dyDescent="0.2">
      <c r="B3" s="1"/>
      <c r="C3" s="1"/>
      <c r="D3" s="1"/>
      <c r="E3" s="1"/>
      <c r="F3" s="1"/>
      <c r="G3" s="1"/>
      <c r="H3" s="1"/>
      <c r="I3" s="1"/>
    </row>
    <row r="4" spans="2:9" x14ac:dyDescent="0.2">
      <c r="B4" s="29" t="s">
        <v>2</v>
      </c>
      <c r="C4" s="30"/>
      <c r="D4" s="30"/>
      <c r="E4" s="30"/>
      <c r="F4" s="30"/>
      <c r="G4" s="30"/>
      <c r="H4" s="30"/>
      <c r="I4" s="30"/>
    </row>
    <row r="5" spans="2:9" x14ac:dyDescent="0.2">
      <c r="B5" s="115" t="s">
        <v>81</v>
      </c>
      <c r="C5" s="115" t="s">
        <v>9</v>
      </c>
      <c r="D5" s="117" t="s">
        <v>61</v>
      </c>
      <c r="E5" s="117" t="s">
        <v>60</v>
      </c>
      <c r="F5" s="117" t="s">
        <v>59</v>
      </c>
      <c r="G5" s="114" t="s">
        <v>91</v>
      </c>
      <c r="H5" s="114" t="s">
        <v>92</v>
      </c>
      <c r="I5" s="118" t="s">
        <v>1</v>
      </c>
    </row>
    <row r="6" spans="2:9" ht="12.75" customHeight="1" x14ac:dyDescent="0.2">
      <c r="B6" s="105" t="s">
        <v>71</v>
      </c>
      <c r="C6" s="33"/>
      <c r="D6" s="32"/>
      <c r="E6" s="32"/>
      <c r="F6" s="32"/>
      <c r="G6" s="32"/>
      <c r="H6" s="32"/>
      <c r="I6" s="171">
        <f>SUM(D6:H6)</f>
        <v>0</v>
      </c>
    </row>
    <row r="7" spans="2:9" x14ac:dyDescent="0.2">
      <c r="B7" s="7"/>
      <c r="C7" s="31"/>
      <c r="D7" s="32"/>
      <c r="E7" s="32"/>
      <c r="F7" s="32"/>
      <c r="G7" s="32"/>
      <c r="H7" s="32"/>
      <c r="I7" s="171">
        <f t="shared" ref="I7:I9" si="0">SUM(D7:H7)</f>
        <v>0</v>
      </c>
    </row>
    <row r="8" spans="2:9" x14ac:dyDescent="0.2">
      <c r="B8" s="7"/>
      <c r="C8" s="31"/>
      <c r="D8" s="32"/>
      <c r="E8" s="32"/>
      <c r="F8" s="32"/>
      <c r="G8" s="32"/>
      <c r="H8" s="32"/>
      <c r="I8" s="171">
        <f t="shared" si="0"/>
        <v>0</v>
      </c>
    </row>
    <row r="9" spans="2:9" x14ac:dyDescent="0.2">
      <c r="B9" s="7"/>
      <c r="C9" s="31"/>
      <c r="D9" s="32"/>
      <c r="E9" s="32"/>
      <c r="F9" s="32"/>
      <c r="G9" s="32"/>
      <c r="H9" s="32"/>
      <c r="I9" s="171">
        <f t="shared" si="0"/>
        <v>0</v>
      </c>
    </row>
    <row r="10" spans="2:9" x14ac:dyDescent="0.2">
      <c r="B10" s="8" t="s">
        <v>1</v>
      </c>
      <c r="C10" s="9"/>
      <c r="D10" s="10">
        <f t="shared" ref="D10:I10" si="1">SUM(D6:D9)</f>
        <v>0</v>
      </c>
      <c r="E10" s="10">
        <f t="shared" si="1"/>
        <v>0</v>
      </c>
      <c r="F10" s="10">
        <f t="shared" si="1"/>
        <v>0</v>
      </c>
      <c r="G10" s="10">
        <f t="shared" ref="G10:H10" si="2">SUM(G6:G9)</f>
        <v>0</v>
      </c>
      <c r="H10" s="10">
        <f t="shared" si="2"/>
        <v>0</v>
      </c>
      <c r="I10" s="10">
        <f t="shared" si="1"/>
        <v>0</v>
      </c>
    </row>
    <row r="11" spans="2:9" x14ac:dyDescent="0.2">
      <c r="B11" s="1"/>
      <c r="C11" s="1"/>
      <c r="D11" s="1"/>
      <c r="E11" s="1"/>
      <c r="F11" s="1"/>
      <c r="G11" s="1"/>
      <c r="H11" s="1"/>
      <c r="I11" s="1"/>
    </row>
    <row r="12" spans="2:9" x14ac:dyDescent="0.2">
      <c r="B12" s="29" t="s">
        <v>10</v>
      </c>
      <c r="C12" s="30"/>
      <c r="D12" s="30"/>
      <c r="E12" s="30"/>
      <c r="F12" s="30"/>
      <c r="G12" s="30"/>
      <c r="H12" s="30"/>
      <c r="I12" s="30"/>
    </row>
    <row r="13" spans="2:9" x14ac:dyDescent="0.2">
      <c r="B13" s="115" t="s">
        <v>81</v>
      </c>
      <c r="C13" s="116" t="s">
        <v>9</v>
      </c>
      <c r="D13" s="117" t="s">
        <v>61</v>
      </c>
      <c r="E13" s="117" t="s">
        <v>60</v>
      </c>
      <c r="F13" s="117" t="s">
        <v>59</v>
      </c>
      <c r="G13" s="114" t="s">
        <v>91</v>
      </c>
      <c r="H13" s="114" t="s">
        <v>92</v>
      </c>
      <c r="I13" s="118" t="s">
        <v>1</v>
      </c>
    </row>
    <row r="14" spans="2:9" x14ac:dyDescent="0.2">
      <c r="B14" s="12" t="s">
        <v>19</v>
      </c>
      <c r="C14" s="12"/>
      <c r="D14" s="91"/>
      <c r="E14" s="91"/>
      <c r="F14" s="91"/>
      <c r="G14" s="91"/>
      <c r="H14" s="91"/>
      <c r="I14" s="172">
        <f>SUM(D14:H14)</f>
        <v>0</v>
      </c>
    </row>
    <row r="15" spans="2:9" x14ac:dyDescent="0.2">
      <c r="B15" s="12"/>
      <c r="C15" s="14"/>
      <c r="D15" s="13"/>
      <c r="E15" s="13"/>
      <c r="F15" s="13"/>
      <c r="G15" s="13"/>
      <c r="H15" s="13"/>
      <c r="I15" s="172">
        <f t="shared" ref="I15:I16" si="3">SUM(D15:H15)</f>
        <v>0</v>
      </c>
    </row>
    <row r="16" spans="2:9" x14ac:dyDescent="0.2">
      <c r="B16" s="12"/>
      <c r="C16" s="12"/>
      <c r="D16" s="13"/>
      <c r="E16" s="13"/>
      <c r="F16" s="13"/>
      <c r="G16" s="13"/>
      <c r="H16" s="13"/>
      <c r="I16" s="173">
        <f t="shared" si="3"/>
        <v>0</v>
      </c>
    </row>
    <row r="17" spans="2:9" x14ac:dyDescent="0.2">
      <c r="B17" s="36" t="s">
        <v>17</v>
      </c>
      <c r="C17" s="9"/>
      <c r="D17" s="15">
        <f t="shared" ref="D17:F17" si="4">SUM(D14:D16)</f>
        <v>0</v>
      </c>
      <c r="E17" s="15">
        <f t="shared" si="4"/>
        <v>0</v>
      </c>
      <c r="F17" s="15">
        <f t="shared" si="4"/>
        <v>0</v>
      </c>
      <c r="G17" s="15">
        <f t="shared" ref="G17:H17" si="5">SUM(G14:G16)</f>
        <v>0</v>
      </c>
      <c r="H17" s="15">
        <f t="shared" si="5"/>
        <v>0</v>
      </c>
      <c r="I17" s="15">
        <f>SUM(I14:I16)</f>
        <v>0</v>
      </c>
    </row>
    <row r="18" spans="2:9" x14ac:dyDescent="0.2">
      <c r="B18" s="1"/>
      <c r="C18" s="1"/>
      <c r="D18" s="16"/>
      <c r="E18" s="16"/>
      <c r="F18" s="16"/>
      <c r="G18" s="16"/>
      <c r="H18" s="16"/>
      <c r="I18" s="16"/>
    </row>
    <row r="19" spans="2:9" x14ac:dyDescent="0.2">
      <c r="B19" s="17" t="s">
        <v>6</v>
      </c>
      <c r="C19" s="1"/>
      <c r="D19" s="16"/>
      <c r="E19" s="16"/>
      <c r="F19" s="16"/>
      <c r="G19" s="16"/>
      <c r="H19" s="16"/>
      <c r="I19" s="16"/>
    </row>
    <row r="20" spans="2:9" x14ac:dyDescent="0.2">
      <c r="B20" s="234" t="s">
        <v>85</v>
      </c>
      <c r="C20" s="234"/>
      <c r="D20" s="234"/>
      <c r="E20" s="234"/>
      <c r="F20" s="234"/>
      <c r="G20" s="234"/>
      <c r="H20" s="234"/>
      <c r="I20" s="234"/>
    </row>
    <row r="21" spans="2:9" x14ac:dyDescent="0.2">
      <c r="B21" s="236"/>
      <c r="C21" s="236"/>
      <c r="D21" s="236"/>
      <c r="E21" s="236"/>
      <c r="F21" s="236"/>
      <c r="G21" s="236"/>
      <c r="H21" s="236"/>
      <c r="I21" s="236"/>
    </row>
    <row r="22" spans="2:9" x14ac:dyDescent="0.2">
      <c r="B22" s="1"/>
      <c r="C22" s="1"/>
      <c r="D22" s="16"/>
      <c r="E22" s="16"/>
      <c r="F22" s="16"/>
      <c r="G22" s="16"/>
      <c r="H22" s="16"/>
      <c r="I22" s="16"/>
    </row>
    <row r="23" spans="2:9" x14ac:dyDescent="0.2">
      <c r="B23" s="29" t="s">
        <v>2</v>
      </c>
      <c r="C23" s="30"/>
      <c r="D23" s="30"/>
      <c r="E23" s="30"/>
      <c r="F23" s="30"/>
      <c r="G23" s="30"/>
      <c r="H23" s="30"/>
      <c r="I23" s="30"/>
    </row>
    <row r="24" spans="2:9" x14ac:dyDescent="0.2">
      <c r="B24" s="18" t="s">
        <v>11</v>
      </c>
      <c r="C24" s="19"/>
      <c r="D24" s="19"/>
      <c r="E24" s="19"/>
      <c r="F24" s="19"/>
      <c r="G24" s="19"/>
      <c r="H24" s="19"/>
      <c r="I24" s="19"/>
    </row>
    <row r="25" spans="2:9" x14ac:dyDescent="0.2">
      <c r="B25" s="238"/>
      <c r="C25" s="238"/>
      <c r="D25" s="238"/>
      <c r="E25" s="238"/>
      <c r="F25" s="238"/>
      <c r="G25" s="238"/>
      <c r="H25" s="238"/>
      <c r="I25" s="238"/>
    </row>
    <row r="26" spans="2:9" x14ac:dyDescent="0.2">
      <c r="B26" s="240"/>
      <c r="C26" s="240"/>
      <c r="D26" s="240"/>
      <c r="E26" s="240"/>
      <c r="F26" s="240"/>
      <c r="G26" s="240"/>
      <c r="H26" s="240"/>
      <c r="I26" s="240"/>
    </row>
    <row r="27" spans="2:9" x14ac:dyDescent="0.2">
      <c r="B27" s="20"/>
      <c r="C27" s="21"/>
      <c r="D27" s="21"/>
      <c r="E27" s="21"/>
      <c r="F27" s="21"/>
      <c r="G27" s="21"/>
      <c r="H27" s="21"/>
      <c r="I27" s="21"/>
    </row>
  </sheetData>
  <mergeCells count="2">
    <mergeCell ref="B20:I21"/>
    <mergeCell ref="B25:I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C56D1-B51A-4627-A40D-A97801C90660}">
  <dimension ref="B1:O40"/>
  <sheetViews>
    <sheetView zoomScale="80" zoomScaleNormal="80" workbookViewId="0">
      <selection activeCell="D40" sqref="D40"/>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116</v>
      </c>
      <c r="D1" s="186">
        <f>[1]Inputs!H16</f>
        <v>1</v>
      </c>
      <c r="E1" s="186">
        <f>[1]Inputs!I16</f>
        <v>1</v>
      </c>
      <c r="F1" s="186">
        <f>[1]Inputs!J16</f>
        <v>1.0109999999999999</v>
      </c>
      <c r="G1" s="186">
        <f>[1]Inputs!K16</f>
        <v>1.0231319999999999</v>
      </c>
      <c r="H1" s="186">
        <f>[1]Inputs!L16</f>
        <v>1.0337725727999998</v>
      </c>
      <c r="K1" s="187">
        <f>D1</f>
        <v>1</v>
      </c>
      <c r="L1" s="187">
        <f t="shared" ref="L1:O5" si="0">E1</f>
        <v>1</v>
      </c>
      <c r="M1" s="187">
        <f t="shared" si="0"/>
        <v>1.0109999999999999</v>
      </c>
      <c r="N1" s="187">
        <f t="shared" si="0"/>
        <v>1.0231319999999999</v>
      </c>
      <c r="O1" s="187">
        <f t="shared" si="0"/>
        <v>1.0337725727999998</v>
      </c>
    </row>
    <row r="2" spans="2:15" x14ac:dyDescent="0.25">
      <c r="B2" t="s">
        <v>117</v>
      </c>
      <c r="D2" s="186">
        <f>[1]Inputs!H61</f>
        <v>0.04</v>
      </c>
      <c r="E2" s="186">
        <f>[1]Inputs!I61</f>
        <v>0.04</v>
      </c>
      <c r="F2" s="186">
        <f>[1]Inputs!J61</f>
        <v>0.04</v>
      </c>
      <c r="G2" s="186">
        <f>[1]Inputs!K61</f>
        <v>0.04</v>
      </c>
      <c r="H2" s="186">
        <f>[1]Inputs!L61</f>
        <v>0.04</v>
      </c>
      <c r="K2" s="187"/>
      <c r="L2" s="187"/>
      <c r="M2" s="187"/>
      <c r="N2" s="187"/>
      <c r="O2" s="187"/>
    </row>
    <row r="3" spans="2:15" x14ac:dyDescent="0.25">
      <c r="B3" t="s">
        <v>118</v>
      </c>
      <c r="D3" s="187">
        <f>[1]Inputs!$M$43</f>
        <v>0.46592661151676018</v>
      </c>
      <c r="E3" s="187">
        <f>[1]Inputs!$M$43</f>
        <v>0.46592661151676018</v>
      </c>
      <c r="F3" s="187">
        <f>[1]Inputs!$M$43</f>
        <v>0.46592661151676018</v>
      </c>
      <c r="G3" s="187">
        <f>[1]Inputs!$M$43</f>
        <v>0.46592661151676018</v>
      </c>
      <c r="H3" s="187">
        <f>[1]Inputs!$M$43</f>
        <v>0.46592661151676018</v>
      </c>
      <c r="K3" s="187">
        <f t="shared" ref="K3:K5" si="1">D3</f>
        <v>0.46592661151676018</v>
      </c>
      <c r="L3" s="187">
        <f t="shared" si="0"/>
        <v>0.46592661151676018</v>
      </c>
      <c r="M3" s="187">
        <f t="shared" si="0"/>
        <v>0.46592661151676018</v>
      </c>
      <c r="N3" s="187">
        <f t="shared" si="0"/>
        <v>0.46592661151676018</v>
      </c>
      <c r="O3" s="187">
        <f t="shared" si="0"/>
        <v>0.46592661151676018</v>
      </c>
    </row>
    <row r="4" spans="2:15" x14ac:dyDescent="0.25">
      <c r="B4" t="s">
        <v>119</v>
      </c>
      <c r="D4" s="187">
        <f>[1]Inputs!$M$48</f>
        <v>0.16037758511933414</v>
      </c>
      <c r="E4" s="187">
        <f>[1]Inputs!$M$48</f>
        <v>0.16037758511933414</v>
      </c>
      <c r="F4" s="187">
        <f>[1]Inputs!$M$48</f>
        <v>0.16037758511933414</v>
      </c>
      <c r="G4" s="187">
        <f>[1]Inputs!$M$48</f>
        <v>0.16037758511933414</v>
      </c>
      <c r="H4" s="187">
        <f>[1]Inputs!$M$48</f>
        <v>0.16037758511933414</v>
      </c>
      <c r="K4" s="187">
        <f t="shared" si="1"/>
        <v>0.16037758511933414</v>
      </c>
      <c r="L4" s="187">
        <f t="shared" si="0"/>
        <v>0.16037758511933414</v>
      </c>
      <c r="M4" s="187">
        <f t="shared" si="0"/>
        <v>0.16037758511933414</v>
      </c>
      <c r="N4" s="187">
        <f t="shared" si="0"/>
        <v>0.16037758511933414</v>
      </c>
      <c r="O4" s="187">
        <f t="shared" si="0"/>
        <v>0.16037758511933414</v>
      </c>
    </row>
    <row r="5" spans="2:15" x14ac:dyDescent="0.25">
      <c r="B5" t="s">
        <v>120</v>
      </c>
      <c r="D5" s="187">
        <f>[1]Inputs!$H$13</f>
        <v>6.3420000000000004E-2</v>
      </c>
      <c r="E5" s="187">
        <f>[1]Inputs!$H$13</f>
        <v>6.3420000000000004E-2</v>
      </c>
      <c r="F5" s="187">
        <f>[1]Inputs!$H$13</f>
        <v>6.3420000000000004E-2</v>
      </c>
      <c r="G5" s="187">
        <f>[1]Inputs!$H$13</f>
        <v>6.3420000000000004E-2</v>
      </c>
      <c r="H5" s="187">
        <f>[1]Inputs!$H$13</f>
        <v>6.3420000000000004E-2</v>
      </c>
      <c r="K5" s="187">
        <f t="shared" si="1"/>
        <v>6.3420000000000004E-2</v>
      </c>
      <c r="L5" s="187">
        <f t="shared" si="0"/>
        <v>6.3420000000000004E-2</v>
      </c>
      <c r="M5" s="187">
        <f t="shared" si="0"/>
        <v>6.3420000000000004E-2</v>
      </c>
      <c r="N5" s="187">
        <f t="shared" si="0"/>
        <v>6.3420000000000004E-2</v>
      </c>
      <c r="O5" s="187">
        <f t="shared" si="0"/>
        <v>6.3420000000000004E-2</v>
      </c>
    </row>
    <row r="6" spans="2:15" s="188" customFormat="1" ht="15.75" x14ac:dyDescent="0.25">
      <c r="D6" s="248" t="s">
        <v>121</v>
      </c>
      <c r="E6" s="248"/>
      <c r="F6" s="248"/>
      <c r="G6" s="248"/>
      <c r="H6" s="248"/>
      <c r="J6" s="249" t="s">
        <v>122</v>
      </c>
      <c r="K6" s="249"/>
      <c r="L6" s="249"/>
      <c r="M6" s="249"/>
      <c r="N6" s="249"/>
      <c r="O6" s="249"/>
    </row>
    <row r="7" spans="2:15" x14ac:dyDescent="0.25">
      <c r="B7" s="189" t="s">
        <v>135</v>
      </c>
      <c r="C7" s="190"/>
      <c r="D7" s="190" t="s">
        <v>123</v>
      </c>
      <c r="E7" s="190" t="s">
        <v>124</v>
      </c>
      <c r="F7" s="190" t="s">
        <v>125</v>
      </c>
      <c r="G7" s="190" t="s">
        <v>126</v>
      </c>
      <c r="H7" s="190" t="s">
        <v>127</v>
      </c>
    </row>
    <row r="8" spans="2:15" x14ac:dyDescent="0.25">
      <c r="B8" s="191" t="s">
        <v>101</v>
      </c>
      <c r="C8" s="192"/>
      <c r="D8" s="193">
        <f>(D19*D$27)+(D31*D$39)</f>
        <v>20647.615244961598</v>
      </c>
      <c r="E8" s="193">
        <f t="shared" ref="E8:H8" si="2">(E19*E$27)+(E31*E$39)</f>
        <v>20647.615244961598</v>
      </c>
      <c r="F8" s="193">
        <f t="shared" si="2"/>
        <v>20874.739012656177</v>
      </c>
      <c r="G8" s="193">
        <f t="shared" si="2"/>
        <v>21357.613475496939</v>
      </c>
      <c r="H8" s="193">
        <f t="shared" si="2"/>
        <v>22078.915031432418</v>
      </c>
    </row>
    <row r="9" spans="2:15" x14ac:dyDescent="0.25">
      <c r="B9" s="191" t="s">
        <v>102</v>
      </c>
      <c r="C9" s="192"/>
      <c r="D9" s="193">
        <f t="shared" ref="D9:H9" si="3">(D20*D$27)+(D32*D$39)</f>
        <v>0</v>
      </c>
      <c r="E9" s="193">
        <f t="shared" si="3"/>
        <v>0</v>
      </c>
      <c r="F9" s="193">
        <f t="shared" si="3"/>
        <v>0</v>
      </c>
      <c r="G9" s="193">
        <f t="shared" si="3"/>
        <v>0</v>
      </c>
      <c r="H9" s="193">
        <f t="shared" si="3"/>
        <v>0</v>
      </c>
    </row>
    <row r="10" spans="2:15" x14ac:dyDescent="0.25">
      <c r="B10" s="191" t="s">
        <v>103</v>
      </c>
      <c r="C10" s="192"/>
      <c r="D10" s="193">
        <f t="shared" ref="D10:H10" si="4">(D21*D$27)+(D33*D$39)</f>
        <v>0</v>
      </c>
      <c r="E10" s="193">
        <f t="shared" si="4"/>
        <v>0</v>
      </c>
      <c r="F10" s="193">
        <f t="shared" si="4"/>
        <v>0</v>
      </c>
      <c r="G10" s="193">
        <f t="shared" si="4"/>
        <v>0</v>
      </c>
      <c r="H10" s="193">
        <f t="shared" si="4"/>
        <v>0</v>
      </c>
    </row>
    <row r="11" spans="2:15" x14ac:dyDescent="0.25">
      <c r="B11" s="194" t="s">
        <v>128</v>
      </c>
      <c r="C11" s="194"/>
      <c r="D11" s="195">
        <f t="shared" ref="D11:G11" si="5">(D22*D$27)+(D34*D$39)</f>
        <v>20647.615244961598</v>
      </c>
      <c r="E11" s="195">
        <f t="shared" si="5"/>
        <v>20647.615244961598</v>
      </c>
      <c r="F11" s="195">
        <f t="shared" si="5"/>
        <v>20874.739012656177</v>
      </c>
      <c r="G11" s="195">
        <f t="shared" si="5"/>
        <v>21357.613475496939</v>
      </c>
      <c r="H11" s="195">
        <f>(H22*H$27)+(H34*H$39)</f>
        <v>22078.915031432418</v>
      </c>
    </row>
    <row r="12" spans="2:15" x14ac:dyDescent="0.25">
      <c r="B12" s="192" t="s">
        <v>107</v>
      </c>
      <c r="C12" s="192"/>
      <c r="D12" s="193">
        <f t="shared" ref="D12:H12" si="6">(D23*D$27)+(D35*D$39)</f>
        <v>9620.2734069867583</v>
      </c>
      <c r="E12" s="193">
        <f t="shared" si="6"/>
        <v>9620.2734069867583</v>
      </c>
      <c r="F12" s="193">
        <f t="shared" si="6"/>
        <v>9726.0964144636109</v>
      </c>
      <c r="G12" s="193">
        <f t="shared" si="6"/>
        <v>9951.0804767229838</v>
      </c>
      <c r="H12" s="193">
        <f t="shared" si="6"/>
        <v>10287.154066561769</v>
      </c>
    </row>
    <row r="13" spans="2:15" x14ac:dyDescent="0.25">
      <c r="B13" s="192" t="s">
        <v>108</v>
      </c>
      <c r="C13" s="192"/>
      <c r="D13" s="193">
        <f t="shared" ref="D13:H13" si="7">(D24*D$27)+(D36*D$39)</f>
        <v>3311.4146714600902</v>
      </c>
      <c r="E13" s="193">
        <f t="shared" si="7"/>
        <v>3311.4146714600902</v>
      </c>
      <c r="F13" s="193">
        <f t="shared" si="7"/>
        <v>3347.8402328461507</v>
      </c>
      <c r="G13" s="193">
        <f t="shared" si="7"/>
        <v>3425.2824731123483</v>
      </c>
      <c r="H13" s="193">
        <f t="shared" si="7"/>
        <v>3540.9630747960987</v>
      </c>
    </row>
    <row r="14" spans="2:15" x14ac:dyDescent="0.25">
      <c r="B14" s="192" t="s">
        <v>115</v>
      </c>
      <c r="C14" s="192"/>
      <c r="D14" s="193">
        <f t="shared" ref="D14:H14" si="8">(D25*D$27)+(D37*D$39)</f>
        <v>2129.5994167705639</v>
      </c>
      <c r="E14" s="193">
        <f t="shared" si="8"/>
        <v>2129.5994167705639</v>
      </c>
      <c r="F14" s="193">
        <f t="shared" si="8"/>
        <v>2153.0250103550402</v>
      </c>
      <c r="G14" s="193">
        <f t="shared" si="8"/>
        <v>2202.8287848945729</v>
      </c>
      <c r="H14" s="193">
        <f t="shared" si="8"/>
        <v>2277.2239803983598</v>
      </c>
    </row>
    <row r="15" spans="2:15" s="197" customFormat="1" x14ac:dyDescent="0.25">
      <c r="B15" s="196" t="s">
        <v>129</v>
      </c>
      <c r="C15" s="192"/>
      <c r="D15" s="193">
        <f t="shared" ref="D15:H15" si="9">(D26*D$27)+(D38*D$39)</f>
        <v>35708.902740179015</v>
      </c>
      <c r="E15" s="193">
        <f t="shared" si="9"/>
        <v>35708.902740179015</v>
      </c>
      <c r="F15" s="193">
        <f t="shared" si="9"/>
        <v>36101.700670320977</v>
      </c>
      <c r="G15" s="193">
        <f t="shared" si="9"/>
        <v>36936.805210226848</v>
      </c>
      <c r="H15" s="193">
        <f t="shared" si="9"/>
        <v>38184.256153188646</v>
      </c>
    </row>
    <row r="16" spans="2:15" s="183" customFormat="1" x14ac:dyDescent="0.25">
      <c r="B16" s="198" t="s">
        <v>130</v>
      </c>
      <c r="C16" s="194"/>
      <c r="D16" s="195">
        <f>D28+D40-D15</f>
        <v>0</v>
      </c>
      <c r="E16" s="195">
        <f t="shared" ref="E16:H16" si="10">E28+E40-E15</f>
        <v>0</v>
      </c>
      <c r="F16" s="195">
        <f t="shared" si="10"/>
        <v>0</v>
      </c>
      <c r="G16" s="195">
        <f t="shared" si="10"/>
        <v>0</v>
      </c>
      <c r="H16" s="195">
        <f t="shared" si="10"/>
        <v>0</v>
      </c>
    </row>
    <row r="17" spans="2:15" s="183" customFormat="1" x14ac:dyDescent="0.25">
      <c r="C17" s="199"/>
    </row>
    <row r="18" spans="2:15" x14ac:dyDescent="0.25">
      <c r="B18" s="200" t="s">
        <v>138</v>
      </c>
      <c r="C18" s="184"/>
      <c r="D18" s="246" t="s">
        <v>131</v>
      </c>
      <c r="E18" s="247"/>
      <c r="F18" s="247"/>
      <c r="G18" s="247"/>
      <c r="H18" s="247"/>
      <c r="J18" s="184"/>
      <c r="K18" s="246" t="s">
        <v>131</v>
      </c>
      <c r="L18" s="247"/>
      <c r="M18" s="247"/>
      <c r="N18" s="247"/>
      <c r="O18" s="247"/>
    </row>
    <row r="19" spans="2:15" x14ac:dyDescent="0.25">
      <c r="B19" s="5" t="s">
        <v>101</v>
      </c>
      <c r="C19" s="201">
        <f>'Proposed price'!H10</f>
        <v>73.74148301772</v>
      </c>
      <c r="D19" s="202">
        <f>C19*D$1</f>
        <v>73.74148301772</v>
      </c>
      <c r="E19" s="202">
        <f>D19*E1</f>
        <v>73.74148301772</v>
      </c>
      <c r="F19" s="202">
        <f>E19*F1</f>
        <v>74.552639330914914</v>
      </c>
      <c r="G19" s="202">
        <f>F19*G1</f>
        <v>76.277190983917635</v>
      </c>
      <c r="H19" s="202">
        <f>G19*H1</f>
        <v>78.853267969401486</v>
      </c>
      <c r="J19" s="201"/>
      <c r="K19" s="202">
        <f>J19*K$1</f>
        <v>0</v>
      </c>
      <c r="L19" s="202">
        <f>K19*L1</f>
        <v>0</v>
      </c>
      <c r="M19" s="202">
        <f>L19*M1</f>
        <v>0</v>
      </c>
      <c r="N19" s="202">
        <f>M19*N1</f>
        <v>0</v>
      </c>
      <c r="O19" s="202">
        <f>N19*O1</f>
        <v>0</v>
      </c>
    </row>
    <row r="20" spans="2:15" x14ac:dyDescent="0.25">
      <c r="B20" s="5" t="s">
        <v>102</v>
      </c>
      <c r="C20" s="201">
        <f>'Proposed price'!I10</f>
        <v>0</v>
      </c>
      <c r="D20" s="202">
        <f>C20</f>
        <v>0</v>
      </c>
      <c r="E20" s="202">
        <f t="shared" ref="E20:H21" si="11">D20</f>
        <v>0</v>
      </c>
      <c r="F20" s="202">
        <f t="shared" si="11"/>
        <v>0</v>
      </c>
      <c r="G20" s="202">
        <f t="shared" si="11"/>
        <v>0</v>
      </c>
      <c r="H20" s="202">
        <f t="shared" si="11"/>
        <v>0</v>
      </c>
      <c r="J20" s="201"/>
      <c r="K20" s="202">
        <f>J20</f>
        <v>0</v>
      </c>
      <c r="L20" s="202">
        <f t="shared" ref="L20:O21" si="12">K20</f>
        <v>0</v>
      </c>
      <c r="M20" s="202">
        <f t="shared" si="12"/>
        <v>0</v>
      </c>
      <c r="N20" s="202">
        <f t="shared" si="12"/>
        <v>0</v>
      </c>
      <c r="O20" s="202">
        <f t="shared" si="12"/>
        <v>0</v>
      </c>
    </row>
    <row r="21" spans="2:15" x14ac:dyDescent="0.25">
      <c r="B21" s="5" t="s">
        <v>103</v>
      </c>
      <c r="C21" s="201">
        <f>'Proposed price'!J10</f>
        <v>0</v>
      </c>
      <c r="D21" s="202">
        <f>C21</f>
        <v>0</v>
      </c>
      <c r="E21" s="202">
        <f t="shared" si="11"/>
        <v>0</v>
      </c>
      <c r="F21" s="202">
        <f t="shared" si="11"/>
        <v>0</v>
      </c>
      <c r="G21" s="202">
        <f t="shared" si="11"/>
        <v>0</v>
      </c>
      <c r="H21" s="202">
        <f t="shared" si="11"/>
        <v>0</v>
      </c>
      <c r="J21" s="201"/>
      <c r="K21" s="202">
        <f>J21</f>
        <v>0</v>
      </c>
      <c r="L21" s="202">
        <f t="shared" si="12"/>
        <v>0</v>
      </c>
      <c r="M21" s="202">
        <f t="shared" si="12"/>
        <v>0</v>
      </c>
      <c r="N21" s="202">
        <f t="shared" si="12"/>
        <v>0</v>
      </c>
      <c r="O21" s="202">
        <f t="shared" si="12"/>
        <v>0</v>
      </c>
    </row>
    <row r="22" spans="2:15" s="183" customFormat="1" x14ac:dyDescent="0.25">
      <c r="B22" s="203" t="s">
        <v>128</v>
      </c>
      <c r="C22" s="257">
        <f>'Proposed price'!M10</f>
        <v>73.74148301772</v>
      </c>
      <c r="D22" s="194">
        <f>SUM(D19:D21)</f>
        <v>73.74148301772</v>
      </c>
      <c r="E22" s="194">
        <f t="shared" ref="E22:H22" si="13">SUM(E19:E21)</f>
        <v>73.74148301772</v>
      </c>
      <c r="F22" s="194">
        <f t="shared" si="13"/>
        <v>74.552639330914914</v>
      </c>
      <c r="G22" s="194">
        <f t="shared" si="13"/>
        <v>76.277190983917635</v>
      </c>
      <c r="H22" s="194">
        <f t="shared" si="13"/>
        <v>78.853267969401486</v>
      </c>
      <c r="J22" s="204"/>
      <c r="K22" s="192">
        <f>SUM(K19:K21)</f>
        <v>0</v>
      </c>
      <c r="L22" s="192">
        <f t="shared" ref="L22:O22" si="14">SUM(L19:L21)</f>
        <v>0</v>
      </c>
      <c r="M22" s="192">
        <f t="shared" si="14"/>
        <v>0</v>
      </c>
      <c r="N22" s="192">
        <f t="shared" si="14"/>
        <v>0</v>
      </c>
      <c r="O22" s="192">
        <f t="shared" si="14"/>
        <v>0</v>
      </c>
    </row>
    <row r="23" spans="2:15" x14ac:dyDescent="0.25">
      <c r="B23" s="5" t="s">
        <v>107</v>
      </c>
      <c r="C23" s="201">
        <f>'Proposed price'!N10</f>
        <v>34.358119310666993</v>
      </c>
      <c r="D23" s="202">
        <f>D22*D$3</f>
        <v>34.358119310666993</v>
      </c>
      <c r="E23" s="202">
        <f t="shared" ref="E23:H23" si="15">E22*E$3</f>
        <v>34.358119310666993</v>
      </c>
      <c r="F23" s="202">
        <f t="shared" si="15"/>
        <v>34.736058623084325</v>
      </c>
      <c r="G23" s="202">
        <f t="shared" si="15"/>
        <v>35.539573131153517</v>
      </c>
      <c r="H23" s="202">
        <f t="shared" si="15"/>
        <v>36.739835952006317</v>
      </c>
      <c r="J23" s="201"/>
      <c r="K23" s="202">
        <f>K22*K$3</f>
        <v>0</v>
      </c>
      <c r="L23" s="202">
        <f t="shared" ref="L23:O23" si="16">L22*L$3</f>
        <v>0</v>
      </c>
      <c r="M23" s="202">
        <f t="shared" si="16"/>
        <v>0</v>
      </c>
      <c r="N23" s="202">
        <f t="shared" si="16"/>
        <v>0</v>
      </c>
      <c r="O23" s="202">
        <f t="shared" si="16"/>
        <v>0</v>
      </c>
    </row>
    <row r="24" spans="2:15" x14ac:dyDescent="0.25">
      <c r="B24" s="5" t="s">
        <v>108</v>
      </c>
      <c r="C24" s="201">
        <f>'Proposed price'!O10</f>
        <v>11.826480969500322</v>
      </c>
      <c r="D24" s="202">
        <f>D22*D$4</f>
        <v>11.826480969500322</v>
      </c>
      <c r="E24" s="202">
        <f t="shared" ref="E24:H24" si="17">E22*E$4</f>
        <v>11.826480969500322</v>
      </c>
      <c r="F24" s="202">
        <f t="shared" si="17"/>
        <v>11.956572260164824</v>
      </c>
      <c r="G24" s="202">
        <f t="shared" si="17"/>
        <v>12.233151689686958</v>
      </c>
      <c r="H24" s="202">
        <f t="shared" si="17"/>
        <v>12.646296695700352</v>
      </c>
      <c r="J24" s="201"/>
      <c r="K24" s="202">
        <f>K22*K$4</f>
        <v>0</v>
      </c>
      <c r="L24" s="202">
        <f t="shared" ref="L24:O24" si="18">L22*L$4</f>
        <v>0</v>
      </c>
      <c r="M24" s="202">
        <f t="shared" si="18"/>
        <v>0</v>
      </c>
      <c r="N24" s="202">
        <f t="shared" si="18"/>
        <v>0</v>
      </c>
      <c r="O24" s="202">
        <f t="shared" si="18"/>
        <v>0</v>
      </c>
    </row>
    <row r="25" spans="2:15" x14ac:dyDescent="0.25">
      <c r="B25" s="5" t="s">
        <v>109</v>
      </c>
      <c r="C25" s="201">
        <f>'Proposed price'!P10</f>
        <v>7.6057122027520139</v>
      </c>
      <c r="D25" s="202">
        <f>SUM(D22:D24)*D$5</f>
        <v>7.6057122027520139</v>
      </c>
      <c r="E25" s="202">
        <f t="shared" ref="E25:H25" si="19">SUM(E22:E24)*E$5</f>
        <v>7.6057122027520139</v>
      </c>
      <c r="F25" s="202">
        <f t="shared" si="19"/>
        <v>7.6893750369822857</v>
      </c>
      <c r="G25" s="202">
        <f t="shared" si="19"/>
        <v>7.8672456603377601</v>
      </c>
      <c r="H25" s="202">
        <f t="shared" si="19"/>
        <v>8.132942787136999</v>
      </c>
      <c r="J25" s="201"/>
      <c r="K25" s="202">
        <f>SUM(K22:K24)*K$5</f>
        <v>0</v>
      </c>
      <c r="L25" s="202">
        <f t="shared" ref="L25:O25" si="20">SUM(L22:L24)*L$5</f>
        <v>0</v>
      </c>
      <c r="M25" s="202">
        <f t="shared" si="20"/>
        <v>0</v>
      </c>
      <c r="N25" s="202">
        <f t="shared" si="20"/>
        <v>0</v>
      </c>
      <c r="O25" s="202">
        <f t="shared" si="20"/>
        <v>0</v>
      </c>
    </row>
    <row r="26" spans="2:15" s="183" customFormat="1" x14ac:dyDescent="0.25">
      <c r="B26" s="205" t="s">
        <v>132</v>
      </c>
      <c r="C26" s="206">
        <f>'Proposed price'!Q10</f>
        <v>127.53179550063933</v>
      </c>
      <c r="D26" s="207">
        <f>SUM(D22:D25)</f>
        <v>127.53179550063933</v>
      </c>
      <c r="E26" s="207">
        <f t="shared" ref="E26:H26" si="21">SUM(E22:E25)</f>
        <v>127.53179550063933</v>
      </c>
      <c r="F26" s="207">
        <f t="shared" si="21"/>
        <v>128.93464525114635</v>
      </c>
      <c r="G26" s="207">
        <f t="shared" si="21"/>
        <v>131.91716146509589</v>
      </c>
      <c r="H26" s="207">
        <f t="shared" si="21"/>
        <v>136.37234340424516</v>
      </c>
      <c r="J26" s="206"/>
      <c r="K26" s="207">
        <f>SUM(K22:K25)</f>
        <v>0</v>
      </c>
      <c r="L26" s="207">
        <f t="shared" ref="L26:O26" si="22">SUM(L22:L25)</f>
        <v>0</v>
      </c>
      <c r="M26" s="207">
        <f t="shared" si="22"/>
        <v>0</v>
      </c>
      <c r="N26" s="207">
        <f t="shared" si="22"/>
        <v>0</v>
      </c>
      <c r="O26" s="207">
        <f t="shared" si="22"/>
        <v>0</v>
      </c>
    </row>
    <row r="27" spans="2:15" x14ac:dyDescent="0.25">
      <c r="B27" s="208" t="s">
        <v>133</v>
      </c>
      <c r="C27" s="202"/>
      <c r="D27" s="209">
        <v>180</v>
      </c>
      <c r="E27" s="209">
        <v>180</v>
      </c>
      <c r="F27" s="209">
        <v>180</v>
      </c>
      <c r="G27" s="209">
        <v>180</v>
      </c>
      <c r="H27" s="209">
        <v>180</v>
      </c>
      <c r="J27" s="202"/>
      <c r="K27" s="209"/>
      <c r="L27" s="209"/>
      <c r="M27" s="209"/>
      <c r="N27" s="209"/>
      <c r="O27" s="209"/>
    </row>
    <row r="28" spans="2:15" s="183" customFormat="1" x14ac:dyDescent="0.25">
      <c r="B28" s="196" t="s">
        <v>134</v>
      </c>
      <c r="C28" s="194"/>
      <c r="D28" s="195">
        <f>D26*D27</f>
        <v>22955.723190115081</v>
      </c>
      <c r="E28" s="195">
        <f t="shared" ref="E28:H28" si="23">E26*E27</f>
        <v>22955.723190115081</v>
      </c>
      <c r="F28" s="195">
        <f t="shared" si="23"/>
        <v>23208.236145206341</v>
      </c>
      <c r="G28" s="195">
        <f t="shared" si="23"/>
        <v>23745.08906371726</v>
      </c>
      <c r="H28" s="195">
        <f t="shared" si="23"/>
        <v>24547.021812764127</v>
      </c>
      <c r="J28" s="194"/>
      <c r="K28" s="195"/>
      <c r="L28" s="195"/>
      <c r="M28" s="195"/>
      <c r="N28" s="195"/>
      <c r="O28" s="195"/>
    </row>
    <row r="30" spans="2:15" x14ac:dyDescent="0.25">
      <c r="B30" s="200" t="s">
        <v>139</v>
      </c>
      <c r="C30" s="184"/>
      <c r="D30" s="246" t="s">
        <v>131</v>
      </c>
      <c r="E30" s="247"/>
      <c r="F30" s="247"/>
      <c r="G30" s="247"/>
      <c r="H30" s="247"/>
      <c r="J30" s="184"/>
      <c r="K30" s="246" t="s">
        <v>131</v>
      </c>
      <c r="L30" s="247"/>
      <c r="M30" s="247"/>
      <c r="N30" s="247"/>
      <c r="O30" s="247"/>
    </row>
    <row r="31" spans="2:15" x14ac:dyDescent="0.25">
      <c r="B31" s="5" t="s">
        <v>101</v>
      </c>
      <c r="C31" s="201">
        <f>'Proposed price'!H19</f>
        <v>73.74148301772</v>
      </c>
      <c r="D31" s="202">
        <f>C31*D$1</f>
        <v>73.74148301772</v>
      </c>
      <c r="E31" s="202">
        <f t="shared" ref="E31:H31" si="24">D31*E$1</f>
        <v>73.74148301772</v>
      </c>
      <c r="F31" s="202">
        <f t="shared" si="24"/>
        <v>74.552639330914914</v>
      </c>
      <c r="G31" s="202">
        <f t="shared" si="24"/>
        <v>76.277190983917635</v>
      </c>
      <c r="H31" s="202">
        <f t="shared" si="24"/>
        <v>78.853267969401486</v>
      </c>
      <c r="J31" s="201"/>
      <c r="K31" s="202">
        <f>J31*K$1</f>
        <v>0</v>
      </c>
      <c r="L31" s="202">
        <f>K31*L13</f>
        <v>0</v>
      </c>
      <c r="M31" s="202">
        <f>L31*M13</f>
        <v>0</v>
      </c>
      <c r="N31" s="202">
        <f>M31*N13</f>
        <v>0</v>
      </c>
      <c r="O31" s="202">
        <f>N31*O13</f>
        <v>0</v>
      </c>
    </row>
    <row r="32" spans="2:15" x14ac:dyDescent="0.25">
      <c r="B32" s="5" t="s">
        <v>102</v>
      </c>
      <c r="C32" s="201">
        <f>'Proposed price'!I19</f>
        <v>0</v>
      </c>
      <c r="D32" s="202">
        <f>C32</f>
        <v>0</v>
      </c>
      <c r="E32" s="202">
        <f t="shared" ref="E32:E33" si="25">D32</f>
        <v>0</v>
      </c>
      <c r="F32" s="202">
        <f t="shared" ref="F32:F33" si="26">E32</f>
        <v>0</v>
      </c>
      <c r="G32" s="202">
        <f t="shared" ref="G32:G33" si="27">F32</f>
        <v>0</v>
      </c>
      <c r="H32" s="202">
        <f t="shared" ref="H32:H33" si="28">G32</f>
        <v>0</v>
      </c>
      <c r="J32" s="201"/>
      <c r="K32" s="202">
        <f>J32</f>
        <v>0</v>
      </c>
      <c r="L32" s="202">
        <f t="shared" ref="L32:L33" si="29">K32</f>
        <v>0</v>
      </c>
      <c r="M32" s="202">
        <f t="shared" ref="M32:M33" si="30">L32</f>
        <v>0</v>
      </c>
      <c r="N32" s="202">
        <f t="shared" ref="N32:N33" si="31">M32</f>
        <v>0</v>
      </c>
      <c r="O32" s="202">
        <f t="shared" ref="O32:O33" si="32">N32</f>
        <v>0</v>
      </c>
    </row>
    <row r="33" spans="2:15" x14ac:dyDescent="0.25">
      <c r="B33" s="5" t="s">
        <v>103</v>
      </c>
      <c r="C33" s="201">
        <f>'Proposed price'!J19</f>
        <v>0</v>
      </c>
      <c r="D33" s="202">
        <f>C33</f>
        <v>0</v>
      </c>
      <c r="E33" s="202">
        <f t="shared" si="25"/>
        <v>0</v>
      </c>
      <c r="F33" s="202">
        <f t="shared" si="26"/>
        <v>0</v>
      </c>
      <c r="G33" s="202">
        <f t="shared" si="27"/>
        <v>0</v>
      </c>
      <c r="H33" s="202">
        <f t="shared" si="28"/>
        <v>0</v>
      </c>
      <c r="J33" s="201"/>
      <c r="K33" s="202">
        <f>J33</f>
        <v>0</v>
      </c>
      <c r="L33" s="202">
        <f t="shared" si="29"/>
        <v>0</v>
      </c>
      <c r="M33" s="202">
        <f t="shared" si="30"/>
        <v>0</v>
      </c>
      <c r="N33" s="202">
        <f t="shared" si="31"/>
        <v>0</v>
      </c>
      <c r="O33" s="202">
        <f t="shared" si="32"/>
        <v>0</v>
      </c>
    </row>
    <row r="34" spans="2:15" s="183" customFormat="1" x14ac:dyDescent="0.25">
      <c r="B34" s="203" t="s">
        <v>128</v>
      </c>
      <c r="C34" s="257">
        <f>'Proposed price'!M19</f>
        <v>73.74148301772</v>
      </c>
      <c r="D34" s="194">
        <f>SUM(D31:D33)</f>
        <v>73.74148301772</v>
      </c>
      <c r="E34" s="194">
        <f t="shared" ref="E34:H34" si="33">SUM(E31:E33)</f>
        <v>73.74148301772</v>
      </c>
      <c r="F34" s="194">
        <f t="shared" si="33"/>
        <v>74.552639330914914</v>
      </c>
      <c r="G34" s="194">
        <f t="shared" si="33"/>
        <v>76.277190983917635</v>
      </c>
      <c r="H34" s="194">
        <f t="shared" si="33"/>
        <v>78.853267969401486</v>
      </c>
      <c r="J34" s="204"/>
      <c r="K34" s="192">
        <f>SUM(K31:K33)</f>
        <v>0</v>
      </c>
      <c r="L34" s="192">
        <f t="shared" ref="L34:O34" si="34">SUM(L31:L33)</f>
        <v>0</v>
      </c>
      <c r="M34" s="192">
        <f t="shared" si="34"/>
        <v>0</v>
      </c>
      <c r="N34" s="192">
        <f t="shared" si="34"/>
        <v>0</v>
      </c>
      <c r="O34" s="192">
        <f t="shared" si="34"/>
        <v>0</v>
      </c>
    </row>
    <row r="35" spans="2:15" x14ac:dyDescent="0.25">
      <c r="B35" s="5" t="s">
        <v>107</v>
      </c>
      <c r="C35" s="201">
        <f>'Proposed price'!N19</f>
        <v>34.358119310666993</v>
      </c>
      <c r="D35" s="202">
        <f>D34*D$3</f>
        <v>34.358119310666993</v>
      </c>
      <c r="E35" s="202">
        <f t="shared" ref="E35:H35" si="35">E34*E$3</f>
        <v>34.358119310666993</v>
      </c>
      <c r="F35" s="202">
        <f t="shared" si="35"/>
        <v>34.736058623084325</v>
      </c>
      <c r="G35" s="202">
        <f t="shared" si="35"/>
        <v>35.539573131153517</v>
      </c>
      <c r="H35" s="202">
        <f t="shared" si="35"/>
        <v>36.739835952006317</v>
      </c>
      <c r="J35" s="201"/>
      <c r="K35" s="202">
        <f>K34*K$3</f>
        <v>0</v>
      </c>
      <c r="L35" s="202">
        <f t="shared" ref="L35:O35" si="36">L34*L$3</f>
        <v>0</v>
      </c>
      <c r="M35" s="202">
        <f t="shared" si="36"/>
        <v>0</v>
      </c>
      <c r="N35" s="202">
        <f t="shared" si="36"/>
        <v>0</v>
      </c>
      <c r="O35" s="202">
        <f t="shared" si="36"/>
        <v>0</v>
      </c>
    </row>
    <row r="36" spans="2:15" x14ac:dyDescent="0.25">
      <c r="B36" s="5" t="s">
        <v>108</v>
      </c>
      <c r="C36" s="201">
        <f>'Proposed price'!O19</f>
        <v>11.826480969500322</v>
      </c>
      <c r="D36" s="202">
        <f>D34*D$4</f>
        <v>11.826480969500322</v>
      </c>
      <c r="E36" s="202">
        <f t="shared" ref="E36:H36" si="37">E34*E$4</f>
        <v>11.826480969500322</v>
      </c>
      <c r="F36" s="202">
        <f t="shared" si="37"/>
        <v>11.956572260164824</v>
      </c>
      <c r="G36" s="202">
        <f t="shared" si="37"/>
        <v>12.233151689686958</v>
      </c>
      <c r="H36" s="202">
        <f t="shared" si="37"/>
        <v>12.646296695700352</v>
      </c>
      <c r="J36" s="201"/>
      <c r="K36" s="202">
        <f>K34*K$4</f>
        <v>0</v>
      </c>
      <c r="L36" s="202">
        <f t="shared" ref="L36:O36" si="38">L34*L$4</f>
        <v>0</v>
      </c>
      <c r="M36" s="202">
        <f t="shared" si="38"/>
        <v>0</v>
      </c>
      <c r="N36" s="202">
        <f t="shared" si="38"/>
        <v>0</v>
      </c>
      <c r="O36" s="202">
        <f t="shared" si="38"/>
        <v>0</v>
      </c>
    </row>
    <row r="37" spans="2:15" x14ac:dyDescent="0.25">
      <c r="B37" s="5" t="s">
        <v>109</v>
      </c>
      <c r="C37" s="201">
        <f>'Proposed price'!P19</f>
        <v>7.6057122027520139</v>
      </c>
      <c r="D37" s="202">
        <f>SUM(D34:D36)*D$5</f>
        <v>7.6057122027520139</v>
      </c>
      <c r="E37" s="202">
        <f t="shared" ref="E37:H37" si="39">SUM(E34:E36)*E$5</f>
        <v>7.6057122027520139</v>
      </c>
      <c r="F37" s="202">
        <f t="shared" si="39"/>
        <v>7.6893750369822857</v>
      </c>
      <c r="G37" s="202">
        <f t="shared" si="39"/>
        <v>7.8672456603377601</v>
      </c>
      <c r="H37" s="202">
        <f t="shared" si="39"/>
        <v>8.132942787136999</v>
      </c>
      <c r="J37" s="201"/>
      <c r="K37" s="202">
        <f>SUM(K34:K36)*K$5</f>
        <v>0</v>
      </c>
      <c r="L37" s="202">
        <f t="shared" ref="L37:O37" si="40">SUM(L34:L36)*L$5</f>
        <v>0</v>
      </c>
      <c r="M37" s="202">
        <f t="shared" si="40"/>
        <v>0</v>
      </c>
      <c r="N37" s="202">
        <f t="shared" si="40"/>
        <v>0</v>
      </c>
      <c r="O37" s="202">
        <f t="shared" si="40"/>
        <v>0</v>
      </c>
    </row>
    <row r="38" spans="2:15" s="183" customFormat="1" x14ac:dyDescent="0.25">
      <c r="B38" s="205" t="s">
        <v>132</v>
      </c>
      <c r="C38" s="206">
        <f>'Proposed price'!Q19</f>
        <v>127.53179550063933</v>
      </c>
      <c r="D38" s="207">
        <f>SUM(D34:D37)</f>
        <v>127.53179550063933</v>
      </c>
      <c r="E38" s="207">
        <f t="shared" ref="E38:H38" si="41">SUM(E34:E37)</f>
        <v>127.53179550063933</v>
      </c>
      <c r="F38" s="207">
        <f t="shared" si="41"/>
        <v>128.93464525114635</v>
      </c>
      <c r="G38" s="207">
        <f t="shared" si="41"/>
        <v>131.91716146509589</v>
      </c>
      <c r="H38" s="207">
        <f t="shared" si="41"/>
        <v>136.37234340424516</v>
      </c>
      <c r="J38" s="206"/>
      <c r="K38" s="207">
        <f>SUM(K34:K37)</f>
        <v>0</v>
      </c>
      <c r="L38" s="207">
        <f t="shared" ref="L38:O38" si="42">SUM(L34:L37)</f>
        <v>0</v>
      </c>
      <c r="M38" s="207">
        <f t="shared" si="42"/>
        <v>0</v>
      </c>
      <c r="N38" s="207">
        <f t="shared" si="42"/>
        <v>0</v>
      </c>
      <c r="O38" s="207">
        <f t="shared" si="42"/>
        <v>0</v>
      </c>
    </row>
    <row r="39" spans="2:15" x14ac:dyDescent="0.25">
      <c r="B39" s="208" t="s">
        <v>133</v>
      </c>
      <c r="C39" s="202"/>
      <c r="D39" s="209">
        <f>'Forecast Revenue - Costs'!D13</f>
        <v>100</v>
      </c>
      <c r="E39" s="209">
        <f>'Forecast Revenue - Costs'!E13</f>
        <v>100</v>
      </c>
      <c r="F39" s="209">
        <f>'Forecast Revenue - Costs'!F13</f>
        <v>100</v>
      </c>
      <c r="G39" s="209">
        <f>'Forecast Revenue - Costs'!G13</f>
        <v>100</v>
      </c>
      <c r="H39" s="209">
        <f>'Forecast Revenue - Costs'!H13</f>
        <v>100</v>
      </c>
      <c r="J39" s="202"/>
      <c r="K39" s="209"/>
      <c r="L39" s="209"/>
      <c r="M39" s="209"/>
      <c r="N39" s="209"/>
      <c r="O39" s="209"/>
    </row>
    <row r="40" spans="2:15" s="183" customFormat="1" x14ac:dyDescent="0.25">
      <c r="B40" s="196" t="s">
        <v>134</v>
      </c>
      <c r="C40" s="194"/>
      <c r="D40" s="195">
        <f>D38*D39</f>
        <v>12753.179550063933</v>
      </c>
      <c r="E40" s="195">
        <f t="shared" ref="E40:H40" si="43">E38*E39</f>
        <v>12753.179550063933</v>
      </c>
      <c r="F40" s="195">
        <f t="shared" si="43"/>
        <v>12893.464525114636</v>
      </c>
      <c r="G40" s="195">
        <f t="shared" si="43"/>
        <v>13191.716146509589</v>
      </c>
      <c r="H40" s="195">
        <f t="shared" si="43"/>
        <v>13637.234340424515</v>
      </c>
      <c r="J40" s="194"/>
      <c r="K40" s="195"/>
      <c r="L40" s="195"/>
      <c r="M40" s="195"/>
      <c r="N40" s="195"/>
      <c r="O40" s="195"/>
    </row>
  </sheetData>
  <mergeCells count="6">
    <mergeCell ref="D30:H30"/>
    <mergeCell ref="K30:O30"/>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6"/>
  <sheetViews>
    <sheetView showGridLines="0" zoomScale="90" zoomScaleNormal="90" workbookViewId="0">
      <selection activeCell="B40" sqref="B40"/>
    </sheetView>
  </sheetViews>
  <sheetFormatPr defaultRowHeight="15" x14ac:dyDescent="0.25"/>
  <cols>
    <col min="1" max="1" width="3.28515625" customWidth="1"/>
    <col min="2" max="2" width="66.42578125" customWidth="1"/>
    <col min="3" max="3" width="56.42578125" bestFit="1" customWidth="1"/>
    <col min="4" max="4" width="13" customWidth="1"/>
    <col min="5" max="5" width="12.85546875" customWidth="1"/>
    <col min="6" max="6" width="11.85546875" customWidth="1"/>
    <col min="7" max="8" width="11.28515625" customWidth="1"/>
    <col min="9" max="9" width="12.7109375" customWidth="1"/>
  </cols>
  <sheetData>
    <row r="2" spans="2:9" x14ac:dyDescent="0.25">
      <c r="B2" s="29" t="s">
        <v>53</v>
      </c>
      <c r="C2" s="30"/>
      <c r="D2" s="30"/>
      <c r="E2" s="30"/>
      <c r="F2" s="30"/>
      <c r="G2" s="30"/>
      <c r="H2" s="30"/>
      <c r="I2" s="30"/>
    </row>
    <row r="3" spans="2:9" x14ac:dyDescent="0.25">
      <c r="B3" s="1"/>
      <c r="C3" s="1"/>
      <c r="D3" s="1"/>
      <c r="E3" s="1"/>
      <c r="F3" s="1"/>
      <c r="G3" s="1"/>
      <c r="H3" s="1"/>
      <c r="I3" s="1"/>
    </row>
    <row r="4" spans="2:9" x14ac:dyDescent="0.25">
      <c r="B4" s="3" t="s">
        <v>81</v>
      </c>
      <c r="C4" s="3" t="s">
        <v>3</v>
      </c>
      <c r="D4" s="67" t="s">
        <v>62</v>
      </c>
      <c r="E4" s="67" t="s">
        <v>63</v>
      </c>
      <c r="F4" s="67" t="s">
        <v>64</v>
      </c>
      <c r="G4" s="67" t="s">
        <v>78</v>
      </c>
      <c r="H4" s="104" t="s">
        <v>65</v>
      </c>
      <c r="I4" s="4" t="s">
        <v>1</v>
      </c>
    </row>
    <row r="5" spans="2:9" s="108" customFormat="1" ht="15" customHeight="1" x14ac:dyDescent="0.25">
      <c r="B5" s="107" t="s">
        <v>86</v>
      </c>
      <c r="C5" s="109" t="s">
        <v>83</v>
      </c>
      <c r="D5" s="110">
        <f>'Forecasts by year'!D28</f>
        <v>22955.723190115081</v>
      </c>
      <c r="E5" s="110">
        <f>'Forecasts by year'!E28</f>
        <v>22955.723190115081</v>
      </c>
      <c r="F5" s="110">
        <f>'Forecasts by year'!F28</f>
        <v>23208.236145206341</v>
      </c>
      <c r="G5" s="110">
        <f>'Forecasts by year'!G28</f>
        <v>23745.08906371726</v>
      </c>
      <c r="H5" s="110">
        <f>'Forecasts by year'!H28</f>
        <v>24547.021812764127</v>
      </c>
      <c r="I5" s="179">
        <f>SUM(D5:H5)</f>
        <v>117411.79340191789</v>
      </c>
    </row>
    <row r="6" spans="2:9" s="108" customFormat="1" ht="17.25" customHeight="1" x14ac:dyDescent="0.25">
      <c r="B6" s="106"/>
      <c r="C6" s="5" t="s">
        <v>82</v>
      </c>
      <c r="D6" s="110">
        <f>'Forecasts by year'!D40</f>
        <v>12753.179550063933</v>
      </c>
      <c r="E6" s="110">
        <f>'Forecasts by year'!E40</f>
        <v>12753.179550063933</v>
      </c>
      <c r="F6" s="110">
        <f>'Forecasts by year'!F40</f>
        <v>12893.464525114636</v>
      </c>
      <c r="G6" s="110">
        <f>'Forecasts by year'!G40</f>
        <v>13191.716146509589</v>
      </c>
      <c r="H6" s="110">
        <f>'Forecasts by year'!H40</f>
        <v>13637.234340424515</v>
      </c>
      <c r="I6" s="179">
        <f t="shared" ref="I6" si="0">SUM(D6:H6)</f>
        <v>65228.774112176601</v>
      </c>
    </row>
    <row r="7" spans="2:9" x14ac:dyDescent="0.25">
      <c r="B7" s="8" t="s">
        <v>1</v>
      </c>
      <c r="C7" s="9"/>
      <c r="D7" s="10">
        <f>SUM(D5:D6)</f>
        <v>35708.902740179015</v>
      </c>
      <c r="E7" s="10">
        <f>SUM(E5:E6)</f>
        <v>35708.902740179015</v>
      </c>
      <c r="F7" s="10">
        <f>SUM(F5:F6)</f>
        <v>36101.700670320977</v>
      </c>
      <c r="G7" s="10">
        <f>SUM(G5:G6)</f>
        <v>36936.805210226848</v>
      </c>
      <c r="H7" s="10">
        <f>SUM(H5:H6)</f>
        <v>38184.256153188646</v>
      </c>
      <c r="I7" s="10">
        <f>SUM(I5:I6)</f>
        <v>182640.56751409449</v>
      </c>
    </row>
    <row r="8" spans="2:9" x14ac:dyDescent="0.25">
      <c r="B8" s="1"/>
      <c r="C8" s="1"/>
      <c r="D8" s="1"/>
      <c r="E8" s="1"/>
      <c r="F8" s="1"/>
      <c r="G8" s="1"/>
      <c r="H8" s="1"/>
      <c r="I8" s="1"/>
    </row>
    <row r="9" spans="2:9" x14ac:dyDescent="0.25">
      <c r="B9" s="29" t="s">
        <v>28</v>
      </c>
      <c r="C9" s="30"/>
      <c r="D9" s="30"/>
      <c r="E9" s="30"/>
      <c r="F9" s="30"/>
      <c r="G9" s="30"/>
      <c r="H9" s="30"/>
      <c r="I9" s="30"/>
    </row>
    <row r="10" spans="2:9" x14ac:dyDescent="0.25">
      <c r="B10" s="1"/>
      <c r="C10" s="1"/>
      <c r="D10" s="1"/>
      <c r="E10" s="1"/>
      <c r="F10" s="1"/>
      <c r="G10" s="1"/>
      <c r="H10" s="1"/>
      <c r="I10" s="1"/>
    </row>
    <row r="11" spans="2:9" x14ac:dyDescent="0.25">
      <c r="B11" s="3" t="s">
        <v>81</v>
      </c>
      <c r="C11" s="3" t="s">
        <v>3</v>
      </c>
      <c r="D11" s="67" t="s">
        <v>62</v>
      </c>
      <c r="E11" s="67" t="s">
        <v>63</v>
      </c>
      <c r="F11" s="67" t="s">
        <v>64</v>
      </c>
      <c r="G11" s="67" t="s">
        <v>78</v>
      </c>
      <c r="H11" s="104" t="s">
        <v>65</v>
      </c>
      <c r="I11" s="4" t="s">
        <v>1</v>
      </c>
    </row>
    <row r="12" spans="2:9" x14ac:dyDescent="0.25">
      <c r="B12" s="107" t="s">
        <v>86</v>
      </c>
      <c r="C12" s="109" t="s">
        <v>87</v>
      </c>
      <c r="D12" s="91">
        <v>1000</v>
      </c>
      <c r="E12" s="91">
        <v>1000</v>
      </c>
      <c r="F12" s="91">
        <v>1000</v>
      </c>
      <c r="G12" s="91">
        <v>1000</v>
      </c>
      <c r="H12" s="91">
        <v>1000</v>
      </c>
      <c r="I12" s="172">
        <f>SUM(D12:H12)</f>
        <v>5000</v>
      </c>
    </row>
    <row r="13" spans="2:9" x14ac:dyDescent="0.25">
      <c r="B13" s="5"/>
      <c r="C13" s="5" t="s">
        <v>82</v>
      </c>
      <c r="D13" s="91">
        <v>100</v>
      </c>
      <c r="E13" s="91">
        <v>100</v>
      </c>
      <c r="F13" s="91">
        <v>100</v>
      </c>
      <c r="G13" s="91">
        <v>100</v>
      </c>
      <c r="H13" s="91">
        <v>100</v>
      </c>
      <c r="I13" s="172">
        <f t="shared" ref="I13" si="1">SUM(D13:H13)</f>
        <v>500</v>
      </c>
    </row>
    <row r="14" spans="2:9" x14ac:dyDescent="0.25">
      <c r="B14" s="8" t="s">
        <v>17</v>
      </c>
      <c r="C14" s="9"/>
      <c r="D14" s="15">
        <f>SUM(D12:D13)</f>
        <v>1100</v>
      </c>
      <c r="E14" s="15">
        <f>SUM(E12:E13)</f>
        <v>1100</v>
      </c>
      <c r="F14" s="15">
        <f>SUM(F12:F13)</f>
        <v>1100</v>
      </c>
      <c r="G14" s="15">
        <f>SUM(G12:G13)</f>
        <v>1100</v>
      </c>
      <c r="H14" s="15">
        <f>SUM(H12:H13)</f>
        <v>1100</v>
      </c>
      <c r="I14" s="15">
        <f>SUM(I12:I13)</f>
        <v>5500</v>
      </c>
    </row>
    <row r="15" spans="2:9" x14ac:dyDescent="0.25">
      <c r="B15" s="1"/>
      <c r="C15" s="1"/>
      <c r="D15" s="16"/>
      <c r="E15" s="16"/>
      <c r="F15" s="16"/>
      <c r="G15" s="16"/>
      <c r="H15" s="16"/>
      <c r="I15" s="16"/>
    </row>
    <row r="16" spans="2:9" x14ac:dyDescent="0.25">
      <c r="B16" s="17" t="s">
        <v>6</v>
      </c>
      <c r="C16" s="1"/>
      <c r="D16" s="16"/>
      <c r="E16" s="16"/>
      <c r="F16" s="16"/>
      <c r="G16" s="16"/>
      <c r="H16" s="16"/>
      <c r="I16" s="16"/>
    </row>
    <row r="17" spans="2:9" x14ac:dyDescent="0.25">
      <c r="B17" s="250" t="s">
        <v>84</v>
      </c>
      <c r="C17" s="251"/>
      <c r="D17" s="251"/>
      <c r="E17" s="251"/>
      <c r="F17" s="251"/>
      <c r="G17" s="251"/>
      <c r="H17" s="251"/>
      <c r="I17" s="251"/>
    </row>
    <row r="18" spans="2:9" x14ac:dyDescent="0.25">
      <c r="B18" s="252"/>
      <c r="C18" s="252"/>
      <c r="D18" s="252"/>
      <c r="E18" s="252"/>
      <c r="F18" s="252"/>
      <c r="G18" s="252"/>
      <c r="H18" s="252"/>
      <c r="I18" s="252"/>
    </row>
    <row r="19" spans="2:9" x14ac:dyDescent="0.25">
      <c r="B19" s="1"/>
      <c r="C19" s="1"/>
      <c r="D19" s="16"/>
      <c r="E19" s="16"/>
      <c r="F19" s="16"/>
      <c r="G19" s="16"/>
      <c r="H19" s="16"/>
      <c r="I19" s="16"/>
    </row>
    <row r="20" spans="2:9" x14ac:dyDescent="0.25">
      <c r="B20" s="29" t="s">
        <v>29</v>
      </c>
      <c r="C20" s="30"/>
      <c r="D20" s="30"/>
      <c r="E20" s="30"/>
      <c r="F20" s="30"/>
      <c r="G20" s="30"/>
      <c r="H20" s="30"/>
      <c r="I20" s="30"/>
    </row>
    <row r="21" spans="2:9" x14ac:dyDescent="0.25">
      <c r="B21" s="1"/>
      <c r="C21" s="1"/>
      <c r="D21" s="1"/>
      <c r="E21" s="1"/>
      <c r="F21" s="1"/>
      <c r="G21" s="1"/>
      <c r="H21" s="1"/>
      <c r="I21" s="1"/>
    </row>
    <row r="22" spans="2:9" x14ac:dyDescent="0.25">
      <c r="B22" s="18" t="s">
        <v>27</v>
      </c>
      <c r="C22" s="19"/>
      <c r="D22" s="19"/>
      <c r="E22" s="19"/>
      <c r="F22" s="19"/>
      <c r="G22" s="19"/>
      <c r="H22" s="19"/>
      <c r="I22" s="19"/>
    </row>
    <row r="23" spans="2:9" x14ac:dyDescent="0.25">
      <c r="B23" s="258" t="s">
        <v>141</v>
      </c>
      <c r="C23" s="238"/>
      <c r="D23" s="238"/>
      <c r="E23" s="238"/>
      <c r="F23" s="238"/>
      <c r="G23" s="238"/>
      <c r="H23" s="238"/>
      <c r="I23" s="238"/>
    </row>
    <row r="24" spans="2:9" x14ac:dyDescent="0.25">
      <c r="B24" s="240"/>
      <c r="C24" s="240"/>
      <c r="D24" s="240"/>
      <c r="E24" s="240"/>
      <c r="F24" s="240"/>
      <c r="G24" s="240"/>
      <c r="H24" s="240"/>
      <c r="I24" s="240"/>
    </row>
    <row r="25" spans="2:9" x14ac:dyDescent="0.25">
      <c r="B25" s="20"/>
      <c r="C25" s="21"/>
      <c r="D25" s="21"/>
      <c r="E25" s="21"/>
      <c r="F25" s="21"/>
      <c r="G25" s="21"/>
      <c r="H25" s="21"/>
      <c r="I25" s="21"/>
    </row>
    <row r="26" spans="2:9" x14ac:dyDescent="0.25">
      <c r="B26" s="1"/>
      <c r="C26" s="1"/>
      <c r="D26" s="1"/>
      <c r="E26" s="1"/>
      <c r="F26" s="1"/>
      <c r="G26" s="1"/>
      <c r="H26" s="1"/>
      <c r="I26" s="1"/>
    </row>
    <row r="27" spans="2:9" x14ac:dyDescent="0.25">
      <c r="B27" s="34" t="s">
        <v>50</v>
      </c>
      <c r="C27" s="35"/>
      <c r="D27" s="253" t="s">
        <v>111</v>
      </c>
      <c r="E27" s="253"/>
      <c r="F27" s="253"/>
      <c r="G27" s="253"/>
      <c r="H27" s="253"/>
      <c r="I27" s="35"/>
    </row>
    <row r="28" spans="2:9" ht="15.75" customHeight="1" x14ac:dyDescent="0.25">
      <c r="B28" s="2" t="s">
        <v>21</v>
      </c>
      <c r="C28" s="22" t="s">
        <v>3</v>
      </c>
      <c r="D28" s="67" t="s">
        <v>62</v>
      </c>
      <c r="E28" s="67" t="s">
        <v>63</v>
      </c>
      <c r="F28" s="67" t="s">
        <v>64</v>
      </c>
      <c r="G28" s="67" t="s">
        <v>78</v>
      </c>
      <c r="H28" s="104" t="s">
        <v>65</v>
      </c>
      <c r="I28" s="23" t="s">
        <v>1</v>
      </c>
    </row>
    <row r="29" spans="2:9" s="183" customFormat="1" x14ac:dyDescent="0.25">
      <c r="B29" s="180" t="s">
        <v>112</v>
      </c>
      <c r="C29" s="181"/>
      <c r="D29" s="90">
        <f>'Forecasts by year'!D8</f>
        <v>20647.615244961598</v>
      </c>
      <c r="E29" s="90">
        <f>'Forecasts by year'!E8</f>
        <v>20647.615244961598</v>
      </c>
      <c r="F29" s="90">
        <f>'Forecasts by year'!F8</f>
        <v>20874.739012656177</v>
      </c>
      <c r="G29" s="90">
        <f>'Forecasts by year'!G8</f>
        <v>21357.613475496939</v>
      </c>
      <c r="H29" s="90">
        <f>'Forecasts by year'!H8</f>
        <v>22078.915031432418</v>
      </c>
      <c r="I29" s="182">
        <f t="shared" ref="I29:I31" si="2">SUM(D29:H29)</f>
        <v>105606.49800950874</v>
      </c>
    </row>
    <row r="30" spans="2:9" s="183" customFormat="1" x14ac:dyDescent="0.25">
      <c r="B30" s="180" t="s">
        <v>113</v>
      </c>
      <c r="C30" s="184"/>
      <c r="D30" s="90">
        <f>'Forecasts by year'!D9</f>
        <v>0</v>
      </c>
      <c r="E30" s="90">
        <f>'Forecasts by year'!E9</f>
        <v>0</v>
      </c>
      <c r="F30" s="90">
        <f>'Forecasts by year'!F9</f>
        <v>0</v>
      </c>
      <c r="G30" s="90">
        <f>'Forecasts by year'!G9</f>
        <v>0</v>
      </c>
      <c r="H30" s="90">
        <f>'Forecasts by year'!H9</f>
        <v>0</v>
      </c>
      <c r="I30" s="182">
        <f t="shared" si="2"/>
        <v>0</v>
      </c>
    </row>
    <row r="31" spans="2:9" s="183" customFormat="1" x14ac:dyDescent="0.25">
      <c r="B31" s="180" t="s">
        <v>103</v>
      </c>
      <c r="C31" s="184"/>
      <c r="D31" s="90">
        <f>'Forecasts by year'!D10</f>
        <v>0</v>
      </c>
      <c r="E31" s="90">
        <f>'Forecasts by year'!E10</f>
        <v>0</v>
      </c>
      <c r="F31" s="90">
        <f>'Forecasts by year'!F10</f>
        <v>0</v>
      </c>
      <c r="G31" s="90">
        <f>'Forecasts by year'!G10</f>
        <v>0</v>
      </c>
      <c r="H31" s="90">
        <f>'Forecasts by year'!H10</f>
        <v>0</v>
      </c>
      <c r="I31" s="182">
        <f t="shared" si="2"/>
        <v>0</v>
      </c>
    </row>
    <row r="32" spans="2:9" s="183" customFormat="1" x14ac:dyDescent="0.25">
      <c r="B32" s="185" t="s">
        <v>114</v>
      </c>
      <c r="C32" s="184"/>
      <c r="D32" s="90">
        <f>'Forecasts by year'!D11</f>
        <v>20647.615244961598</v>
      </c>
      <c r="E32" s="90">
        <f>'Forecasts by year'!E11</f>
        <v>20647.615244961598</v>
      </c>
      <c r="F32" s="90">
        <f>'Forecasts by year'!F11</f>
        <v>20874.739012656177</v>
      </c>
      <c r="G32" s="90">
        <f>'Forecasts by year'!G11</f>
        <v>21357.613475496939</v>
      </c>
      <c r="H32" s="90">
        <f>'Forecasts by year'!H11</f>
        <v>22078.915031432418</v>
      </c>
      <c r="I32" s="182">
        <f>SUM(D32:H32)</f>
        <v>105606.49800950874</v>
      </c>
    </row>
    <row r="33" spans="2:9" x14ac:dyDescent="0.25">
      <c r="B33" s="7" t="s">
        <v>107</v>
      </c>
      <c r="C33" s="12"/>
      <c r="D33" s="90">
        <f>'Forecasts by year'!D12</f>
        <v>9620.2734069867583</v>
      </c>
      <c r="E33" s="90">
        <f>'Forecasts by year'!E12</f>
        <v>9620.2734069867583</v>
      </c>
      <c r="F33" s="90">
        <f>'Forecasts by year'!F12</f>
        <v>9726.0964144636109</v>
      </c>
      <c r="G33" s="90">
        <f>'Forecasts by year'!G12</f>
        <v>9951.0804767229838</v>
      </c>
      <c r="H33" s="90">
        <f>'Forecasts by year'!H12</f>
        <v>10287.154066561769</v>
      </c>
      <c r="I33" s="182">
        <f>SUM(D33:H33)</f>
        <v>49204.877771721876</v>
      </c>
    </row>
    <row r="34" spans="2:9" x14ac:dyDescent="0.25">
      <c r="B34" s="7" t="s">
        <v>108</v>
      </c>
      <c r="C34" s="6"/>
      <c r="D34" s="90">
        <f>'Forecasts by year'!D13</f>
        <v>3311.4146714600902</v>
      </c>
      <c r="E34" s="90">
        <f>'Forecasts by year'!E13</f>
        <v>3311.4146714600902</v>
      </c>
      <c r="F34" s="90">
        <f>'Forecasts by year'!F13</f>
        <v>3347.8402328461507</v>
      </c>
      <c r="G34" s="90">
        <f>'Forecasts by year'!G13</f>
        <v>3425.2824731123483</v>
      </c>
      <c r="H34" s="90">
        <f>'Forecasts by year'!H13</f>
        <v>3540.9630747960987</v>
      </c>
      <c r="I34" s="182">
        <f>SUM(D34:H34)</f>
        <v>16936.915123674778</v>
      </c>
    </row>
    <row r="35" spans="2:9" x14ac:dyDescent="0.25">
      <c r="B35" s="7" t="s">
        <v>115</v>
      </c>
      <c r="C35" s="6"/>
      <c r="D35" s="90">
        <f>'Forecasts by year'!D14</f>
        <v>2129.5994167705639</v>
      </c>
      <c r="E35" s="90">
        <f>'Forecasts by year'!E14</f>
        <v>2129.5994167705639</v>
      </c>
      <c r="F35" s="90">
        <f>'Forecasts by year'!F14</f>
        <v>2153.0250103550402</v>
      </c>
      <c r="G35" s="90">
        <f>'Forecasts by year'!G14</f>
        <v>2202.8287848945729</v>
      </c>
      <c r="H35" s="90">
        <f>'Forecasts by year'!H14</f>
        <v>2277.2239803983598</v>
      </c>
      <c r="I35" s="182">
        <f>SUM(D35:H35)</f>
        <v>10892.276609189101</v>
      </c>
    </row>
    <row r="36" spans="2:9" x14ac:dyDescent="0.25">
      <c r="B36" s="24" t="s">
        <v>1</v>
      </c>
      <c r="C36" s="25"/>
      <c r="D36" s="26">
        <f>SUM(D32:D35)</f>
        <v>35708.902740179008</v>
      </c>
      <c r="E36" s="26">
        <f t="shared" ref="E36:H36" si="3">SUM(E32:E35)</f>
        <v>35708.902740179008</v>
      </c>
      <c r="F36" s="26">
        <f t="shared" si="3"/>
        <v>36101.700670320984</v>
      </c>
      <c r="G36" s="26">
        <f t="shared" si="3"/>
        <v>36936.805210226841</v>
      </c>
      <c r="H36" s="26">
        <f t="shared" si="3"/>
        <v>38184.256153188646</v>
      </c>
      <c r="I36" s="27">
        <f t="shared" ref="I36" si="4">SUM(I30:I35)</f>
        <v>182640.56751409452</v>
      </c>
    </row>
  </sheetData>
  <mergeCells count="3">
    <mergeCell ref="B17:I18"/>
    <mergeCell ref="B23:I24"/>
    <mergeCell ref="D27:H2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2018-04-17T02:03:03Z</dcterms:modified>
</cp:coreProperties>
</file>