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_Design Related Services\"/>
    </mc:Choice>
  </mc:AlternateContent>
  <xr:revisionPtr revIDLastSave="0" documentId="13_ncr:1_{DFC5F6B5-EEFD-4BA6-9657-693E2E230EFE}"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Proposed price" sheetId="11" r:id="rId4"/>
    <sheet name="Forecasts by year" sheetId="17" r:id="rId5"/>
    <sheet name="Historical Revenue" sheetId="13" r:id="rId6"/>
    <sheet name="Forecast Revenue - Costs" sheetId="16" r:id="rId7"/>
  </sheets>
  <externalReferences>
    <externalReference r:id="rId8"/>
  </externalReferences>
  <calcPr calcId="171027" calcMode="autoNoTable" iterateCount="1000" iterateDelta="9.9999999999999995E-7" calcOnSave="0"/>
</workbook>
</file>

<file path=xl/calcChain.xml><?xml version="1.0" encoding="utf-8"?>
<calcChain xmlns="http://schemas.openxmlformats.org/spreadsheetml/2006/main">
  <c r="B20" i="9" l="1"/>
  <c r="I15" i="13" l="1"/>
  <c r="I16" i="13"/>
  <c r="I7" i="13"/>
  <c r="I8" i="13"/>
  <c r="I9" i="13"/>
  <c r="I14" i="15"/>
  <c r="E9" i="15"/>
  <c r="F9" i="15"/>
  <c r="G9" i="15"/>
  <c r="E81" i="17" l="1"/>
  <c r="F81" i="17"/>
  <c r="G81" i="17"/>
  <c r="H81" i="17"/>
  <c r="H5" i="17" l="1"/>
  <c r="G5" i="17"/>
  <c r="F5" i="17"/>
  <c r="E5" i="17"/>
  <c r="D5" i="17"/>
  <c r="H2" i="17"/>
  <c r="G2" i="17"/>
  <c r="F2" i="17"/>
  <c r="E2" i="17"/>
  <c r="D2" i="17"/>
  <c r="H1" i="17"/>
  <c r="G1" i="17"/>
  <c r="F1" i="17"/>
  <c r="E1" i="17"/>
  <c r="D1" i="17"/>
  <c r="I53" i="11"/>
  <c r="H53" i="11"/>
  <c r="I52" i="11"/>
  <c r="H52" i="11"/>
  <c r="I51" i="11"/>
  <c r="H51" i="11"/>
  <c r="I50" i="11"/>
  <c r="H50" i="11"/>
  <c r="I49" i="11"/>
  <c r="H49" i="11"/>
  <c r="I48" i="11"/>
  <c r="H48" i="11"/>
  <c r="I47" i="11"/>
  <c r="H47" i="11"/>
  <c r="I46" i="11"/>
  <c r="H46" i="11"/>
  <c r="I45" i="11"/>
  <c r="H45" i="11"/>
  <c r="Z40" i="11"/>
  <c r="Y40" i="11"/>
  <c r="Z39" i="11"/>
  <c r="Y39" i="11"/>
  <c r="Z38" i="11"/>
  <c r="Y38" i="11"/>
  <c r="Z37" i="11"/>
  <c r="Y37" i="11"/>
  <c r="Z36" i="11"/>
  <c r="Y36" i="11"/>
  <c r="Z35" i="11"/>
  <c r="Y35" i="11"/>
  <c r="Z34" i="11"/>
  <c r="Y34" i="11"/>
  <c r="Z33" i="11"/>
  <c r="Y33" i="11"/>
  <c r="Z32" i="11"/>
  <c r="Y32" i="11"/>
  <c r="I40" i="11"/>
  <c r="H40" i="11"/>
  <c r="I39" i="11"/>
  <c r="H39" i="11"/>
  <c r="I38" i="11"/>
  <c r="H38" i="11"/>
  <c r="I37" i="11"/>
  <c r="H37" i="11"/>
  <c r="I36" i="11"/>
  <c r="H36" i="11"/>
  <c r="I35" i="11"/>
  <c r="H35" i="11"/>
  <c r="I34" i="11"/>
  <c r="H34" i="11"/>
  <c r="I33" i="11"/>
  <c r="H33" i="11"/>
  <c r="I32" i="11"/>
  <c r="H32" i="11"/>
  <c r="Z26" i="11"/>
  <c r="Y26" i="11"/>
  <c r="Z25" i="11"/>
  <c r="Y25" i="11"/>
  <c r="Z24" i="11"/>
  <c r="Y24" i="11"/>
  <c r="Z23" i="11"/>
  <c r="Y23" i="11"/>
  <c r="Z22" i="11"/>
  <c r="Y22" i="11"/>
  <c r="Z21" i="11"/>
  <c r="Y21" i="11"/>
  <c r="Z20" i="11"/>
  <c r="Y20" i="11"/>
  <c r="Z19" i="11"/>
  <c r="Y19" i="11"/>
  <c r="I26" i="11"/>
  <c r="H26" i="11"/>
  <c r="I25" i="11"/>
  <c r="H25" i="11"/>
  <c r="I24" i="11"/>
  <c r="H24" i="11"/>
  <c r="I23" i="11"/>
  <c r="H23" i="11"/>
  <c r="I22" i="11"/>
  <c r="H22" i="11"/>
  <c r="I21" i="11"/>
  <c r="H21" i="11"/>
  <c r="I20" i="11"/>
  <c r="H20" i="11"/>
  <c r="I19" i="11"/>
  <c r="H19" i="11"/>
  <c r="BY7" i="11"/>
  <c r="BX7" i="11"/>
  <c r="BH7" i="11"/>
  <c r="BG7" i="11"/>
  <c r="AQ7" i="11"/>
  <c r="AP7" i="11"/>
  <c r="Z14" i="11"/>
  <c r="Y14" i="11"/>
  <c r="Z13" i="11"/>
  <c r="Y13" i="11"/>
  <c r="Z12" i="11"/>
  <c r="Y12" i="11"/>
  <c r="Z11" i="11"/>
  <c r="Y11" i="11"/>
  <c r="Z10" i="11"/>
  <c r="Y10" i="11"/>
  <c r="Z9" i="11"/>
  <c r="Y9" i="11"/>
  <c r="Z8" i="11"/>
  <c r="Y8" i="11"/>
  <c r="Z7" i="11"/>
  <c r="Y7" i="11"/>
  <c r="I14" i="11"/>
  <c r="H14" i="11"/>
  <c r="I13" i="11"/>
  <c r="H13" i="11"/>
  <c r="I12" i="11"/>
  <c r="H12" i="11"/>
  <c r="I11" i="11"/>
  <c r="H11" i="11"/>
  <c r="I10" i="11"/>
  <c r="H10" i="11"/>
  <c r="I9" i="11"/>
  <c r="H9" i="11"/>
  <c r="I8" i="11"/>
  <c r="H8" i="11"/>
  <c r="I7" i="11"/>
  <c r="H7" i="11"/>
  <c r="E135" i="17" l="1"/>
  <c r="F135" i="17"/>
  <c r="G135" i="17"/>
  <c r="H135" i="17"/>
  <c r="D135" i="17"/>
  <c r="E123" i="17"/>
  <c r="F123" i="17"/>
  <c r="G123" i="17"/>
  <c r="H123" i="17"/>
  <c r="D123" i="17"/>
  <c r="E111" i="17"/>
  <c r="F111" i="17"/>
  <c r="G111" i="17"/>
  <c r="H111" i="17"/>
  <c r="D111" i="17"/>
  <c r="E99" i="17"/>
  <c r="F99" i="17"/>
  <c r="G99" i="17"/>
  <c r="H99" i="17"/>
  <c r="D99" i="17"/>
  <c r="E87" i="17"/>
  <c r="F87" i="17"/>
  <c r="G87" i="17"/>
  <c r="H87" i="17"/>
  <c r="D87" i="17"/>
  <c r="E75" i="17"/>
  <c r="F75" i="17"/>
  <c r="G75" i="17"/>
  <c r="H75" i="17"/>
  <c r="D75" i="17"/>
  <c r="E63" i="17"/>
  <c r="F63" i="17"/>
  <c r="G63" i="17"/>
  <c r="H63" i="17"/>
  <c r="D63" i="17"/>
  <c r="E51" i="17"/>
  <c r="F51" i="17"/>
  <c r="G51" i="17"/>
  <c r="H51" i="17"/>
  <c r="D51" i="17"/>
  <c r="E39" i="17"/>
  <c r="F39" i="17"/>
  <c r="G39" i="17"/>
  <c r="H39" i="17"/>
  <c r="D39" i="17"/>
  <c r="E27" i="17"/>
  <c r="F27" i="17"/>
  <c r="G27" i="17"/>
  <c r="H27" i="17"/>
  <c r="D27" i="17"/>
  <c r="K93" i="17"/>
  <c r="L93" i="17" s="1"/>
  <c r="M93" i="17" s="1"/>
  <c r="N93" i="17" s="1"/>
  <c r="O93" i="17" s="1"/>
  <c r="K92" i="17"/>
  <c r="L92" i="17" s="1"/>
  <c r="M92" i="17" s="1"/>
  <c r="N92" i="17" s="1"/>
  <c r="O92" i="17" s="1"/>
  <c r="K81" i="17"/>
  <c r="L81" i="17" s="1"/>
  <c r="M81" i="17" s="1"/>
  <c r="N81" i="17" s="1"/>
  <c r="O81" i="17" s="1"/>
  <c r="K80" i="17"/>
  <c r="L80" i="17" s="1"/>
  <c r="M80" i="17" s="1"/>
  <c r="N80" i="17" s="1"/>
  <c r="O80" i="17" s="1"/>
  <c r="K104" i="17"/>
  <c r="L104" i="17" s="1"/>
  <c r="M104" i="17" s="1"/>
  <c r="N104" i="17" s="1"/>
  <c r="O104" i="17" s="1"/>
  <c r="K105" i="17"/>
  <c r="L105" i="17" s="1"/>
  <c r="M105" i="17" s="1"/>
  <c r="N105" i="17" s="1"/>
  <c r="O105" i="17" s="1"/>
  <c r="K129" i="17"/>
  <c r="L129" i="17" s="1"/>
  <c r="M129" i="17" s="1"/>
  <c r="N129" i="17" s="1"/>
  <c r="O129" i="17" s="1"/>
  <c r="K128" i="17"/>
  <c r="L128" i="17" s="1"/>
  <c r="M128" i="17" s="1"/>
  <c r="N128" i="17" s="1"/>
  <c r="O128" i="17" s="1"/>
  <c r="K117" i="17"/>
  <c r="L117" i="17" s="1"/>
  <c r="M117" i="17" s="1"/>
  <c r="N117" i="17" s="1"/>
  <c r="O117" i="17" s="1"/>
  <c r="K116" i="17"/>
  <c r="L116" i="17" s="1"/>
  <c r="M116" i="17" s="1"/>
  <c r="N116" i="17" s="1"/>
  <c r="O116" i="17" s="1"/>
  <c r="K69" i="17"/>
  <c r="L69" i="17" s="1"/>
  <c r="M69" i="17" s="1"/>
  <c r="N69" i="17" s="1"/>
  <c r="O69" i="17" s="1"/>
  <c r="K68" i="17"/>
  <c r="L68" i="17" s="1"/>
  <c r="M68" i="17" s="1"/>
  <c r="N68" i="17" s="1"/>
  <c r="O68" i="17" s="1"/>
  <c r="K57" i="17"/>
  <c r="L57" i="17" s="1"/>
  <c r="M57" i="17" s="1"/>
  <c r="N57" i="17" s="1"/>
  <c r="O57" i="17" s="1"/>
  <c r="K56" i="17"/>
  <c r="L56" i="17" s="1"/>
  <c r="M56" i="17" s="1"/>
  <c r="N56" i="17" s="1"/>
  <c r="O56" i="17" s="1"/>
  <c r="K45" i="17"/>
  <c r="L45" i="17" s="1"/>
  <c r="M45" i="17" s="1"/>
  <c r="N45" i="17" s="1"/>
  <c r="O45" i="17" s="1"/>
  <c r="K44" i="17"/>
  <c r="L44" i="17" s="1"/>
  <c r="M44" i="17" s="1"/>
  <c r="N44" i="17" s="1"/>
  <c r="O44" i="17" s="1"/>
  <c r="K33" i="17"/>
  <c r="L33" i="17" s="1"/>
  <c r="M33" i="17" s="1"/>
  <c r="N33" i="17" s="1"/>
  <c r="O33" i="17" s="1"/>
  <c r="K32" i="17"/>
  <c r="L32" i="17" s="1"/>
  <c r="M32" i="17" s="1"/>
  <c r="N32" i="17" s="1"/>
  <c r="O32" i="17" s="1"/>
  <c r="K21" i="17"/>
  <c r="L21" i="17" s="1"/>
  <c r="M21" i="17" s="1"/>
  <c r="N21" i="17" s="1"/>
  <c r="O21" i="17" s="1"/>
  <c r="K20" i="17"/>
  <c r="L20" i="17" s="1"/>
  <c r="M20" i="17" s="1"/>
  <c r="N20" i="17" s="1"/>
  <c r="O20" i="17" s="1"/>
  <c r="O5" i="17"/>
  <c r="K5" i="17"/>
  <c r="O1" i="17"/>
  <c r="N1" i="17"/>
  <c r="M1" i="17"/>
  <c r="L1" i="17"/>
  <c r="AO8" i="11"/>
  <c r="AQ8" i="11"/>
  <c r="C104" i="17" s="1"/>
  <c r="D104" i="17" s="1"/>
  <c r="E104" i="17" s="1"/>
  <c r="F104" i="17" s="1"/>
  <c r="G104" i="17" s="1"/>
  <c r="H104" i="17" s="1"/>
  <c r="AR8" i="11"/>
  <c r="C105" i="17" s="1"/>
  <c r="D105" i="17" s="1"/>
  <c r="E105" i="17" s="1"/>
  <c r="F105" i="17" s="1"/>
  <c r="G105" i="17" s="1"/>
  <c r="H105" i="17" s="1"/>
  <c r="AS8" i="11"/>
  <c r="AT8" i="11"/>
  <c r="AN8" i="11"/>
  <c r="BF8" i="11"/>
  <c r="BI8" i="11"/>
  <c r="C117" i="17" s="1"/>
  <c r="D117" i="17" s="1"/>
  <c r="E117" i="17" s="1"/>
  <c r="F117" i="17" s="1"/>
  <c r="G117" i="17" s="1"/>
  <c r="H117" i="17" s="1"/>
  <c r="BJ8" i="11"/>
  <c r="BK8" i="11"/>
  <c r="BE8" i="11"/>
  <c r="BW8" i="11"/>
  <c r="BY8" i="11"/>
  <c r="C128" i="17" s="1"/>
  <c r="D128" i="17" s="1"/>
  <c r="E128" i="17" s="1"/>
  <c r="F128" i="17" s="1"/>
  <c r="G128" i="17" s="1"/>
  <c r="H128" i="17" s="1"/>
  <c r="BZ8" i="11"/>
  <c r="C129" i="17" s="1"/>
  <c r="D129" i="17" s="1"/>
  <c r="E129" i="17" s="1"/>
  <c r="F129" i="17" s="1"/>
  <c r="G129" i="17" s="1"/>
  <c r="H129" i="17" s="1"/>
  <c r="CA8" i="11"/>
  <c r="CB8" i="11"/>
  <c r="BV8" i="11"/>
  <c r="CC7" i="11"/>
  <c r="BH8" i="11"/>
  <c r="C116" i="17" s="1"/>
  <c r="D116" i="17" s="1"/>
  <c r="E116" i="17" s="1"/>
  <c r="F116" i="17" s="1"/>
  <c r="G116" i="17" s="1"/>
  <c r="H116" i="17" s="1"/>
  <c r="BG8" i="11"/>
  <c r="C115" i="17" s="1"/>
  <c r="AP8" i="11"/>
  <c r="C103" i="17" s="1"/>
  <c r="AA41" i="11"/>
  <c r="C93" i="17" s="1"/>
  <c r="D93" i="17" s="1"/>
  <c r="E93" i="17" s="1"/>
  <c r="F93" i="17" s="1"/>
  <c r="G93" i="17" s="1"/>
  <c r="H93" i="17" s="1"/>
  <c r="AA28" i="11"/>
  <c r="C81" i="17" s="1"/>
  <c r="D81" i="17" s="1"/>
  <c r="AA15" i="11"/>
  <c r="C69" i="17" s="1"/>
  <c r="D69" i="17" s="1"/>
  <c r="E69" i="17" s="1"/>
  <c r="F69" i="17" s="1"/>
  <c r="G69" i="17" s="1"/>
  <c r="H69" i="17" s="1"/>
  <c r="J54" i="11"/>
  <c r="C57" i="17" s="1"/>
  <c r="D57" i="17" s="1"/>
  <c r="E57" i="17" s="1"/>
  <c r="F57" i="17" s="1"/>
  <c r="G57" i="17" s="1"/>
  <c r="H57" i="17" s="1"/>
  <c r="J41" i="11"/>
  <c r="C45" i="17" s="1"/>
  <c r="D45" i="17" s="1"/>
  <c r="E45" i="17" s="1"/>
  <c r="F45" i="17" s="1"/>
  <c r="G45" i="17" s="1"/>
  <c r="H45" i="17" s="1"/>
  <c r="J28" i="11"/>
  <c r="C33" i="17" s="1"/>
  <c r="D33" i="17" s="1"/>
  <c r="J15" i="11"/>
  <c r="C21" i="17" s="1"/>
  <c r="D21" i="17" s="1"/>
  <c r="CC8" i="11" l="1"/>
  <c r="C130" i="17" s="1"/>
  <c r="E33" i="17"/>
  <c r="D10" i="17"/>
  <c r="D44" i="16" s="1"/>
  <c r="D103" i="17"/>
  <c r="E103" i="17" s="1"/>
  <c r="L5" i="17"/>
  <c r="K1" i="17"/>
  <c r="K91" i="17" s="1"/>
  <c r="E21" i="17"/>
  <c r="M5" i="17"/>
  <c r="D115" i="17"/>
  <c r="N5" i="17"/>
  <c r="BX8" i="11"/>
  <c r="C127" i="17" s="1"/>
  <c r="D127" i="17" s="1"/>
  <c r="BL7" i="11"/>
  <c r="AU7" i="11"/>
  <c r="D106" i="17" l="1"/>
  <c r="F33" i="17"/>
  <c r="L91" i="17"/>
  <c r="K94" i="17"/>
  <c r="F103" i="17"/>
  <c r="K43" i="17"/>
  <c r="L43" i="17" s="1"/>
  <c r="K103" i="17"/>
  <c r="K19" i="17"/>
  <c r="K22" i="17" s="1"/>
  <c r="K79" i="17"/>
  <c r="K55" i="17"/>
  <c r="K58" i="17" s="1"/>
  <c r="K115" i="17"/>
  <c r="K118" i="17" s="1"/>
  <c r="K31" i="17"/>
  <c r="K34" i="17" s="1"/>
  <c r="K127" i="17"/>
  <c r="L127" i="17" s="1"/>
  <c r="K67" i="17"/>
  <c r="K70" i="17" s="1"/>
  <c r="F21" i="17"/>
  <c r="D130" i="17"/>
  <c r="E127" i="17"/>
  <c r="D118" i="17"/>
  <c r="E115" i="17"/>
  <c r="BL8" i="11"/>
  <c r="C118" i="17" s="1"/>
  <c r="AU8" i="11"/>
  <c r="C106" i="17" s="1"/>
  <c r="D64" i="16"/>
  <c r="I13" i="15"/>
  <c r="G15" i="15"/>
  <c r="H15" i="15"/>
  <c r="H5" i="15"/>
  <c r="I5" i="15" s="1"/>
  <c r="H6" i="15"/>
  <c r="I6" i="15" s="1"/>
  <c r="H7" i="15"/>
  <c r="I7" i="15" s="1"/>
  <c r="H8" i="15"/>
  <c r="I8" i="15" s="1"/>
  <c r="H4" i="15"/>
  <c r="H6" i="13"/>
  <c r="H10" i="13" s="1"/>
  <c r="I6" i="13"/>
  <c r="I14" i="13"/>
  <c r="G17" i="13"/>
  <c r="H17" i="13"/>
  <c r="G10" i="13"/>
  <c r="H9" i="15" l="1"/>
  <c r="I4" i="15"/>
  <c r="L55" i="17"/>
  <c r="M55" i="17" s="1"/>
  <c r="G33" i="17"/>
  <c r="M91" i="17"/>
  <c r="L94" i="17"/>
  <c r="L19" i="17"/>
  <c r="M19" i="17" s="1"/>
  <c r="G103" i="17"/>
  <c r="K46" i="17"/>
  <c r="L67" i="17"/>
  <c r="M67" i="17" s="1"/>
  <c r="K130" i="17"/>
  <c r="L79" i="17"/>
  <c r="K82" i="17"/>
  <c r="L103" i="17"/>
  <c r="K106" i="17"/>
  <c r="L31" i="17"/>
  <c r="M31" i="17" s="1"/>
  <c r="L115" i="17"/>
  <c r="M115" i="17" s="1"/>
  <c r="M43" i="17"/>
  <c r="L46" i="17"/>
  <c r="M127" i="17"/>
  <c r="L130" i="17"/>
  <c r="F115" i="17"/>
  <c r="G21" i="17"/>
  <c r="F127" i="17"/>
  <c r="L58" i="17" l="1"/>
  <c r="L34" i="17"/>
  <c r="H103" i="17"/>
  <c r="H33" i="17"/>
  <c r="L22" i="17"/>
  <c r="M94" i="17"/>
  <c r="N91" i="17"/>
  <c r="L70" i="17"/>
  <c r="M79" i="17"/>
  <c r="L82" i="17"/>
  <c r="L106" i="17"/>
  <c r="M103" i="17"/>
  <c r="L118" i="17"/>
  <c r="G115" i="17"/>
  <c r="M118" i="17"/>
  <c r="N115" i="17"/>
  <c r="G127" i="17"/>
  <c r="M22" i="17"/>
  <c r="N19" i="17"/>
  <c r="M130" i="17"/>
  <c r="N127" i="17"/>
  <c r="M46" i="17"/>
  <c r="N43" i="17"/>
  <c r="N31" i="17"/>
  <c r="M34" i="17"/>
  <c r="M70" i="17"/>
  <c r="N67" i="17"/>
  <c r="N55" i="17"/>
  <c r="M58" i="17"/>
  <c r="H21" i="17"/>
  <c r="D9" i="15"/>
  <c r="O91" i="17" l="1"/>
  <c r="O94" i="17" s="1"/>
  <c r="N94" i="17"/>
  <c r="N103" i="17"/>
  <c r="M106" i="17"/>
  <c r="M82" i="17"/>
  <c r="N79" i="17"/>
  <c r="O43" i="17"/>
  <c r="O46" i="17" s="1"/>
  <c r="N46" i="17"/>
  <c r="H127" i="17"/>
  <c r="O31" i="17"/>
  <c r="O34" i="17" s="1"/>
  <c r="N34" i="17"/>
  <c r="H115" i="17"/>
  <c r="O127" i="17"/>
  <c r="O130" i="17" s="1"/>
  <c r="N130" i="17"/>
  <c r="O55" i="17"/>
  <c r="O58" i="17" s="1"/>
  <c r="N58" i="17"/>
  <c r="O19" i="17"/>
  <c r="O22" i="17" s="1"/>
  <c r="N22" i="17"/>
  <c r="N70" i="17"/>
  <c r="O67" i="17"/>
  <c r="O70" i="17" s="1"/>
  <c r="O115" i="17"/>
  <c r="O118" i="17" s="1"/>
  <c r="N118" i="17"/>
  <c r="I19" i="16"/>
  <c r="I20" i="16"/>
  <c r="I21" i="16"/>
  <c r="I22" i="16"/>
  <c r="I23" i="16"/>
  <c r="I24" i="16"/>
  <c r="I25" i="16"/>
  <c r="I26" i="16"/>
  <c r="I27" i="16"/>
  <c r="I18" i="16"/>
  <c r="B18" i="16"/>
  <c r="O79" i="17" l="1"/>
  <c r="O82" i="17" s="1"/>
  <c r="N82" i="17"/>
  <c r="O103" i="17"/>
  <c r="O106" i="17" s="1"/>
  <c r="N106" i="17"/>
  <c r="G28" i="16"/>
  <c r="E17" i="13" l="1"/>
  <c r="F17" i="13"/>
  <c r="D17" i="13"/>
  <c r="E15" i="15"/>
  <c r="F15" i="15" l="1"/>
  <c r="W40" i="11" l="1"/>
  <c r="W39" i="11"/>
  <c r="W38" i="11"/>
  <c r="W37" i="11"/>
  <c r="W36" i="11"/>
  <c r="W35" i="11"/>
  <c r="W34" i="11"/>
  <c r="W33" i="11"/>
  <c r="W32" i="11"/>
  <c r="W26" i="11"/>
  <c r="W25" i="11"/>
  <c r="W24" i="11"/>
  <c r="W23" i="11"/>
  <c r="W22" i="11"/>
  <c r="W21" i="11"/>
  <c r="W20" i="11"/>
  <c r="W19" i="11"/>
  <c r="W14" i="11"/>
  <c r="W13" i="11"/>
  <c r="W12" i="11"/>
  <c r="W11" i="11"/>
  <c r="W10" i="11"/>
  <c r="W9" i="11"/>
  <c r="W8" i="11"/>
  <c r="W7" i="11"/>
  <c r="AD24" i="11" l="1"/>
  <c r="AD13" i="11"/>
  <c r="AD38" i="11"/>
  <c r="AD26" i="11"/>
  <c r="AD11" i="11"/>
  <c r="AD36" i="11"/>
  <c r="W41" i="11"/>
  <c r="W28" i="11"/>
  <c r="W15" i="11"/>
  <c r="F46" i="11"/>
  <c r="F47" i="11"/>
  <c r="F48" i="11"/>
  <c r="F49" i="11"/>
  <c r="F50" i="11"/>
  <c r="F51" i="11"/>
  <c r="F52" i="11"/>
  <c r="F53" i="11"/>
  <c r="F45" i="11"/>
  <c r="F33" i="11"/>
  <c r="F34" i="11"/>
  <c r="F35" i="11"/>
  <c r="F36" i="11"/>
  <c r="F37" i="11"/>
  <c r="F38" i="11"/>
  <c r="F39" i="11"/>
  <c r="F40" i="11"/>
  <c r="F32" i="11"/>
  <c r="F20" i="11"/>
  <c r="F21" i="11"/>
  <c r="F22" i="11"/>
  <c r="F23" i="11"/>
  <c r="F24" i="11"/>
  <c r="F25" i="11"/>
  <c r="F26" i="11"/>
  <c r="F19" i="11"/>
  <c r="F8" i="11"/>
  <c r="F9" i="11"/>
  <c r="F10" i="11"/>
  <c r="F11" i="11"/>
  <c r="F12" i="11"/>
  <c r="F13" i="11"/>
  <c r="F14" i="11"/>
  <c r="F7" i="11"/>
  <c r="AD40" i="11" l="1"/>
  <c r="AD35" i="11"/>
  <c r="AD22" i="11"/>
  <c r="AD10" i="11"/>
  <c r="AD34" i="11"/>
  <c r="AD9" i="11"/>
  <c r="AD33" i="11"/>
  <c r="AD20" i="11"/>
  <c r="AD8" i="11"/>
  <c r="Z28" i="11"/>
  <c r="C80" i="17" s="1"/>
  <c r="D80" i="17" s="1"/>
  <c r="E80" i="17" s="1"/>
  <c r="F80" i="17" s="1"/>
  <c r="G80" i="17" s="1"/>
  <c r="H80" i="17" s="1"/>
  <c r="Y41" i="11"/>
  <c r="C91" i="17" s="1"/>
  <c r="D91" i="17" s="1"/>
  <c r="AD32" i="11"/>
  <c r="Y15" i="11"/>
  <c r="C67" i="17" s="1"/>
  <c r="D67" i="17" s="1"/>
  <c r="AD7" i="11"/>
  <c r="Z41" i="11"/>
  <c r="C92" i="17" s="1"/>
  <c r="D92" i="17" s="1"/>
  <c r="E92" i="17" s="1"/>
  <c r="F92" i="17" s="1"/>
  <c r="G92" i="17" s="1"/>
  <c r="H92" i="17" s="1"/>
  <c r="Y28" i="11"/>
  <c r="C79" i="17" s="1"/>
  <c r="D79" i="17" s="1"/>
  <c r="AD19" i="11"/>
  <c r="Z15" i="11"/>
  <c r="C68" i="17" s="1"/>
  <c r="D68" i="17" s="1"/>
  <c r="E68" i="17" s="1"/>
  <c r="F68" i="17" s="1"/>
  <c r="G68" i="17" s="1"/>
  <c r="H68" i="17" s="1"/>
  <c r="AD21" i="11"/>
  <c r="AD23" i="11"/>
  <c r="AD39" i="11"/>
  <c r="AD14" i="11"/>
  <c r="AD25" i="11"/>
  <c r="AD37" i="11"/>
  <c r="AD12" i="11"/>
  <c r="F54" i="11"/>
  <c r="F41" i="11"/>
  <c r="F28" i="11"/>
  <c r="F15" i="11"/>
  <c r="E67" i="17" l="1"/>
  <c r="F67" i="17" s="1"/>
  <c r="G67" i="17" s="1"/>
  <c r="H67" i="17" s="1"/>
  <c r="D70" i="17"/>
  <c r="D82" i="17"/>
  <c r="E79" i="17"/>
  <c r="F79" i="17" s="1"/>
  <c r="G79" i="17" s="1"/>
  <c r="H79" i="17" s="1"/>
  <c r="D94" i="17"/>
  <c r="E91" i="17"/>
  <c r="F91" i="17" s="1"/>
  <c r="G91" i="17" s="1"/>
  <c r="H91" i="17" s="1"/>
  <c r="M47" i="11"/>
  <c r="M33" i="11"/>
  <c r="M50" i="11"/>
  <c r="M10" i="11"/>
  <c r="M48" i="11"/>
  <c r="M8" i="11"/>
  <c r="M24" i="11"/>
  <c r="M46" i="11"/>
  <c r="M14" i="11"/>
  <c r="M37" i="11"/>
  <c r="M23" i="11"/>
  <c r="M11" i="11"/>
  <c r="M53" i="11"/>
  <c r="M39" i="11"/>
  <c r="M13" i="11"/>
  <c r="M35" i="11"/>
  <c r="M21" i="11"/>
  <c r="M36" i="11"/>
  <c r="M22" i="11"/>
  <c r="M51" i="11"/>
  <c r="AD15" i="11"/>
  <c r="C70" i="17" s="1"/>
  <c r="I54" i="11"/>
  <c r="C56" i="17" s="1"/>
  <c r="D56" i="17" s="1"/>
  <c r="E56" i="17" s="1"/>
  <c r="F56" i="17" s="1"/>
  <c r="G56" i="17" s="1"/>
  <c r="H56" i="17" s="1"/>
  <c r="H41" i="11"/>
  <c r="C43" i="17" s="1"/>
  <c r="D43" i="17" s="1"/>
  <c r="H28" i="11"/>
  <c r="C31" i="17" s="1"/>
  <c r="D31" i="17" s="1"/>
  <c r="M19" i="11"/>
  <c r="AD28" i="11"/>
  <c r="C82" i="17" s="1"/>
  <c r="M34" i="11"/>
  <c r="M20" i="11"/>
  <c r="I15" i="11"/>
  <c r="C20" i="17" s="1"/>
  <c r="D20" i="17" s="1"/>
  <c r="M49" i="11"/>
  <c r="M9" i="11"/>
  <c r="H54" i="11"/>
  <c r="C55" i="17" s="1"/>
  <c r="D55" i="17" s="1"/>
  <c r="M45" i="11"/>
  <c r="M40" i="11"/>
  <c r="M26" i="11"/>
  <c r="M32" i="11"/>
  <c r="I41" i="11"/>
  <c r="C44" i="17" s="1"/>
  <c r="D44" i="17" s="1"/>
  <c r="E44" i="17" s="1"/>
  <c r="F44" i="17" s="1"/>
  <c r="G44" i="17" s="1"/>
  <c r="H44" i="17" s="1"/>
  <c r="I28" i="11"/>
  <c r="C32" i="17" s="1"/>
  <c r="D32" i="17" s="1"/>
  <c r="E32" i="17" s="1"/>
  <c r="F32" i="17" s="1"/>
  <c r="G32" i="17" s="1"/>
  <c r="H32" i="17" s="1"/>
  <c r="M7" i="11"/>
  <c r="H15" i="11"/>
  <c r="C19" i="17" s="1"/>
  <c r="D19" i="17" s="1"/>
  <c r="M52" i="11"/>
  <c r="M38" i="11"/>
  <c r="M12" i="11"/>
  <c r="AD41" i="11"/>
  <c r="C94" i="17" s="1"/>
  <c r="M25" i="11"/>
  <c r="H28" i="16"/>
  <c r="G62" i="8" s="1"/>
  <c r="D22" i="17" l="1"/>
  <c r="D8" i="17"/>
  <c r="D42" i="16" s="1"/>
  <c r="E19" i="17"/>
  <c r="E20" i="17"/>
  <c r="F20" i="17" s="1"/>
  <c r="G20" i="17" s="1"/>
  <c r="H20" i="17" s="1"/>
  <c r="D9" i="17"/>
  <c r="D43" i="16" s="1"/>
  <c r="E55" i="17"/>
  <c r="F55" i="17" s="1"/>
  <c r="G55" i="17" s="1"/>
  <c r="H55" i="17" s="1"/>
  <c r="D58" i="17"/>
  <c r="E31" i="17"/>
  <c r="D34" i="17"/>
  <c r="D46" i="17"/>
  <c r="E43" i="17"/>
  <c r="F43" i="17" s="1"/>
  <c r="G43" i="17" s="1"/>
  <c r="H43" i="17" s="1"/>
  <c r="M15" i="11"/>
  <c r="C22" i="17" s="1"/>
  <c r="M28" i="11"/>
  <c r="C34" i="17" s="1"/>
  <c r="M41" i="11"/>
  <c r="C46" i="17" s="1"/>
  <c r="M54" i="11"/>
  <c r="C58" i="17" s="1"/>
  <c r="F31" i="17" l="1"/>
  <c r="G31" i="17" s="1"/>
  <c r="H31" i="17" s="1"/>
  <c r="E34" i="17"/>
  <c r="D11" i="17"/>
  <c r="E8" i="17"/>
  <c r="E42" i="16" s="1"/>
  <c r="F19" i="17"/>
  <c r="E22" i="17"/>
  <c r="D15" i="15"/>
  <c r="F8" i="17" l="1"/>
  <c r="F42" i="16" s="1"/>
  <c r="G19" i="17"/>
  <c r="F22" i="17"/>
  <c r="D45" i="16"/>
  <c r="I15" i="15"/>
  <c r="I28" i="16"/>
  <c r="F62" i="8"/>
  <c r="F28" i="16"/>
  <c r="E62" i="8" s="1"/>
  <c r="E28" i="16"/>
  <c r="D62" i="8" s="1"/>
  <c r="D28" i="16"/>
  <c r="C62" i="8" s="1"/>
  <c r="F10" i="13"/>
  <c r="E10" i="13"/>
  <c r="D10" i="13"/>
  <c r="C46" i="8" l="1"/>
  <c r="H19" i="17"/>
  <c r="G22" i="17"/>
  <c r="G8" i="17"/>
  <c r="G42" i="16" s="1"/>
  <c r="I9" i="15"/>
  <c r="I10" i="13"/>
  <c r="I17" i="13"/>
  <c r="H8" i="17" l="1"/>
  <c r="H42" i="16" s="1"/>
  <c r="I42" i="16" s="1"/>
  <c r="H22" i="17"/>
  <c r="D3" i="9"/>
  <c r="H62" i="8" l="1"/>
  <c r="H10" i="17" l="1"/>
  <c r="H44" i="16" s="1"/>
  <c r="G10" i="17"/>
  <c r="G44" i="16" s="1"/>
  <c r="F10" i="17"/>
  <c r="F44" i="16" s="1"/>
  <c r="E10" i="17"/>
  <c r="E44" i="16" s="1"/>
  <c r="I44" i="16" l="1"/>
  <c r="H94" i="17"/>
  <c r="G82" i="17"/>
  <c r="E106" i="17"/>
  <c r="F130" i="17"/>
  <c r="F118" i="17"/>
  <c r="E70" i="17"/>
  <c r="E58" i="17"/>
  <c r="G94" i="17"/>
  <c r="F82" i="17"/>
  <c r="F106" i="17"/>
  <c r="E130" i="17"/>
  <c r="E118" i="17"/>
  <c r="H70" i="17"/>
  <c r="H58" i="17"/>
  <c r="H46" i="17"/>
  <c r="F94" i="17"/>
  <c r="E82" i="17"/>
  <c r="G106" i="17"/>
  <c r="H130" i="17"/>
  <c r="H118" i="17"/>
  <c r="G70" i="17"/>
  <c r="G58" i="17"/>
  <c r="G46" i="17"/>
  <c r="E94" i="17"/>
  <c r="H82" i="17"/>
  <c r="H106" i="17"/>
  <c r="G130" i="17"/>
  <c r="G118" i="17"/>
  <c r="F70" i="17"/>
  <c r="F58" i="17"/>
  <c r="F46" i="17"/>
  <c r="G9" i="17" l="1"/>
  <c r="G43" i="16" s="1"/>
  <c r="G34" i="17"/>
  <c r="H9" i="17"/>
  <c r="H43" i="16" s="1"/>
  <c r="H34" i="17"/>
  <c r="E9" i="17"/>
  <c r="E43" i="16" s="1"/>
  <c r="E46" i="17"/>
  <c r="F9" i="17"/>
  <c r="F43" i="16" s="1"/>
  <c r="F34" i="17"/>
  <c r="I43" i="16" l="1"/>
  <c r="H11" i="17"/>
  <c r="G11" i="17"/>
  <c r="F11" i="17"/>
  <c r="F45" i="16" s="1"/>
  <c r="E11" i="17"/>
  <c r="E46" i="8" l="1"/>
  <c r="H45" i="16"/>
  <c r="E45" i="16"/>
  <c r="G45" i="16"/>
  <c r="D46" i="8" l="1"/>
  <c r="F46" i="8"/>
  <c r="G46" i="8"/>
  <c r="I45" i="16"/>
  <c r="H46" i="8" l="1"/>
  <c r="E3" i="17" l="1"/>
  <c r="N51" i="11"/>
  <c r="N47" i="11"/>
  <c r="AE37" i="11"/>
  <c r="AE33" i="11"/>
  <c r="N40" i="11"/>
  <c r="N36" i="11"/>
  <c r="N32" i="11"/>
  <c r="AE25" i="11"/>
  <c r="AE21" i="11"/>
  <c r="N25" i="11"/>
  <c r="N21" i="11"/>
  <c r="AE14" i="11"/>
  <c r="AE10" i="11"/>
  <c r="N14" i="11"/>
  <c r="N10" i="11"/>
  <c r="H3" i="17"/>
  <c r="D3" i="17"/>
  <c r="N52" i="11"/>
  <c r="N48" i="11"/>
  <c r="AE38" i="11"/>
  <c r="AE34" i="11"/>
  <c r="N37" i="11"/>
  <c r="N33" i="11"/>
  <c r="AE26" i="11"/>
  <c r="AE22" i="11"/>
  <c r="N26" i="11"/>
  <c r="N22" i="11"/>
  <c r="CD7" i="11"/>
  <c r="N49" i="11"/>
  <c r="AE36" i="11"/>
  <c r="N39" i="11"/>
  <c r="AE19" i="11"/>
  <c r="N19" i="11"/>
  <c r="AE8" i="11"/>
  <c r="N9" i="11"/>
  <c r="N7" i="11"/>
  <c r="N46" i="11"/>
  <c r="AE35" i="11"/>
  <c r="N38" i="11"/>
  <c r="AE24" i="11"/>
  <c r="N24" i="11"/>
  <c r="BM7" i="11"/>
  <c r="AE13" i="11"/>
  <c r="AE11" i="11"/>
  <c r="N12" i="11"/>
  <c r="G3" i="17"/>
  <c r="N53" i="11"/>
  <c r="N45" i="11"/>
  <c r="AE40" i="11"/>
  <c r="AE32" i="11"/>
  <c r="N35" i="11"/>
  <c r="AE23" i="11"/>
  <c r="N23" i="11"/>
  <c r="AV7" i="11"/>
  <c r="AE9" i="11"/>
  <c r="AE7" i="11"/>
  <c r="N8" i="11"/>
  <c r="F3" i="17"/>
  <c r="N50" i="11"/>
  <c r="AE39" i="11"/>
  <c r="N34" i="11"/>
  <c r="AE20" i="11"/>
  <c r="N20" i="11"/>
  <c r="AE12" i="11"/>
  <c r="N13" i="11"/>
  <c r="N11" i="11"/>
  <c r="AE15" i="11" l="1"/>
  <c r="C71" i="17" s="1"/>
  <c r="N54" i="11"/>
  <c r="C59" i="17" s="1"/>
  <c r="N15" i="11"/>
  <c r="C23" i="17" s="1"/>
  <c r="AE28" i="11"/>
  <c r="C83" i="17" s="1"/>
  <c r="CD8" i="11"/>
  <c r="C131" i="17" s="1"/>
  <c r="H107" i="17"/>
  <c r="H47" i="17"/>
  <c r="H83" i="17"/>
  <c r="H59" i="17"/>
  <c r="H95" i="17"/>
  <c r="O3" i="17"/>
  <c r="H131" i="17"/>
  <c r="H23" i="17"/>
  <c r="H119" i="17"/>
  <c r="H35" i="17"/>
  <c r="H71" i="17"/>
  <c r="E131" i="17"/>
  <c r="E83" i="17"/>
  <c r="E119" i="17"/>
  <c r="E47" i="17"/>
  <c r="E71" i="17"/>
  <c r="E59" i="17"/>
  <c r="E107" i="17"/>
  <c r="E35" i="17"/>
  <c r="E23" i="17"/>
  <c r="L3" i="17"/>
  <c r="E95" i="17"/>
  <c r="N41" i="11"/>
  <c r="C47" i="17" s="1"/>
  <c r="M3" i="17"/>
  <c r="F131" i="17"/>
  <c r="F23" i="17"/>
  <c r="F71" i="17"/>
  <c r="F95" i="17"/>
  <c r="F83" i="17"/>
  <c r="F59" i="17"/>
  <c r="F47" i="17"/>
  <c r="F107" i="17"/>
  <c r="F119" i="17"/>
  <c r="F35" i="17"/>
  <c r="AV8" i="11"/>
  <c r="C107" i="17" s="1"/>
  <c r="AE41" i="11"/>
  <c r="C95" i="17" s="1"/>
  <c r="G119" i="17"/>
  <c r="G107" i="17"/>
  <c r="G35" i="17"/>
  <c r="N3" i="17"/>
  <c r="G71" i="17"/>
  <c r="G47" i="17"/>
  <c r="G131" i="17"/>
  <c r="G23" i="17"/>
  <c r="G59" i="17"/>
  <c r="G83" i="17"/>
  <c r="G95" i="17"/>
  <c r="BM8" i="11"/>
  <c r="C119" i="17" s="1"/>
  <c r="N28" i="11"/>
  <c r="C35" i="17" s="1"/>
  <c r="D83" i="17"/>
  <c r="D47" i="17"/>
  <c r="D71" i="17"/>
  <c r="D131" i="17"/>
  <c r="K3" i="17"/>
  <c r="D59" i="17"/>
  <c r="D35" i="17"/>
  <c r="D23" i="17"/>
  <c r="D95" i="17"/>
  <c r="D119" i="17"/>
  <c r="D107" i="17"/>
  <c r="F12" i="17" l="1"/>
  <c r="H12" i="17"/>
  <c r="L71" i="17"/>
  <c r="L119" i="17"/>
  <c r="L83" i="17"/>
  <c r="L131" i="17"/>
  <c r="L59" i="17"/>
  <c r="L95" i="17"/>
  <c r="L47" i="17"/>
  <c r="L35" i="17"/>
  <c r="L23" i="17"/>
  <c r="L107" i="17"/>
  <c r="K47" i="17"/>
  <c r="K83" i="17"/>
  <c r="K59" i="17"/>
  <c r="K119" i="17"/>
  <c r="K71" i="17"/>
  <c r="K107" i="17"/>
  <c r="K131" i="17"/>
  <c r="K23" i="17"/>
  <c r="K35" i="17"/>
  <c r="K95" i="17"/>
  <c r="G12" i="17"/>
  <c r="N83" i="17"/>
  <c r="N95" i="17"/>
  <c r="N23" i="17"/>
  <c r="N119" i="17"/>
  <c r="N35" i="17"/>
  <c r="N71" i="17"/>
  <c r="N107" i="17"/>
  <c r="N47" i="17"/>
  <c r="N59" i="17"/>
  <c r="N131" i="17"/>
  <c r="M83" i="17"/>
  <c r="M59" i="17"/>
  <c r="M131" i="17"/>
  <c r="M119" i="17"/>
  <c r="M71" i="17"/>
  <c r="M95" i="17"/>
  <c r="M107" i="17"/>
  <c r="M35" i="17"/>
  <c r="M47" i="17"/>
  <c r="M23" i="17"/>
  <c r="E12" i="17"/>
  <c r="O119" i="17"/>
  <c r="O47" i="17"/>
  <c r="O83" i="17"/>
  <c r="O131" i="17"/>
  <c r="O59" i="17"/>
  <c r="O23" i="17"/>
  <c r="O71" i="17"/>
  <c r="O95" i="17"/>
  <c r="O35" i="17"/>
  <c r="O107" i="17"/>
  <c r="D12" i="17"/>
  <c r="H46" i="16" l="1"/>
  <c r="D46" i="16"/>
  <c r="G46" i="16"/>
  <c r="E46" i="16"/>
  <c r="F46" i="16"/>
  <c r="I46" i="16" l="1"/>
  <c r="H4" i="17" l="1"/>
  <c r="D4" i="17"/>
  <c r="O52" i="11"/>
  <c r="O48" i="11"/>
  <c r="AF38" i="11"/>
  <c r="AF34" i="11"/>
  <c r="O37" i="11"/>
  <c r="O33" i="11"/>
  <c r="AF26" i="11"/>
  <c r="AF22" i="11"/>
  <c r="O26" i="11"/>
  <c r="O22" i="11"/>
  <c r="CE7" i="11"/>
  <c r="AF11" i="11"/>
  <c r="AF7" i="11"/>
  <c r="O11" i="11"/>
  <c r="O7" i="11"/>
  <c r="G4" i="17"/>
  <c r="O53" i="11"/>
  <c r="O49" i="11"/>
  <c r="O45" i="11"/>
  <c r="AF39" i="11"/>
  <c r="AF35" i="11"/>
  <c r="O38" i="11"/>
  <c r="O34" i="11"/>
  <c r="AF23" i="11"/>
  <c r="AF19" i="11"/>
  <c r="O23" i="11"/>
  <c r="O19" i="11"/>
  <c r="F4" i="17"/>
  <c r="O46" i="11"/>
  <c r="AF33" i="11"/>
  <c r="O36" i="11"/>
  <c r="AF24" i="11"/>
  <c r="O24" i="11"/>
  <c r="BN7" i="11"/>
  <c r="AF13" i="11"/>
  <c r="O14" i="11"/>
  <c r="O12" i="11"/>
  <c r="E4" i="17"/>
  <c r="O51" i="11"/>
  <c r="AF40" i="11"/>
  <c r="AF32" i="11"/>
  <c r="O35" i="11"/>
  <c r="AF21" i="11"/>
  <c r="O21" i="11"/>
  <c r="AW7" i="11"/>
  <c r="AF9" i="11"/>
  <c r="O10" i="11"/>
  <c r="O8" i="11"/>
  <c r="O50" i="11"/>
  <c r="AF37" i="11"/>
  <c r="O40" i="11"/>
  <c r="O32" i="11"/>
  <c r="AF20" i="11"/>
  <c r="O20" i="11"/>
  <c r="AF14" i="11"/>
  <c r="AF12" i="11"/>
  <c r="O13" i="11"/>
  <c r="O47" i="11"/>
  <c r="AF36" i="11"/>
  <c r="O39" i="11"/>
  <c r="AF25" i="11"/>
  <c r="O25" i="11"/>
  <c r="AF10" i="11"/>
  <c r="AF8" i="11"/>
  <c r="O9" i="11"/>
  <c r="P25" i="11" l="1"/>
  <c r="Q25" i="11" s="1"/>
  <c r="P47" i="11"/>
  <c r="Q47" i="11" s="1"/>
  <c r="P20" i="11"/>
  <c r="Q20" i="11" s="1"/>
  <c r="AG37" i="11"/>
  <c r="AH37" i="11" s="1"/>
  <c r="AG9" i="11"/>
  <c r="AH9" i="11" s="1"/>
  <c r="P35" i="11"/>
  <c r="Q35" i="11" s="1"/>
  <c r="L4" i="17"/>
  <c r="E24" i="17"/>
  <c r="E36" i="17"/>
  <c r="E37" i="17" s="1"/>
  <c r="E38" i="17" s="1"/>
  <c r="E40" i="17" s="1"/>
  <c r="E5" i="16" s="1"/>
  <c r="E96" i="17"/>
  <c r="E97" i="17" s="1"/>
  <c r="E98" i="17" s="1"/>
  <c r="E100" i="17" s="1"/>
  <c r="E10" i="16" s="1"/>
  <c r="E60" i="17"/>
  <c r="E61" i="17" s="1"/>
  <c r="E62" i="17" s="1"/>
  <c r="E64" i="17" s="1"/>
  <c r="E7" i="16" s="1"/>
  <c r="E120" i="17"/>
  <c r="E121" i="17" s="1"/>
  <c r="E122" i="17" s="1"/>
  <c r="E124" i="17" s="1"/>
  <c r="E12" i="16" s="1"/>
  <c r="E108" i="17"/>
  <c r="E109" i="17" s="1"/>
  <c r="E110" i="17" s="1"/>
  <c r="E112" i="17" s="1"/>
  <c r="E11" i="16" s="1"/>
  <c r="E132" i="17"/>
  <c r="E133" i="17" s="1"/>
  <c r="E134" i="17" s="1"/>
  <c r="E136" i="17" s="1"/>
  <c r="E13" i="16" s="1"/>
  <c r="E84" i="17"/>
  <c r="E85" i="17" s="1"/>
  <c r="E86" i="17" s="1"/>
  <c r="E88" i="17" s="1"/>
  <c r="E9" i="16" s="1"/>
  <c r="E72" i="17"/>
  <c r="E73" i="17" s="1"/>
  <c r="E74" i="17" s="1"/>
  <c r="E76" i="17" s="1"/>
  <c r="E8" i="16" s="1"/>
  <c r="E48" i="17"/>
  <c r="BN8" i="11"/>
  <c r="C120" i="17" s="1"/>
  <c r="BO7" i="11"/>
  <c r="BO8" i="11" s="1"/>
  <c r="C121" i="17" s="1"/>
  <c r="AG33" i="11"/>
  <c r="AH33" i="11" s="1"/>
  <c r="P23" i="11"/>
  <c r="Q23" i="11" s="1"/>
  <c r="P38" i="11"/>
  <c r="Q38" i="11" s="1"/>
  <c r="P49" i="11"/>
  <c r="Q49" i="11" s="1"/>
  <c r="P11" i="11"/>
  <c r="Q11" i="11" s="1"/>
  <c r="P22" i="11"/>
  <c r="Q22" i="11" s="1"/>
  <c r="P33" i="11"/>
  <c r="Q33" i="11" s="1"/>
  <c r="P48" i="11"/>
  <c r="Q48" i="11" s="1"/>
  <c r="P9" i="11"/>
  <c r="Q9" i="11" s="1"/>
  <c r="AG25" i="11"/>
  <c r="AH25" i="11" s="1"/>
  <c r="P13" i="11"/>
  <c r="Q13" i="11" s="1"/>
  <c r="AG20" i="11"/>
  <c r="AH20" i="11" s="1"/>
  <c r="P50" i="11"/>
  <c r="Q50" i="11" s="1"/>
  <c r="AW8" i="11"/>
  <c r="C108" i="17" s="1"/>
  <c r="AX7" i="11"/>
  <c r="AX8" i="11" s="1"/>
  <c r="C109" i="17" s="1"/>
  <c r="AF41" i="11"/>
  <c r="C96" i="17" s="1"/>
  <c r="AG32" i="11"/>
  <c r="AH32" i="11" s="1"/>
  <c r="P12" i="11"/>
  <c r="Q12" i="11" s="1"/>
  <c r="P24" i="11"/>
  <c r="Q24" i="11" s="1"/>
  <c r="P46" i="11"/>
  <c r="Q46" i="11" s="1"/>
  <c r="AF28" i="11"/>
  <c r="C84" i="17" s="1"/>
  <c r="AG19" i="11"/>
  <c r="AH19" i="11" s="1"/>
  <c r="AG35" i="11"/>
  <c r="AH35" i="11" s="1"/>
  <c r="P53" i="11"/>
  <c r="Q53" i="11" s="1"/>
  <c r="AF15" i="11"/>
  <c r="C72" i="17" s="1"/>
  <c r="AG7" i="11"/>
  <c r="AH7" i="11" s="1"/>
  <c r="P26" i="11"/>
  <c r="Q26" i="11" s="1"/>
  <c r="P37" i="11"/>
  <c r="Q37" i="11" s="1"/>
  <c r="P52" i="11"/>
  <c r="Q52" i="11" s="1"/>
  <c r="AG8" i="11"/>
  <c r="AH8" i="11" s="1"/>
  <c r="P39" i="11"/>
  <c r="Q39" i="11" s="1"/>
  <c r="AG12" i="11"/>
  <c r="AH12" i="11" s="1"/>
  <c r="O41" i="11"/>
  <c r="C48" i="17" s="1"/>
  <c r="P32" i="11"/>
  <c r="P8" i="11"/>
  <c r="Q8" i="11" s="1"/>
  <c r="P21" i="11"/>
  <c r="Q21" i="11" s="1"/>
  <c r="AG40" i="11"/>
  <c r="AH40" i="11" s="1"/>
  <c r="P14" i="11"/>
  <c r="Q14" i="11" s="1"/>
  <c r="AG24" i="11"/>
  <c r="AH24" i="11" s="1"/>
  <c r="M4" i="17"/>
  <c r="F24" i="17"/>
  <c r="F108" i="17"/>
  <c r="F109" i="17" s="1"/>
  <c r="F110" i="17" s="1"/>
  <c r="F112" i="17" s="1"/>
  <c r="F11" i="16" s="1"/>
  <c r="F48" i="17"/>
  <c r="F49" i="17" s="1"/>
  <c r="F50" i="17" s="1"/>
  <c r="F52" i="17" s="1"/>
  <c r="F6" i="16" s="1"/>
  <c r="F72" i="17"/>
  <c r="F73" i="17" s="1"/>
  <c r="F74" i="17" s="1"/>
  <c r="F76" i="17" s="1"/>
  <c r="F8" i="16" s="1"/>
  <c r="F120" i="17"/>
  <c r="F121" i="17" s="1"/>
  <c r="F122" i="17" s="1"/>
  <c r="F124" i="17" s="1"/>
  <c r="F12" i="16" s="1"/>
  <c r="F96" i="17"/>
  <c r="F97" i="17" s="1"/>
  <c r="F98" i="17" s="1"/>
  <c r="F100" i="17" s="1"/>
  <c r="F10" i="16" s="1"/>
  <c r="F60" i="17"/>
  <c r="F61" i="17" s="1"/>
  <c r="F62" i="17" s="1"/>
  <c r="F64" i="17" s="1"/>
  <c r="F7" i="16" s="1"/>
  <c r="F132" i="17"/>
  <c r="F133" i="17" s="1"/>
  <c r="F134" i="17" s="1"/>
  <c r="F136" i="17" s="1"/>
  <c r="F13" i="16" s="1"/>
  <c r="F84" i="17"/>
  <c r="F85" i="17" s="1"/>
  <c r="F86" i="17" s="1"/>
  <c r="F88" i="17" s="1"/>
  <c r="F9" i="16" s="1"/>
  <c r="F36" i="17"/>
  <c r="AG23" i="11"/>
  <c r="AH23" i="11" s="1"/>
  <c r="AG39" i="11"/>
  <c r="AH39" i="11" s="1"/>
  <c r="N4" i="17"/>
  <c r="G24" i="17"/>
  <c r="G25" i="17" s="1"/>
  <c r="G84" i="17"/>
  <c r="G85" i="17" s="1"/>
  <c r="G86" i="17" s="1"/>
  <c r="G88" i="17" s="1"/>
  <c r="G9" i="16" s="1"/>
  <c r="G108" i="17"/>
  <c r="G109" i="17" s="1"/>
  <c r="G110" i="17" s="1"/>
  <c r="G112" i="17" s="1"/>
  <c r="G11" i="16" s="1"/>
  <c r="G48" i="17"/>
  <c r="G49" i="17" s="1"/>
  <c r="G50" i="17" s="1"/>
  <c r="G52" i="17" s="1"/>
  <c r="G6" i="16" s="1"/>
  <c r="G72" i="17"/>
  <c r="G73" i="17" s="1"/>
  <c r="G74" i="17" s="1"/>
  <c r="G76" i="17" s="1"/>
  <c r="G8" i="16" s="1"/>
  <c r="G132" i="17"/>
  <c r="G133" i="17" s="1"/>
  <c r="G134" i="17" s="1"/>
  <c r="G136" i="17" s="1"/>
  <c r="G13" i="16" s="1"/>
  <c r="G96" i="17"/>
  <c r="G97" i="17" s="1"/>
  <c r="G98" i="17" s="1"/>
  <c r="G100" i="17" s="1"/>
  <c r="G10" i="16" s="1"/>
  <c r="G60" i="17"/>
  <c r="G61" i="17" s="1"/>
  <c r="G62" i="17" s="1"/>
  <c r="G64" i="17" s="1"/>
  <c r="G7" i="16" s="1"/>
  <c r="G120" i="17"/>
  <c r="G121" i="17" s="1"/>
  <c r="G122" i="17" s="1"/>
  <c r="G124" i="17" s="1"/>
  <c r="G12" i="16" s="1"/>
  <c r="G36" i="17"/>
  <c r="AG11" i="11"/>
  <c r="AH11" i="11" s="1"/>
  <c r="AG22" i="11"/>
  <c r="AH22" i="11" s="1"/>
  <c r="AG34" i="11"/>
  <c r="AH34" i="11" s="1"/>
  <c r="K4" i="17"/>
  <c r="D132" i="17"/>
  <c r="D133" i="17" s="1"/>
  <c r="D134" i="17" s="1"/>
  <c r="D136" i="17" s="1"/>
  <c r="D13" i="16" s="1"/>
  <c r="D120" i="17"/>
  <c r="D121" i="17" s="1"/>
  <c r="D122" i="17" s="1"/>
  <c r="D124" i="17" s="1"/>
  <c r="D12" i="16" s="1"/>
  <c r="D108" i="17"/>
  <c r="D109" i="17" s="1"/>
  <c r="D110" i="17" s="1"/>
  <c r="D112" i="17" s="1"/>
  <c r="D11" i="16" s="1"/>
  <c r="D96" i="17"/>
  <c r="D97" i="17" s="1"/>
  <c r="D98" i="17" s="1"/>
  <c r="D100" i="17" s="1"/>
  <c r="D10" i="16" s="1"/>
  <c r="D84" i="17"/>
  <c r="D85" i="17" s="1"/>
  <c r="D86" i="17" s="1"/>
  <c r="D88" i="17" s="1"/>
  <c r="D9" i="16" s="1"/>
  <c r="D72" i="17"/>
  <c r="D73" i="17" s="1"/>
  <c r="D74" i="17" s="1"/>
  <c r="D76" i="17" s="1"/>
  <c r="D8" i="16" s="1"/>
  <c r="D48" i="17"/>
  <c r="D49" i="17" s="1"/>
  <c r="D50" i="17" s="1"/>
  <c r="D52" i="17" s="1"/>
  <c r="D6" i="16" s="1"/>
  <c r="D60" i="17"/>
  <c r="D61" i="17" s="1"/>
  <c r="D62" i="17" s="1"/>
  <c r="D64" i="17" s="1"/>
  <c r="D7" i="16" s="1"/>
  <c r="D36" i="17"/>
  <c r="D37" i="17" s="1"/>
  <c r="D38" i="17" s="1"/>
  <c r="D40" i="17" s="1"/>
  <c r="D5" i="16" s="1"/>
  <c r="D24" i="17"/>
  <c r="AG10" i="11"/>
  <c r="AH10" i="11" s="1"/>
  <c r="AG36" i="11"/>
  <c r="AH36" i="11" s="1"/>
  <c r="AG14" i="11"/>
  <c r="AH14" i="11" s="1"/>
  <c r="P40" i="11"/>
  <c r="Q40" i="11" s="1"/>
  <c r="P10" i="11"/>
  <c r="Q10" i="11" s="1"/>
  <c r="AG21" i="11"/>
  <c r="AH21" i="11" s="1"/>
  <c r="P51" i="11"/>
  <c r="Q51" i="11" s="1"/>
  <c r="AG13" i="11"/>
  <c r="AH13" i="11" s="1"/>
  <c r="P36" i="11"/>
  <c r="Q36" i="11" s="1"/>
  <c r="O28" i="11"/>
  <c r="C36" i="17" s="1"/>
  <c r="P19" i="11"/>
  <c r="Q19" i="11" s="1"/>
  <c r="P34" i="11"/>
  <c r="Q34" i="11" s="1"/>
  <c r="O54" i="11"/>
  <c r="C60" i="17" s="1"/>
  <c r="P45" i="11"/>
  <c r="Q45" i="11" s="1"/>
  <c r="O15" i="11"/>
  <c r="C24" i="17" s="1"/>
  <c r="P7" i="11"/>
  <c r="CE8" i="11"/>
  <c r="C132" i="17" s="1"/>
  <c r="CF7" i="11"/>
  <c r="CF8" i="11" s="1"/>
  <c r="C133" i="17" s="1"/>
  <c r="AG26" i="11"/>
  <c r="AH26" i="11" s="1"/>
  <c r="AG38" i="11"/>
  <c r="AH38" i="11" s="1"/>
  <c r="O4" i="17"/>
  <c r="H24" i="17"/>
  <c r="H25" i="17" s="1"/>
  <c r="H108" i="17"/>
  <c r="H109" i="17" s="1"/>
  <c r="H110" i="17" s="1"/>
  <c r="H112" i="17" s="1"/>
  <c r="H11" i="16" s="1"/>
  <c r="H120" i="17"/>
  <c r="H121" i="17" s="1"/>
  <c r="H122" i="17" s="1"/>
  <c r="H124" i="17" s="1"/>
  <c r="H12" i="16" s="1"/>
  <c r="H48" i="17"/>
  <c r="H49" i="17" s="1"/>
  <c r="H50" i="17" s="1"/>
  <c r="H52" i="17" s="1"/>
  <c r="H6" i="16" s="1"/>
  <c r="H132" i="17"/>
  <c r="H133" i="17" s="1"/>
  <c r="H134" i="17" s="1"/>
  <c r="H136" i="17" s="1"/>
  <c r="H13" i="16" s="1"/>
  <c r="H84" i="17"/>
  <c r="H85" i="17" s="1"/>
  <c r="H86" i="17" s="1"/>
  <c r="H88" i="17" s="1"/>
  <c r="H9" i="16" s="1"/>
  <c r="H96" i="17"/>
  <c r="H97" i="17" s="1"/>
  <c r="H98" i="17" s="1"/>
  <c r="H100" i="17" s="1"/>
  <c r="H10" i="16" s="1"/>
  <c r="H72" i="17"/>
  <c r="H73" i="17" s="1"/>
  <c r="H74" i="17" s="1"/>
  <c r="H76" i="17" s="1"/>
  <c r="H8" i="16" s="1"/>
  <c r="H60" i="17"/>
  <c r="H61" i="17" s="1"/>
  <c r="H62" i="17" s="1"/>
  <c r="H64" i="17" s="1"/>
  <c r="H7" i="16" s="1"/>
  <c r="H36" i="17"/>
  <c r="I11" i="16" l="1"/>
  <c r="AY7" i="11"/>
  <c r="AY8" i="11" s="1"/>
  <c r="F11" i="8" s="1"/>
  <c r="I10" i="16"/>
  <c r="P54" i="11"/>
  <c r="C61" i="17" s="1"/>
  <c r="AH28" i="11"/>
  <c r="H26" i="17"/>
  <c r="H28" i="17" s="1"/>
  <c r="H4" i="16" s="1"/>
  <c r="I7" i="16"/>
  <c r="K36" i="17"/>
  <c r="K37" i="17" s="1"/>
  <c r="K38" i="17" s="1"/>
  <c r="K72" i="17"/>
  <c r="K73" i="17" s="1"/>
  <c r="K74" i="17" s="1"/>
  <c r="K60" i="17"/>
  <c r="K61" i="17" s="1"/>
  <c r="K62" i="17" s="1"/>
  <c r="K24" i="17"/>
  <c r="K25" i="17" s="1"/>
  <c r="K26" i="17" s="1"/>
  <c r="K96" i="17"/>
  <c r="K97" i="17" s="1"/>
  <c r="K98" i="17" s="1"/>
  <c r="K120" i="17"/>
  <c r="K121" i="17" s="1"/>
  <c r="K122" i="17" s="1"/>
  <c r="K48" i="17"/>
  <c r="K49" i="17" s="1"/>
  <c r="K50" i="17" s="1"/>
  <c r="K108" i="17"/>
  <c r="K109" i="17" s="1"/>
  <c r="K110" i="17" s="1"/>
  <c r="K84" i="17"/>
  <c r="K85" i="17" s="1"/>
  <c r="K86" i="17" s="1"/>
  <c r="K132" i="17"/>
  <c r="K133" i="17" s="1"/>
  <c r="K134" i="17" s="1"/>
  <c r="M96" i="17"/>
  <c r="M97" i="17" s="1"/>
  <c r="M98" i="17" s="1"/>
  <c r="M72" i="17"/>
  <c r="M73" i="17" s="1"/>
  <c r="M74" i="17" s="1"/>
  <c r="M120" i="17"/>
  <c r="M121" i="17" s="1"/>
  <c r="M122" i="17" s="1"/>
  <c r="M132" i="17"/>
  <c r="M133" i="17" s="1"/>
  <c r="M134" i="17" s="1"/>
  <c r="M48" i="17"/>
  <c r="M49" i="17" s="1"/>
  <c r="M50" i="17" s="1"/>
  <c r="M36" i="17"/>
  <c r="M37" i="17" s="1"/>
  <c r="M38" i="17" s="1"/>
  <c r="M60" i="17"/>
  <c r="M61" i="17" s="1"/>
  <c r="M62" i="17" s="1"/>
  <c r="M24" i="17"/>
  <c r="M25" i="17" s="1"/>
  <c r="M26" i="17" s="1"/>
  <c r="M108" i="17"/>
  <c r="M109" i="17" s="1"/>
  <c r="M110" i="17" s="1"/>
  <c r="M84" i="17"/>
  <c r="M85" i="17" s="1"/>
  <c r="M86" i="17" s="1"/>
  <c r="P41" i="11"/>
  <c r="C49" i="17" s="1"/>
  <c r="O96" i="17"/>
  <c r="O97" i="17" s="1"/>
  <c r="O98" i="17" s="1"/>
  <c r="O60" i="17"/>
  <c r="O61" i="17" s="1"/>
  <c r="O62" i="17" s="1"/>
  <c r="O120" i="17"/>
  <c r="O121" i="17" s="1"/>
  <c r="O122" i="17" s="1"/>
  <c r="O132" i="17"/>
  <c r="O133" i="17" s="1"/>
  <c r="O134" i="17" s="1"/>
  <c r="O36" i="17"/>
  <c r="O37" i="17" s="1"/>
  <c r="O38" i="17" s="1"/>
  <c r="O72" i="17"/>
  <c r="O73" i="17" s="1"/>
  <c r="O74" i="17" s="1"/>
  <c r="O48" i="17"/>
  <c r="O49" i="17" s="1"/>
  <c r="O50" i="17" s="1"/>
  <c r="O24" i="17"/>
  <c r="O25" i="17" s="1"/>
  <c r="O26" i="17" s="1"/>
  <c r="O84" i="17"/>
  <c r="O85" i="17" s="1"/>
  <c r="O86" i="17" s="1"/>
  <c r="O108" i="17"/>
  <c r="O109" i="17" s="1"/>
  <c r="O110" i="17" s="1"/>
  <c r="P15" i="11"/>
  <c r="C25" i="17" s="1"/>
  <c r="Q28" i="11"/>
  <c r="C110" i="17"/>
  <c r="E13" i="17"/>
  <c r="E49" i="17"/>
  <c r="E50" i="17" s="1"/>
  <c r="E52" i="17" s="1"/>
  <c r="E6" i="16" s="1"/>
  <c r="I6" i="16" s="1"/>
  <c r="CG7" i="11"/>
  <c r="CG8" i="11" s="1"/>
  <c r="Q7" i="11"/>
  <c r="Q15" i="11" s="1"/>
  <c r="P28" i="11"/>
  <c r="C37" i="17" s="1"/>
  <c r="D13" i="17"/>
  <c r="D25" i="17"/>
  <c r="D14" i="17" s="1"/>
  <c r="D48" i="16" s="1"/>
  <c r="I8" i="16"/>
  <c r="I12" i="16"/>
  <c r="F13" i="17"/>
  <c r="F37" i="17"/>
  <c r="F38" i="17" s="1"/>
  <c r="F40" i="17" s="1"/>
  <c r="F5" i="16" s="1"/>
  <c r="AG15" i="11"/>
  <c r="C73" i="17" s="1"/>
  <c r="AG41" i="11"/>
  <c r="C97" i="17" s="1"/>
  <c r="BP7" i="11"/>
  <c r="BP8" i="11" s="1"/>
  <c r="E25" i="17"/>
  <c r="Q54" i="11"/>
  <c r="G26" i="17"/>
  <c r="G28" i="17" s="1"/>
  <c r="G4" i="16" s="1"/>
  <c r="N72" i="17"/>
  <c r="N73" i="17" s="1"/>
  <c r="N74" i="17" s="1"/>
  <c r="N132" i="17"/>
  <c r="N133" i="17" s="1"/>
  <c r="N134" i="17" s="1"/>
  <c r="N36" i="17"/>
  <c r="N37" i="17" s="1"/>
  <c r="N38" i="17" s="1"/>
  <c r="N48" i="17"/>
  <c r="N49" i="17" s="1"/>
  <c r="N50" i="17" s="1"/>
  <c r="N96" i="17"/>
  <c r="N97" i="17" s="1"/>
  <c r="N98" i="17" s="1"/>
  <c r="N120" i="17"/>
  <c r="N121" i="17" s="1"/>
  <c r="N122" i="17" s="1"/>
  <c r="N60" i="17"/>
  <c r="N61" i="17" s="1"/>
  <c r="N62" i="17" s="1"/>
  <c r="N24" i="17"/>
  <c r="N25" i="17" s="1"/>
  <c r="N26" i="17" s="1"/>
  <c r="N84" i="17"/>
  <c r="N85" i="17" s="1"/>
  <c r="N86" i="17" s="1"/>
  <c r="N108" i="17"/>
  <c r="N109" i="17" s="1"/>
  <c r="N110" i="17" s="1"/>
  <c r="AG28" i="11"/>
  <c r="C85" i="17" s="1"/>
  <c r="H13" i="17"/>
  <c r="H37" i="17"/>
  <c r="H38" i="17" s="1"/>
  <c r="H40" i="17" s="1"/>
  <c r="H5" i="16" s="1"/>
  <c r="I9" i="16"/>
  <c r="I13" i="16"/>
  <c r="G13" i="17"/>
  <c r="G37" i="17"/>
  <c r="G38" i="17" s="1"/>
  <c r="G40" i="17" s="1"/>
  <c r="G5" i="16" s="1"/>
  <c r="F25" i="17"/>
  <c r="F14" i="17" s="1"/>
  <c r="F48" i="16" s="1"/>
  <c r="Q32" i="11"/>
  <c r="Q41" i="11" s="1"/>
  <c r="AH15" i="11"/>
  <c r="AH41" i="11"/>
  <c r="L48" i="17"/>
  <c r="L49" i="17" s="1"/>
  <c r="L50" i="17" s="1"/>
  <c r="L132" i="17"/>
  <c r="L133" i="17" s="1"/>
  <c r="L134" i="17" s="1"/>
  <c r="L96" i="17"/>
  <c r="L97" i="17" s="1"/>
  <c r="L98" i="17" s="1"/>
  <c r="L60" i="17"/>
  <c r="L61" i="17" s="1"/>
  <c r="L62" i="17" s="1"/>
  <c r="L36" i="17"/>
  <c r="L37" i="17" s="1"/>
  <c r="L38" i="17" s="1"/>
  <c r="L24" i="17"/>
  <c r="L25" i="17" s="1"/>
  <c r="L26" i="17" s="1"/>
  <c r="L72" i="17"/>
  <c r="L73" i="17" s="1"/>
  <c r="L74" i="17" s="1"/>
  <c r="L84" i="17"/>
  <c r="L85" i="17" s="1"/>
  <c r="L86" i="17" s="1"/>
  <c r="L120" i="17"/>
  <c r="L121" i="17" s="1"/>
  <c r="L122" i="17" s="1"/>
  <c r="L108" i="17"/>
  <c r="L109" i="17" s="1"/>
  <c r="L110" i="17" s="1"/>
  <c r="G14" i="16" l="1"/>
  <c r="G14" i="17"/>
  <c r="G48" i="16" s="1"/>
  <c r="E14" i="17"/>
  <c r="E48" i="16" s="1"/>
  <c r="I5" i="16"/>
  <c r="D26" i="17"/>
  <c r="D28" i="17" s="1"/>
  <c r="D4" i="16" s="1"/>
  <c r="H14" i="17"/>
  <c r="H48" i="16" s="1"/>
  <c r="C26" i="17"/>
  <c r="D11" i="8"/>
  <c r="C98" i="17"/>
  <c r="E14" i="8"/>
  <c r="E11" i="8"/>
  <c r="C74" i="17"/>
  <c r="D15" i="8"/>
  <c r="C62" i="17"/>
  <c r="D47" i="16"/>
  <c r="D49" i="16" s="1"/>
  <c r="D15" i="17"/>
  <c r="H14" i="16"/>
  <c r="H47" i="16"/>
  <c r="H49" i="16" s="1"/>
  <c r="F26" i="17"/>
  <c r="F28" i="17" s="1"/>
  <c r="G11" i="8"/>
  <c r="C122" i="17"/>
  <c r="F47" i="16"/>
  <c r="F49" i="16" s="1"/>
  <c r="F15" i="17"/>
  <c r="H11" i="8"/>
  <c r="C134" i="17"/>
  <c r="C50" i="17"/>
  <c r="D13" i="8"/>
  <c r="G47" i="16"/>
  <c r="E26" i="17"/>
  <c r="E28" i="17" s="1"/>
  <c r="E47" i="16"/>
  <c r="D12" i="8"/>
  <c r="C38" i="17"/>
  <c r="C86" i="17"/>
  <c r="E12" i="8"/>
  <c r="G15" i="17" l="1"/>
  <c r="G16" i="17" s="1"/>
  <c r="D16" i="17"/>
  <c r="E49" i="16"/>
  <c r="G49" i="16"/>
  <c r="I48" i="16"/>
  <c r="E15" i="17"/>
  <c r="E16" i="17" s="1"/>
  <c r="H15" i="17"/>
  <c r="H16" i="17" s="1"/>
  <c r="E4" i="16"/>
  <c r="E14" i="16" s="1"/>
  <c r="E48" i="8"/>
  <c r="E50" i="8" s="1"/>
  <c r="D14" i="16"/>
  <c r="F48" i="8"/>
  <c r="F50" i="8" s="1"/>
  <c r="I47" i="16"/>
  <c r="C48" i="8"/>
  <c r="D48" i="8"/>
  <c r="D50" i="8" s="1"/>
  <c r="F16" i="17"/>
  <c r="F4" i="16"/>
  <c r="F14" i="16" s="1"/>
  <c r="G48" i="8"/>
  <c r="G50" i="8" s="1"/>
  <c r="I49" i="16" l="1"/>
  <c r="C50" i="8"/>
  <c r="H48" i="8"/>
  <c r="H50" i="8" s="1"/>
  <c r="I4" i="16"/>
  <c r="I14" i="16" s="1"/>
</calcChain>
</file>

<file path=xl/sharedStrings.xml><?xml version="1.0" encoding="utf-8"?>
<sst xmlns="http://schemas.openxmlformats.org/spreadsheetml/2006/main" count="704" uniqueCount="213">
  <si>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</si>
  <si>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</si>
  <si>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</si>
  <si>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</si>
  <si>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</si>
  <si>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</si>
  <si>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</si>
  <si>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</si>
  <si>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</si>
  <si>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</si>
  <si>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</si>
  <si>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</si>
  <si>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</si>
  <si>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</si>
  <si>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</si>
  <si>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</si>
  <si>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</si>
  <si>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</si>
  <si>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</si>
  <si>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</si>
  <si>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Admin Officer</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</si>
  <si>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</si>
  <si>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</si>
  <si>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</si>
  <si>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</si>
  <si>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</si>
  <si>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</si>
  <si>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</si>
  <si>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</si>
  <si>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</si>
  <si>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</si>
  <si>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</si>
  <si>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</si>
  <si>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</si>
  <si>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</si>
  <si>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</si>
  <si>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</si>
  <si>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</si>
  <si>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</si>
  <si>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</si>
  <si>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</si>
  <si>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</si>
  <si>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</si>
  <si>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</si>
  <si>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</si>
  <si>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 xml:space="preserve">Design related services
Activities includes:
· provision of design information, design rechecking services in relation to connection and relocation works provided contestably
· work of an administrative nature relating to work performed by Level 1 and Level 3 ASPs, including processing work
· the provision of engineering consulting (related to the shared distribution network). </t>
  </si>
  <si>
    <t>Detailed Service Description (2019-24)</t>
  </si>
  <si>
    <t>Fixed Fee</t>
  </si>
  <si>
    <t>Fee Methodology Structure Selected</t>
  </si>
  <si>
    <t>Forecast Cost Breakup</t>
  </si>
  <si>
    <t>Alternative Control Service - Botom Up Estimation</t>
  </si>
  <si>
    <t xml:space="preserve">Direct Costs - </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</si>
  <si>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</si>
  <si>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</si>
  <si>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</si>
  <si>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</si>
  <si>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Alternative Control Service - Bottom Up Estimation</t>
  </si>
  <si>
    <t>Underground urban residential subdivision</t>
  </si>
  <si>
    <t>Rural overhead subdivision &amp; rural extensions</t>
  </si>
  <si>
    <t>Upto 5 lots /poles</t>
  </si>
  <si>
    <t>6 to 10 lots / poles</t>
  </si>
  <si>
    <t>Over 40 lots / poles</t>
  </si>
  <si>
    <t>Upto 5 lots / poles</t>
  </si>
  <si>
    <t>Underground commercial &amp; industrial or rural subdivisions (vacant lots)</t>
  </si>
  <si>
    <t>Network Service:</t>
  </si>
  <si>
    <t>FY16/17</t>
  </si>
  <si>
    <t>FY15/16</t>
  </si>
  <si>
    <t>FY14/15</t>
  </si>
  <si>
    <t>FY19/20</t>
  </si>
  <si>
    <t>FY20/21</t>
  </si>
  <si>
    <t>FY21/22</t>
  </si>
  <si>
    <t>FY23/24</t>
  </si>
  <si>
    <t>Commercial /  Industrial developments and Subtransmission</t>
  </si>
  <si>
    <t>Service description - Subtransmission added to Commercial and Industrial category.</t>
  </si>
  <si>
    <t>Time on Task (Hours)</t>
  </si>
  <si>
    <t>Asset relocation or streetlighting (not forming part of other categories)</t>
  </si>
  <si>
    <t>11 to 40 lots / poles</t>
  </si>
  <si>
    <t xml:space="preserve">11 or more poles </t>
  </si>
  <si>
    <t>Design Administration</t>
  </si>
  <si>
    <t xml:space="preserve">
Work of an administrative nature (not including work described in service - Notice of Arrangement or Authorisation of ASPs), including the processing of Level 1 and/or Level 3 work, where the customer is lawfully required to pay for the Level 1 and / or Level 3 work. This may include, without limitation:
&gt; Checking supply availability;
&gt; Processing applications;
&gt; Correspondence from application to completion;
&gt; Record – keeping;
&gt; Requesting and receiving fees (initially, then prior to design and after certification);
&gt; Receiving design drawings (registering and copying);
&gt; Raising order for high voltage (HV) work;
&gt; Calculating the value of reimbursements under any applicable pioneer schemes;
&gt; Calculating the cost of a project and warranty / maintenance bond;
&gt; Organising refunds to developers for HV work;
&gt; Liaising with developers via phone and facsimile;
&gt; Updating Geographic Information Systems (GIS) and mapping;
&gt; Supporting the process of design information, design certification and design rechecking.</t>
  </si>
  <si>
    <t>Design Administration - Underground urban residential subdivision (Vacant lots)</t>
  </si>
  <si>
    <t>Design Administration - Rural overhead subdivisions and rural extensions</t>
  </si>
  <si>
    <t>Design Administration - Underground commercial &amp; Industrial or rural subdivision (vacant lots)</t>
  </si>
  <si>
    <t>Design Administration - Commercial / Industrial developments and Subtransmission</t>
  </si>
  <si>
    <t>Design Administration - Asset Relocation or Streetlighting</t>
  </si>
  <si>
    <t>Design Administration - All lots (hourly rate)</t>
  </si>
  <si>
    <t>Design Administration - All lots / poles (hourly rate)</t>
  </si>
  <si>
    <t>R1a</t>
  </si>
  <si>
    <t>Design Administration up to 5 poles (fixed fee)</t>
  </si>
  <si>
    <t>Design Administration up to 5 lots (fixed fee)</t>
  </si>
  <si>
    <t>Design Administration 6 to 10 lots (fixed fee)</t>
  </si>
  <si>
    <t>Design Administration 6 to 10 poles (fixed fee)</t>
  </si>
  <si>
    <t>Design Administration 11 or more poles (fixed fee)</t>
  </si>
  <si>
    <t>Design Administration 11 to 40 lots (fixed fee)</t>
  </si>
  <si>
    <t>Design Administration over 40 lots (fixed fee)</t>
  </si>
  <si>
    <t xml:space="preserve">Run notification report &amp; create records (TRIM, SAP, etc.) </t>
  </si>
  <si>
    <t>Update Area plan, PS milestones etc.</t>
  </si>
  <si>
    <t>Liaise with applicant</t>
  </si>
  <si>
    <t>Prepare NCARR, HVC, fees request &amp; initial assessment offer</t>
  </si>
  <si>
    <t>Receipt offer acceptance, invoice fees &amp; update records</t>
  </si>
  <si>
    <t>Prepare &amp; issue cover letter, DIP &amp; update milestones</t>
  </si>
  <si>
    <t>Respond to assest numbers provision</t>
  </si>
  <si>
    <t>Process Design Certification</t>
  </si>
  <si>
    <t xml:space="preserve">Design Administration </t>
  </si>
  <si>
    <t>Streetlight number generation and allocation onto pole (per SL)</t>
  </si>
  <si>
    <t>Operating costs (Direct Cost)</t>
  </si>
  <si>
    <t>Bottum Up cost estimation (Direct Cost)</t>
  </si>
  <si>
    <t xml:space="preserve">Details of historic labour </t>
  </si>
  <si>
    <t>Service description - Asset relocation or streetlighting - (not forming part of other categories) added into description.</t>
  </si>
  <si>
    <t xml:space="preserve">Historical Labour </t>
  </si>
  <si>
    <t xml:space="preserve"> - </t>
  </si>
  <si>
    <t>Hrly Rate (max 6 hrs)</t>
  </si>
  <si>
    <t>Bottom Up Estimation</t>
  </si>
  <si>
    <t>6 to 10 lots</t>
  </si>
  <si>
    <t>11 to 40 lots</t>
  </si>
  <si>
    <t>Over 40 lots</t>
  </si>
  <si>
    <t>6 to 10 poles</t>
  </si>
  <si>
    <t>FY22/23</t>
  </si>
  <si>
    <t>Project Code</t>
  </si>
  <si>
    <t>ACSW 30550</t>
  </si>
  <si>
    <t>Operational Costs (on IO's, work orders, cost objects, cost centres)</t>
  </si>
  <si>
    <t>Projected Volumes for FY2019-24 Regulatory Period</t>
  </si>
  <si>
    <t>1 UG Urban residential subdivision (Vacant Lots)</t>
  </si>
  <si>
    <t>Up to 5 lots</t>
  </si>
  <si>
    <t>2 Rural OH subdivisions and Rural extensions</t>
  </si>
  <si>
    <t>11 or more poles</t>
  </si>
  <si>
    <t>Up to 5 poles</t>
  </si>
  <si>
    <t>3 UG Commercial or Rural Subdivisions (Vacant Lots)</t>
  </si>
  <si>
    <t>R1 Hourly Rate</t>
  </si>
  <si>
    <t>4 Commercial and Industrial developments</t>
  </si>
  <si>
    <t>5 Asset Relocation and Streetlighting</t>
  </si>
  <si>
    <t>R1 hourly rate OT</t>
  </si>
  <si>
    <t>Grand Total</t>
  </si>
  <si>
    <t>Volume</t>
  </si>
  <si>
    <t>Underground Residential - Upto 5 Lots</t>
  </si>
  <si>
    <t>Underground Residential - 6 to 10 Lots</t>
  </si>
  <si>
    <t>Underground Residential - 11 to 40 Lots</t>
  </si>
  <si>
    <t>Underground Residential - Over 40 Lots</t>
  </si>
  <si>
    <t>Rural OH Subdivisions &amp; Rural Extensions - Upto 5 poles</t>
  </si>
  <si>
    <t>Rural OH Subdivisions &amp; Rural Extensions - 6 to 10 poles</t>
  </si>
  <si>
    <t>Rural OH Subdivisions &amp; Rural Extensions - 11 or more poles</t>
  </si>
  <si>
    <t>ACSW 30550 - Design Administration</t>
  </si>
  <si>
    <t>Forescast values are based on historical quantities.</t>
  </si>
  <si>
    <t>Administration</t>
  </si>
  <si>
    <r>
      <t xml:space="preserve">
</t>
    </r>
    <r>
      <rPr>
        <b/>
        <sz val="10"/>
        <color theme="1"/>
        <rFont val="Arial"/>
        <family val="2"/>
      </rPr>
      <t>Administration</t>
    </r>
    <r>
      <rPr>
        <sz val="10"/>
        <color theme="1"/>
        <rFont val="Arial"/>
        <family val="2"/>
      </rPr>
      <t xml:space="preserve">
Work of an administrative nature (not including work described in service - Notice of Arrangement or Authorisation of ASPs), including the processing of Level 1 and/or Level 3 work, where the customer is lawfully required to pay for the Level 1 and / or Level 3 work. This may include, without limitation:
1. Checking supply availability;
2. Processing applications;
3. Correspondence from application to completion;
4. Record – keeping;
5. Requesting and receiving fees (initially, then prior to design and after certification);
6. Receiving design drawings (registering and copying);
7. Raising order for high voltage (HV) work;
8. Calculating the value of reimbursements under any applicable pioneer schemes;
9. Calculating the cost of a project and warranty / maintenance bond;
10. Organising refunds to developers for HV work;
11. Liaising with developers via phone and facsimile;
12. Updating Geographic Information Systems (GIS) and mapping;
13. Supporting the process of design information, design certification and design rechecking.</t>
    </r>
  </si>
  <si>
    <t>FY16/17 Completed Volumes</t>
  </si>
  <si>
    <t xml:space="preserve">ANS P&amp;L </t>
  </si>
  <si>
    <t>Bottom up Estimation time input consistent with 2014-19 submission.</t>
  </si>
  <si>
    <t>RIN</t>
  </si>
  <si>
    <t>Forecast cost estimates are based on historical cost break ups and forecast volumes.</t>
  </si>
  <si>
    <t>FY17/18</t>
  </si>
  <si>
    <t>FY18/19</t>
  </si>
  <si>
    <t>FY14/15 revenue  - N/A</t>
  </si>
  <si>
    <t>FY15/16 revenue  - Actuals</t>
  </si>
  <si>
    <t>FY16/17 revenue  - Actuals</t>
  </si>
  <si>
    <t>FY17/18 revenue  - Pro rata based on YTD Dec17 values</t>
  </si>
  <si>
    <t xml:space="preserve">FY18/19 revenue  - Estimated </t>
  </si>
  <si>
    <t>FY14/15 operating costs  - N/A</t>
  </si>
  <si>
    <t>FY15/16 operating costs  - Actuals</t>
  </si>
  <si>
    <t>FY17/18 operating costs  - Pro rata based on YTD Dec17 values</t>
  </si>
  <si>
    <t xml:space="preserve">FY18/19 operating costs  - Estimated </t>
  </si>
  <si>
    <t>FY16/17 operating costs -  Actuals</t>
  </si>
  <si>
    <t>Underground commercial &amp; industrial or rural subdivisions (vacant lots) - Hrs</t>
  </si>
  <si>
    <t>Commercial /  Industrial developments and Subtransmission - Hrs</t>
  </si>
  <si>
    <t>Asset relocation or streetlighting (not forming part of other categories) - Hrs</t>
  </si>
  <si>
    <t>Operating costs referenced from ANS P&amp;L Report. Volumes referenced from CWMS &amp; RIN. Completed hours referenced from Peoplesoft.</t>
  </si>
  <si>
    <t>Proposed Fee ($2018/19 - Excl GST)</t>
  </si>
  <si>
    <t>Total Direct Costs $2018/19</t>
  </si>
  <si>
    <t>Total Indirect Costs $2018/19</t>
  </si>
  <si>
    <t>TOTAL COSTS $2018/19</t>
  </si>
  <si>
    <t>Real $2018-19</t>
  </si>
  <si>
    <t>Per service</t>
  </si>
  <si>
    <t>Overtime loading?
0 = No
1 = Yes</t>
  </si>
  <si>
    <t>Direct Labour Rate (incl on-costs)</t>
  </si>
  <si>
    <t>Fleet rate</t>
  </si>
  <si>
    <t>Materials</t>
  </si>
  <si>
    <t>Material Price</t>
  </si>
  <si>
    <t>Material Price Oncost %</t>
  </si>
  <si>
    <t>Direct cost per service</t>
  </si>
  <si>
    <t>Overheads</t>
  </si>
  <si>
    <t>Non-system charge</t>
  </si>
  <si>
    <t>Profit margin (WACC FY20) per service</t>
  </si>
  <si>
    <t>FY2019 Fully Loaded Cost per service</t>
  </si>
  <si>
    <t>Labour escalation</t>
  </si>
  <si>
    <t>Contractor rate increase</t>
  </si>
  <si>
    <t>Overhead rate</t>
  </si>
  <si>
    <t>Average non-system charge</t>
  </si>
  <si>
    <t>WACC rate</t>
  </si>
  <si>
    <t>ORDINARY LABOUR TIME</t>
  </si>
  <si>
    <t>OVERTIME</t>
  </si>
  <si>
    <t>2019-20</t>
  </si>
  <si>
    <t>2020-21</t>
  </si>
  <si>
    <t>2021-22</t>
  </si>
  <si>
    <t>2022-23</t>
  </si>
  <si>
    <t>2023-24</t>
  </si>
  <si>
    <t>Total before OHDs, non-system &amp; margin</t>
  </si>
  <si>
    <t>Profit margin</t>
  </si>
  <si>
    <t>Fully Loaded Costs</t>
  </si>
  <si>
    <t>Forecast revenue (check)</t>
  </si>
  <si>
    <t>Real 2018-19 including escalation</t>
  </si>
  <si>
    <t>Fully Loaded Cost per service</t>
  </si>
  <si>
    <t>Forecast volumes</t>
  </si>
  <si>
    <t>Forecast revenue</t>
  </si>
  <si>
    <t>1.5 Administration</t>
  </si>
  <si>
    <t>Rural OH Subdivisions &amp; Rural Extensions - Upto 5 Poles</t>
  </si>
  <si>
    <t>Rural OH Subdivisions &amp; Rural Extensions - 6 to 10  Poles</t>
  </si>
  <si>
    <t>Rural OH Subdivisions &amp; Rural Extensions - 11 or more Poles</t>
  </si>
  <si>
    <t>Real 2018-19 (including labour escalation)</t>
  </si>
  <si>
    <t>Labour</t>
  </si>
  <si>
    <t>Fleet</t>
  </si>
  <si>
    <t>Total costs before OHDs, non-system and margin</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</si>
  <si>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</si>
  <si>
    <t xml:space="preserve">Existing Service Description (2014-19)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</si>
</sst>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quot;$&quot;#,##0.00"/>
    <numFmt numFmtId="169" formatCode="#,##0.00\ ;\(#,##0.00\);\-\ "/>
    <numFmt numFmtId="170" formatCode="#,##0\ ;\(#,##0\);\-\ "/>
    <numFmt numFmtId="171" formatCode="_(* #,##0_);_(* \(#,##0\);_(* &quot;-&quot;??_);_(@_)"/>
  </numFmts>
  <fonts count="44"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0065A6"/>
      <name val="Arial"/>
      <family val="2"/>
    </font>
    <font>
      <b/>
      <sz val="10"/>
      <color rgb="FFFF0000"/>
      <name val="Arial"/>
      <family val="2"/>
    </font>
    <font>
      <sz val="10"/>
      <color theme="1"/>
      <name val="Calibri"/>
      <family val="2"/>
      <scheme val="minor"/>
    </font>
    <font>
      <b/>
      <sz val="12"/>
      <color theme="0"/>
      <name val="Arial"/>
      <family val="2"/>
    </font>
    <font>
      <b/>
      <sz val="7"/>
      <color theme="1"/>
      <name val="Arial"/>
      <family val="2"/>
    </font>
    <font>
      <b/>
      <sz val="10"/>
      <color theme="1"/>
      <name val="Calibri"/>
      <family val="2"/>
      <scheme val="minor"/>
    </font>
    <font>
      <b/>
      <sz val="10"/>
      <color theme="0"/>
      <name val="Arial"/>
      <family val="2"/>
    </font>
    <font>
      <sz val="10"/>
      <color theme="0"/>
      <name val="Arial"/>
      <family val="2"/>
    </font>
    <font>
      <sz val="11"/>
      <color theme="1"/>
      <name val="Calibri"/>
      <family val="2"/>
      <scheme val="minor"/>
    </font>
    <font>
      <b/>
      <sz val="10"/>
      <name val="Arial"/>
      <family val="2"/>
    </font>
    <font>
      <sz val="10"/>
      <color theme="1"/>
      <name val="Arial"/>
      <family val="2"/>
    </font>
    <font>
      <b/>
      <sz val="10"/>
      <color theme="1"/>
      <name val="Arial"/>
      <family val="2"/>
    </font>
    <font>
      <sz val="10"/>
      <name val="Arial"/>
      <family val="2"/>
    </font>
    <font>
      <sz val="10"/>
      <color theme="1"/>
      <name val="Calibri"/>
      <family val="2"/>
      <scheme val="minor"/>
    </font>
    <font>
      <b/>
      <sz val="10"/>
      <color theme="0"/>
      <name val="Arial"/>
      <family val="2"/>
    </font>
    <font>
      <sz val="10"/>
      <color theme="0"/>
      <name val="Arial"/>
      <family val="2"/>
    </font>
    <font>
      <b/>
      <sz val="10"/>
      <name val="Arial"/>
      <family val="2"/>
    </font>
    <font>
      <sz val="10"/>
      <color theme="1"/>
      <name val="Arial"/>
      <family val="2"/>
    </font>
    <font>
      <b/>
      <sz val="10"/>
      <color theme="1"/>
      <name val="Arial"/>
      <family val="2"/>
    </font>
    <font>
      <sz val="10"/>
      <name val="Arial"/>
      <family val="2"/>
    </font>
    <font>
      <sz val="10"/>
      <color rgb="FFFF0000"/>
      <name val="Arial"/>
      <family val="2"/>
    </font>
    <font>
      <b/>
      <sz val="10"/>
      <color theme="0"/>
      <name val="Arial"/>
      <family val="2"/>
    </font>
    <font>
      <sz val="10"/>
      <color theme="0"/>
      <name val="Arial"/>
      <family val="2"/>
    </font>
    <font>
      <sz val="10"/>
      <color theme="1"/>
      <name val="Calibri"/>
      <family val="2"/>
      <scheme val="minor"/>
    </font>
    <font>
      <sz val="10"/>
      <color theme="1"/>
      <name val="Arial"/>
      <family val="2"/>
    </font>
    <font>
      <b/>
      <sz val="10"/>
      <name val="Arial"/>
      <family val="2"/>
    </font>
    <font>
      <b/>
      <sz val="10"/>
      <color theme="1"/>
      <name val="Arial"/>
      <family val="2"/>
    </font>
    <font>
      <sz val="10"/>
      <color rgb="FFFF0000"/>
      <name val="Arial"/>
      <family val="2"/>
    </font>
    <font>
      <sz val="10"/>
      <name val="Arial"/>
      <family val="2"/>
    </font>
    <font>
      <b/>
      <sz val="11"/>
      <color theme="1"/>
      <name val="Calibri"/>
      <family val="2"/>
      <scheme val="minor"/>
    </font>
    <font>
      <b/>
      <sz val="8"/>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7">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4" tint="0.79998168889431442"/>
        <bgColor theme="4" tint="0.79998168889431442"/>
      </patternFill>
    </fill>
    <fill>
      <patternFill patternType="solid">
        <fgColor theme="1" tint="4.9989318521683403E-2"/>
        <bgColor indexed="64"/>
      </patternFill>
    </fill>
    <fill>
      <patternFill patternType="solid">
        <fgColor rgb="FF002060"/>
        <bgColor indexed="64"/>
      </patternFill>
    </fill>
    <fill>
      <patternFill patternType="solid">
        <fgColor theme="5"/>
        <bgColor indexed="64"/>
      </patternFill>
    </fill>
    <fill>
      <patternFill patternType="solid">
        <fgColor theme="1" tint="0.499984740745262"/>
        <bgColor indexed="64"/>
      </patternFill>
    </fill>
  </fills>
  <borders count="1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auto="1"/>
      </left>
      <right style="thin">
        <color auto="1"/>
      </right>
      <top style="thin">
        <color auto="1"/>
      </top>
      <bottom style="thin">
        <color auto="1"/>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4" fillId="0" borderId="0"/>
  </cellStyleXfs>
  <cellXfs count="380">
    <xf numFmtId="0" fontId="0" fillId="0" borderId="0" xfId="0"/>
    <xf numFmtId="0" fontId="2" fillId="0" borderId="0" xfId="0" applyFont="1"/>
    <xf numFmtId="0" fontId="2" fillId="4" borderId="5" xfId="0" quotePrefix="1" applyFont="1" applyFill="1" applyBorder="1"/>
    <xf numFmtId="0" fontId="6" fillId="0" borderId="0" xfId="0" applyFont="1"/>
    <xf numFmtId="0" fontId="5" fillId="8" borderId="0" xfId="0" applyFont="1" applyFill="1"/>
    <xf numFmtId="0" fontId="8" fillId="8" borderId="0" xfId="0" applyFont="1" applyFill="1"/>
    <xf numFmtId="0" fontId="7" fillId="9" borderId="7" xfId="0" applyFont="1" applyFill="1" applyBorder="1" applyAlignment="1">
      <alignment horizontal="right"/>
    </xf>
    <xf numFmtId="0" fontId="7" fillId="9" borderId="8" xfId="0" applyFont="1" applyFill="1" applyBorder="1" applyAlignment="1">
      <alignment horizontal="right"/>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6" fillId="7"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4" fillId="10" borderId="4" xfId="0" applyFont="1" applyFill="1" applyBorder="1"/>
    <xf numFmtId="0" fontId="8" fillId="0" borderId="0" xfId="0" applyFont="1"/>
    <xf numFmtId="0" fontId="8" fillId="0" borderId="2" xfId="0" applyFont="1" applyBorder="1"/>
    <xf numFmtId="168" fontId="8" fillId="0" borderId="1" xfId="0" applyNumberFormat="1" applyFont="1" applyBorder="1" applyAlignment="1">
      <alignment horizontal="center"/>
    </xf>
    <xf numFmtId="0" fontId="2" fillId="0" borderId="1" xfId="0" applyFont="1" applyBorder="1"/>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5" fillId="8" borderId="10" xfId="0" applyFont="1" applyFill="1" applyBorder="1"/>
    <xf numFmtId="0" fontId="7" fillId="9" borderId="4" xfId="0" applyFont="1" applyFill="1" applyBorder="1"/>
    <xf numFmtId="0" fontId="2" fillId="6" borderId="0" xfId="0" applyFont="1" applyFill="1"/>
    <xf numFmtId="168" fontId="2" fillId="7" borderId="10" xfId="0" applyNumberFormat="1" applyFont="1" applyFill="1" applyBorder="1" applyAlignment="1">
      <alignment horizontal="center"/>
    </xf>
    <xf numFmtId="168" fontId="2" fillId="7" borderId="4" xfId="0" applyNumberFormat="1" applyFont="1" applyFill="1" applyBorder="1" applyAlignment="1">
      <alignment horizontal="center"/>
    </xf>
    <xf numFmtId="0" fontId="6" fillId="7" borderId="8" xfId="0" applyFont="1" applyFill="1" applyBorder="1" applyAlignment="1">
      <alignment horizontal="left"/>
    </xf>
    <xf numFmtId="168" fontId="2" fillId="7" borderId="3" xfId="0" applyNumberFormat="1" applyFont="1" applyFill="1" applyBorder="1" applyAlignment="1">
      <alignment horizontal="center"/>
    </xf>
    <xf numFmtId="0" fontId="7" fillId="9" borderId="8" xfId="0" applyFont="1" applyFill="1" applyBorder="1" applyAlignment="1">
      <alignment horizontal="left" vertical="center"/>
    </xf>
    <xf numFmtId="0" fontId="8" fillId="8" borderId="0" xfId="0" applyFont="1" applyFill="1" applyBorder="1"/>
    <xf numFmtId="0" fontId="8" fillId="8" borderId="2" xfId="0" applyFont="1" applyFill="1" applyBorder="1"/>
    <xf numFmtId="0" fontId="2" fillId="7" borderId="0" xfId="0" applyFont="1" applyFill="1" applyBorder="1" applyAlignment="1">
      <alignment horizontal="left" vertical="top" wrapText="1"/>
    </xf>
    <xf numFmtId="0" fontId="2" fillId="7" borderId="0" xfId="0" applyFont="1" applyFill="1" applyBorder="1" applyAlignment="1">
      <alignment horizontal="left" wrapText="1"/>
    </xf>
    <xf numFmtId="0" fontId="2" fillId="7" borderId="0" xfId="0" applyFont="1" applyFill="1" applyBorder="1" applyAlignment="1">
      <alignment horizontal="left"/>
    </xf>
    <xf numFmtId="0" fontId="2" fillId="0" borderId="0" xfId="0" applyFont="1" applyAlignment="1">
      <alignment horizontal="left"/>
    </xf>
    <xf numFmtId="0" fontId="2" fillId="0" borderId="0" xfId="0" applyFont="1" applyFill="1" applyBorder="1" applyAlignment="1">
      <alignment horizontal="left"/>
    </xf>
    <xf numFmtId="0" fontId="2" fillId="7" borderId="0" xfId="0" applyFont="1" applyFill="1" applyAlignment="1">
      <alignment horizontal="left"/>
    </xf>
    <xf numFmtId="0" fontId="7" fillId="2" borderId="1" xfId="0" applyFont="1" applyFill="1" applyBorder="1"/>
    <xf numFmtId="166" fontId="4" fillId="0" borderId="0" xfId="2" applyNumberFormat="1" applyFont="1"/>
    <xf numFmtId="0" fontId="7" fillId="2" borderId="6" xfId="0" applyFont="1" applyFill="1" applyBorder="1"/>
    <xf numFmtId="166" fontId="7" fillId="2" borderId="7" xfId="2" applyNumberFormat="1" applyFont="1" applyFill="1" applyBorder="1"/>
    <xf numFmtId="10" fontId="2" fillId="0" borderId="0" xfId="1" applyNumberFormat="1" applyFont="1"/>
    <xf numFmtId="10" fontId="2" fillId="0" borderId="0" xfId="0" applyNumberFormat="1" applyFont="1"/>
    <xf numFmtId="169" fontId="2" fillId="0" borderId="0" xfId="1" applyNumberFormat="1" applyFont="1"/>
    <xf numFmtId="0" fontId="5" fillId="8" borderId="6" xfId="0" applyFont="1" applyFill="1" applyBorder="1" applyAlignment="1">
      <alignment horizontal="left"/>
    </xf>
    <xf numFmtId="0" fontId="7" fillId="2" borderId="6" xfId="0" applyFont="1" applyFill="1" applyBorder="1" applyAlignment="1">
      <alignment horizontal="left"/>
    </xf>
    <xf numFmtId="0" fontId="7" fillId="2" borderId="7" xfId="0" applyFont="1" applyFill="1" applyBorder="1" applyAlignment="1">
      <alignment horizontal="right"/>
    </xf>
    <xf numFmtId="0" fontId="7" fillId="2" borderId="8" xfId="0" applyFont="1" applyFill="1" applyBorder="1" applyAlignment="1">
      <alignment horizontal="right"/>
    </xf>
    <xf numFmtId="167" fontId="4" fillId="0" borderId="0" xfId="3" applyNumberFormat="1" applyFont="1" applyAlignment="1"/>
    <xf numFmtId="170" fontId="7" fillId="2" borderId="7" xfId="2" applyNumberFormat="1" applyFont="1" applyFill="1" applyBorder="1" applyAlignment="1"/>
    <xf numFmtId="167" fontId="9" fillId="0" borderId="0" xfId="3" applyNumberFormat="1" applyFont="1" applyAlignment="1">
      <alignment horizontal="right"/>
    </xf>
    <xf numFmtId="167" fontId="9" fillId="0" borderId="0" xfId="3" applyNumberFormat="1" applyFont="1" applyAlignment="1">
      <alignment horizontal="center" vertical="center"/>
    </xf>
    <xf numFmtId="0" fontId="2" fillId="0" borderId="0" xfId="0" applyFont="1" applyFill="1" applyAlignment="1">
      <alignment horizontal="left"/>
    </xf>
    <xf numFmtId="0" fontId="11" fillId="0" borderId="0" xfId="0" applyFont="1"/>
    <xf numFmtId="0" fontId="2" fillId="0" borderId="8" xfId="0" applyFont="1" applyBorder="1"/>
    <xf numFmtId="0" fontId="2" fillId="0" borderId="6" xfId="0" applyFont="1" applyBorder="1"/>
    <xf numFmtId="0" fontId="2" fillId="0" borderId="11" xfId="0" applyFont="1" applyBorder="1"/>
    <xf numFmtId="0" fontId="2" fillId="2" borderId="1" xfId="0" applyFont="1" applyFill="1" applyBorder="1" applyAlignment="1">
      <alignment horizontal="center"/>
    </xf>
    <xf numFmtId="168" fontId="2" fillId="7" borderId="5" xfId="0" applyNumberFormat="1" applyFont="1" applyFill="1" applyBorder="1" applyAlignment="1">
      <alignment horizontal="center"/>
    </xf>
    <xf numFmtId="168" fontId="2" fillId="7" borderId="1" xfId="0" applyNumberFormat="1" applyFont="1" applyFill="1" applyBorder="1" applyAlignment="1">
      <alignment horizontal="center"/>
    </xf>
    <xf numFmtId="168" fontId="2" fillId="7" borderId="9" xfId="0" applyNumberFormat="1" applyFont="1" applyFill="1" applyBorder="1" applyAlignment="1">
      <alignment horizontal="center"/>
    </xf>
    <xf numFmtId="0" fontId="12" fillId="8" borderId="8" xfId="0" applyNumberFormat="1" applyFont="1" applyFill="1" applyBorder="1" applyAlignment="1">
      <alignment horizontal="left"/>
    </xf>
    <xf numFmtId="0" fontId="7" fillId="9" borderId="9" xfId="0" applyFont="1" applyFill="1" applyBorder="1"/>
    <xf numFmtId="0" fontId="13" fillId="2" borderId="4" xfId="0" applyFont="1" applyFill="1" applyBorder="1" applyAlignment="1">
      <alignment horizontal="center" vertical="center" wrapText="1"/>
    </xf>
    <xf numFmtId="0" fontId="5" fillId="8" borderId="0" xfId="0" applyFont="1" applyFill="1" applyAlignment="1">
      <alignment horizontal="left"/>
    </xf>
    <xf numFmtId="168" fontId="2" fillId="3" borderId="3" xfId="0" applyNumberFormat="1" applyFont="1" applyFill="1" applyBorder="1" applyAlignment="1">
      <alignment horizontal="center"/>
    </xf>
    <xf numFmtId="168" fontId="2" fillId="3" borderId="4" xfId="0" applyNumberFormat="1" applyFont="1" applyFill="1" applyBorder="1" applyAlignment="1">
      <alignment horizontal="center"/>
    </xf>
    <xf numFmtId="0" fontId="4" fillId="10" borderId="4" xfId="0" applyFont="1" applyFill="1" applyBorder="1" applyAlignment="1">
      <alignment horizontal="center"/>
    </xf>
    <xf numFmtId="0" fontId="4" fillId="10" borderId="4" xfId="0" applyFont="1" applyFill="1" applyBorder="1" applyAlignment="1">
      <alignment horizontal="left" vertical="center"/>
    </xf>
    <xf numFmtId="0" fontId="4" fillId="10" borderId="4" xfId="0" applyFont="1" applyFill="1" applyBorder="1" applyAlignment="1">
      <alignment horizontal="left" vertical="center" wrapText="1"/>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4" fillId="10" borderId="10" xfId="0" applyNumberFormat="1" applyFont="1" applyFill="1" applyBorder="1" applyAlignment="1">
      <alignment horizontal="center"/>
    </xf>
    <xf numFmtId="1" fontId="4" fillId="10" borderId="1" xfId="0" applyNumberFormat="1" applyFont="1" applyFill="1" applyBorder="1" applyAlignment="1">
      <alignment horizontal="center"/>
    </xf>
    <xf numFmtId="1" fontId="4" fillId="10" borderId="4" xfId="0" applyNumberFormat="1" applyFont="1" applyFill="1" applyBorder="1" applyAlignment="1">
      <alignment horizontal="center"/>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4" fillId="10" borderId="9" xfId="0" applyNumberFormat="1" applyFont="1" applyFill="1" applyBorder="1" applyAlignment="1">
      <alignment horizontal="center"/>
    </xf>
    <xf numFmtId="2" fontId="4" fillId="10" borderId="4" xfId="0" applyNumberFormat="1" applyFont="1" applyFill="1" applyBorder="1" applyAlignment="1">
      <alignment horizontal="center"/>
    </xf>
    <xf numFmtId="2" fontId="4" fillId="10" borderId="8" xfId="0" applyNumberFormat="1" applyFont="1" applyFill="1" applyBorder="1" applyAlignment="1">
      <alignment horizontal="center"/>
    </xf>
    <xf numFmtId="2" fontId="4" fillId="10" borderId="10" xfId="0" applyNumberFormat="1" applyFont="1" applyFill="1" applyBorder="1" applyAlignment="1">
      <alignment horizontal="center"/>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4" fillId="10" borderId="10" xfId="3" applyNumberFormat="1" applyFont="1" applyFill="1" applyBorder="1" applyAlignment="1">
      <alignment horizontal="center"/>
    </xf>
    <xf numFmtId="2" fontId="4" fillId="10" borderId="4" xfId="3" applyNumberFormat="1" applyFont="1" applyFill="1" applyBorder="1" applyAlignment="1">
      <alignment horizontal="center"/>
    </xf>
    <xf numFmtId="2" fontId="7" fillId="11" borderId="4" xfId="0" applyNumberFormat="1" applyFont="1" applyFill="1" applyBorder="1" applyAlignment="1">
      <alignment horizontal="center"/>
    </xf>
    <xf numFmtId="2" fontId="4" fillId="10" borderId="5" xfId="3" applyNumberFormat="1" applyFont="1" applyFill="1" applyBorder="1" applyAlignment="1">
      <alignment horizontal="center"/>
    </xf>
    <xf numFmtId="168" fontId="2" fillId="7" borderId="4" xfId="0" applyNumberFormat="1" applyFont="1" applyFill="1" applyBorder="1" applyAlignment="1">
      <alignment horizontal="center" vertical="center"/>
    </xf>
    <xf numFmtId="168" fontId="2" fillId="3" borderId="4" xfId="0" applyNumberFormat="1" applyFont="1" applyFill="1" applyBorder="1" applyAlignment="1">
      <alignment horizontal="center" vertical="center"/>
    </xf>
    <xf numFmtId="0" fontId="4" fillId="10" borderId="9" xfId="0" applyFont="1" applyFill="1" applyBorder="1" applyAlignment="1">
      <alignment horizontal="left" vertical="center" wrapText="1"/>
    </xf>
    <xf numFmtId="0" fontId="7" fillId="2" borderId="2" xfId="0" applyFont="1" applyFill="1" applyBorder="1"/>
    <xf numFmtId="0" fontId="2" fillId="0" borderId="12" xfId="0" applyFont="1" applyBorder="1"/>
    <xf numFmtId="0" fontId="5" fillId="8" borderId="0" xfId="0" applyFont="1" applyFill="1" applyAlignment="1">
      <alignment horizontal="center"/>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0" fontId="5" fillId="8" borderId="8" xfId="0" applyFont="1" applyFill="1" applyBorder="1" applyAlignment="1">
      <alignment horizontal="left"/>
    </xf>
    <xf numFmtId="0" fontId="5" fillId="8" borderId="0" xfId="0" applyFont="1" applyFill="1" applyBorder="1" applyAlignment="1">
      <alignment horizontal="left"/>
    </xf>
    <xf numFmtId="0" fontId="7" fillId="11" borderId="11" xfId="0" applyFont="1" applyFill="1" applyBorder="1" applyAlignment="1">
      <alignment horizontal="left" vertical="center"/>
    </xf>
    <xf numFmtId="0" fontId="2" fillId="0" borderId="0" xfId="0" applyFont="1" applyBorder="1"/>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0" fontId="4" fillId="10" borderId="14" xfId="0" applyFont="1" applyFill="1" applyBorder="1" applyAlignment="1">
      <alignment horizontal="left" vertical="center"/>
    </xf>
    <xf numFmtId="0" fontId="4" fillId="10" borderId="14"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8" xfId="3" applyNumberFormat="1" applyFont="1" applyFill="1" applyBorder="1" applyAlignment="1">
      <alignment horizontal="center"/>
    </xf>
    <xf numFmtId="168" fontId="7" fillId="9" borderId="5" xfId="0" applyNumberFormat="1" applyFont="1" applyFill="1" applyBorder="1" applyAlignment="1">
      <alignment horizontal="left"/>
    </xf>
    <xf numFmtId="168" fontId="7" fillId="9" borderId="2" xfId="0" applyNumberFormat="1" applyFont="1" applyFill="1" applyBorder="1" applyAlignment="1">
      <alignment horizontal="left"/>
    </xf>
    <xf numFmtId="168" fontId="7" fillId="9" borderId="3" xfId="0" applyNumberFormat="1" applyFont="1" applyFill="1" applyBorder="1" applyAlignment="1">
      <alignment horizontal="left"/>
    </xf>
    <xf numFmtId="168" fontId="7" fillId="9" borderId="5" xfId="0" applyNumberFormat="1" applyFont="1" applyFill="1" applyBorder="1" applyAlignment="1"/>
    <xf numFmtId="168" fontId="7" fillId="9" borderId="2" xfId="0" applyNumberFormat="1" applyFont="1" applyFill="1" applyBorder="1" applyAlignment="1"/>
    <xf numFmtId="0" fontId="4" fillId="10" borderId="14" xfId="0" applyFont="1" applyFill="1" applyBorder="1"/>
    <xf numFmtId="168" fontId="4" fillId="10" borderId="6" xfId="0" applyNumberFormat="1" applyFont="1" applyFill="1" applyBorder="1" applyAlignment="1">
      <alignment horizontal="center"/>
    </xf>
    <xf numFmtId="168" fontId="4" fillId="10" borderId="8" xfId="0" applyNumberFormat="1" applyFont="1" applyFill="1" applyBorder="1" applyAlignment="1">
      <alignment horizontal="center"/>
    </xf>
    <xf numFmtId="4" fontId="4" fillId="10" borderId="8" xfId="3" applyNumberFormat="1" applyFont="1" applyFill="1" applyBorder="1" applyAlignment="1">
      <alignment horizontal="center" vertical="center"/>
    </xf>
    <xf numFmtId="4" fontId="4" fillId="10" borderId="8" xfId="3" applyNumberFormat="1" applyFont="1" applyFill="1" applyBorder="1" applyAlignment="1">
      <alignment horizontal="center"/>
    </xf>
    <xf numFmtId="168" fontId="2" fillId="7" borderId="9" xfId="0" applyNumberFormat="1" applyFont="1" applyFill="1" applyBorder="1" applyAlignment="1">
      <alignment horizontal="center" vertical="center"/>
    </xf>
    <xf numFmtId="168" fontId="2" fillId="7" borderId="7" xfId="0" applyNumberFormat="1" applyFont="1" applyFill="1" applyBorder="1" applyAlignment="1">
      <alignment horizontal="center" vertical="center"/>
    </xf>
    <xf numFmtId="168" fontId="2" fillId="7" borderId="14" xfId="0" applyNumberFormat="1" applyFont="1" applyFill="1" applyBorder="1" applyAlignment="1">
      <alignment horizontal="center" vertical="center"/>
    </xf>
    <xf numFmtId="168" fontId="2" fillId="3" borderId="9" xfId="0" applyNumberFormat="1" applyFont="1" applyFill="1" applyBorder="1" applyAlignment="1">
      <alignment horizontal="center" vertical="center"/>
    </xf>
    <xf numFmtId="168" fontId="2" fillId="3" borderId="7" xfId="0" applyNumberFormat="1" applyFont="1" applyFill="1" applyBorder="1" applyAlignment="1">
      <alignment horizontal="center" vertical="center"/>
    </xf>
    <xf numFmtId="168" fontId="2" fillId="3" borderId="14" xfId="0" applyNumberFormat="1" applyFont="1" applyFill="1" applyBorder="1" applyAlignment="1">
      <alignment horizontal="center" vertical="center"/>
    </xf>
    <xf numFmtId="0" fontId="11" fillId="0" borderId="0" xfId="0" applyFont="1" applyAlignment="1">
      <alignment horizontal="center"/>
    </xf>
    <xf numFmtId="0" fontId="11" fillId="3" borderId="0" xfId="0" applyFont="1" applyFill="1"/>
    <xf numFmtId="0" fontId="6" fillId="0" borderId="0" xfId="0" applyFont="1" applyBorder="1" applyAlignment="1">
      <alignment horizontal="left"/>
    </xf>
    <xf numFmtId="0" fontId="6" fillId="12" borderId="0" xfId="0" applyFont="1" applyFill="1" applyBorder="1" applyAlignment="1">
      <alignment horizontal="left"/>
    </xf>
    <xf numFmtId="0" fontId="6" fillId="0" borderId="13" xfId="0" applyNumberFormat="1" applyFont="1" applyBorder="1" applyAlignment="1">
      <alignment horizontal="center"/>
    </xf>
    <xf numFmtId="0" fontId="0" fillId="0" borderId="13" xfId="0" applyNumberFormat="1" applyBorder="1" applyAlignment="1">
      <alignment horizontal="center"/>
    </xf>
    <xf numFmtId="0" fontId="6" fillId="12" borderId="0" xfId="0" applyNumberFormat="1" applyFont="1" applyFill="1" applyBorder="1" applyAlignment="1">
      <alignment horizontal="center"/>
    </xf>
    <xf numFmtId="168" fontId="11" fillId="0" borderId="0" xfId="0" applyNumberFormat="1" applyFont="1"/>
    <xf numFmtId="0" fontId="0" fillId="0" borderId="13" xfId="0" applyBorder="1" applyAlignment="1"/>
    <xf numFmtId="0" fontId="0" fillId="0" borderId="13" xfId="0" applyNumberFormat="1" applyBorder="1" applyAlignment="1">
      <alignment horizontal="center" vertical="center"/>
    </xf>
    <xf numFmtId="0" fontId="0" fillId="0" borderId="13" xfId="0" applyBorder="1" applyAlignment="1">
      <alignment vertical="center"/>
    </xf>
    <xf numFmtId="0" fontId="15" fillId="8" borderId="0" xfId="0" applyFont="1" applyFill="1"/>
    <xf numFmtId="0" fontId="16" fillId="8" borderId="0" xfId="0" applyFont="1" applyFill="1"/>
    <xf numFmtId="0" fontId="17" fillId="0" borderId="0" xfId="0" applyFont="1"/>
    <xf numFmtId="0" fontId="18" fillId="5" borderId="7" xfId="0" applyFont="1" applyFill="1" applyBorder="1" applyAlignment="1">
      <alignment horizontal="left"/>
    </xf>
    <xf numFmtId="0" fontId="18" fillId="5" borderId="7" xfId="0" applyFont="1" applyFill="1" applyBorder="1" applyAlignment="1">
      <alignment horizontal="center"/>
    </xf>
    <xf numFmtId="0" fontId="18" fillId="5" borderId="8" xfId="0" applyFont="1" applyFill="1" applyBorder="1" applyAlignment="1">
      <alignment horizontal="center"/>
    </xf>
    <xf numFmtId="0" fontId="18" fillId="5" borderId="8" xfId="0" applyFont="1" applyFill="1" applyBorder="1" applyAlignment="1">
      <alignment horizontal="right"/>
    </xf>
    <xf numFmtId="0" fontId="19" fillId="4" borderId="4" xfId="0" applyFont="1" applyFill="1" applyBorder="1" applyAlignment="1">
      <alignment horizontal="left"/>
    </xf>
    <xf numFmtId="0" fontId="19" fillId="4" borderId="5" xfId="0" applyFont="1" applyFill="1" applyBorder="1"/>
    <xf numFmtId="166" fontId="19" fillId="10" borderId="4" xfId="2" applyNumberFormat="1" applyFont="1" applyFill="1" applyBorder="1"/>
    <xf numFmtId="0" fontId="19" fillId="4" borderId="3" xfId="0" applyFont="1" applyFill="1" applyBorder="1"/>
    <xf numFmtId="166" fontId="19" fillId="4" borderId="4" xfId="2" applyNumberFormat="1" applyFont="1" applyFill="1" applyBorder="1"/>
    <xf numFmtId="0" fontId="19" fillId="4" borderId="5" xfId="0" quotePrefix="1" applyFont="1" applyFill="1" applyBorder="1"/>
    <xf numFmtId="0" fontId="18" fillId="5" borderId="0" xfId="0" applyFont="1" applyFill="1" applyBorder="1"/>
    <xf numFmtId="166" fontId="18" fillId="5" borderId="8" xfId="2" applyNumberFormat="1" applyFont="1" applyFill="1" applyBorder="1"/>
    <xf numFmtId="0" fontId="19" fillId="0" borderId="0" xfId="0" applyFont="1"/>
    <xf numFmtId="3" fontId="19" fillId="10" borderId="4" xfId="0" applyNumberFormat="1" applyFont="1" applyFill="1" applyBorder="1"/>
    <xf numFmtId="3" fontId="19" fillId="4" borderId="4" xfId="0" applyNumberFormat="1" applyFont="1" applyFill="1" applyBorder="1"/>
    <xf numFmtId="0" fontId="18" fillId="5" borderId="8" xfId="0" applyFont="1" applyFill="1" applyBorder="1"/>
    <xf numFmtId="3" fontId="18" fillId="5" borderId="8" xfId="0" applyNumberFormat="1" applyFont="1" applyFill="1" applyBorder="1"/>
    <xf numFmtId="0" fontId="20" fillId="0" borderId="0" xfId="0" applyFont="1"/>
    <xf numFmtId="0" fontId="18" fillId="5" borderId="6" xfId="0" applyFont="1" applyFill="1" applyBorder="1" applyAlignment="1">
      <alignment horizontal="left"/>
    </xf>
    <xf numFmtId="0" fontId="18" fillId="5" borderId="12" xfId="0" applyFont="1" applyFill="1" applyBorder="1"/>
    <xf numFmtId="0" fontId="21" fillId="5" borderId="12" xfId="0" applyFont="1" applyFill="1" applyBorder="1"/>
    <xf numFmtId="0" fontId="19" fillId="4" borderId="0" xfId="0" quotePrefix="1" applyFont="1" applyFill="1" applyBorder="1" applyAlignment="1">
      <alignment vertical="top"/>
    </xf>
    <xf numFmtId="0" fontId="19" fillId="4" borderId="0" xfId="0" applyFont="1" applyFill="1" applyBorder="1" applyAlignment="1">
      <alignment vertical="top"/>
    </xf>
    <xf numFmtId="0" fontId="6" fillId="5" borderId="8" xfId="0" applyFont="1" applyFill="1" applyBorder="1"/>
    <xf numFmtId="0" fontId="6" fillId="0" borderId="13" xfId="0" applyFont="1" applyBorder="1" applyAlignment="1">
      <alignment horizontal="left" vertical="center" wrapText="1"/>
    </xf>
    <xf numFmtId="168" fontId="14" fillId="0" borderId="0" xfId="0" applyNumberFormat="1" applyFont="1" applyFill="1" applyAlignment="1">
      <alignment horizontal="center"/>
    </xf>
    <xf numFmtId="0" fontId="14" fillId="0" borderId="0" xfId="0" applyFont="1" applyFill="1"/>
    <xf numFmtId="0" fontId="22" fillId="0" borderId="0" xfId="0" applyFont="1"/>
    <xf numFmtId="0" fontId="23" fillId="8" borderId="11" xfId="0" applyFont="1" applyFill="1" applyBorder="1"/>
    <xf numFmtId="0" fontId="24" fillId="8" borderId="12" xfId="0" applyFont="1" applyFill="1" applyBorder="1"/>
    <xf numFmtId="0" fontId="24" fillId="8" borderId="12" xfId="0" applyFont="1" applyFill="1" applyBorder="1" applyAlignment="1">
      <alignment horizontal="right"/>
    </xf>
    <xf numFmtId="0" fontId="25" fillId="5" borderId="4" xfId="0" applyFont="1" applyFill="1" applyBorder="1"/>
    <xf numFmtId="0" fontId="25" fillId="5" borderId="4" xfId="0" applyFont="1" applyFill="1" applyBorder="1" applyAlignment="1">
      <alignment horizontal="right"/>
    </xf>
    <xf numFmtId="0" fontId="25" fillId="5" borderId="4" xfId="0" applyFont="1" applyFill="1" applyBorder="1" applyAlignment="1">
      <alignment horizontal="center"/>
    </xf>
    <xf numFmtId="0" fontId="25" fillId="5" borderId="5" xfId="0" applyFont="1" applyFill="1" applyBorder="1" applyAlignment="1">
      <alignment horizontal="right"/>
    </xf>
    <xf numFmtId="0" fontId="22" fillId="0" borderId="0" xfId="0" applyFont="1" applyAlignment="1">
      <alignment horizontal="center"/>
    </xf>
    <xf numFmtId="0" fontId="26" fillId="4" borderId="4" xfId="0" applyFont="1" applyFill="1" applyBorder="1"/>
    <xf numFmtId="166" fontId="26" fillId="10" borderId="5" xfId="2" applyNumberFormat="1" applyFont="1" applyFill="1" applyBorder="1" applyAlignment="1">
      <alignment horizontal="right"/>
    </xf>
    <xf numFmtId="166" fontId="26" fillId="10" borderId="5" xfId="2" applyNumberFormat="1" applyFont="1" applyFill="1" applyBorder="1" applyAlignment="1">
      <alignment horizontal="left"/>
    </xf>
    <xf numFmtId="9" fontId="22" fillId="0" borderId="0" xfId="0" applyNumberFormat="1" applyFont="1" applyAlignment="1">
      <alignment horizontal="center"/>
    </xf>
    <xf numFmtId="0" fontId="26" fillId="4" borderId="5" xfId="0" applyFont="1" applyFill="1" applyBorder="1"/>
    <xf numFmtId="166" fontId="26" fillId="4" borderId="5" xfId="2" applyNumberFormat="1" applyFont="1" applyFill="1" applyBorder="1" applyAlignment="1">
      <alignment horizontal="left"/>
    </xf>
    <xf numFmtId="0" fontId="25" fillId="5" borderId="10" xfId="0" applyFont="1" applyFill="1" applyBorder="1"/>
    <xf numFmtId="0" fontId="28" fillId="5" borderId="1" xfId="0" applyFont="1" applyFill="1" applyBorder="1"/>
    <xf numFmtId="166" fontId="25" fillId="5" borderId="9" xfId="2" applyNumberFormat="1" applyFont="1" applyFill="1" applyBorder="1" applyAlignment="1">
      <alignment horizontal="left"/>
    </xf>
    <xf numFmtId="166" fontId="25" fillId="5" borderId="10" xfId="2" applyNumberFormat="1" applyFont="1" applyFill="1" applyBorder="1" applyAlignment="1">
      <alignment horizontal="right"/>
    </xf>
    <xf numFmtId="0" fontId="25" fillId="0" borderId="0" xfId="0" applyFont="1" applyFill="1" applyBorder="1"/>
    <xf numFmtId="0" fontId="25" fillId="0" borderId="0" xfId="0" applyFont="1" applyFill="1" applyBorder="1" applyAlignment="1">
      <alignment horizontal="right"/>
    </xf>
    <xf numFmtId="0" fontId="26" fillId="0" borderId="0" xfId="0" applyFont="1" applyFill="1"/>
    <xf numFmtId="166" fontId="25" fillId="0" borderId="0" xfId="2" applyNumberFormat="1" applyFont="1" applyFill="1" applyBorder="1" applyAlignment="1">
      <alignment horizontal="right"/>
    </xf>
    <xf numFmtId="0" fontId="23" fillId="8" borderId="8" xfId="0" applyFont="1" applyFill="1" applyBorder="1"/>
    <xf numFmtId="0" fontId="24" fillId="8" borderId="0" xfId="0" applyFont="1" applyFill="1"/>
    <xf numFmtId="0" fontId="24" fillId="8" borderId="0" xfId="0" applyFont="1" applyFill="1" applyAlignment="1">
      <alignment horizontal="left"/>
    </xf>
    <xf numFmtId="0" fontId="24" fillId="8" borderId="0" xfId="0" applyFont="1" applyFill="1" applyAlignment="1">
      <alignment horizontal="right"/>
    </xf>
    <xf numFmtId="0" fontId="25" fillId="5" borderId="4" xfId="0" applyFont="1" applyFill="1" applyBorder="1" applyAlignment="1">
      <alignment horizontal="left"/>
    </xf>
    <xf numFmtId="0" fontId="26" fillId="4" borderId="4" xfId="0" quotePrefix="1" applyFont="1" applyFill="1" applyBorder="1"/>
    <xf numFmtId="3" fontId="26" fillId="4" borderId="4" xfId="0" applyNumberFormat="1" applyFont="1" applyFill="1" applyBorder="1" applyAlignment="1">
      <alignment horizontal="right"/>
    </xf>
    <xf numFmtId="3" fontId="26" fillId="10" borderId="4" xfId="0" applyNumberFormat="1" applyFont="1" applyFill="1" applyBorder="1" applyAlignment="1">
      <alignment horizontal="right"/>
    </xf>
    <xf numFmtId="0" fontId="22" fillId="0" borderId="6" xfId="0" applyFont="1" applyBorder="1"/>
    <xf numFmtId="0" fontId="25" fillId="11" borderId="4" xfId="0" applyFont="1" applyFill="1" applyBorder="1"/>
    <xf numFmtId="3" fontId="25" fillId="5" borderId="4" xfId="0" applyNumberFormat="1" applyFont="1" applyFill="1" applyBorder="1" applyAlignment="1">
      <alignment horizontal="right"/>
    </xf>
    <xf numFmtId="0" fontId="22" fillId="0" borderId="0" xfId="0" applyFont="1" applyAlignment="1">
      <alignment horizontal="right"/>
    </xf>
    <xf numFmtId="0" fontId="25" fillId="5" borderId="6" xfId="0" applyFont="1" applyFill="1" applyBorder="1" applyAlignment="1">
      <alignment horizontal="left"/>
    </xf>
    <xf numFmtId="0" fontId="26" fillId="0" borderId="0" xfId="0" applyFont="1"/>
    <xf numFmtId="0" fontId="27" fillId="0" borderId="0" xfId="0" applyFont="1"/>
    <xf numFmtId="0" fontId="27" fillId="0" borderId="0" xfId="0" applyFont="1" applyAlignment="1">
      <alignment horizontal="right"/>
    </xf>
    <xf numFmtId="0" fontId="29" fillId="4" borderId="10" xfId="0" applyFont="1" applyFill="1" applyBorder="1" applyAlignment="1">
      <alignment vertical="top" wrapText="1"/>
    </xf>
    <xf numFmtId="0" fontId="29" fillId="4" borderId="1" xfId="0" applyFont="1" applyFill="1" applyBorder="1" applyAlignment="1">
      <alignment vertical="top" wrapText="1"/>
    </xf>
    <xf numFmtId="0" fontId="29" fillId="4" borderId="8" xfId="0" applyFont="1" applyFill="1" applyBorder="1" applyAlignment="1">
      <alignment vertical="top" wrapText="1"/>
    </xf>
    <xf numFmtId="0" fontId="29" fillId="4" borderId="0" xfId="0" applyFont="1" applyFill="1" applyBorder="1" applyAlignment="1">
      <alignment vertical="top" wrapText="1"/>
    </xf>
    <xf numFmtId="0" fontId="29" fillId="4" borderId="0" xfId="0" applyFont="1" applyFill="1" applyBorder="1" applyAlignment="1">
      <alignment horizontal="left" vertical="top" wrapText="1"/>
    </xf>
    <xf numFmtId="0" fontId="29" fillId="4" borderId="8" xfId="0" applyFont="1" applyFill="1" applyBorder="1" applyAlignment="1">
      <alignment horizontal="left" vertical="top" wrapText="1"/>
    </xf>
    <xf numFmtId="0" fontId="29" fillId="4" borderId="0" xfId="0" applyFont="1" applyFill="1" applyBorder="1" applyAlignment="1">
      <alignment horizontal="right" vertical="top" wrapText="1"/>
    </xf>
    <xf numFmtId="0" fontId="26" fillId="4" borderId="8" xfId="0" quotePrefix="1" applyFont="1" applyFill="1" applyBorder="1" applyAlignment="1">
      <alignment vertical="top"/>
    </xf>
    <xf numFmtId="0" fontId="26" fillId="4" borderId="0" xfId="0" applyFont="1" applyFill="1" applyBorder="1" applyAlignment="1">
      <alignment vertical="top"/>
    </xf>
    <xf numFmtId="0" fontId="26" fillId="4" borderId="0" xfId="0" applyFont="1" applyFill="1" applyBorder="1" applyAlignment="1">
      <alignment horizontal="right" vertical="top"/>
    </xf>
    <xf numFmtId="0" fontId="30" fillId="8" borderId="0" xfId="0" applyFont="1" applyFill="1"/>
    <xf numFmtId="0" fontId="31" fillId="8" borderId="0" xfId="0" applyFont="1" applyFill="1"/>
    <xf numFmtId="0" fontId="32" fillId="0" borderId="0" xfId="0" applyFont="1"/>
    <xf numFmtId="0" fontId="32" fillId="0" borderId="0" xfId="0" applyFont="1" applyAlignment="1">
      <alignment horizontal="center"/>
    </xf>
    <xf numFmtId="0" fontId="33" fillId="0" borderId="0" xfId="0" applyFont="1"/>
    <xf numFmtId="0" fontId="34" fillId="11" borderId="7" xfId="0" applyFont="1" applyFill="1" applyBorder="1" applyAlignment="1">
      <alignment horizontal="left"/>
    </xf>
    <xf numFmtId="0" fontId="34" fillId="11" borderId="7" xfId="0" applyFont="1" applyFill="1" applyBorder="1" applyAlignment="1">
      <alignment horizontal="center"/>
    </xf>
    <xf numFmtId="0" fontId="34" fillId="11" borderId="8" xfId="0" applyFont="1" applyFill="1" applyBorder="1" applyAlignment="1">
      <alignment horizontal="center"/>
    </xf>
    <xf numFmtId="0" fontId="34" fillId="11" borderId="8" xfId="0" applyFont="1" applyFill="1" applyBorder="1" applyAlignment="1">
      <alignment horizontal="right"/>
    </xf>
    <xf numFmtId="0" fontId="33" fillId="10" borderId="4" xfId="0" applyFont="1" applyFill="1" applyBorder="1" applyAlignment="1">
      <alignment horizontal="left"/>
    </xf>
    <xf numFmtId="0" fontId="33" fillId="10" borderId="4" xfId="0" applyFont="1" applyFill="1" applyBorder="1" applyAlignment="1">
      <alignment wrapText="1"/>
    </xf>
    <xf numFmtId="166" fontId="33" fillId="10" borderId="4" xfId="2" applyNumberFormat="1" applyFont="1" applyFill="1" applyBorder="1" applyAlignment="1">
      <alignment horizontal="right"/>
    </xf>
    <xf numFmtId="166" fontId="33" fillId="10" borderId="4" xfId="2" applyNumberFormat="1" applyFont="1" applyFill="1" applyBorder="1"/>
    <xf numFmtId="166" fontId="33" fillId="10" borderId="5" xfId="2" applyNumberFormat="1" applyFont="1" applyFill="1" applyBorder="1"/>
    <xf numFmtId="0" fontId="33" fillId="4" borderId="4" xfId="0" applyFont="1" applyFill="1" applyBorder="1"/>
    <xf numFmtId="0" fontId="33" fillId="10" borderId="4" xfId="0" applyFont="1" applyFill="1" applyBorder="1"/>
    <xf numFmtId="0" fontId="34" fillId="5" borderId="8" xfId="0" applyFont="1" applyFill="1" applyBorder="1"/>
    <xf numFmtId="0" fontId="34" fillId="5" borderId="0" xfId="0" applyFont="1" applyFill="1" applyBorder="1"/>
    <xf numFmtId="166" fontId="34" fillId="5" borderId="8" xfId="2" applyNumberFormat="1" applyFont="1" applyFill="1" applyBorder="1"/>
    <xf numFmtId="0" fontId="34" fillId="11" borderId="11" xfId="0" applyFont="1" applyFill="1" applyBorder="1" applyAlignment="1">
      <alignment horizontal="left"/>
    </xf>
    <xf numFmtId="0" fontId="33" fillId="4" borderId="5" xfId="0" applyFont="1" applyFill="1" applyBorder="1"/>
    <xf numFmtId="3" fontId="33" fillId="10" borderId="4" xfId="0" applyNumberFormat="1" applyFont="1" applyFill="1" applyBorder="1"/>
    <xf numFmtId="0" fontId="33" fillId="4" borderId="5" xfId="0" quotePrefix="1" applyFont="1" applyFill="1" applyBorder="1"/>
    <xf numFmtId="3" fontId="33" fillId="4" borderId="4" xfId="0" applyNumberFormat="1" applyFont="1" applyFill="1" applyBorder="1"/>
    <xf numFmtId="3" fontId="33" fillId="10" borderId="10" xfId="0" applyNumberFormat="1" applyFont="1" applyFill="1" applyBorder="1"/>
    <xf numFmtId="3" fontId="33" fillId="4" borderId="10" xfId="0" applyNumberFormat="1" applyFont="1" applyFill="1" applyBorder="1"/>
    <xf numFmtId="0" fontId="34" fillId="11" borderId="8" xfId="0" applyFont="1" applyFill="1" applyBorder="1"/>
    <xf numFmtId="3" fontId="34" fillId="5" borderId="8" xfId="0" applyNumberFormat="1" applyFont="1" applyFill="1" applyBorder="1"/>
    <xf numFmtId="0" fontId="35" fillId="0" borderId="0" xfId="0" applyFont="1"/>
    <xf numFmtId="0" fontId="34" fillId="5" borderId="6" xfId="0" applyFont="1" applyFill="1" applyBorder="1" applyAlignment="1">
      <alignment horizontal="left"/>
    </xf>
    <xf numFmtId="0" fontId="36" fillId="4" borderId="1" xfId="0" applyFont="1" applyFill="1" applyBorder="1" applyAlignment="1">
      <alignment vertical="top" wrapText="1"/>
    </xf>
    <xf numFmtId="0" fontId="36" fillId="4" borderId="0" xfId="0" applyFont="1" applyFill="1" applyBorder="1" applyAlignment="1">
      <alignment vertical="top" wrapText="1"/>
    </xf>
    <xf numFmtId="0" fontId="33" fillId="4" borderId="0" xfId="0" quotePrefix="1" applyFont="1" applyFill="1" applyBorder="1" applyAlignment="1">
      <alignment vertical="top"/>
    </xf>
    <xf numFmtId="0" fontId="33" fillId="4" borderId="0" xfId="0" applyFont="1" applyFill="1" applyBorder="1" applyAlignment="1">
      <alignment vertical="top"/>
    </xf>
    <xf numFmtId="168" fontId="32" fillId="0" borderId="0" xfId="0" applyNumberFormat="1" applyFont="1"/>
    <xf numFmtId="168" fontId="32" fillId="0" borderId="0" xfId="0" applyNumberFormat="1" applyFont="1" applyAlignment="1">
      <alignment horizontal="center"/>
    </xf>
    <xf numFmtId="0" fontId="39" fillId="2" borderId="4" xfId="0" applyFont="1" applyFill="1" applyBorder="1" applyAlignment="1">
      <alignment horizontal="center" vertical="center"/>
    </xf>
    <xf numFmtId="0" fontId="5" fillId="8" borderId="0" xfId="0" applyFont="1" applyFill="1" applyBorder="1" applyAlignment="1"/>
    <xf numFmtId="1" fontId="4" fillId="10" borderId="8" xfId="3" applyNumberFormat="1" applyFont="1" applyFill="1" applyBorder="1" applyAlignment="1">
      <alignment horizontal="center"/>
    </xf>
    <xf numFmtId="1" fontId="4" fillId="10" borderId="4" xfId="3" applyNumberFormat="1" applyFont="1" applyFill="1" applyBorder="1" applyAlignment="1">
      <alignment horizontal="center"/>
    </xf>
    <xf numFmtId="1" fontId="4" fillId="10" borderId="10" xfId="3" applyNumberFormat="1" applyFont="1" applyFill="1" applyBorder="1" applyAlignment="1">
      <alignment horizontal="center"/>
    </xf>
    <xf numFmtId="3" fontId="4" fillId="10" borderId="8" xfId="3" applyNumberFormat="1" applyFont="1" applyFill="1" applyBorder="1" applyAlignment="1">
      <alignment horizontal="center"/>
    </xf>
    <xf numFmtId="0" fontId="8" fillId="0" borderId="0" xfId="0" applyFont="1" applyBorder="1"/>
    <xf numFmtId="0" fontId="8" fillId="0" borderId="1" xfId="0" applyFont="1" applyBorder="1"/>
    <xf numFmtId="0" fontId="5" fillId="8" borderId="8" xfId="0" applyFont="1" applyFill="1" applyBorder="1" applyAlignment="1"/>
    <xf numFmtId="4" fontId="7" fillId="11" borderId="4" xfId="0" applyNumberFormat="1" applyFont="1" applyFill="1" applyBorder="1" applyAlignment="1">
      <alignment horizontal="center"/>
    </xf>
    <xf numFmtId="10" fontId="0" fillId="0" borderId="0" xfId="1" applyNumberFormat="1" applyFont="1"/>
    <xf numFmtId="10" fontId="0" fillId="0" borderId="0" xfId="0" applyNumberFormat="1"/>
    <xf numFmtId="0" fontId="40" fillId="0" borderId="0" xfId="0" applyFont="1"/>
    <xf numFmtId="165" fontId="5" fillId="16" borderId="4" xfId="3" applyFont="1" applyFill="1" applyBorder="1" applyAlignment="1">
      <alignment horizontal="left"/>
    </xf>
    <xf numFmtId="165" fontId="5" fillId="16" borderId="4" xfId="3" applyFont="1" applyFill="1" applyBorder="1" applyAlignment="1">
      <alignment horizontal="center"/>
    </xf>
    <xf numFmtId="165" fontId="2" fillId="5" borderId="4" xfId="3" applyFont="1" applyFill="1" applyBorder="1" applyAlignment="1">
      <alignment horizontal="left" indent="2"/>
    </xf>
    <xf numFmtId="165" fontId="2" fillId="5" borderId="4" xfId="3" applyFont="1" applyFill="1" applyBorder="1"/>
    <xf numFmtId="171" fontId="2" fillId="5" borderId="4" xfId="3" applyNumberFormat="1" applyFont="1" applyFill="1" applyBorder="1"/>
    <xf numFmtId="165" fontId="6" fillId="5" borderId="4" xfId="3" applyFont="1" applyFill="1" applyBorder="1"/>
    <xf numFmtId="171"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38" fillId="0" borderId="0" xfId="0" applyFont="1"/>
    <xf numFmtId="0" fontId="7" fillId="0" borderId="8" xfId="0" applyFont="1" applyFill="1" applyBorder="1"/>
    <xf numFmtId="0" fontId="41" fillId="4" borderId="5" xfId="0" applyFont="1" applyFill="1" applyBorder="1"/>
    <xf numFmtId="0" fontId="6" fillId="4" borderId="5" xfId="0" applyFont="1" applyFill="1" applyBorder="1"/>
    <xf numFmtId="0" fontId="2" fillId="4" borderId="4" xfId="0" applyFont="1" applyFill="1" applyBorder="1" applyAlignment="1">
      <alignment horizontal="left"/>
    </xf>
    <xf numFmtId="165" fontId="42" fillId="10" borderId="4" xfId="3" applyFont="1" applyFill="1" applyBorder="1"/>
    <xf numFmtId="165" fontId="2" fillId="10" borderId="4" xfId="3" applyFont="1" applyFill="1" applyBorder="1"/>
    <xf numFmtId="165" fontId="6" fillId="5" borderId="4" xfId="3" applyFont="1" applyFill="1" applyBorder="1" applyAlignment="1">
      <alignment horizontal="left"/>
    </xf>
    <xf numFmtId="165" fontId="42" fillId="5" borderId="4" xfId="3" applyFont="1" applyFill="1" applyBorder="1"/>
    <xf numFmtId="0" fontId="6" fillId="4" borderId="4" xfId="0" applyFont="1" applyFill="1" applyBorder="1" applyAlignment="1">
      <alignment horizontal="left"/>
    </xf>
    <xf numFmtId="165" fontId="43" fillId="10" borderId="4" xfId="3" applyFont="1" applyFill="1" applyBorder="1"/>
    <xf numFmtId="165" fontId="6" fillId="10" borderId="4" xfId="3" applyFont="1" applyFill="1" applyBorder="1"/>
    <xf numFmtId="0" fontId="2" fillId="4" borderId="7" xfId="0" applyFont="1" applyFill="1" applyBorder="1" applyAlignment="1">
      <alignment horizontal="left"/>
    </xf>
    <xf numFmtId="171" fontId="2" fillId="10" borderId="4" xfId="3" applyNumberFormat="1" applyFont="1" applyFill="1" applyBorder="1"/>
    <xf numFmtId="0" fontId="5" fillId="8" borderId="12" xfId="0" applyFont="1" applyFill="1" applyBorder="1"/>
    <xf numFmtId="0" fontId="8" fillId="8" borderId="12" xfId="0" applyFont="1" applyFill="1" applyBorder="1"/>
    <xf numFmtId="0" fontId="7" fillId="5" borderId="3" xfId="0" applyFont="1" applyFill="1" applyBorder="1"/>
    <xf numFmtId="0" fontId="7" fillId="5" borderId="4" xfId="0" applyFont="1" applyFill="1" applyBorder="1"/>
    <xf numFmtId="0" fontId="7" fillId="5" borderId="7" xfId="0" applyFont="1" applyFill="1" applyBorder="1" applyAlignment="1">
      <alignment horizontal="center"/>
    </xf>
    <xf numFmtId="0" fontId="7" fillId="5" borderId="8" xfId="0" applyFont="1" applyFill="1" applyBorder="1" applyAlignment="1">
      <alignment horizontal="center"/>
    </xf>
    <xf numFmtId="0" fontId="7" fillId="5" borderId="5" xfId="0" applyFont="1" applyFill="1" applyBorder="1" applyAlignment="1">
      <alignment horizontal="right"/>
    </xf>
    <xf numFmtId="0" fontId="2" fillId="4" borderId="3" xfId="0" applyFont="1" applyFill="1" applyBorder="1" applyAlignment="1">
      <alignment horizontal="left" indent="1"/>
    </xf>
    <xf numFmtId="0" fontId="6" fillId="4" borderId="4" xfId="0" applyFont="1" applyFill="1" applyBorder="1"/>
    <xf numFmtId="166" fontId="2" fillId="10" borderId="5" xfId="2" applyNumberFormat="1" applyFont="1" applyFill="1" applyBorder="1" applyAlignment="1">
      <alignment horizontal="center"/>
    </xf>
    <xf numFmtId="166" fontId="6" fillId="5" borderId="5" xfId="2" applyNumberFormat="1" applyFont="1" applyFill="1" applyBorder="1" applyAlignment="1">
      <alignment horizontal="center"/>
    </xf>
    <xf numFmtId="0" fontId="6" fillId="4" borderId="3" xfId="0" applyFont="1" applyFill="1" applyBorder="1"/>
    <xf numFmtId="166" fontId="6" fillId="10" borderId="5" xfId="2" applyNumberFormat="1" applyFont="1" applyFill="1" applyBorder="1" applyAlignment="1">
      <alignment horizontal="center"/>
    </xf>
    <xf numFmtId="0" fontId="2" fillId="4" borderId="3" xfId="0" applyFont="1" applyFill="1" applyBorder="1"/>
    <xf numFmtId="0" fontId="2" fillId="4" borderId="5" xfId="0" applyFont="1" applyFill="1" applyBorder="1"/>
    <xf numFmtId="0" fontId="2" fillId="4" borderId="4" xfId="0" applyFont="1" applyFill="1" applyBorder="1"/>
    <xf numFmtId="0" fontId="7" fillId="5" borderId="1" xfId="0" applyFont="1" applyFill="1" applyBorder="1"/>
    <xf numFmtId="0" fontId="4" fillId="5" borderId="1" xfId="0" applyFont="1" applyFill="1" applyBorder="1"/>
    <xf numFmtId="166" fontId="7" fillId="5" borderId="9" xfId="2" applyNumberFormat="1" applyFont="1" applyFill="1" applyBorder="1"/>
    <xf numFmtId="166" fontId="7" fillId="5" borderId="10" xfId="2" applyNumberFormat="1" applyFont="1" applyFill="1" applyBorder="1"/>
    <xf numFmtId="166" fontId="20" fillId="11" borderId="5" xfId="2" applyNumberFormat="1" applyFont="1" applyFill="1" applyBorder="1"/>
    <xf numFmtId="3" fontId="20" fillId="11" borderId="10" xfId="0" applyNumberFormat="1" applyFont="1" applyFill="1" applyBorder="1"/>
    <xf numFmtId="3" fontId="20" fillId="11" borderId="5" xfId="0" applyNumberFormat="1" applyFont="1" applyFill="1" applyBorder="1"/>
    <xf numFmtId="166" fontId="35" fillId="11" borderId="5" xfId="2" applyNumberFormat="1" applyFont="1" applyFill="1" applyBorder="1"/>
    <xf numFmtId="3" fontId="35" fillId="11" borderId="10" xfId="0" applyNumberFormat="1" applyFont="1" applyFill="1" applyBorder="1"/>
    <xf numFmtId="166" fontId="27" fillId="11" borderId="5" xfId="2" applyNumberFormat="1" applyFont="1" applyFill="1" applyBorder="1" applyAlignment="1">
      <alignment horizontal="right"/>
    </xf>
    <xf numFmtId="3" fontId="27" fillId="11" borderId="4" xfId="0" applyNumberFormat="1" applyFont="1" applyFill="1" applyBorder="1" applyAlignment="1">
      <alignment horizontal="right"/>
    </xf>
    <xf numFmtId="0" fontId="7" fillId="9" borderId="9" xfId="0" applyFont="1" applyFill="1" applyBorder="1" applyAlignment="1">
      <alignment horizontal="left" vertical="center"/>
    </xf>
    <xf numFmtId="0" fontId="7" fillId="9" borderId="7" xfId="0" applyFont="1" applyFill="1" applyBorder="1" applyAlignment="1">
      <alignment horizontal="left" vertical="center"/>
    </xf>
    <xf numFmtId="0" fontId="7" fillId="9" borderId="14" xfId="0" applyFont="1" applyFill="1" applyBorder="1" applyAlignment="1">
      <alignment horizontal="left" vertical="center"/>
    </xf>
    <xf numFmtId="168" fontId="4" fillId="7" borderId="2" xfId="0" applyNumberFormat="1" applyFont="1" applyFill="1" applyBorder="1" applyAlignment="1">
      <alignment horizontal="left"/>
    </xf>
    <xf numFmtId="168" fontId="4" fillId="7" borderId="3" xfId="0" applyNumberFormat="1" applyFont="1" applyFill="1" applyBorder="1" applyAlignment="1">
      <alignment horizontal="left"/>
    </xf>
    <xf numFmtId="0" fontId="6" fillId="7" borderId="5" xfId="0" applyNumberFormat="1" applyFont="1" applyFill="1" applyBorder="1" applyAlignment="1">
      <alignment horizontal="left" wrapText="1"/>
    </xf>
    <xf numFmtId="0" fontId="6" fillId="7" borderId="2" xfId="0" applyNumberFormat="1" applyFont="1" applyFill="1" applyBorder="1" applyAlignment="1">
      <alignment horizontal="left" wrapText="1"/>
    </xf>
    <xf numFmtId="0" fontId="2" fillId="7" borderId="0" xfId="0" applyFont="1" applyFill="1" applyBorder="1" applyAlignment="1">
      <alignment horizontal="left" wrapText="1"/>
    </xf>
    <xf numFmtId="0" fontId="2" fillId="7" borderId="1" xfId="0" applyFont="1" applyFill="1" applyBorder="1" applyAlignment="1">
      <alignment horizontal="left" vertical="top" wrapText="1"/>
    </xf>
    <xf numFmtId="0" fontId="2" fillId="7" borderId="0" xfId="0" quotePrefix="1" applyFont="1" applyFill="1" applyBorder="1" applyAlignment="1">
      <alignment horizontal="left" vertical="top" wrapText="1"/>
    </xf>
    <xf numFmtId="0" fontId="2" fillId="7" borderId="1" xfId="0" applyFont="1" applyFill="1" applyBorder="1" applyAlignment="1">
      <alignment horizontal="left" wrapText="1"/>
    </xf>
    <xf numFmtId="0" fontId="2" fillId="7" borderId="0" xfId="0" applyFont="1" applyFill="1" applyBorder="1" applyAlignment="1">
      <alignment horizontal="left" vertical="top" wrapText="1"/>
    </xf>
    <xf numFmtId="0" fontId="2" fillId="7" borderId="8" xfId="0" applyFont="1" applyFill="1" applyBorder="1" applyAlignment="1">
      <alignment horizontal="left"/>
    </xf>
    <xf numFmtId="0" fontId="2" fillId="7" borderId="0" xfId="0" applyFont="1" applyFill="1" applyBorder="1" applyAlignment="1">
      <alignment horizontal="left"/>
    </xf>
    <xf numFmtId="0" fontId="2" fillId="7" borderId="0" xfId="0" applyFont="1" applyFill="1" applyAlignment="1">
      <alignment horizontal="left"/>
    </xf>
    <xf numFmtId="0" fontId="10" fillId="10" borderId="0" xfId="0" applyFont="1" applyFill="1" applyAlignment="1">
      <alignment horizontal="center"/>
    </xf>
    <xf numFmtId="0" fontId="2" fillId="4" borderId="1" xfId="0" applyFont="1" applyFill="1" applyBorder="1" applyAlignment="1">
      <alignment horizontal="left" vertical="top" wrapText="1"/>
    </xf>
    <xf numFmtId="0" fontId="5" fillId="8" borderId="12" xfId="0" applyFont="1" applyFill="1" applyBorder="1" applyAlignment="1">
      <alignment horizontal="left"/>
    </xf>
    <xf numFmtId="49" fontId="2" fillId="10" borderId="1" xfId="0" applyNumberFormat="1" applyFont="1" applyFill="1" applyBorder="1" applyAlignment="1">
      <alignment horizontal="left" vertical="top" wrapText="1"/>
    </xf>
    <xf numFmtId="0" fontId="2"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26" fillId="4" borderId="10" xfId="0" quotePrefix="1" applyFont="1" applyFill="1" applyBorder="1" applyAlignment="1">
      <alignment horizontal="left" vertical="top" wrapText="1"/>
    </xf>
    <xf numFmtId="0" fontId="26" fillId="4" borderId="1" xfId="0" quotePrefix="1" applyFont="1" applyFill="1" applyBorder="1" applyAlignment="1">
      <alignment horizontal="left" vertical="top" wrapText="1"/>
    </xf>
    <xf numFmtId="0" fontId="26" fillId="4" borderId="8" xfId="0" quotePrefix="1" applyFont="1" applyFill="1" applyBorder="1" applyAlignment="1">
      <alignment horizontal="left" vertical="top" wrapText="1"/>
    </xf>
    <xf numFmtId="0" fontId="26" fillId="4" borderId="0" xfId="0" quotePrefix="1" applyFont="1" applyFill="1" applyBorder="1" applyAlignment="1">
      <alignment horizontal="left" vertical="top" wrapText="1"/>
    </xf>
    <xf numFmtId="2" fontId="5" fillId="14" borderId="0" xfId="0" applyNumberFormat="1" applyFont="1" applyFill="1" applyAlignment="1">
      <alignment horizontal="center"/>
    </xf>
    <xf numFmtId="0" fontId="5" fillId="13" borderId="0" xfId="0" applyFont="1" applyFill="1" applyBorder="1" applyAlignment="1">
      <alignment horizontal="center"/>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168" fontId="7" fillId="9" borderId="5" xfId="0" applyNumberFormat="1" applyFont="1" applyFill="1" applyBorder="1" applyAlignment="1">
      <alignment horizontal="left"/>
    </xf>
    <xf numFmtId="168" fontId="7" fillId="9" borderId="2" xfId="0" applyNumberFormat="1" applyFont="1" applyFill="1" applyBorder="1" applyAlignment="1">
      <alignment horizontal="left"/>
    </xf>
    <xf numFmtId="10" fontId="40" fillId="15" borderId="12" xfId="0" applyNumberFormat="1" applyFont="1" applyFill="1" applyBorder="1" applyAlignment="1">
      <alignment horizontal="center"/>
    </xf>
    <xf numFmtId="10" fontId="40" fillId="15" borderId="0" xfId="0" applyNumberFormat="1" applyFont="1" applyFill="1" applyBorder="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0" fontId="33" fillId="4" borderId="1" xfId="0" quotePrefix="1" applyFont="1" applyFill="1" applyBorder="1" applyAlignment="1">
      <alignment horizontal="left" vertical="top" wrapText="1"/>
    </xf>
    <xf numFmtId="0" fontId="33" fillId="4" borderId="0" xfId="0" quotePrefix="1" applyFont="1" applyFill="1" applyBorder="1" applyAlignment="1">
      <alignment horizontal="left" vertical="top" wrapText="1"/>
    </xf>
    <xf numFmtId="0" fontId="21" fillId="4" borderId="1" xfId="0" applyFont="1" applyFill="1" applyBorder="1" applyAlignment="1">
      <alignment horizontal="left" vertical="top"/>
    </xf>
    <xf numFmtId="0" fontId="21" fillId="4" borderId="0" xfId="0" applyFont="1" applyFill="1" applyBorder="1" applyAlignment="1">
      <alignment horizontal="left" vertical="top"/>
    </xf>
    <xf numFmtId="0" fontId="2" fillId="4" borderId="1" xfId="0" quotePrefix="1" applyFont="1" applyFill="1" applyBorder="1" applyAlignment="1">
      <alignment horizontal="left" vertical="top" wrapText="1"/>
    </xf>
    <xf numFmtId="0" fontId="19" fillId="4" borderId="1" xfId="0" quotePrefix="1" applyFont="1" applyFill="1" applyBorder="1" applyAlignment="1">
      <alignment horizontal="left" vertical="top" wrapText="1"/>
    </xf>
    <xf numFmtId="0" fontId="19" fillId="4" borderId="0" xfId="0" quotePrefix="1" applyFont="1" applyFill="1" applyBorder="1" applyAlignment="1">
      <alignment horizontal="left" vertical="top" wrapText="1"/>
    </xf>
    <xf numFmtId="0" fontId="6" fillId="0" borderId="13" xfId="0" applyFont="1" applyBorder="1" applyAlignment="1">
      <alignment horizontal="left" vertical="center" wrapText="1"/>
    </xf>
    <xf numFmtId="0" fontId="6" fillId="0" borderId="13" xfId="0" applyFont="1" applyBorder="1" applyAlignment="1">
      <alignment horizontal="left" wrapText="1"/>
    </xf>
    <xf numFmtId="0" fontId="5" fillId="8" borderId="12" xfId="0" applyFont="1" applyFill="1" applyBorder="1" applyAlignment="1">
      <alignment horizontal="center"/>
    </xf>
    <xf numFmtId="0" fontId="25" fillId="5" borderId="5" xfId="0" applyFont="1" applyFill="1" applyBorder="1"/>
    <xf numFmtId="0" fontId="28" fillId="5" borderId="2" xfId="0" applyFont="1" applyFill="1" applyBorder="1"/>
    <xf numFmtId="0" fontId="28" fillId="5" borderId="3" xfId="0" applyFont="1" applyFill="1" applyBorder="1" applyAlignment="1">
      <alignment horizontal="right"/>
    </xf>
    <xf numFmtId="165" fontId="43" fillId="5" borderId="4" xfId="3" applyFont="1" applyFill="1" applyBorder="1"/>
    <xf numFmtId="3" fontId="35" fillId="11" borderId="5" xfId="0" applyNumberFormat="1" applyFont="1" applyFill="1" applyBorder="1"/>
    <xf numFmtId="0" fontId="34" fillId="5" borderId="5" xfId="0" applyFont="1" applyFill="1" applyBorder="1"/>
    <xf numFmtId="0" fontId="37" fillId="5" borderId="2" xfId="0" applyFont="1" applyFill="1" applyBorder="1"/>
    <xf numFmtId="0" fontId="37" fillId="5" borderId="3" xfId="0" applyFont="1" applyFill="1" applyBorder="1"/>
    <xf numFmtId="0" fontId="6" fillId="9" borderId="8" xfId="0" applyFont="1" applyFill="1" applyBorder="1" applyAlignment="1">
      <alignment horizontal="left"/>
    </xf>
    <xf numFmtId="0" fontId="6" fillId="9" borderId="0" xfId="0" applyFont="1" applyFill="1" applyBorder="1" applyAlignment="1">
      <alignment horizontal="left"/>
    </xf>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BFBFBF"/>
      <color rgb="FFA6A6A6"/>
      <color rgb="FFD9D9D9"/>
      <color rgb="FFEAEAEA"/>
      <color rgb="FF5E6A71"/>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63"/>
  <sheetViews>
    <sheetView showGridLines="0" tabSelected="1" topLeftCell="A31" zoomScale="90" zoomScaleNormal="90" workbookViewId="0">
      <selection activeCell="D71" sqref="D71"/>
    </sheetView>
  </sheetViews>
  <sheetFormatPr defaultColWidth="9.140625" defaultRowHeight="12.75" x14ac:dyDescent="0.2"/>
  <cols>
    <col min="1" max="1" width="2.42578125" style="1" customWidth="1"/>
    <col min="2" max="2" width="41.85546875" style="1" customWidth="1"/>
    <col min="3" max="3" width="17.7109375" style="1" customWidth="1"/>
    <col min="4" max="4" width="14.28515625" style="1" customWidth="1"/>
    <col min="5" max="5" width="13.85546875" style="1" customWidth="1"/>
    <col min="6" max="8" width="19.7109375" style="1" bestFit="1" customWidth="1"/>
    <col min="9" max="9" width="11.5703125" style="1" customWidth="1"/>
    <col min="10" max="16384" width="9.140625" style="1"/>
  </cols>
  <sheetData>
    <row r="2" spans="2:19" x14ac:dyDescent="0.2">
      <c r="B2" s="21" t="s">
        <v>7</v>
      </c>
      <c r="C2" s="5"/>
      <c r="D2" s="5"/>
      <c r="E2" s="5"/>
      <c r="F2" s="5"/>
      <c r="G2" s="5"/>
      <c r="H2" s="5"/>
      <c r="O2" s="9"/>
      <c r="P2" s="9"/>
      <c r="Q2" s="9"/>
      <c r="R2" s="9"/>
      <c r="S2" s="9"/>
    </row>
    <row r="3" spans="2:19" ht="75.75" customHeight="1" x14ac:dyDescent="0.2">
      <c r="B3" s="23" t="s">
        <v>64</v>
      </c>
      <c r="C3" s="329" t="s">
        <v>143</v>
      </c>
      <c r="D3" s="330"/>
      <c r="E3" s="330"/>
      <c r="F3" s="330"/>
      <c r="G3" s="330"/>
      <c r="H3" s="330"/>
      <c r="M3" s="24"/>
      <c r="N3" s="24"/>
      <c r="O3" s="9"/>
      <c r="P3" s="9"/>
      <c r="Q3" s="9"/>
      <c r="R3" s="9"/>
      <c r="S3" s="9"/>
    </row>
    <row r="4" spans="2:19" ht="55.5" customHeight="1" x14ac:dyDescent="0.2">
      <c r="B4" s="63"/>
      <c r="C4" s="58"/>
      <c r="D4" s="64" t="s">
        <v>57</v>
      </c>
      <c r="E4" s="64" t="s">
        <v>58</v>
      </c>
      <c r="F4" s="64" t="s">
        <v>63</v>
      </c>
      <c r="G4" s="64" t="s">
        <v>72</v>
      </c>
      <c r="H4" s="64" t="s">
        <v>75</v>
      </c>
      <c r="M4" s="24"/>
      <c r="N4" s="24"/>
      <c r="O4" s="9"/>
      <c r="P4" s="9"/>
      <c r="Q4" s="9"/>
      <c r="R4" s="9"/>
      <c r="S4" s="9"/>
    </row>
    <row r="5" spans="2:19" x14ac:dyDescent="0.2">
      <c r="B5" s="23" t="s">
        <v>13</v>
      </c>
      <c r="C5" s="58"/>
      <c r="D5" s="260" t="s">
        <v>47</v>
      </c>
      <c r="E5" s="260" t="s">
        <v>47</v>
      </c>
      <c r="F5" s="260" t="s">
        <v>111</v>
      </c>
      <c r="G5" s="260" t="s">
        <v>111</v>
      </c>
      <c r="H5" s="260" t="s">
        <v>111</v>
      </c>
      <c r="M5" s="24"/>
      <c r="N5" s="24"/>
      <c r="O5" s="9"/>
      <c r="P5" s="9"/>
      <c r="Q5" s="9"/>
      <c r="R5" s="9"/>
      <c r="S5" s="9"/>
    </row>
    <row r="6" spans="2:19" x14ac:dyDescent="0.2">
      <c r="B6" s="324" t="s">
        <v>42</v>
      </c>
      <c r="C6" s="59" t="s">
        <v>59</v>
      </c>
      <c r="D6" s="25">
        <v>378.73</v>
      </c>
      <c r="E6" s="97">
        <v>387.73</v>
      </c>
      <c r="F6" s="128">
        <v>96.94</v>
      </c>
      <c r="G6" s="128">
        <v>96.94</v>
      </c>
      <c r="H6" s="128">
        <v>96.94</v>
      </c>
      <c r="M6" s="24"/>
      <c r="N6" s="24"/>
      <c r="O6" s="9"/>
      <c r="P6" s="9"/>
      <c r="Q6" s="9"/>
      <c r="R6" s="9"/>
      <c r="S6" s="9"/>
    </row>
    <row r="7" spans="2:19" x14ac:dyDescent="0.2">
      <c r="B7" s="325"/>
      <c r="C7" s="60" t="s">
        <v>60</v>
      </c>
      <c r="D7" s="26">
        <v>484.66</v>
      </c>
      <c r="E7" s="97">
        <v>484.66</v>
      </c>
      <c r="F7" s="129"/>
      <c r="G7" s="129"/>
      <c r="H7" s="129"/>
      <c r="M7" s="24"/>
      <c r="N7" s="24"/>
      <c r="O7" s="9"/>
      <c r="P7" s="9"/>
      <c r="Q7" s="9"/>
      <c r="R7" s="9"/>
      <c r="S7" s="9"/>
    </row>
    <row r="8" spans="2:19" x14ac:dyDescent="0.2">
      <c r="B8" s="325"/>
      <c r="C8" s="60" t="s">
        <v>76</v>
      </c>
      <c r="D8" s="26">
        <v>678.52</v>
      </c>
      <c r="E8" s="97" t="s">
        <v>110</v>
      </c>
      <c r="F8" s="129"/>
      <c r="G8" s="129"/>
      <c r="H8" s="129"/>
      <c r="M8" s="24"/>
      <c r="N8" s="24"/>
      <c r="O8" s="9"/>
      <c r="P8" s="9"/>
      <c r="Q8" s="9"/>
      <c r="R8" s="9"/>
      <c r="S8" s="9"/>
    </row>
    <row r="9" spans="2:19" x14ac:dyDescent="0.2">
      <c r="B9" s="325"/>
      <c r="C9" s="60" t="s">
        <v>77</v>
      </c>
      <c r="D9" s="26" t="s">
        <v>110</v>
      </c>
      <c r="E9" s="97">
        <v>872.39</v>
      </c>
      <c r="F9" s="129"/>
      <c r="G9" s="129"/>
      <c r="H9" s="129"/>
      <c r="M9" s="24"/>
      <c r="N9" s="24"/>
      <c r="O9" s="9"/>
      <c r="P9" s="9"/>
      <c r="Q9" s="9"/>
      <c r="R9" s="9"/>
      <c r="S9" s="9"/>
    </row>
    <row r="10" spans="2:19" x14ac:dyDescent="0.2">
      <c r="B10" s="326"/>
      <c r="C10" s="61" t="s">
        <v>61</v>
      </c>
      <c r="D10" s="26">
        <v>775.46</v>
      </c>
      <c r="E10" s="97" t="s">
        <v>110</v>
      </c>
      <c r="F10" s="130"/>
      <c r="G10" s="130"/>
      <c r="H10" s="130"/>
      <c r="M10" s="24"/>
      <c r="N10" s="24"/>
      <c r="O10" s="9"/>
      <c r="P10" s="9"/>
      <c r="Q10" s="9"/>
      <c r="R10" s="9"/>
      <c r="S10" s="9"/>
    </row>
    <row r="11" spans="2:19" x14ac:dyDescent="0.2">
      <c r="B11" s="324" t="s">
        <v>166</v>
      </c>
      <c r="C11" s="28" t="s">
        <v>62</v>
      </c>
      <c r="D11" s="66">
        <f>'Proposed price'!Q15</f>
        <v>510.12718200255739</v>
      </c>
      <c r="E11" s="98">
        <f>'Proposed price'!AH15</f>
        <v>510.12718200255739</v>
      </c>
      <c r="F11" s="131">
        <f>'Proposed price'!AY8</f>
        <v>127.53179550063933</v>
      </c>
      <c r="G11" s="131">
        <f>'Proposed price'!BP8</f>
        <v>127.53179550063933</v>
      </c>
      <c r="H11" s="131">
        <f>'Proposed price'!CG8</f>
        <v>127.53179550063933</v>
      </c>
      <c r="O11" s="9"/>
      <c r="P11" s="9"/>
      <c r="Q11" s="9"/>
      <c r="R11" s="9"/>
      <c r="S11" s="9"/>
    </row>
    <row r="12" spans="2:19" x14ac:dyDescent="0.2">
      <c r="B12" s="325"/>
      <c r="C12" s="26" t="s">
        <v>60</v>
      </c>
      <c r="D12" s="66">
        <f>'Proposed price'!Q28</f>
        <v>637.65897750319664</v>
      </c>
      <c r="E12" s="98">
        <f>'Proposed price'!AH28</f>
        <v>637.65897750319664</v>
      </c>
      <c r="F12" s="132"/>
      <c r="G12" s="132"/>
      <c r="H12" s="132"/>
      <c r="O12" s="9"/>
      <c r="P12" s="9"/>
      <c r="Q12" s="9"/>
      <c r="R12" s="9"/>
      <c r="S12" s="9"/>
    </row>
    <row r="13" spans="2:19" x14ac:dyDescent="0.2">
      <c r="B13" s="325"/>
      <c r="C13" s="61" t="s">
        <v>76</v>
      </c>
      <c r="D13" s="66">
        <f>'Proposed price'!Q41</f>
        <v>892.72256850447536</v>
      </c>
      <c r="E13" s="98" t="s">
        <v>110</v>
      </c>
      <c r="F13" s="132"/>
      <c r="G13" s="132"/>
      <c r="H13" s="132"/>
      <c r="O13" s="9"/>
      <c r="P13" s="9"/>
      <c r="Q13" s="9"/>
      <c r="R13" s="9"/>
      <c r="S13" s="9"/>
    </row>
    <row r="14" spans="2:19" x14ac:dyDescent="0.2">
      <c r="B14" s="325"/>
      <c r="C14" s="61" t="s">
        <v>77</v>
      </c>
      <c r="D14" s="66" t="s">
        <v>110</v>
      </c>
      <c r="E14" s="98">
        <f>'Proposed price'!AH41</f>
        <v>1147.7861595057541</v>
      </c>
      <c r="F14" s="132"/>
      <c r="G14" s="132"/>
      <c r="H14" s="132"/>
      <c r="O14" s="9"/>
      <c r="P14" s="9"/>
      <c r="Q14" s="9"/>
      <c r="R14" s="9"/>
      <c r="S14" s="9"/>
    </row>
    <row r="15" spans="2:19" x14ac:dyDescent="0.2">
      <c r="B15" s="326"/>
      <c r="C15" s="61" t="s">
        <v>61</v>
      </c>
      <c r="D15" s="67">
        <f>'Proposed price'!Q54</f>
        <v>1020.2543640051148</v>
      </c>
      <c r="E15" s="98" t="s">
        <v>110</v>
      </c>
      <c r="F15" s="133"/>
      <c r="G15" s="133"/>
      <c r="H15" s="133"/>
      <c r="O15" s="9"/>
      <c r="P15" s="9"/>
      <c r="Q15" s="9"/>
      <c r="R15" s="9"/>
      <c r="S15" s="9"/>
    </row>
    <row r="16" spans="2:19" x14ac:dyDescent="0.2">
      <c r="B16" s="29" t="s">
        <v>48</v>
      </c>
      <c r="C16" s="327" t="s">
        <v>112</v>
      </c>
      <c r="D16" s="328"/>
      <c r="E16" s="27"/>
      <c r="F16" s="11"/>
      <c r="G16" s="11"/>
      <c r="H16" s="11"/>
      <c r="O16" s="9"/>
      <c r="P16" s="9"/>
      <c r="Q16" s="9"/>
      <c r="R16" s="9"/>
      <c r="S16" s="9"/>
    </row>
    <row r="17" spans="2:19" x14ac:dyDescent="0.2">
      <c r="B17" s="22" t="s">
        <v>5</v>
      </c>
      <c r="C17" s="30"/>
      <c r="D17" s="30"/>
      <c r="E17" s="31"/>
      <c r="F17" s="31"/>
      <c r="G17" s="31"/>
      <c r="H17" s="31"/>
      <c r="O17" s="9"/>
      <c r="P17" s="9"/>
      <c r="Q17" s="9"/>
      <c r="R17" s="9"/>
      <c r="S17" s="9"/>
    </row>
    <row r="18" spans="2:19" ht="242.25" customHeight="1" x14ac:dyDescent="0.2">
      <c r="B18" s="332" t="s">
        <v>144</v>
      </c>
      <c r="C18" s="332"/>
      <c r="D18" s="332"/>
      <c r="E18" s="332"/>
      <c r="F18" s="332"/>
      <c r="G18" s="332"/>
      <c r="H18" s="332"/>
      <c r="O18" s="9"/>
      <c r="P18" s="9"/>
      <c r="Q18" s="9"/>
      <c r="R18" s="9"/>
      <c r="S18" s="9"/>
    </row>
    <row r="19" spans="2:19" x14ac:dyDescent="0.2">
      <c r="B19" s="32"/>
      <c r="C19" s="32"/>
      <c r="D19" s="32"/>
      <c r="E19" s="32"/>
      <c r="F19" s="32"/>
      <c r="G19" s="32"/>
      <c r="H19" s="32"/>
      <c r="O19" s="9"/>
      <c r="P19" s="9"/>
      <c r="Q19" s="9"/>
      <c r="R19" s="9"/>
      <c r="S19" s="9"/>
    </row>
    <row r="20" spans="2:19" x14ac:dyDescent="0.2">
      <c r="O20" s="9"/>
      <c r="P20" s="9"/>
      <c r="Q20" s="9"/>
      <c r="R20" s="9"/>
      <c r="S20" s="9"/>
    </row>
    <row r="21" spans="2:19" x14ac:dyDescent="0.2">
      <c r="B21" s="4" t="s">
        <v>35</v>
      </c>
      <c r="C21" s="5"/>
      <c r="D21" s="5"/>
      <c r="E21" s="5"/>
      <c r="F21" s="5"/>
      <c r="G21" s="5"/>
      <c r="H21" s="5"/>
      <c r="O21" s="9"/>
      <c r="P21" s="9"/>
      <c r="Q21" s="9"/>
      <c r="R21" s="9"/>
      <c r="S21" s="9"/>
    </row>
    <row r="22" spans="2:19" x14ac:dyDescent="0.2">
      <c r="B22" s="331"/>
      <c r="C22" s="331"/>
      <c r="D22" s="331"/>
      <c r="E22" s="331"/>
      <c r="F22" s="331"/>
      <c r="G22" s="331"/>
      <c r="H22" s="331"/>
    </row>
    <row r="23" spans="2:19" ht="130.5" customHeight="1" x14ac:dyDescent="0.2">
      <c r="B23" s="333" t="s">
        <v>211</v>
      </c>
      <c r="C23" s="333"/>
      <c r="D23" s="333"/>
      <c r="E23" s="333"/>
      <c r="F23" s="333"/>
      <c r="G23" s="333"/>
      <c r="H23" s="333"/>
      <c r="I23" s="9"/>
    </row>
    <row r="24" spans="2:19" x14ac:dyDescent="0.2">
      <c r="B24" s="34"/>
      <c r="C24" s="34"/>
      <c r="D24" s="34"/>
      <c r="E24" s="34"/>
      <c r="F24" s="34"/>
      <c r="G24" s="34"/>
      <c r="H24" s="34"/>
    </row>
    <row r="25" spans="2:19" x14ac:dyDescent="0.2">
      <c r="B25" s="35"/>
      <c r="C25" s="35"/>
      <c r="D25" s="35"/>
      <c r="E25" s="35"/>
      <c r="F25" s="35"/>
      <c r="G25" s="35"/>
      <c r="H25" s="35"/>
    </row>
    <row r="26" spans="2:19" x14ac:dyDescent="0.2">
      <c r="B26" s="4" t="s">
        <v>43</v>
      </c>
      <c r="C26" s="5"/>
      <c r="D26" s="5"/>
      <c r="E26" s="5"/>
      <c r="F26" s="5"/>
      <c r="G26" s="5"/>
      <c r="H26" s="5"/>
    </row>
    <row r="27" spans="2:19" ht="12.75" customHeight="1" x14ac:dyDescent="0.2">
      <c r="B27" s="331" t="s">
        <v>73</v>
      </c>
      <c r="C27" s="331"/>
      <c r="D27" s="331"/>
      <c r="E27" s="331"/>
      <c r="F27" s="331"/>
      <c r="G27" s="331"/>
      <c r="H27" s="331"/>
    </row>
    <row r="28" spans="2:19" ht="12.75" customHeight="1" x14ac:dyDescent="0.2">
      <c r="B28" s="331" t="s">
        <v>108</v>
      </c>
      <c r="C28" s="331"/>
      <c r="D28" s="331"/>
      <c r="E28" s="331"/>
      <c r="F28" s="331"/>
      <c r="G28" s="331"/>
      <c r="H28" s="331"/>
    </row>
    <row r="29" spans="2:19" ht="12.75" customHeight="1" x14ac:dyDescent="0.2">
      <c r="B29" s="333" t="s">
        <v>147</v>
      </c>
      <c r="C29" s="333"/>
      <c r="D29" s="333"/>
      <c r="E29" s="333"/>
      <c r="F29" s="333"/>
      <c r="G29" s="333"/>
      <c r="H29" s="333"/>
    </row>
    <row r="30" spans="2:19" x14ac:dyDescent="0.2">
      <c r="B30" s="333"/>
      <c r="C30" s="335"/>
      <c r="D30" s="335"/>
      <c r="E30" s="335"/>
      <c r="F30" s="335"/>
      <c r="G30" s="335"/>
      <c r="H30" s="335"/>
    </row>
    <row r="31" spans="2:19" x14ac:dyDescent="0.2">
      <c r="B31" s="33"/>
      <c r="C31" s="33"/>
      <c r="D31" s="33"/>
      <c r="E31" s="33"/>
      <c r="F31" s="33"/>
      <c r="G31" s="33"/>
      <c r="H31" s="33"/>
    </row>
    <row r="32" spans="2:19" x14ac:dyDescent="0.2">
      <c r="B32" s="34"/>
      <c r="C32" s="34"/>
      <c r="D32" s="34"/>
      <c r="E32" s="34"/>
      <c r="F32" s="34"/>
      <c r="G32" s="34"/>
      <c r="H32" s="34"/>
    </row>
    <row r="33" spans="2:9" x14ac:dyDescent="0.2">
      <c r="B33" s="36"/>
      <c r="C33" s="36"/>
      <c r="D33" s="36"/>
      <c r="E33" s="36"/>
      <c r="F33" s="36"/>
      <c r="G33" s="36"/>
      <c r="H33" s="36"/>
      <c r="I33" s="9"/>
    </row>
    <row r="34" spans="2:9" x14ac:dyDescent="0.2">
      <c r="B34" s="4" t="s">
        <v>6</v>
      </c>
      <c r="C34" s="101"/>
    </row>
    <row r="35" spans="2:9" ht="15" customHeight="1" x14ac:dyDescent="0.2">
      <c r="B35" s="100" t="s">
        <v>109</v>
      </c>
      <c r="C35" s="336" t="s">
        <v>107</v>
      </c>
      <c r="D35" s="337"/>
      <c r="E35" s="37"/>
      <c r="F35" s="37"/>
      <c r="G35" s="37"/>
      <c r="H35" s="37"/>
    </row>
    <row r="36" spans="2:9" ht="15" customHeight="1" x14ac:dyDescent="0.2">
      <c r="B36" s="38" t="s">
        <v>105</v>
      </c>
      <c r="C36" s="336" t="s">
        <v>53</v>
      </c>
      <c r="D36" s="338"/>
      <c r="E36" s="338"/>
      <c r="F36" s="338"/>
      <c r="G36" s="338"/>
      <c r="H36" s="338"/>
    </row>
    <row r="37" spans="2:9" ht="15" customHeight="1" x14ac:dyDescent="0.2">
      <c r="B37" s="38" t="s">
        <v>106</v>
      </c>
      <c r="C37" s="336" t="s">
        <v>54</v>
      </c>
      <c r="D37" s="338"/>
      <c r="E37" s="338"/>
      <c r="F37" s="338"/>
      <c r="G37" s="338"/>
      <c r="H37" s="338"/>
    </row>
    <row r="38" spans="2:9" ht="15" customHeight="1" x14ac:dyDescent="0.2">
      <c r="B38" s="100" t="s">
        <v>14</v>
      </c>
      <c r="C38" s="336" t="s">
        <v>30</v>
      </c>
      <c r="D38" s="337"/>
      <c r="E38" s="337"/>
      <c r="F38" s="337"/>
      <c r="G38" s="337"/>
      <c r="H38" s="337"/>
    </row>
    <row r="39" spans="2:9" ht="15" customHeight="1" x14ac:dyDescent="0.2">
      <c r="B39" s="38" t="s">
        <v>15</v>
      </c>
      <c r="C39" s="336" t="s">
        <v>31</v>
      </c>
      <c r="D39" s="337"/>
      <c r="E39" s="337"/>
      <c r="F39" s="337"/>
      <c r="G39" s="337"/>
      <c r="H39" s="337"/>
    </row>
    <row r="40" spans="2:9" x14ac:dyDescent="0.2">
      <c r="C40" s="18"/>
    </row>
    <row r="42" spans="2:9" x14ac:dyDescent="0.2">
      <c r="B42" s="4" t="s">
        <v>36</v>
      </c>
      <c r="C42" s="5"/>
      <c r="D42" s="5"/>
      <c r="E42" s="5"/>
      <c r="F42" s="5"/>
      <c r="G42" s="5"/>
      <c r="H42" s="5"/>
    </row>
    <row r="44" spans="2:9" x14ac:dyDescent="0.2">
      <c r="B44" s="20"/>
      <c r="C44" s="6" t="s">
        <v>37</v>
      </c>
      <c r="D44" s="6" t="s">
        <v>38</v>
      </c>
      <c r="E44" s="6" t="s">
        <v>39</v>
      </c>
      <c r="F44" s="6" t="s">
        <v>41</v>
      </c>
      <c r="G44" s="6" t="s">
        <v>40</v>
      </c>
      <c r="H44" s="7" t="s">
        <v>1</v>
      </c>
    </row>
    <row r="45" spans="2:9" x14ac:dyDescent="0.2">
      <c r="C45" s="39"/>
      <c r="D45" s="39"/>
      <c r="E45" s="39"/>
      <c r="F45" s="39"/>
      <c r="G45" s="39"/>
      <c r="H45" s="39"/>
    </row>
    <row r="46" spans="2:9" x14ac:dyDescent="0.2">
      <c r="B46" s="40" t="s">
        <v>167</v>
      </c>
      <c r="C46" s="41">
        <f>'Forecast Revenue - Costs'!D45</f>
        <v>291647.56533508265</v>
      </c>
      <c r="D46" s="41">
        <f>'Forecast Revenue - Costs'!E45</f>
        <v>291647.56533508265</v>
      </c>
      <c r="E46" s="41">
        <f>'Forecast Revenue - Costs'!F45</f>
        <v>294855.6885537685</v>
      </c>
      <c r="F46" s="41">
        <f>'Forecast Revenue - Costs'!G45</f>
        <v>301676.29034139431</v>
      </c>
      <c r="G46" s="41">
        <f>'Forecast Revenue - Costs'!H45</f>
        <v>311864.67481898289</v>
      </c>
      <c r="H46" s="41">
        <f>SUM(C46:G46)</f>
        <v>1491691.7843843109</v>
      </c>
    </row>
    <row r="47" spans="2:9" x14ac:dyDescent="0.2">
      <c r="C47" s="42"/>
      <c r="D47" s="43"/>
      <c r="E47" s="42"/>
      <c r="F47" s="42"/>
      <c r="G47" s="42"/>
    </row>
    <row r="48" spans="2:9" x14ac:dyDescent="0.2">
      <c r="B48" s="40" t="s">
        <v>168</v>
      </c>
      <c r="C48" s="41">
        <f>SUM('Forecast Revenue - Costs'!D46:D48)</f>
        <v>212740.68586994597</v>
      </c>
      <c r="D48" s="41">
        <f>SUM('Forecast Revenue - Costs'!E46:E48)</f>
        <v>212740.68586994597</v>
      </c>
      <c r="E48" s="41">
        <f>SUM('Forecast Revenue - Costs'!F46:F48)</f>
        <v>215080.83341451536</v>
      </c>
      <c r="F48" s="41">
        <f>SUM('Forecast Revenue - Costs'!G46:G48)</f>
        <v>220056.08325305994</v>
      </c>
      <c r="G48" s="41">
        <f>SUM('Forecast Revenue - Costs'!H46:H48)</f>
        <v>227487.9433448067</v>
      </c>
      <c r="H48" s="41">
        <f>SUM(C48:G48)</f>
        <v>1088106.2317522741</v>
      </c>
    </row>
    <row r="49" spans="2:9" x14ac:dyDescent="0.2">
      <c r="C49" s="42"/>
      <c r="D49" s="43"/>
      <c r="E49" s="42"/>
      <c r="F49" s="42"/>
      <c r="G49" s="42"/>
    </row>
    <row r="50" spans="2:9" x14ac:dyDescent="0.2">
      <c r="B50" s="40" t="s">
        <v>169</v>
      </c>
      <c r="C50" s="41">
        <f t="shared" ref="C50:H50" si="0">+C46+C48</f>
        <v>504388.25120502862</v>
      </c>
      <c r="D50" s="41">
        <f t="shared" si="0"/>
        <v>504388.25120502862</v>
      </c>
      <c r="E50" s="41">
        <f t="shared" si="0"/>
        <v>509936.52196828387</v>
      </c>
      <c r="F50" s="41">
        <f t="shared" si="0"/>
        <v>521732.37359445426</v>
      </c>
      <c r="G50" s="41">
        <f t="shared" si="0"/>
        <v>539352.61816378962</v>
      </c>
      <c r="H50" s="41">
        <f t="shared" si="0"/>
        <v>2579798.0161365848</v>
      </c>
    </row>
    <row r="51" spans="2:9" x14ac:dyDescent="0.2">
      <c r="C51" s="44"/>
      <c r="D51" s="44"/>
      <c r="E51" s="44"/>
      <c r="F51" s="44"/>
      <c r="G51" s="44"/>
    </row>
    <row r="52" spans="2:9" x14ac:dyDescent="0.2">
      <c r="B52" s="45" t="s">
        <v>6</v>
      </c>
    </row>
    <row r="53" spans="2:9" ht="14.25" customHeight="1" x14ac:dyDescent="0.2">
      <c r="B53" s="334"/>
      <c r="C53" s="334"/>
      <c r="D53" s="334"/>
      <c r="E53" s="334"/>
      <c r="F53" s="334"/>
      <c r="G53" s="334"/>
      <c r="H53" s="334"/>
    </row>
    <row r="54" spans="2:9" x14ac:dyDescent="0.2">
      <c r="B54" s="331"/>
      <c r="C54" s="331"/>
      <c r="D54" s="331"/>
      <c r="E54" s="331"/>
      <c r="F54" s="331"/>
      <c r="G54" s="331"/>
      <c r="H54" s="331"/>
      <c r="I54" s="9"/>
    </row>
    <row r="55" spans="2:9" ht="27.75" customHeight="1" x14ac:dyDescent="0.2">
      <c r="B55" s="331"/>
      <c r="C55" s="331"/>
      <c r="D55" s="331"/>
      <c r="E55" s="331"/>
      <c r="F55" s="331"/>
      <c r="G55" s="331"/>
      <c r="H55" s="331"/>
    </row>
    <row r="58" spans="2:9" x14ac:dyDescent="0.2">
      <c r="B58" s="4" t="s">
        <v>121</v>
      </c>
      <c r="C58" s="5"/>
      <c r="D58" s="5"/>
      <c r="E58" s="5"/>
      <c r="F58" s="5"/>
      <c r="G58" s="5"/>
      <c r="H58" s="5"/>
    </row>
    <row r="59" spans="2:9" x14ac:dyDescent="0.2">
      <c r="B59" s="3"/>
    </row>
    <row r="60" spans="2:9" x14ac:dyDescent="0.2">
      <c r="B60" s="46"/>
      <c r="C60" s="47" t="s">
        <v>37</v>
      </c>
      <c r="D60" s="47" t="s">
        <v>38</v>
      </c>
      <c r="E60" s="47" t="s">
        <v>39</v>
      </c>
      <c r="F60" s="47" t="s">
        <v>41</v>
      </c>
      <c r="G60" s="47" t="s">
        <v>40</v>
      </c>
      <c r="H60" s="48" t="s">
        <v>1</v>
      </c>
    </row>
    <row r="61" spans="2:9" ht="12" customHeight="1" x14ac:dyDescent="0.2">
      <c r="C61" s="49"/>
      <c r="D61" s="49"/>
      <c r="E61" s="49"/>
      <c r="F61" s="49"/>
      <c r="G61" s="49"/>
      <c r="H61" s="49"/>
    </row>
    <row r="62" spans="2:9" x14ac:dyDescent="0.2">
      <c r="B62" s="46" t="s">
        <v>12</v>
      </c>
      <c r="C62" s="50">
        <f>'Forecast Revenue - Costs'!D28</f>
        <v>1270</v>
      </c>
      <c r="D62" s="50">
        <f>'Forecast Revenue - Costs'!E28</f>
        <v>1270</v>
      </c>
      <c r="E62" s="50">
        <f>'Forecast Revenue - Costs'!F28</f>
        <v>1270</v>
      </c>
      <c r="F62" s="50">
        <f>'Forecast Revenue - Costs'!G28</f>
        <v>1270</v>
      </c>
      <c r="G62" s="50">
        <f>'Forecast Revenue - Costs'!H28</f>
        <v>1270</v>
      </c>
      <c r="H62" s="50">
        <f>SUM(C62:G62)</f>
        <v>6350</v>
      </c>
    </row>
    <row r="63" spans="2:9" x14ac:dyDescent="0.2">
      <c r="C63" s="51"/>
      <c r="D63" s="51"/>
      <c r="E63" s="51"/>
      <c r="F63" s="51"/>
      <c r="G63" s="51"/>
      <c r="H63" s="52"/>
    </row>
  </sheetData>
  <mergeCells count="17">
    <mergeCell ref="B23:H23"/>
    <mergeCell ref="B53:H55"/>
    <mergeCell ref="B27:H27"/>
    <mergeCell ref="B28:H28"/>
    <mergeCell ref="B29:H29"/>
    <mergeCell ref="B30:H30"/>
    <mergeCell ref="C35:D35"/>
    <mergeCell ref="C36:H36"/>
    <mergeCell ref="C37:H37"/>
    <mergeCell ref="C38:H38"/>
    <mergeCell ref="C39:H39"/>
    <mergeCell ref="B6:B10"/>
    <mergeCell ref="B11:B15"/>
    <mergeCell ref="C16:D16"/>
    <mergeCell ref="C3:H3"/>
    <mergeCell ref="B22:H22"/>
    <mergeCell ref="B18:H18"/>
  </mergeCells>
  <pageMargins left="0.39370078740157483" right="0.39370078740157483" top="0.39370078740157483" bottom="0.39370078740157483" header="0.19685039370078741" footer="0.19685039370078741"/>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R6" sqref="R6"/>
    </sheetView>
  </sheetViews>
  <sheetFormatPr defaultColWidth="9.140625" defaultRowHeight="12.75" x14ac:dyDescent="0.2"/>
  <cols>
    <col min="1" max="1" width="2.28515625" style="1" customWidth="1"/>
    <col min="2" max="2" width="2.42578125" style="35" customWidth="1"/>
    <col min="3" max="3" width="10.140625" style="35" customWidth="1"/>
    <col min="4" max="9" width="13.140625" style="35" customWidth="1"/>
    <col min="10" max="11" width="9.140625" style="35"/>
    <col min="12" max="12" width="5.28515625" style="35" customWidth="1"/>
    <col min="13" max="13" width="2.42578125" style="1" customWidth="1"/>
    <col min="14" max="16384" width="9.140625" style="1"/>
  </cols>
  <sheetData>
    <row r="1" spans="2:14" ht="9" customHeight="1" x14ac:dyDescent="0.2"/>
    <row r="2" spans="2:14" ht="18" customHeight="1" x14ac:dyDescent="0.2">
      <c r="B2" s="19" t="s">
        <v>16</v>
      </c>
      <c r="C2" s="19"/>
      <c r="D2" s="19"/>
      <c r="E2" s="19"/>
      <c r="F2" s="19"/>
      <c r="G2" s="19"/>
      <c r="H2" s="19"/>
      <c r="I2" s="19"/>
      <c r="J2" s="19"/>
      <c r="K2" s="19"/>
    </row>
    <row r="3" spans="2:14" x14ac:dyDescent="0.2">
      <c r="B3" s="10" t="s">
        <v>0</v>
      </c>
      <c r="C3" s="20"/>
      <c r="D3" s="378" t="str">
        <f>'AER Summary'!C3</f>
        <v>Administration</v>
      </c>
      <c r="E3" s="379"/>
      <c r="F3" s="379"/>
      <c r="G3" s="379"/>
      <c r="H3" s="379"/>
      <c r="I3" s="379"/>
      <c r="J3" s="379"/>
      <c r="K3" s="379"/>
      <c r="N3" s="8"/>
    </row>
    <row r="4" spans="2:14" x14ac:dyDescent="0.2">
      <c r="N4" s="8"/>
    </row>
    <row r="5" spans="2:14" x14ac:dyDescent="0.2">
      <c r="B5" s="341" t="s">
        <v>212</v>
      </c>
      <c r="C5" s="341"/>
      <c r="D5" s="341"/>
      <c r="E5" s="341"/>
      <c r="F5" s="341"/>
      <c r="G5" s="341"/>
      <c r="H5" s="341"/>
      <c r="I5" s="341"/>
      <c r="J5" s="341"/>
      <c r="K5" s="341"/>
      <c r="N5" s="8"/>
    </row>
    <row r="6" spans="2:14" ht="240.75" customHeight="1" x14ac:dyDescent="0.2">
      <c r="B6" s="342" t="s">
        <v>79</v>
      </c>
      <c r="C6" s="343"/>
      <c r="D6" s="343"/>
      <c r="E6" s="343"/>
      <c r="F6" s="343"/>
      <c r="G6" s="343"/>
      <c r="H6" s="343"/>
      <c r="I6" s="343"/>
      <c r="J6" s="343"/>
      <c r="K6" s="343"/>
      <c r="N6" s="8"/>
    </row>
    <row r="9" spans="2:14" x14ac:dyDescent="0.2">
      <c r="B9" s="341" t="s">
        <v>44</v>
      </c>
      <c r="C9" s="341"/>
      <c r="D9" s="341"/>
      <c r="E9" s="341"/>
      <c r="F9" s="341"/>
      <c r="G9" s="341"/>
      <c r="H9" s="341"/>
      <c r="I9" s="341"/>
      <c r="J9" s="341"/>
      <c r="K9" s="341"/>
    </row>
    <row r="10" spans="2:14" ht="15" customHeight="1" x14ac:dyDescent="0.2">
      <c r="B10" s="340" t="s">
        <v>45</v>
      </c>
      <c r="C10" s="340"/>
      <c r="D10" s="340"/>
      <c r="E10" s="340"/>
      <c r="F10" s="340"/>
      <c r="G10" s="340"/>
      <c r="H10" s="340"/>
      <c r="I10" s="340"/>
      <c r="J10" s="340"/>
      <c r="K10" s="340"/>
    </row>
    <row r="11" spans="2:14" ht="24.75" customHeight="1" x14ac:dyDescent="0.2">
      <c r="B11" s="344"/>
      <c r="C11" s="344"/>
      <c r="D11" s="344"/>
      <c r="E11" s="344"/>
      <c r="F11" s="344"/>
      <c r="G11" s="344"/>
      <c r="H11" s="344"/>
      <c r="I11" s="344"/>
      <c r="J11" s="344"/>
      <c r="K11" s="344"/>
      <c r="L11" s="53"/>
      <c r="M11" s="9"/>
      <c r="N11" s="9"/>
    </row>
    <row r="12" spans="2:14" x14ac:dyDescent="0.2">
      <c r="B12" s="344"/>
      <c r="C12" s="344"/>
      <c r="D12" s="344"/>
      <c r="E12" s="344"/>
      <c r="F12" s="344"/>
      <c r="G12" s="344"/>
      <c r="H12" s="344"/>
      <c r="I12" s="344"/>
      <c r="J12" s="344"/>
      <c r="K12" s="344"/>
      <c r="L12" s="53"/>
      <c r="M12" s="9"/>
      <c r="N12" s="9"/>
    </row>
    <row r="13" spans="2:14" x14ac:dyDescent="0.2">
      <c r="B13" s="344"/>
      <c r="C13" s="344"/>
      <c r="D13" s="344"/>
      <c r="E13" s="344"/>
      <c r="F13" s="344"/>
      <c r="G13" s="344"/>
      <c r="H13" s="344"/>
      <c r="I13" s="344"/>
      <c r="J13" s="344"/>
      <c r="K13" s="344"/>
      <c r="L13" s="53"/>
      <c r="M13" s="9"/>
      <c r="N13" s="9"/>
    </row>
    <row r="14" spans="2:14" ht="48" customHeight="1" x14ac:dyDescent="0.2">
      <c r="B14" s="344"/>
      <c r="C14" s="344"/>
      <c r="D14" s="344"/>
      <c r="E14" s="344"/>
      <c r="F14" s="344"/>
      <c r="G14" s="344"/>
      <c r="H14" s="344"/>
      <c r="I14" s="344"/>
      <c r="J14" s="344"/>
      <c r="K14" s="344"/>
      <c r="L14" s="53"/>
      <c r="M14" s="9"/>
      <c r="N14" s="9"/>
    </row>
    <row r="15" spans="2:14" x14ac:dyDescent="0.2">
      <c r="B15" s="344"/>
      <c r="C15" s="344"/>
      <c r="D15" s="344"/>
      <c r="E15" s="344"/>
      <c r="F15" s="344"/>
      <c r="G15" s="344"/>
      <c r="H15" s="344"/>
      <c r="I15" s="344"/>
      <c r="J15" s="344"/>
      <c r="K15" s="344"/>
      <c r="L15" s="53"/>
      <c r="M15" s="9"/>
      <c r="N15" s="9"/>
    </row>
    <row r="16" spans="2:14" x14ac:dyDescent="0.2">
      <c r="B16" s="344"/>
      <c r="C16" s="344"/>
      <c r="D16" s="344"/>
      <c r="E16" s="344"/>
      <c r="F16" s="344"/>
      <c r="G16" s="344"/>
      <c r="H16" s="344"/>
      <c r="I16" s="344"/>
      <c r="J16" s="344"/>
      <c r="K16" s="344"/>
      <c r="L16" s="53"/>
      <c r="M16" s="9"/>
      <c r="N16" s="9"/>
    </row>
    <row r="17" spans="2:14" x14ac:dyDescent="0.2">
      <c r="L17" s="53"/>
      <c r="M17" s="9"/>
      <c r="N17" s="9"/>
    </row>
    <row r="18" spans="2:14" x14ac:dyDescent="0.2">
      <c r="L18" s="53"/>
      <c r="M18" s="9"/>
      <c r="N18" s="9"/>
    </row>
    <row r="19" spans="2:14" x14ac:dyDescent="0.2">
      <c r="B19" s="341" t="s">
        <v>46</v>
      </c>
      <c r="C19" s="341"/>
      <c r="D19" s="341"/>
      <c r="E19" s="341"/>
      <c r="F19" s="341"/>
      <c r="G19" s="341"/>
      <c r="H19" s="341"/>
      <c r="I19" s="341"/>
      <c r="J19" s="341"/>
      <c r="K19" s="341"/>
      <c r="L19" s="53"/>
      <c r="M19" s="9"/>
      <c r="N19" s="9"/>
    </row>
    <row r="20" spans="2:14" ht="282" customHeight="1" x14ac:dyDescent="0.2">
      <c r="B20" s="340" t="str">
        <f>'AER Summary'!B18:H18</f>
        <v xml:space="preserve">
Administration
Work of an administrative nature (not including work described in service - Notice of Arrangement or Authorisation of ASPs), including the processing of Level 1 and/or Level 3 work, where the customer is lawfully required to pay for the Level 1 and / or Level 3 work. This may include, without limitation:
1. Checking supply availability;
2. Processing applications;
3. Correspondence from application to completion;
4. Record – keeping;
5. Requesting and receiving fees (initially, then prior to design and after certification);
6. Receiving design drawings (registering and copying);
7. Raising order for high voltage (HV) work;
8. Calculating the value of reimbursements under any applicable pioneer schemes;
9. Calculating the cost of a project and warranty / maintenance bond;
10. Organising refunds to developers for HV work;
11. Liaising with developers via phone and facsimile;
12. Updating Geographic Information Systems (GIS) and mapping;
13. Supporting the process of design information, design certification and design rechecking.</v>
      </c>
      <c r="C20" s="340"/>
      <c r="D20" s="340"/>
      <c r="E20" s="340"/>
      <c r="F20" s="340"/>
      <c r="G20" s="340"/>
      <c r="H20" s="340"/>
      <c r="I20" s="340"/>
      <c r="J20" s="340"/>
      <c r="K20" s="340"/>
    </row>
    <row r="21" spans="2:14" x14ac:dyDescent="0.2">
      <c r="B21" s="339"/>
      <c r="C21" s="339"/>
      <c r="D21" s="339"/>
      <c r="E21" s="339"/>
      <c r="F21" s="339"/>
      <c r="G21" s="339"/>
      <c r="H21" s="339"/>
      <c r="I21" s="339"/>
      <c r="J21" s="339"/>
      <c r="K21" s="339"/>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J28"/>
  <sheetViews>
    <sheetView showGridLines="0" topLeftCell="A4" zoomScale="90" zoomScaleNormal="90" workbookViewId="0">
      <selection activeCell="C39" sqref="C39"/>
    </sheetView>
  </sheetViews>
  <sheetFormatPr defaultColWidth="9.140625" defaultRowHeight="12.75" x14ac:dyDescent="0.2"/>
  <cols>
    <col min="1" max="1" width="3.5703125" style="175" customWidth="1"/>
    <col min="2" max="2" width="58.7109375" style="175" customWidth="1"/>
    <col min="3" max="3" width="65.140625" style="175" customWidth="1"/>
    <col min="4" max="4" width="14.42578125" style="175" customWidth="1"/>
    <col min="5" max="5" width="13.5703125" style="175" customWidth="1"/>
    <col min="6" max="8" width="13.28515625" style="175" customWidth="1"/>
    <col min="9" max="9" width="14.140625" style="209" customWidth="1"/>
    <col min="10" max="10" width="9.5703125" style="175" customWidth="1"/>
    <col min="11" max="16384" width="9.140625" style="175"/>
  </cols>
  <sheetData>
    <row r="2" spans="1:10" x14ac:dyDescent="0.2">
      <c r="B2" s="176" t="s">
        <v>120</v>
      </c>
      <c r="C2" s="177"/>
      <c r="D2" s="177"/>
      <c r="E2" s="177"/>
      <c r="F2" s="177"/>
      <c r="G2" s="177"/>
      <c r="H2" s="177"/>
      <c r="I2" s="178"/>
    </row>
    <row r="3" spans="1:10" x14ac:dyDescent="0.2">
      <c r="B3" s="179" t="s">
        <v>21</v>
      </c>
      <c r="C3" s="179" t="s">
        <v>3</v>
      </c>
      <c r="D3" s="180" t="s">
        <v>67</v>
      </c>
      <c r="E3" s="180" t="s">
        <v>66</v>
      </c>
      <c r="F3" s="180" t="s">
        <v>65</v>
      </c>
      <c r="G3" s="181" t="s">
        <v>150</v>
      </c>
      <c r="H3" s="181" t="s">
        <v>151</v>
      </c>
      <c r="I3" s="182" t="s">
        <v>1</v>
      </c>
      <c r="J3" s="183"/>
    </row>
    <row r="4" spans="1:10" x14ac:dyDescent="0.2">
      <c r="B4" s="184" t="s">
        <v>22</v>
      </c>
      <c r="C4" s="184" t="s">
        <v>20</v>
      </c>
      <c r="D4" s="185" t="s">
        <v>110</v>
      </c>
      <c r="E4" s="186">
        <v>241905.13</v>
      </c>
      <c r="F4" s="186">
        <v>136912.20000000001</v>
      </c>
      <c r="G4" s="186">
        <v>82422.820000000007</v>
      </c>
      <c r="H4" s="186">
        <f>G4*102.5%</f>
        <v>84483.390499999994</v>
      </c>
      <c r="I4" s="322">
        <f>SUM(D4:H4)</f>
        <v>545723.5405</v>
      </c>
      <c r="J4" s="187"/>
    </row>
    <row r="5" spans="1:10" x14ac:dyDescent="0.2">
      <c r="B5" s="184" t="s">
        <v>24</v>
      </c>
      <c r="C5" s="188"/>
      <c r="D5" s="186"/>
      <c r="E5" s="186">
        <v>1673.4</v>
      </c>
      <c r="F5" s="186">
        <v>0</v>
      </c>
      <c r="G5" s="186"/>
      <c r="H5" s="186">
        <f t="shared" ref="H5:H8" si="0">G5*102.5%</f>
        <v>0</v>
      </c>
      <c r="I5" s="322">
        <f t="shared" ref="I5:I8" si="1">SUM(D5:H5)</f>
        <v>1673.4</v>
      </c>
      <c r="J5" s="187"/>
    </row>
    <row r="6" spans="1:10" x14ac:dyDescent="0.2">
      <c r="B6" s="184" t="s">
        <v>25</v>
      </c>
      <c r="C6" s="184"/>
      <c r="D6" s="186">
        <v>0</v>
      </c>
      <c r="E6" s="186">
        <v>51939</v>
      </c>
      <c r="F6" s="186">
        <v>22344</v>
      </c>
      <c r="G6" s="186">
        <v>8425.34</v>
      </c>
      <c r="H6" s="186">
        <f t="shared" si="0"/>
        <v>8635.9735000000001</v>
      </c>
      <c r="I6" s="322">
        <f t="shared" si="1"/>
        <v>91344.313499999989</v>
      </c>
      <c r="J6" s="187"/>
    </row>
    <row r="7" spans="1:10" x14ac:dyDescent="0.2">
      <c r="B7" s="184" t="s">
        <v>26</v>
      </c>
      <c r="C7" s="184"/>
      <c r="D7" s="186"/>
      <c r="E7" s="186">
        <v>15835</v>
      </c>
      <c r="F7" s="186">
        <v>2428</v>
      </c>
      <c r="G7" s="186"/>
      <c r="H7" s="186">
        <f t="shared" si="0"/>
        <v>0</v>
      </c>
      <c r="I7" s="322">
        <f t="shared" si="1"/>
        <v>18263</v>
      </c>
      <c r="J7" s="187"/>
    </row>
    <row r="8" spans="1:10" x14ac:dyDescent="0.2">
      <c r="B8" s="184" t="s">
        <v>23</v>
      </c>
      <c r="C8" s="184"/>
      <c r="D8" s="189"/>
      <c r="E8" s="189">
        <v>138081</v>
      </c>
      <c r="F8" s="189">
        <v>129362</v>
      </c>
      <c r="G8" s="189">
        <v>51161.64</v>
      </c>
      <c r="H8" s="186">
        <f t="shared" si="0"/>
        <v>52440.680999999997</v>
      </c>
      <c r="I8" s="322">
        <f t="shared" si="1"/>
        <v>371045.321</v>
      </c>
      <c r="J8" s="187"/>
    </row>
    <row r="9" spans="1:10" x14ac:dyDescent="0.2">
      <c r="B9" s="190" t="s">
        <v>1</v>
      </c>
      <c r="C9" s="191"/>
      <c r="D9" s="192">
        <f>SUM(D4:D8)</f>
        <v>0</v>
      </c>
      <c r="E9" s="192">
        <f t="shared" ref="E9:H9" si="2">SUM(E4:E8)</f>
        <v>449433.53</v>
      </c>
      <c r="F9" s="192">
        <f t="shared" si="2"/>
        <v>291046.2</v>
      </c>
      <c r="G9" s="192">
        <f t="shared" si="2"/>
        <v>142009.79999999999</v>
      </c>
      <c r="H9" s="192">
        <f t="shared" si="2"/>
        <v>145560.04499999998</v>
      </c>
      <c r="I9" s="193">
        <f>SUM(I4:I8)</f>
        <v>1028049.575</v>
      </c>
    </row>
    <row r="10" spans="1:10" x14ac:dyDescent="0.2">
      <c r="B10" s="194"/>
      <c r="C10" s="195"/>
      <c r="D10" s="196"/>
      <c r="E10" s="196"/>
      <c r="F10" s="196"/>
      <c r="G10" s="196"/>
      <c r="H10" s="196"/>
      <c r="I10" s="197"/>
    </row>
    <row r="11" spans="1:10" x14ac:dyDescent="0.2">
      <c r="B11" s="198" t="s">
        <v>10</v>
      </c>
      <c r="C11" s="199"/>
      <c r="D11" s="200"/>
      <c r="E11" s="200"/>
      <c r="F11" s="200"/>
      <c r="G11" s="200"/>
      <c r="H11" s="200"/>
      <c r="I11" s="201"/>
    </row>
    <row r="12" spans="1:10" x14ac:dyDescent="0.2">
      <c r="B12" s="202" t="s">
        <v>4</v>
      </c>
      <c r="C12" s="202" t="s">
        <v>9</v>
      </c>
      <c r="D12" s="180" t="s">
        <v>67</v>
      </c>
      <c r="E12" s="180" t="s">
        <v>66</v>
      </c>
      <c r="F12" s="180" t="s">
        <v>65</v>
      </c>
      <c r="G12" s="181" t="s">
        <v>150</v>
      </c>
      <c r="H12" s="181" t="s">
        <v>151</v>
      </c>
      <c r="I12" s="180" t="s">
        <v>1</v>
      </c>
    </row>
    <row r="13" spans="1:10" x14ac:dyDescent="0.2">
      <c r="B13" s="184" t="s">
        <v>19</v>
      </c>
      <c r="C13" s="203" t="s">
        <v>148</v>
      </c>
      <c r="D13" s="204">
        <v>1278</v>
      </c>
      <c r="E13" s="204">
        <v>1656</v>
      </c>
      <c r="F13" s="205">
        <v>1358</v>
      </c>
      <c r="G13" s="205">
        <v>1350</v>
      </c>
      <c r="H13" s="205">
        <v>1350</v>
      </c>
      <c r="I13" s="323">
        <f>SUM(D13:H13)</f>
        <v>6992</v>
      </c>
    </row>
    <row r="14" spans="1:10" x14ac:dyDescent="0.2">
      <c r="B14" s="184"/>
      <c r="C14" s="203"/>
      <c r="D14" s="204"/>
      <c r="E14" s="204"/>
      <c r="F14" s="205"/>
      <c r="G14" s="205"/>
      <c r="H14" s="205"/>
      <c r="I14" s="323">
        <f>SUM(D14:H14)</f>
        <v>0</v>
      </c>
    </row>
    <row r="15" spans="1:10" x14ac:dyDescent="0.2">
      <c r="A15" s="206"/>
      <c r="B15" s="207" t="s">
        <v>55</v>
      </c>
      <c r="C15" s="179"/>
      <c r="D15" s="208">
        <f>SUM(D13:D14)</f>
        <v>1278</v>
      </c>
      <c r="E15" s="208">
        <f>E13</f>
        <v>1656</v>
      </c>
      <c r="F15" s="208">
        <f>F13</f>
        <v>1358</v>
      </c>
      <c r="G15" s="208">
        <f t="shared" ref="G15:H15" si="3">G13</f>
        <v>1350</v>
      </c>
      <c r="H15" s="208">
        <f t="shared" si="3"/>
        <v>1350</v>
      </c>
      <c r="I15" s="208">
        <f>SUM(I13:I14)</f>
        <v>6992</v>
      </c>
    </row>
    <row r="16" spans="1:10" x14ac:dyDescent="0.2">
      <c r="C16" s="195"/>
      <c r="D16" s="196"/>
      <c r="E16" s="196"/>
      <c r="F16" s="196"/>
      <c r="G16" s="196"/>
      <c r="H16" s="196"/>
    </row>
    <row r="17" spans="1:9" x14ac:dyDescent="0.2">
      <c r="A17" s="206"/>
      <c r="B17" s="210" t="s">
        <v>6</v>
      </c>
      <c r="C17" s="211"/>
      <c r="D17" s="212"/>
      <c r="E17" s="212"/>
      <c r="F17" s="212"/>
      <c r="G17" s="212"/>
      <c r="H17" s="212"/>
      <c r="I17" s="213"/>
    </row>
    <row r="18" spans="1:9" x14ac:dyDescent="0.2">
      <c r="B18" s="214" t="s">
        <v>157</v>
      </c>
      <c r="C18" s="215"/>
      <c r="D18" s="215"/>
      <c r="E18" s="215"/>
      <c r="F18" s="215"/>
      <c r="G18" s="215"/>
      <c r="H18" s="215"/>
      <c r="I18" s="215"/>
    </row>
    <row r="19" spans="1:9" x14ac:dyDescent="0.2">
      <c r="B19" s="216" t="s">
        <v>158</v>
      </c>
      <c r="C19" s="217"/>
      <c r="D19" s="217"/>
      <c r="E19" s="217"/>
      <c r="F19" s="217"/>
      <c r="G19" s="217"/>
      <c r="H19" s="217"/>
      <c r="I19" s="217"/>
    </row>
    <row r="20" spans="1:9" x14ac:dyDescent="0.2">
      <c r="B20" s="216" t="s">
        <v>161</v>
      </c>
      <c r="C20" s="218"/>
      <c r="D20" s="218"/>
      <c r="E20" s="218"/>
      <c r="F20" s="218"/>
      <c r="G20" s="218"/>
      <c r="H20" s="218"/>
      <c r="I20" s="218"/>
    </row>
    <row r="21" spans="1:9" x14ac:dyDescent="0.2">
      <c r="B21" s="216" t="s">
        <v>159</v>
      </c>
      <c r="C21" s="218"/>
      <c r="D21" s="218"/>
      <c r="E21" s="218"/>
      <c r="F21" s="218"/>
      <c r="G21" s="218"/>
      <c r="H21" s="218"/>
      <c r="I21" s="218"/>
    </row>
    <row r="22" spans="1:9" x14ac:dyDescent="0.2">
      <c r="B22" s="219" t="s">
        <v>160</v>
      </c>
      <c r="C22" s="218"/>
      <c r="D22" s="218"/>
      <c r="E22" s="218"/>
      <c r="F22" s="218"/>
      <c r="G22" s="218"/>
      <c r="H22" s="218"/>
      <c r="I22" s="220"/>
    </row>
    <row r="23" spans="1:9" x14ac:dyDescent="0.2">
      <c r="B23" s="211"/>
      <c r="C23" s="211"/>
      <c r="D23" s="212"/>
      <c r="E23" s="212"/>
      <c r="F23" s="212"/>
      <c r="G23" s="212"/>
      <c r="H23" s="212"/>
      <c r="I23" s="213"/>
    </row>
    <row r="24" spans="1:9" x14ac:dyDescent="0.2">
      <c r="B24" s="198" t="s">
        <v>51</v>
      </c>
      <c r="C24" s="199"/>
      <c r="D24" s="199"/>
      <c r="E24" s="199"/>
      <c r="F24" s="199"/>
      <c r="G24" s="199"/>
      <c r="H24" s="199"/>
      <c r="I24" s="201"/>
    </row>
    <row r="25" spans="1:9" x14ac:dyDescent="0.2">
      <c r="B25" s="370" t="s">
        <v>11</v>
      </c>
      <c r="C25" s="371"/>
      <c r="D25" s="371"/>
      <c r="E25" s="371"/>
      <c r="F25" s="371"/>
      <c r="G25" s="371"/>
      <c r="H25" s="371"/>
      <c r="I25" s="372"/>
    </row>
    <row r="26" spans="1:9" x14ac:dyDescent="0.2">
      <c r="B26" s="345" t="s">
        <v>165</v>
      </c>
      <c r="C26" s="346"/>
      <c r="D26" s="346"/>
      <c r="E26" s="346"/>
      <c r="F26" s="346"/>
      <c r="G26" s="346"/>
      <c r="H26" s="346"/>
      <c r="I26" s="346"/>
    </row>
    <row r="27" spans="1:9" x14ac:dyDescent="0.2">
      <c r="B27" s="347"/>
      <c r="C27" s="348"/>
      <c r="D27" s="348"/>
      <c r="E27" s="348"/>
      <c r="F27" s="348"/>
      <c r="G27" s="348"/>
      <c r="H27" s="348"/>
      <c r="I27" s="348"/>
    </row>
    <row r="28" spans="1:9" x14ac:dyDescent="0.2">
      <c r="B28" s="221"/>
      <c r="C28" s="222"/>
      <c r="D28" s="222"/>
      <c r="E28" s="222"/>
      <c r="F28" s="222"/>
      <c r="G28" s="222"/>
      <c r="H28" s="222"/>
      <c r="I28" s="223"/>
    </row>
  </sheetData>
  <mergeCells count="1">
    <mergeCell ref="B26:I27"/>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CG54"/>
  <sheetViews>
    <sheetView showGridLines="0" zoomScale="80" zoomScaleNormal="80" workbookViewId="0">
      <selection activeCell="H7" sqref="H7"/>
    </sheetView>
  </sheetViews>
  <sheetFormatPr defaultColWidth="9.140625" defaultRowHeight="12.75" x14ac:dyDescent="0.2"/>
  <cols>
    <col min="1" max="1" width="2.28515625" style="1" customWidth="1"/>
    <col min="2" max="2" width="66.42578125" style="1" customWidth="1"/>
    <col min="3" max="3" width="15.140625" style="80" bestFit="1" customWidth="1"/>
    <col min="4" max="4" width="9.140625" style="92"/>
    <col min="5" max="5" width="9.140625" style="77"/>
    <col min="6" max="7" width="9.140625" style="88"/>
    <col min="8" max="8" width="11.28515625" style="88" bestFit="1" customWidth="1"/>
    <col min="9" max="13" width="9.140625" style="88"/>
    <col min="14" max="14" width="11.85546875" style="88" customWidth="1"/>
    <col min="15" max="15" width="9.140625" style="88"/>
    <col min="16" max="16" width="10.42578125" style="88" customWidth="1"/>
    <col min="17" max="17" width="9.140625" style="88"/>
    <col min="18" max="18" width="2.85546875" style="1" customWidth="1"/>
    <col min="19" max="19" width="61.140625" style="1" customWidth="1"/>
    <col min="20" max="20" width="15.7109375" style="1" customWidth="1"/>
    <col min="21" max="23" width="9.140625" style="1"/>
    <col min="24" max="24" width="9.140625" style="88"/>
    <col min="25" max="25" width="11.28515625" style="88" bestFit="1" customWidth="1"/>
    <col min="26" max="30" width="9.140625" style="88"/>
    <col min="31" max="31" width="11.85546875" style="88" customWidth="1"/>
    <col min="32" max="32" width="9.140625" style="88"/>
    <col min="33" max="33" width="10.42578125" style="88" customWidth="1"/>
    <col min="34" max="34" width="9.140625" style="88"/>
    <col min="35" max="35" width="3.28515625" style="1" customWidth="1"/>
    <col min="36" max="36" width="53.7109375" style="1" customWidth="1"/>
    <col min="37" max="37" width="15.7109375" style="1" customWidth="1"/>
    <col min="38" max="48" width="9.140625" style="1"/>
    <col min="49" max="49" width="11.28515625" style="1" customWidth="1"/>
    <col min="50" max="51" width="9.140625" style="1"/>
    <col min="52" max="52" width="4" style="1" customWidth="1"/>
    <col min="53" max="53" width="53.7109375" style="1" customWidth="1"/>
    <col min="54" max="54" width="15.7109375" style="1" customWidth="1"/>
    <col min="55" max="65" width="9.140625" style="1"/>
    <col min="66" max="66" width="11.28515625" style="1" customWidth="1"/>
    <col min="67" max="68" width="9.140625" style="1"/>
    <col min="69" max="69" width="3.42578125" style="1" customWidth="1"/>
    <col min="70" max="70" width="53.7109375" style="1" customWidth="1"/>
    <col min="71" max="71" width="15.7109375" style="1" customWidth="1"/>
    <col min="72" max="82" width="9.140625" style="1"/>
    <col min="83" max="83" width="11.28515625" style="1" customWidth="1"/>
    <col min="84" max="16384" width="9.140625" style="1"/>
  </cols>
  <sheetData>
    <row r="2" spans="1:85" x14ac:dyDescent="0.2">
      <c r="B2" s="106" t="s">
        <v>56</v>
      </c>
      <c r="C2" s="107"/>
      <c r="D2" s="107"/>
      <c r="E2" s="107"/>
      <c r="F2" s="107"/>
      <c r="G2" s="261"/>
      <c r="H2" s="350" t="s">
        <v>170</v>
      </c>
      <c r="I2" s="350"/>
      <c r="J2" s="350"/>
      <c r="K2" s="350"/>
      <c r="L2" s="350"/>
      <c r="M2" s="350"/>
      <c r="N2" s="350"/>
      <c r="O2" s="350"/>
      <c r="P2" s="350"/>
      <c r="Q2" s="350"/>
      <c r="S2" s="268" t="s">
        <v>50</v>
      </c>
      <c r="T2" s="261"/>
      <c r="U2" s="261"/>
      <c r="V2" s="261"/>
      <c r="W2" s="261"/>
      <c r="X2" s="261"/>
      <c r="Y2" s="350" t="s">
        <v>170</v>
      </c>
      <c r="Z2" s="350"/>
      <c r="AA2" s="350"/>
      <c r="AB2" s="350"/>
      <c r="AC2" s="350"/>
      <c r="AD2" s="350"/>
      <c r="AE2" s="350"/>
      <c r="AF2" s="350"/>
      <c r="AG2" s="350"/>
      <c r="AH2" s="350"/>
      <c r="AJ2" s="268" t="s">
        <v>56</v>
      </c>
      <c r="AK2" s="261"/>
      <c r="AL2" s="261"/>
      <c r="AM2" s="261"/>
      <c r="AN2" s="261"/>
      <c r="AO2" s="261"/>
      <c r="AP2" s="350" t="s">
        <v>170</v>
      </c>
      <c r="AQ2" s="350"/>
      <c r="AR2" s="350"/>
      <c r="AS2" s="350"/>
      <c r="AT2" s="350"/>
      <c r="AU2" s="350"/>
      <c r="AV2" s="350"/>
      <c r="AW2" s="350"/>
      <c r="AX2" s="350"/>
      <c r="AY2" s="350"/>
      <c r="BA2" s="268" t="s">
        <v>56</v>
      </c>
      <c r="BB2" s="261"/>
      <c r="BC2" s="261"/>
      <c r="BD2" s="261"/>
      <c r="BE2" s="261"/>
      <c r="BF2" s="261"/>
      <c r="BG2" s="350" t="s">
        <v>170</v>
      </c>
      <c r="BH2" s="350"/>
      <c r="BI2" s="350"/>
      <c r="BJ2" s="350"/>
      <c r="BK2" s="350"/>
      <c r="BL2" s="350"/>
      <c r="BM2" s="350"/>
      <c r="BN2" s="350"/>
      <c r="BO2" s="350"/>
      <c r="BP2" s="350"/>
      <c r="BR2" s="268" t="s">
        <v>56</v>
      </c>
      <c r="BS2" s="261"/>
      <c r="BT2" s="261"/>
      <c r="BU2" s="261"/>
      <c r="BV2" s="261"/>
      <c r="BW2" s="261"/>
      <c r="BX2" s="350" t="s">
        <v>170</v>
      </c>
      <c r="BY2" s="350"/>
      <c r="BZ2" s="350"/>
      <c r="CA2" s="350"/>
      <c r="CB2" s="350"/>
      <c r="CC2" s="350"/>
      <c r="CD2" s="350"/>
      <c r="CE2" s="350"/>
      <c r="CF2" s="350"/>
      <c r="CG2" s="350"/>
    </row>
    <row r="3" spans="1:85" ht="15.75" x14ac:dyDescent="0.25">
      <c r="B3" s="62" t="s">
        <v>80</v>
      </c>
      <c r="C3" s="102"/>
      <c r="D3" s="89"/>
      <c r="E3" s="71"/>
      <c r="F3" s="81"/>
      <c r="G3" s="81"/>
      <c r="H3" s="349" t="s">
        <v>171</v>
      </c>
      <c r="I3" s="349"/>
      <c r="J3" s="349"/>
      <c r="K3" s="349"/>
      <c r="L3" s="349"/>
      <c r="M3" s="349"/>
      <c r="N3" s="349"/>
      <c r="O3" s="349"/>
      <c r="P3" s="349"/>
      <c r="Q3" s="349"/>
      <c r="S3" s="62" t="s">
        <v>81</v>
      </c>
      <c r="T3" s="19"/>
      <c r="U3" s="19"/>
      <c r="V3" s="19"/>
      <c r="W3" s="19"/>
      <c r="X3" s="81"/>
      <c r="Y3" s="349" t="s">
        <v>171</v>
      </c>
      <c r="Z3" s="349"/>
      <c r="AA3" s="349"/>
      <c r="AB3" s="349"/>
      <c r="AC3" s="349"/>
      <c r="AD3" s="349"/>
      <c r="AE3" s="349"/>
      <c r="AF3" s="349"/>
      <c r="AG3" s="349"/>
      <c r="AH3" s="349"/>
      <c r="AJ3" s="62" t="s">
        <v>82</v>
      </c>
      <c r="AK3" s="19"/>
      <c r="AL3" s="19"/>
      <c r="AM3" s="19"/>
      <c r="AN3" s="19"/>
      <c r="AO3" s="65"/>
      <c r="AP3" s="349" t="s">
        <v>171</v>
      </c>
      <c r="AQ3" s="349"/>
      <c r="AR3" s="349"/>
      <c r="AS3" s="349"/>
      <c r="AT3" s="349"/>
      <c r="AU3" s="349"/>
      <c r="AV3" s="349"/>
      <c r="AW3" s="349"/>
      <c r="AX3" s="349"/>
      <c r="AY3" s="349"/>
      <c r="BA3" s="62" t="s">
        <v>83</v>
      </c>
      <c r="BB3" s="19"/>
      <c r="BC3" s="19"/>
      <c r="BD3" s="19"/>
      <c r="BE3" s="19"/>
      <c r="BF3" s="65"/>
      <c r="BG3" s="349" t="s">
        <v>171</v>
      </c>
      <c r="BH3" s="349"/>
      <c r="BI3" s="349"/>
      <c r="BJ3" s="349"/>
      <c r="BK3" s="349"/>
      <c r="BL3" s="349"/>
      <c r="BM3" s="349"/>
      <c r="BN3" s="349"/>
      <c r="BO3" s="349"/>
      <c r="BP3" s="349"/>
      <c r="BR3" s="62" t="s">
        <v>84</v>
      </c>
      <c r="BS3" s="65"/>
      <c r="BT3" s="65"/>
      <c r="BU3" s="65"/>
      <c r="BV3" s="65"/>
      <c r="BW3" s="65"/>
      <c r="BX3" s="349" t="s">
        <v>171</v>
      </c>
      <c r="BY3" s="349"/>
      <c r="BZ3" s="349"/>
      <c r="CA3" s="349"/>
      <c r="CB3" s="349"/>
      <c r="CC3" s="349"/>
      <c r="CD3" s="349"/>
      <c r="CE3" s="349"/>
      <c r="CF3" s="349"/>
      <c r="CG3" s="349"/>
    </row>
    <row r="4" spans="1:85" s="9" customFormat="1" ht="3" customHeight="1" x14ac:dyDescent="0.2">
      <c r="B4" s="12"/>
      <c r="C4" s="78"/>
      <c r="D4" s="90"/>
      <c r="E4" s="72"/>
      <c r="F4" s="82"/>
      <c r="G4" s="82"/>
      <c r="H4" s="82"/>
      <c r="I4" s="82"/>
      <c r="J4" s="82"/>
      <c r="K4" s="82"/>
      <c r="L4" s="82"/>
      <c r="M4" s="82"/>
      <c r="N4" s="82"/>
      <c r="O4" s="82"/>
      <c r="P4" s="82"/>
      <c r="Q4" s="82"/>
      <c r="S4" s="12"/>
      <c r="T4" s="12"/>
      <c r="U4" s="12"/>
      <c r="V4" s="12"/>
      <c r="W4" s="12"/>
      <c r="X4" s="82"/>
      <c r="Y4" s="82"/>
      <c r="Z4" s="82"/>
      <c r="AA4" s="82"/>
      <c r="AB4" s="82"/>
      <c r="AC4" s="82"/>
      <c r="AD4" s="82"/>
      <c r="AE4" s="82"/>
      <c r="AF4" s="82"/>
      <c r="AG4" s="82"/>
      <c r="AH4" s="82"/>
      <c r="AJ4" s="12"/>
      <c r="AK4" s="12"/>
      <c r="AL4" s="12"/>
      <c r="AM4" s="12"/>
      <c r="AN4" s="12"/>
      <c r="AO4" s="12"/>
      <c r="AP4" s="82"/>
      <c r="AQ4" s="82"/>
      <c r="AR4" s="82"/>
      <c r="AS4" s="82"/>
      <c r="AT4" s="82"/>
      <c r="AU4" s="82"/>
      <c r="AV4" s="82"/>
      <c r="AW4" s="82"/>
      <c r="AX4" s="82"/>
      <c r="AY4" s="82"/>
      <c r="BA4" s="12"/>
      <c r="BB4" s="12"/>
      <c r="BC4" s="12"/>
      <c r="BD4" s="12"/>
      <c r="BE4" s="12"/>
      <c r="BF4" s="12"/>
      <c r="BG4" s="82"/>
      <c r="BH4" s="82"/>
      <c r="BI4" s="82"/>
      <c r="BJ4" s="82"/>
      <c r="BK4" s="82"/>
      <c r="BL4" s="82"/>
      <c r="BM4" s="82"/>
      <c r="BN4" s="82"/>
      <c r="BO4" s="82"/>
      <c r="BP4" s="82"/>
      <c r="BR4" s="12"/>
      <c r="BS4" s="12"/>
      <c r="BT4" s="12"/>
      <c r="BU4" s="12"/>
      <c r="BV4" s="12"/>
      <c r="BW4" s="12"/>
      <c r="BX4" s="82"/>
      <c r="BY4" s="82"/>
      <c r="BZ4" s="82"/>
      <c r="CA4" s="82"/>
      <c r="CB4" s="82"/>
      <c r="CC4" s="82"/>
      <c r="CD4" s="82"/>
      <c r="CE4" s="82"/>
      <c r="CF4" s="82"/>
      <c r="CG4" s="82"/>
    </row>
    <row r="5" spans="1:85" ht="76.5" x14ac:dyDescent="0.2">
      <c r="B5" s="13" t="s">
        <v>18</v>
      </c>
      <c r="C5" s="13" t="s">
        <v>32</v>
      </c>
      <c r="D5" s="110" t="s">
        <v>74</v>
      </c>
      <c r="E5" s="111" t="s">
        <v>34</v>
      </c>
      <c r="F5" s="110" t="s">
        <v>33</v>
      </c>
      <c r="G5" s="110" t="s">
        <v>172</v>
      </c>
      <c r="H5" s="110" t="s">
        <v>173</v>
      </c>
      <c r="I5" s="110" t="s">
        <v>174</v>
      </c>
      <c r="J5" s="110" t="s">
        <v>175</v>
      </c>
      <c r="K5" s="112" t="s">
        <v>176</v>
      </c>
      <c r="L5" s="112" t="s">
        <v>177</v>
      </c>
      <c r="M5" s="110" t="s">
        <v>178</v>
      </c>
      <c r="N5" s="110" t="s">
        <v>179</v>
      </c>
      <c r="O5" s="110" t="s">
        <v>180</v>
      </c>
      <c r="P5" s="110" t="s">
        <v>181</v>
      </c>
      <c r="Q5" s="110" t="s">
        <v>182</v>
      </c>
      <c r="R5" s="55"/>
      <c r="S5" s="13" t="s">
        <v>18</v>
      </c>
      <c r="T5" s="13" t="s">
        <v>32</v>
      </c>
      <c r="U5" s="110" t="s">
        <v>74</v>
      </c>
      <c r="V5" s="111" t="s">
        <v>34</v>
      </c>
      <c r="W5" s="110" t="s">
        <v>33</v>
      </c>
      <c r="X5" s="110" t="s">
        <v>172</v>
      </c>
      <c r="Y5" s="110" t="s">
        <v>173</v>
      </c>
      <c r="Z5" s="110" t="s">
        <v>174</v>
      </c>
      <c r="AA5" s="110" t="s">
        <v>175</v>
      </c>
      <c r="AB5" s="112" t="s">
        <v>176</v>
      </c>
      <c r="AC5" s="112" t="s">
        <v>177</v>
      </c>
      <c r="AD5" s="110" t="s">
        <v>178</v>
      </c>
      <c r="AE5" s="110" t="s">
        <v>179</v>
      </c>
      <c r="AF5" s="110" t="s">
        <v>180</v>
      </c>
      <c r="AG5" s="110" t="s">
        <v>181</v>
      </c>
      <c r="AH5" s="110" t="s">
        <v>182</v>
      </c>
      <c r="AJ5" s="13" t="s">
        <v>18</v>
      </c>
      <c r="AK5" s="13" t="s">
        <v>32</v>
      </c>
      <c r="AL5" s="112" t="s">
        <v>74</v>
      </c>
      <c r="AM5" s="112" t="s">
        <v>34</v>
      </c>
      <c r="AN5" s="112" t="s">
        <v>33</v>
      </c>
      <c r="AO5" s="110" t="s">
        <v>172</v>
      </c>
      <c r="AP5" s="110" t="s">
        <v>173</v>
      </c>
      <c r="AQ5" s="110" t="s">
        <v>174</v>
      </c>
      <c r="AR5" s="110" t="s">
        <v>175</v>
      </c>
      <c r="AS5" s="112" t="s">
        <v>176</v>
      </c>
      <c r="AT5" s="112" t="s">
        <v>177</v>
      </c>
      <c r="AU5" s="110" t="s">
        <v>178</v>
      </c>
      <c r="AV5" s="110" t="s">
        <v>179</v>
      </c>
      <c r="AW5" s="110" t="s">
        <v>180</v>
      </c>
      <c r="AX5" s="110" t="s">
        <v>181</v>
      </c>
      <c r="AY5" s="110" t="s">
        <v>182</v>
      </c>
      <c r="BA5" s="13" t="s">
        <v>18</v>
      </c>
      <c r="BB5" s="13" t="s">
        <v>32</v>
      </c>
      <c r="BC5" s="112" t="s">
        <v>74</v>
      </c>
      <c r="BD5" s="112" t="s">
        <v>34</v>
      </c>
      <c r="BE5" s="112" t="s">
        <v>33</v>
      </c>
      <c r="BF5" s="110" t="s">
        <v>172</v>
      </c>
      <c r="BG5" s="110" t="s">
        <v>173</v>
      </c>
      <c r="BH5" s="110" t="s">
        <v>174</v>
      </c>
      <c r="BI5" s="110" t="s">
        <v>175</v>
      </c>
      <c r="BJ5" s="112" t="s">
        <v>176</v>
      </c>
      <c r="BK5" s="112" t="s">
        <v>177</v>
      </c>
      <c r="BL5" s="110" t="s">
        <v>178</v>
      </c>
      <c r="BM5" s="110" t="s">
        <v>179</v>
      </c>
      <c r="BN5" s="110" t="s">
        <v>180</v>
      </c>
      <c r="BO5" s="110" t="s">
        <v>181</v>
      </c>
      <c r="BP5" s="110" t="s">
        <v>182</v>
      </c>
      <c r="BR5" s="13" t="s">
        <v>18</v>
      </c>
      <c r="BS5" s="13" t="s">
        <v>32</v>
      </c>
      <c r="BT5" s="112" t="s">
        <v>74</v>
      </c>
      <c r="BU5" s="112" t="s">
        <v>34</v>
      </c>
      <c r="BV5" s="112" t="s">
        <v>33</v>
      </c>
      <c r="BW5" s="110" t="s">
        <v>172</v>
      </c>
      <c r="BX5" s="110" t="s">
        <v>173</v>
      </c>
      <c r="BY5" s="110" t="s">
        <v>174</v>
      </c>
      <c r="BZ5" s="110" t="s">
        <v>175</v>
      </c>
      <c r="CA5" s="112" t="s">
        <v>176</v>
      </c>
      <c r="CB5" s="112" t="s">
        <v>177</v>
      </c>
      <c r="CC5" s="110" t="s">
        <v>178</v>
      </c>
      <c r="CD5" s="110" t="s">
        <v>179</v>
      </c>
      <c r="CE5" s="110" t="s">
        <v>180</v>
      </c>
      <c r="CF5" s="110" t="s">
        <v>181</v>
      </c>
      <c r="CG5" s="110" t="s">
        <v>182</v>
      </c>
    </row>
    <row r="6" spans="1:85" x14ac:dyDescent="0.2">
      <c r="B6" s="118" t="s">
        <v>89</v>
      </c>
      <c r="C6" s="119"/>
      <c r="D6" s="119"/>
      <c r="E6" s="119"/>
      <c r="F6" s="119"/>
      <c r="G6" s="122"/>
      <c r="H6" s="122"/>
      <c r="I6" s="122"/>
      <c r="J6" s="122"/>
      <c r="K6" s="122"/>
      <c r="L6" s="122"/>
      <c r="M6" s="122"/>
      <c r="N6" s="122"/>
      <c r="O6" s="122"/>
      <c r="P6" s="122"/>
      <c r="Q6" s="122"/>
      <c r="R6" s="109"/>
      <c r="S6" s="121" t="s">
        <v>88</v>
      </c>
      <c r="T6" s="122"/>
      <c r="U6" s="122"/>
      <c r="V6" s="122"/>
      <c r="W6" s="122"/>
      <c r="X6" s="122"/>
      <c r="Y6" s="122"/>
      <c r="Z6" s="122"/>
      <c r="AA6" s="122"/>
      <c r="AB6" s="122"/>
      <c r="AC6" s="122"/>
      <c r="AD6" s="122"/>
      <c r="AE6" s="122"/>
      <c r="AF6" s="122"/>
      <c r="AG6" s="122"/>
      <c r="AH6" s="122"/>
      <c r="AJ6" s="121" t="s">
        <v>85</v>
      </c>
      <c r="AK6" s="122"/>
      <c r="AL6" s="122"/>
      <c r="AM6" s="122"/>
      <c r="AN6" s="122"/>
      <c r="AO6" s="122"/>
      <c r="AP6" s="122"/>
      <c r="AQ6" s="122"/>
      <c r="AR6" s="122"/>
      <c r="AS6" s="122"/>
      <c r="AT6" s="122"/>
      <c r="AU6" s="122"/>
      <c r="AV6" s="122"/>
      <c r="AW6" s="122"/>
      <c r="AX6" s="122"/>
      <c r="AY6" s="120"/>
      <c r="BA6" s="354" t="s">
        <v>86</v>
      </c>
      <c r="BB6" s="355"/>
      <c r="BC6" s="355"/>
      <c r="BD6" s="355"/>
      <c r="BE6" s="355"/>
      <c r="BF6" s="355"/>
      <c r="BG6" s="355"/>
      <c r="BH6" s="355"/>
      <c r="BI6" s="355"/>
      <c r="BJ6" s="355"/>
      <c r="BK6" s="355"/>
      <c r="BL6" s="355"/>
      <c r="BM6" s="355"/>
      <c r="BN6" s="355"/>
      <c r="BO6" s="355"/>
      <c r="BP6" s="355"/>
      <c r="BR6" s="354" t="s">
        <v>85</v>
      </c>
      <c r="BS6" s="355"/>
      <c r="BT6" s="355"/>
      <c r="BU6" s="355"/>
      <c r="BV6" s="355"/>
      <c r="BW6" s="355"/>
      <c r="BX6" s="355"/>
      <c r="BY6" s="355"/>
      <c r="BZ6" s="355"/>
      <c r="CA6" s="355"/>
      <c r="CB6" s="355"/>
      <c r="CC6" s="355"/>
      <c r="CD6" s="355"/>
      <c r="CE6" s="355"/>
      <c r="CF6" s="355"/>
      <c r="CG6" s="355"/>
    </row>
    <row r="7" spans="1:85" x14ac:dyDescent="0.2">
      <c r="B7" s="113" t="s">
        <v>95</v>
      </c>
      <c r="C7" s="114" t="s">
        <v>87</v>
      </c>
      <c r="D7" s="115">
        <v>0.5</v>
      </c>
      <c r="E7" s="116">
        <v>1</v>
      </c>
      <c r="F7" s="117">
        <f>E7*D7</f>
        <v>0.5</v>
      </c>
      <c r="G7" s="262">
        <v>0</v>
      </c>
      <c r="H7" s="94">
        <f>IF(G7=0,VLOOKUP(C:C,[1]Inputs!$B$20:$H$25,7,FALSE)*F7,VLOOKUP(C:C,[1]Inputs!$B$20:$I$25,8,FALSE)*F7)</f>
        <v>36.87074150886</v>
      </c>
      <c r="I7" s="117">
        <f>VLOOKUP(C:C,[1]Inputs!$C$54:$G$59,5,FALSE)*F7</f>
        <v>0</v>
      </c>
      <c r="J7" s="117"/>
      <c r="K7" s="117"/>
      <c r="L7" s="117"/>
      <c r="M7" s="117">
        <f>SUM(H7:J7)</f>
        <v>36.87074150886</v>
      </c>
      <c r="N7" s="117">
        <f>[1]Inputs!$M$43*M7</f>
        <v>17.179059655333496</v>
      </c>
      <c r="O7" s="117">
        <f>[1]Inputs!$M$48*M7</f>
        <v>5.913240484750161</v>
      </c>
      <c r="P7" s="94">
        <f>[1]Inputs!$H$13*SUM(M7:O7)</f>
        <v>3.8028561013760069</v>
      </c>
      <c r="Q7" s="117">
        <f t="shared" ref="Q7:Q14" si="0">SUM(M7:P7)</f>
        <v>63.765897750319667</v>
      </c>
      <c r="S7" s="113" t="s">
        <v>95</v>
      </c>
      <c r="T7" s="114" t="s">
        <v>87</v>
      </c>
      <c r="U7" s="115">
        <v>0.5</v>
      </c>
      <c r="V7" s="116">
        <v>1</v>
      </c>
      <c r="W7" s="117">
        <f>V7*U7</f>
        <v>0.5</v>
      </c>
      <c r="X7" s="262">
        <v>0</v>
      </c>
      <c r="Y7" s="94">
        <f>IF(X7=0,VLOOKUP(T:T,[1]Inputs!$B$20:$H$25,7,FALSE)*W7,VLOOKUP(T:T,[1]Inputs!$B$20:$I$25,8,FALSE)*W7)</f>
        <v>36.87074150886</v>
      </c>
      <c r="Z7" s="117">
        <f>VLOOKUP(T:T,[1]Inputs!$C$54:$G$59,5,FALSE)*W7</f>
        <v>0</v>
      </c>
      <c r="AA7" s="117"/>
      <c r="AB7" s="117"/>
      <c r="AC7" s="117"/>
      <c r="AD7" s="117">
        <f>SUM(Y7:AA7)</f>
        <v>36.87074150886</v>
      </c>
      <c r="AE7" s="117">
        <f>[1]Inputs!$M$43*AD7</f>
        <v>17.179059655333496</v>
      </c>
      <c r="AF7" s="117">
        <f>[1]Inputs!$M$48*AD7</f>
        <v>5.913240484750161</v>
      </c>
      <c r="AG7" s="94">
        <f>[1]Inputs!$H$13*SUM(AD7:AF7)</f>
        <v>3.8028561013760069</v>
      </c>
      <c r="AH7" s="117">
        <f t="shared" ref="AH7:AH14" si="1">SUM(AD7:AG7)</f>
        <v>63.765897750319667</v>
      </c>
      <c r="AJ7" s="123" t="s">
        <v>78</v>
      </c>
      <c r="AK7" s="114" t="s">
        <v>87</v>
      </c>
      <c r="AL7" s="124"/>
      <c r="AM7" s="125"/>
      <c r="AN7" s="126">
        <v>1</v>
      </c>
      <c r="AO7" s="265">
        <v>0</v>
      </c>
      <c r="AP7" s="94">
        <f>IF(AO7=0,VLOOKUP(AK:AK,[1]Inputs!$B$20:$H$25,7,FALSE)*AN7,VLOOKUP(AK:AK,[1]Inputs!$B$20:$I$25,8,FALSE)*AN7)</f>
        <v>73.74148301772</v>
      </c>
      <c r="AQ7" s="117">
        <f>VLOOKUP(AK:AK,[1]Inputs!$C$54:$G$59,5,FALSE)*AN7</f>
        <v>0</v>
      </c>
      <c r="AR7" s="117"/>
      <c r="AS7" s="117"/>
      <c r="AT7" s="117"/>
      <c r="AU7" s="117">
        <f>SUM(AP7:AR7)</f>
        <v>73.74148301772</v>
      </c>
      <c r="AV7" s="117">
        <f>[1]Inputs!$M$43*AU7</f>
        <v>34.358119310666993</v>
      </c>
      <c r="AW7" s="117">
        <f>[1]Inputs!$M$48*AU7</f>
        <v>11.826480969500322</v>
      </c>
      <c r="AX7" s="94">
        <f>[1]Inputs!$H$13*SUM(AU7:AW7)</f>
        <v>7.6057122027520139</v>
      </c>
      <c r="AY7" s="117">
        <f t="shared" ref="AY7" si="2">SUM(AU7:AX7)</f>
        <v>127.53179550063933</v>
      </c>
      <c r="BA7" s="123" t="s">
        <v>103</v>
      </c>
      <c r="BB7" s="114" t="s">
        <v>87</v>
      </c>
      <c r="BC7" s="124"/>
      <c r="BD7" s="125"/>
      <c r="BE7" s="127">
        <v>1</v>
      </c>
      <c r="BF7" s="265">
        <v>0</v>
      </c>
      <c r="BG7" s="94">
        <f>IF(BF7=0,VLOOKUP(BB:BB,[1]Inputs!$B$20:$H$25,7,FALSE)*BE7,VLOOKUP(BB:BB,[1]Inputs!$B$20:$I$25,8,FALSE)*BE7)</f>
        <v>73.74148301772</v>
      </c>
      <c r="BH7" s="117">
        <f>VLOOKUP(BB:BB,[1]Inputs!$C$54:$G$59,5,FALSE)*BE7</f>
        <v>0</v>
      </c>
      <c r="BI7" s="117"/>
      <c r="BJ7" s="117"/>
      <c r="BK7" s="117"/>
      <c r="BL7" s="117">
        <f>SUM(BG7:BI7)</f>
        <v>73.74148301772</v>
      </c>
      <c r="BM7" s="117">
        <f>[1]Inputs!$M$43*BL7</f>
        <v>34.358119310666993</v>
      </c>
      <c r="BN7" s="117">
        <f>[1]Inputs!$M$48*BL7</f>
        <v>11.826480969500322</v>
      </c>
      <c r="BO7" s="94">
        <f>[1]Inputs!$H$13*SUM(BL7:BN7)</f>
        <v>7.6057122027520139</v>
      </c>
      <c r="BP7" s="117">
        <f t="shared" ref="BP7" si="3">SUM(BL7:BO7)</f>
        <v>127.53179550063933</v>
      </c>
      <c r="BR7" s="123" t="s">
        <v>103</v>
      </c>
      <c r="BS7" s="114" t="s">
        <v>87</v>
      </c>
      <c r="BT7" s="124"/>
      <c r="BU7" s="125"/>
      <c r="BV7" s="127">
        <v>1</v>
      </c>
      <c r="BW7" s="265">
        <v>0</v>
      </c>
      <c r="BX7" s="94">
        <f>IF(BW7=0,VLOOKUP(BS:BS,[1]Inputs!$B$20:$H$25,7,FALSE)*BV7,VLOOKUP(BS:BS,[1]Inputs!$B$20:$I$25,8,FALSE)*BV7)</f>
        <v>73.74148301772</v>
      </c>
      <c r="BY7" s="117">
        <f>VLOOKUP(BS:BS,[1]Inputs!$C$54:$G$59,5,FALSE)*BV7</f>
        <v>0</v>
      </c>
      <c r="BZ7" s="117"/>
      <c r="CA7" s="117"/>
      <c r="CB7" s="117"/>
      <c r="CC7" s="117">
        <f>SUM(BX7:BZ7)</f>
        <v>73.74148301772</v>
      </c>
      <c r="CD7" s="117">
        <f>[1]Inputs!$M$43*CC7</f>
        <v>34.358119310666993</v>
      </c>
      <c r="CE7" s="117">
        <f>[1]Inputs!$M$48*CC7</f>
        <v>11.826480969500322</v>
      </c>
      <c r="CF7" s="94">
        <f>[1]Inputs!$H$13*SUM(CC7:CE7)</f>
        <v>7.6057122027520139</v>
      </c>
      <c r="CG7" s="117">
        <f t="shared" ref="CG7" si="4">SUM(CC7:CF7)</f>
        <v>127.53179550063933</v>
      </c>
    </row>
    <row r="8" spans="1:85" x14ac:dyDescent="0.2">
      <c r="B8" s="69" t="s">
        <v>96</v>
      </c>
      <c r="C8" s="68" t="s">
        <v>87</v>
      </c>
      <c r="D8" s="83">
        <v>0.25</v>
      </c>
      <c r="E8" s="73">
        <v>1</v>
      </c>
      <c r="F8" s="94">
        <f t="shared" ref="F8:F14" si="5">E8*D8</f>
        <v>0.25</v>
      </c>
      <c r="G8" s="263">
        <v>0</v>
      </c>
      <c r="H8" s="94">
        <f>IF(G8=0,VLOOKUP(C:C,[1]Inputs!$B$20:$H$25,7,FALSE)*F8,VLOOKUP(C:C,[1]Inputs!$B$20:$I$25,8,FALSE)*F8)</f>
        <v>18.43537075443</v>
      </c>
      <c r="I8" s="94">
        <f>VLOOKUP(C:C,[1]Inputs!$C$54:$G$59,5,FALSE)*F8</f>
        <v>0</v>
      </c>
      <c r="J8" s="94"/>
      <c r="K8" s="94"/>
      <c r="L8" s="94"/>
      <c r="M8" s="94">
        <f t="shared" ref="M8:M14" si="6">SUM(H8:J8)</f>
        <v>18.43537075443</v>
      </c>
      <c r="N8" s="94">
        <f>[1]Inputs!$M$43*M8</f>
        <v>8.5895298276667482</v>
      </c>
      <c r="O8" s="94">
        <f>[1]Inputs!$M$48*M8</f>
        <v>2.9566202423750805</v>
      </c>
      <c r="P8" s="94">
        <f>[1]Inputs!$H$13*SUM(M8:O8)</f>
        <v>1.9014280506880035</v>
      </c>
      <c r="Q8" s="94">
        <f t="shared" si="0"/>
        <v>31.882948875159833</v>
      </c>
      <c r="R8" s="55"/>
      <c r="S8" s="69" t="s">
        <v>96</v>
      </c>
      <c r="T8" s="68" t="s">
        <v>87</v>
      </c>
      <c r="U8" s="83">
        <v>0.25</v>
      </c>
      <c r="V8" s="73">
        <v>1</v>
      </c>
      <c r="W8" s="94">
        <f t="shared" ref="W8:W14" si="7">V8*U8</f>
        <v>0.25</v>
      </c>
      <c r="X8" s="263">
        <v>0</v>
      </c>
      <c r="Y8" s="94">
        <f>IF(X8=0,VLOOKUP(T:T,[1]Inputs!$B$20:$H$25,7,FALSE)*W8,VLOOKUP(T:T,[1]Inputs!$B$20:$I$25,8,FALSE)*W8)</f>
        <v>18.43537075443</v>
      </c>
      <c r="Z8" s="94">
        <f>VLOOKUP(T:T,[1]Inputs!$C$54:$G$59,5,FALSE)*W8</f>
        <v>0</v>
      </c>
      <c r="AA8" s="94"/>
      <c r="AB8" s="94"/>
      <c r="AC8" s="94"/>
      <c r="AD8" s="94">
        <f t="shared" ref="AD8:AD14" si="8">SUM(Y8:AA8)</f>
        <v>18.43537075443</v>
      </c>
      <c r="AE8" s="94">
        <f>[1]Inputs!$M$43*AD8</f>
        <v>8.5895298276667482</v>
      </c>
      <c r="AF8" s="94">
        <f>[1]Inputs!$M$48*AD8</f>
        <v>2.9566202423750805</v>
      </c>
      <c r="AG8" s="94">
        <f>[1]Inputs!$H$13*SUM(AD8:AF8)</f>
        <v>1.9014280506880035</v>
      </c>
      <c r="AH8" s="94">
        <f t="shared" si="1"/>
        <v>31.882948875159833</v>
      </c>
      <c r="AJ8" s="351" t="s">
        <v>1</v>
      </c>
      <c r="AK8" s="352"/>
      <c r="AL8" s="352"/>
      <c r="AM8" s="353"/>
      <c r="AN8" s="269">
        <f>AN7</f>
        <v>1</v>
      </c>
      <c r="AO8" s="269">
        <f t="shared" ref="AO8:AY8" si="9">AO7</f>
        <v>0</v>
      </c>
      <c r="AP8" s="269">
        <f t="shared" si="9"/>
        <v>73.74148301772</v>
      </c>
      <c r="AQ8" s="269">
        <f t="shared" si="9"/>
        <v>0</v>
      </c>
      <c r="AR8" s="269">
        <f t="shared" si="9"/>
        <v>0</v>
      </c>
      <c r="AS8" s="269">
        <f t="shared" si="9"/>
        <v>0</v>
      </c>
      <c r="AT8" s="269">
        <f t="shared" si="9"/>
        <v>0</v>
      </c>
      <c r="AU8" s="269">
        <f t="shared" si="9"/>
        <v>73.74148301772</v>
      </c>
      <c r="AV8" s="269">
        <f t="shared" si="9"/>
        <v>34.358119310666993</v>
      </c>
      <c r="AW8" s="269">
        <f t="shared" si="9"/>
        <v>11.826480969500322</v>
      </c>
      <c r="AX8" s="269">
        <f t="shared" si="9"/>
        <v>7.6057122027520139</v>
      </c>
      <c r="AY8" s="269">
        <f t="shared" si="9"/>
        <v>127.53179550063933</v>
      </c>
      <c r="BA8" s="351" t="s">
        <v>1</v>
      </c>
      <c r="BB8" s="352"/>
      <c r="BC8" s="352"/>
      <c r="BD8" s="353"/>
      <c r="BE8" s="269">
        <f>BE7</f>
        <v>1</v>
      </c>
      <c r="BF8" s="269">
        <f t="shared" ref="BF8:BP8" si="10">BF7</f>
        <v>0</v>
      </c>
      <c r="BG8" s="269">
        <f t="shared" si="10"/>
        <v>73.74148301772</v>
      </c>
      <c r="BH8" s="269">
        <f t="shared" si="10"/>
        <v>0</v>
      </c>
      <c r="BI8" s="269">
        <f t="shared" si="10"/>
        <v>0</v>
      </c>
      <c r="BJ8" s="269">
        <f t="shared" si="10"/>
        <v>0</v>
      </c>
      <c r="BK8" s="269">
        <f t="shared" si="10"/>
        <v>0</v>
      </c>
      <c r="BL8" s="269">
        <f t="shared" si="10"/>
        <v>73.74148301772</v>
      </c>
      <c r="BM8" s="269">
        <f t="shared" si="10"/>
        <v>34.358119310666993</v>
      </c>
      <c r="BN8" s="269">
        <f t="shared" si="10"/>
        <v>11.826480969500322</v>
      </c>
      <c r="BO8" s="269">
        <f t="shared" si="10"/>
        <v>7.6057122027520139</v>
      </c>
      <c r="BP8" s="269">
        <f t="shared" si="10"/>
        <v>127.53179550063933</v>
      </c>
      <c r="BR8" s="351" t="s">
        <v>1</v>
      </c>
      <c r="BS8" s="352"/>
      <c r="BT8" s="352"/>
      <c r="BU8" s="353"/>
      <c r="BV8" s="269">
        <f>BV7</f>
        <v>1</v>
      </c>
      <c r="BW8" s="269">
        <f t="shared" ref="BW8:CG8" si="11">BW7</f>
        <v>0</v>
      </c>
      <c r="BX8" s="269">
        <f t="shared" si="11"/>
        <v>73.74148301772</v>
      </c>
      <c r="BY8" s="269">
        <f t="shared" si="11"/>
        <v>0</v>
      </c>
      <c r="BZ8" s="269">
        <f t="shared" si="11"/>
        <v>0</v>
      </c>
      <c r="CA8" s="269">
        <f t="shared" si="11"/>
        <v>0</v>
      </c>
      <c r="CB8" s="269">
        <f t="shared" si="11"/>
        <v>0</v>
      </c>
      <c r="CC8" s="269">
        <f t="shared" si="11"/>
        <v>73.74148301772</v>
      </c>
      <c r="CD8" s="269">
        <f t="shared" si="11"/>
        <v>34.358119310666993</v>
      </c>
      <c r="CE8" s="269">
        <f t="shared" si="11"/>
        <v>11.826480969500322</v>
      </c>
      <c r="CF8" s="269">
        <f t="shared" si="11"/>
        <v>7.6057122027520139</v>
      </c>
      <c r="CG8" s="269">
        <f t="shared" si="11"/>
        <v>127.53179550063933</v>
      </c>
    </row>
    <row r="9" spans="1:85" x14ac:dyDescent="0.2">
      <c r="A9" s="56"/>
      <c r="B9" s="99" t="s">
        <v>97</v>
      </c>
      <c r="C9" s="68" t="s">
        <v>87</v>
      </c>
      <c r="D9" s="84">
        <v>1.5</v>
      </c>
      <c r="E9" s="73">
        <v>1</v>
      </c>
      <c r="F9" s="93">
        <f t="shared" si="5"/>
        <v>1.5</v>
      </c>
      <c r="G9" s="264">
        <v>0</v>
      </c>
      <c r="H9" s="94">
        <f>IF(G9=0,VLOOKUP(C:C,[1]Inputs!$B$20:$H$25,7,FALSE)*F9,VLOOKUP(C:C,[1]Inputs!$B$20:$I$25,8,FALSE)*F9)</f>
        <v>110.61222452658001</v>
      </c>
      <c r="I9" s="93">
        <f>VLOOKUP(C:C,[1]Inputs!$C$54:$G$59,5,FALSE)*F9</f>
        <v>0</v>
      </c>
      <c r="J9" s="93"/>
      <c r="K9" s="93"/>
      <c r="L9" s="93"/>
      <c r="M9" s="93">
        <f t="shared" si="6"/>
        <v>110.61222452658001</v>
      </c>
      <c r="N9" s="93">
        <f>[1]Inputs!$M$43*M9</f>
        <v>51.537178966000496</v>
      </c>
      <c r="O9" s="93">
        <f>[1]Inputs!$M$48*M9</f>
        <v>17.739721454250486</v>
      </c>
      <c r="P9" s="94">
        <f>[1]Inputs!$H$13*SUM(M9:O9)</f>
        <v>11.408568304128023</v>
      </c>
      <c r="Q9" s="93">
        <f t="shared" si="0"/>
        <v>191.29769325095901</v>
      </c>
      <c r="R9" s="55"/>
      <c r="S9" s="99" t="s">
        <v>97</v>
      </c>
      <c r="T9" s="68" t="s">
        <v>87</v>
      </c>
      <c r="U9" s="84">
        <v>1.5</v>
      </c>
      <c r="V9" s="73">
        <v>1</v>
      </c>
      <c r="W9" s="93">
        <f t="shared" si="7"/>
        <v>1.5</v>
      </c>
      <c r="X9" s="264">
        <v>0</v>
      </c>
      <c r="Y9" s="94">
        <f>IF(X9=0,VLOOKUP(T:T,[1]Inputs!$B$20:$H$25,7,FALSE)*W9,VLOOKUP(T:T,[1]Inputs!$B$20:$I$25,8,FALSE)*W9)</f>
        <v>110.61222452658001</v>
      </c>
      <c r="Z9" s="93">
        <f>VLOOKUP(T:T,[1]Inputs!$C$54:$G$59,5,FALSE)*W9</f>
        <v>0</v>
      </c>
      <c r="AA9" s="93"/>
      <c r="AB9" s="93"/>
      <c r="AC9" s="93"/>
      <c r="AD9" s="93">
        <f t="shared" si="8"/>
        <v>110.61222452658001</v>
      </c>
      <c r="AE9" s="93">
        <f>[1]Inputs!$M$43*AD9</f>
        <v>51.537178966000496</v>
      </c>
      <c r="AF9" s="93">
        <f>[1]Inputs!$M$48*AD9</f>
        <v>17.739721454250486</v>
      </c>
      <c r="AG9" s="94">
        <f>[1]Inputs!$H$13*SUM(AD9:AF9)</f>
        <v>11.408568304128023</v>
      </c>
      <c r="AH9" s="93">
        <f t="shared" si="1"/>
        <v>191.29769325095901</v>
      </c>
      <c r="AO9" s="266"/>
      <c r="AP9" s="16"/>
      <c r="AQ9" s="267"/>
      <c r="AR9" s="267"/>
      <c r="AS9" s="267"/>
      <c r="AT9" s="267"/>
      <c r="AU9" s="267"/>
      <c r="AV9" s="267"/>
      <c r="AW9" s="267"/>
      <c r="AX9" s="17"/>
      <c r="AY9" s="17"/>
      <c r="BF9" s="266"/>
      <c r="BG9" s="16"/>
      <c r="BH9" s="267"/>
      <c r="BI9" s="267"/>
      <c r="BJ9" s="267"/>
      <c r="BK9" s="267"/>
      <c r="BL9" s="267"/>
      <c r="BM9" s="267"/>
      <c r="BN9" s="267"/>
      <c r="BO9" s="17"/>
      <c r="BP9" s="17"/>
      <c r="BW9" s="266"/>
      <c r="BX9" s="16"/>
      <c r="BY9" s="267"/>
      <c r="BZ9" s="267"/>
      <c r="CA9" s="267"/>
      <c r="CB9" s="267"/>
      <c r="CC9" s="267"/>
      <c r="CD9" s="267"/>
      <c r="CE9" s="267"/>
      <c r="CF9" s="17"/>
      <c r="CG9" s="17"/>
    </row>
    <row r="10" spans="1:85" x14ac:dyDescent="0.2">
      <c r="B10" s="70" t="s">
        <v>98</v>
      </c>
      <c r="C10" s="68" t="s">
        <v>87</v>
      </c>
      <c r="D10" s="85">
        <v>0.5</v>
      </c>
      <c r="E10" s="73">
        <v>1</v>
      </c>
      <c r="F10" s="93">
        <f t="shared" si="5"/>
        <v>0.5</v>
      </c>
      <c r="G10" s="264">
        <v>0</v>
      </c>
      <c r="H10" s="94">
        <f>IF(G10=0,VLOOKUP(C:C,[1]Inputs!$B$20:$H$25,7,FALSE)*F10,VLOOKUP(C:C,[1]Inputs!$B$20:$I$25,8,FALSE)*F10)</f>
        <v>36.87074150886</v>
      </c>
      <c r="I10" s="93">
        <f>VLOOKUP(C:C,[1]Inputs!$C$54:$G$59,5,FALSE)*F10</f>
        <v>0</v>
      </c>
      <c r="J10" s="93"/>
      <c r="K10" s="93"/>
      <c r="L10" s="93"/>
      <c r="M10" s="93">
        <f t="shared" si="6"/>
        <v>36.87074150886</v>
      </c>
      <c r="N10" s="93">
        <f>[1]Inputs!$M$43*M10</f>
        <v>17.179059655333496</v>
      </c>
      <c r="O10" s="93">
        <f>[1]Inputs!$M$48*M10</f>
        <v>5.913240484750161</v>
      </c>
      <c r="P10" s="94">
        <f>[1]Inputs!$H$13*SUM(M10:O10)</f>
        <v>3.8028561013760069</v>
      </c>
      <c r="Q10" s="93">
        <f t="shared" si="0"/>
        <v>63.765897750319667</v>
      </c>
      <c r="S10" s="70" t="s">
        <v>98</v>
      </c>
      <c r="T10" s="68" t="s">
        <v>87</v>
      </c>
      <c r="U10" s="85">
        <v>0.5</v>
      </c>
      <c r="V10" s="73">
        <v>1</v>
      </c>
      <c r="W10" s="93">
        <f t="shared" si="7"/>
        <v>0.5</v>
      </c>
      <c r="X10" s="264">
        <v>0</v>
      </c>
      <c r="Y10" s="94">
        <f>IF(X10=0,VLOOKUP(T:T,[1]Inputs!$B$20:$H$25,7,FALSE)*W10,VLOOKUP(T:T,[1]Inputs!$B$20:$I$25,8,FALSE)*W10)</f>
        <v>36.87074150886</v>
      </c>
      <c r="Z10" s="93">
        <f>VLOOKUP(T:T,[1]Inputs!$C$54:$G$59,5,FALSE)*W10</f>
        <v>0</v>
      </c>
      <c r="AA10" s="93"/>
      <c r="AB10" s="93"/>
      <c r="AC10" s="93"/>
      <c r="AD10" s="93">
        <f t="shared" si="8"/>
        <v>36.87074150886</v>
      </c>
      <c r="AE10" s="93">
        <f>[1]Inputs!$M$43*AD10</f>
        <v>17.179059655333496</v>
      </c>
      <c r="AF10" s="93">
        <f>[1]Inputs!$M$48*AD10</f>
        <v>5.913240484750161</v>
      </c>
      <c r="AG10" s="94">
        <f>[1]Inputs!$H$13*SUM(AD10:AF10)</f>
        <v>3.8028561013760069</v>
      </c>
      <c r="AH10" s="93">
        <f t="shared" si="1"/>
        <v>63.765897750319667</v>
      </c>
    </row>
    <row r="11" spans="1:85" x14ac:dyDescent="0.2">
      <c r="B11" s="69" t="s">
        <v>99</v>
      </c>
      <c r="C11" s="68" t="s">
        <v>87</v>
      </c>
      <c r="D11" s="86">
        <v>0.25</v>
      </c>
      <c r="E11" s="73">
        <v>1</v>
      </c>
      <c r="F11" s="93">
        <f t="shared" si="5"/>
        <v>0.25</v>
      </c>
      <c r="G11" s="264">
        <v>0</v>
      </c>
      <c r="H11" s="94">
        <f>IF(G11=0,VLOOKUP(C:C,[1]Inputs!$B$20:$H$25,7,FALSE)*F11,VLOOKUP(C:C,[1]Inputs!$B$20:$I$25,8,FALSE)*F11)</f>
        <v>18.43537075443</v>
      </c>
      <c r="I11" s="93">
        <f>VLOOKUP(C:C,[1]Inputs!$C$54:$G$59,5,FALSE)*F11</f>
        <v>0</v>
      </c>
      <c r="J11" s="93"/>
      <c r="K11" s="93"/>
      <c r="L11" s="93"/>
      <c r="M11" s="93">
        <f t="shared" si="6"/>
        <v>18.43537075443</v>
      </c>
      <c r="N11" s="93">
        <f>[1]Inputs!$M$43*M11</f>
        <v>8.5895298276667482</v>
      </c>
      <c r="O11" s="93">
        <f>[1]Inputs!$M$48*M11</f>
        <v>2.9566202423750805</v>
      </c>
      <c r="P11" s="94">
        <f>[1]Inputs!$H$13*SUM(M11:O11)</f>
        <v>1.9014280506880035</v>
      </c>
      <c r="Q11" s="93">
        <f t="shared" si="0"/>
        <v>31.882948875159833</v>
      </c>
      <c r="S11" s="69" t="s">
        <v>99</v>
      </c>
      <c r="T11" s="68" t="s">
        <v>87</v>
      </c>
      <c r="U11" s="86">
        <v>0.25</v>
      </c>
      <c r="V11" s="73">
        <v>1</v>
      </c>
      <c r="W11" s="93">
        <f t="shared" si="7"/>
        <v>0.25</v>
      </c>
      <c r="X11" s="264">
        <v>0</v>
      </c>
      <c r="Y11" s="94">
        <f>IF(X11=0,VLOOKUP(T:T,[1]Inputs!$B$20:$H$25,7,FALSE)*W11,VLOOKUP(T:T,[1]Inputs!$B$20:$I$25,8,FALSE)*W11)</f>
        <v>18.43537075443</v>
      </c>
      <c r="Z11" s="93">
        <f>VLOOKUP(T:T,[1]Inputs!$C$54:$G$59,5,FALSE)*W11</f>
        <v>0</v>
      </c>
      <c r="AA11" s="93"/>
      <c r="AB11" s="93"/>
      <c r="AC11" s="93"/>
      <c r="AD11" s="93">
        <f t="shared" si="8"/>
        <v>18.43537075443</v>
      </c>
      <c r="AE11" s="93">
        <f>[1]Inputs!$M$43*AD11</f>
        <v>8.5895298276667482</v>
      </c>
      <c r="AF11" s="93">
        <f>[1]Inputs!$M$48*AD11</f>
        <v>2.9566202423750805</v>
      </c>
      <c r="AG11" s="94">
        <f>[1]Inputs!$H$13*SUM(AD11:AF11)</f>
        <v>1.9014280506880035</v>
      </c>
      <c r="AH11" s="93">
        <f t="shared" si="1"/>
        <v>31.882948875159833</v>
      </c>
    </row>
    <row r="12" spans="1:85" x14ac:dyDescent="0.2">
      <c r="B12" s="69" t="s">
        <v>100</v>
      </c>
      <c r="C12" s="68" t="s">
        <v>87</v>
      </c>
      <c r="D12" s="86">
        <v>0.25</v>
      </c>
      <c r="E12" s="73">
        <v>1</v>
      </c>
      <c r="F12" s="93">
        <f t="shared" si="5"/>
        <v>0.25</v>
      </c>
      <c r="G12" s="264">
        <v>0</v>
      </c>
      <c r="H12" s="94">
        <f>IF(G12=0,VLOOKUP(C:C,[1]Inputs!$B$20:$H$25,7,FALSE)*F12,VLOOKUP(C:C,[1]Inputs!$B$20:$I$25,8,FALSE)*F12)</f>
        <v>18.43537075443</v>
      </c>
      <c r="I12" s="93">
        <f>VLOOKUP(C:C,[1]Inputs!$C$54:$G$59,5,FALSE)*F12</f>
        <v>0</v>
      </c>
      <c r="J12" s="93"/>
      <c r="K12" s="93"/>
      <c r="L12" s="93"/>
      <c r="M12" s="93">
        <f t="shared" si="6"/>
        <v>18.43537075443</v>
      </c>
      <c r="N12" s="93">
        <f>[1]Inputs!$M$43*M12</f>
        <v>8.5895298276667482</v>
      </c>
      <c r="O12" s="93">
        <f>[1]Inputs!$M$48*M12</f>
        <v>2.9566202423750805</v>
      </c>
      <c r="P12" s="94">
        <f>[1]Inputs!$H$13*SUM(M12:O12)</f>
        <v>1.9014280506880035</v>
      </c>
      <c r="Q12" s="93">
        <f t="shared" si="0"/>
        <v>31.882948875159833</v>
      </c>
      <c r="R12" s="57"/>
      <c r="S12" s="69" t="s">
        <v>100</v>
      </c>
      <c r="T12" s="68" t="s">
        <v>87</v>
      </c>
      <c r="U12" s="86">
        <v>0.25</v>
      </c>
      <c r="V12" s="73">
        <v>1</v>
      </c>
      <c r="W12" s="93">
        <f t="shared" si="7"/>
        <v>0.25</v>
      </c>
      <c r="X12" s="264">
        <v>0</v>
      </c>
      <c r="Y12" s="94">
        <f>IF(X12=0,VLOOKUP(T:T,[1]Inputs!$B$20:$H$25,7,FALSE)*W12,VLOOKUP(T:T,[1]Inputs!$B$20:$I$25,8,FALSE)*W12)</f>
        <v>18.43537075443</v>
      </c>
      <c r="Z12" s="93">
        <f>VLOOKUP(T:T,[1]Inputs!$C$54:$G$59,5,FALSE)*W12</f>
        <v>0</v>
      </c>
      <c r="AA12" s="93"/>
      <c r="AB12" s="93"/>
      <c r="AC12" s="93"/>
      <c r="AD12" s="93">
        <f t="shared" si="8"/>
        <v>18.43537075443</v>
      </c>
      <c r="AE12" s="93">
        <f>[1]Inputs!$M$43*AD12</f>
        <v>8.5895298276667482</v>
      </c>
      <c r="AF12" s="93">
        <f>[1]Inputs!$M$48*AD12</f>
        <v>2.9566202423750805</v>
      </c>
      <c r="AG12" s="94">
        <f>[1]Inputs!$H$13*SUM(AD12:AF12)</f>
        <v>1.9014280506880035</v>
      </c>
      <c r="AH12" s="93">
        <f t="shared" si="1"/>
        <v>31.882948875159833</v>
      </c>
    </row>
    <row r="13" spans="1:85" x14ac:dyDescent="0.2">
      <c r="B13" s="69" t="s">
        <v>101</v>
      </c>
      <c r="C13" s="68" t="s">
        <v>87</v>
      </c>
      <c r="D13" s="86">
        <v>0.25</v>
      </c>
      <c r="E13" s="73">
        <v>1</v>
      </c>
      <c r="F13" s="93">
        <f t="shared" si="5"/>
        <v>0.25</v>
      </c>
      <c r="G13" s="264">
        <v>0</v>
      </c>
      <c r="H13" s="94">
        <f>IF(G13=0,VLOOKUP(C:C,[1]Inputs!$B$20:$H$25,7,FALSE)*F13,VLOOKUP(C:C,[1]Inputs!$B$20:$I$25,8,FALSE)*F13)</f>
        <v>18.43537075443</v>
      </c>
      <c r="I13" s="93">
        <f>VLOOKUP(C:C,[1]Inputs!$C$54:$G$59,5,FALSE)*F13</f>
        <v>0</v>
      </c>
      <c r="J13" s="93"/>
      <c r="K13" s="93"/>
      <c r="L13" s="93"/>
      <c r="M13" s="93">
        <f t="shared" si="6"/>
        <v>18.43537075443</v>
      </c>
      <c r="N13" s="93">
        <f>[1]Inputs!$M$43*M13</f>
        <v>8.5895298276667482</v>
      </c>
      <c r="O13" s="93">
        <f>[1]Inputs!$M$48*M13</f>
        <v>2.9566202423750805</v>
      </c>
      <c r="P13" s="94">
        <f>[1]Inputs!$H$13*SUM(M13:O13)</f>
        <v>1.9014280506880035</v>
      </c>
      <c r="Q13" s="93">
        <f>SUM(M13:P13)</f>
        <v>31.882948875159833</v>
      </c>
      <c r="S13" s="69" t="s">
        <v>101</v>
      </c>
      <c r="T13" s="68" t="s">
        <v>87</v>
      </c>
      <c r="U13" s="86">
        <v>0.25</v>
      </c>
      <c r="V13" s="73">
        <v>1</v>
      </c>
      <c r="W13" s="93">
        <f t="shared" si="7"/>
        <v>0.25</v>
      </c>
      <c r="X13" s="264">
        <v>0</v>
      </c>
      <c r="Y13" s="94">
        <f>IF(X13=0,VLOOKUP(T:T,[1]Inputs!$B$20:$H$25,7,FALSE)*W13,VLOOKUP(T:T,[1]Inputs!$B$20:$I$25,8,FALSE)*W13)</f>
        <v>18.43537075443</v>
      </c>
      <c r="Z13" s="93">
        <f>VLOOKUP(T:T,[1]Inputs!$C$54:$G$59,5,FALSE)*W13</f>
        <v>0</v>
      </c>
      <c r="AA13" s="93"/>
      <c r="AB13" s="93"/>
      <c r="AC13" s="93"/>
      <c r="AD13" s="93">
        <f t="shared" si="8"/>
        <v>18.43537075443</v>
      </c>
      <c r="AE13" s="93">
        <f>[1]Inputs!$M$43*AD13</f>
        <v>8.5895298276667482</v>
      </c>
      <c r="AF13" s="93">
        <f>[1]Inputs!$M$48*AD13</f>
        <v>2.9566202423750805</v>
      </c>
      <c r="AG13" s="94">
        <f>[1]Inputs!$H$13*SUM(AD13:AF13)</f>
        <v>1.9014280506880035</v>
      </c>
      <c r="AH13" s="93">
        <f>SUM(AD13:AG13)</f>
        <v>31.882948875159833</v>
      </c>
    </row>
    <row r="14" spans="1:85" x14ac:dyDescent="0.2">
      <c r="B14" s="69" t="s">
        <v>102</v>
      </c>
      <c r="C14" s="68" t="s">
        <v>87</v>
      </c>
      <c r="D14" s="84">
        <v>0.5</v>
      </c>
      <c r="E14" s="73">
        <v>1</v>
      </c>
      <c r="F14" s="93">
        <f t="shared" si="5"/>
        <v>0.5</v>
      </c>
      <c r="G14" s="264">
        <v>0</v>
      </c>
      <c r="H14" s="94">
        <f>IF(G14=0,VLOOKUP(C:C,[1]Inputs!$B$20:$H$25,7,FALSE)*F14,VLOOKUP(C:C,[1]Inputs!$B$20:$I$25,8,FALSE)*F14)</f>
        <v>36.87074150886</v>
      </c>
      <c r="I14" s="93">
        <f>VLOOKUP(C:C,[1]Inputs!$C$54:$G$59,5,FALSE)*F14</f>
        <v>0</v>
      </c>
      <c r="J14" s="93"/>
      <c r="K14" s="93"/>
      <c r="L14" s="93"/>
      <c r="M14" s="93">
        <f t="shared" si="6"/>
        <v>36.87074150886</v>
      </c>
      <c r="N14" s="93">
        <f>[1]Inputs!$M$43*M14</f>
        <v>17.179059655333496</v>
      </c>
      <c r="O14" s="93">
        <f>[1]Inputs!$M$48*M14</f>
        <v>5.913240484750161</v>
      </c>
      <c r="P14" s="94">
        <f>[1]Inputs!$H$13*SUM(M14:O14)</f>
        <v>3.8028561013760069</v>
      </c>
      <c r="Q14" s="93">
        <f t="shared" si="0"/>
        <v>63.765897750319667</v>
      </c>
      <c r="S14" s="69" t="s">
        <v>102</v>
      </c>
      <c r="T14" s="68" t="s">
        <v>87</v>
      </c>
      <c r="U14" s="84">
        <v>0.5</v>
      </c>
      <c r="V14" s="73">
        <v>1</v>
      </c>
      <c r="W14" s="93">
        <f t="shared" si="7"/>
        <v>0.5</v>
      </c>
      <c r="X14" s="264">
        <v>0</v>
      </c>
      <c r="Y14" s="94">
        <f>IF(X14=0,VLOOKUP(T:T,[1]Inputs!$B$20:$H$25,7,FALSE)*W14,VLOOKUP(T:T,[1]Inputs!$B$20:$I$25,8,FALSE)*W14)</f>
        <v>36.87074150886</v>
      </c>
      <c r="Z14" s="93">
        <f>VLOOKUP(T:T,[1]Inputs!$C$54:$G$59,5,FALSE)*W14</f>
        <v>0</v>
      </c>
      <c r="AA14" s="93"/>
      <c r="AB14" s="93"/>
      <c r="AC14" s="93"/>
      <c r="AD14" s="93">
        <f t="shared" si="8"/>
        <v>36.87074150886</v>
      </c>
      <c r="AE14" s="93">
        <f>[1]Inputs!$M$43*AD14</f>
        <v>17.179059655333496</v>
      </c>
      <c r="AF14" s="93">
        <f>[1]Inputs!$M$48*AD14</f>
        <v>5.913240484750161</v>
      </c>
      <c r="AG14" s="94">
        <f>[1]Inputs!$H$13*SUM(AD14:AF14)</f>
        <v>3.8028561013760069</v>
      </c>
      <c r="AH14" s="93">
        <f t="shared" si="1"/>
        <v>63.765897750319667</v>
      </c>
    </row>
    <row r="15" spans="1:85" x14ac:dyDescent="0.2">
      <c r="B15" s="108" t="s">
        <v>1</v>
      </c>
      <c r="C15" s="104"/>
      <c r="D15" s="104"/>
      <c r="E15" s="105"/>
      <c r="F15" s="95">
        <f>SUM(F7:F14)</f>
        <v>4</v>
      </c>
      <c r="G15" s="95"/>
      <c r="H15" s="95">
        <f t="shared" ref="H15:P15" si="12">SUM(H7:H14)</f>
        <v>294.96593207088006</v>
      </c>
      <c r="I15" s="95">
        <f t="shared" si="12"/>
        <v>0</v>
      </c>
      <c r="J15" s="95">
        <f t="shared" si="12"/>
        <v>0</v>
      </c>
      <c r="K15" s="95"/>
      <c r="L15" s="95"/>
      <c r="M15" s="95">
        <f>SUM(M7:M14)</f>
        <v>294.96593207088006</v>
      </c>
      <c r="N15" s="95">
        <f t="shared" si="12"/>
        <v>137.432477242668</v>
      </c>
      <c r="O15" s="95">
        <f t="shared" si="12"/>
        <v>47.305923878001295</v>
      </c>
      <c r="P15" s="95">
        <f t="shared" si="12"/>
        <v>30.422848811008063</v>
      </c>
      <c r="Q15" s="95">
        <f>SUM(Q7:Q14)</f>
        <v>510.12718200255739</v>
      </c>
      <c r="R15" s="55"/>
      <c r="S15" s="351" t="s">
        <v>1</v>
      </c>
      <c r="T15" s="352"/>
      <c r="U15" s="352"/>
      <c r="V15" s="353"/>
      <c r="W15" s="95">
        <f>SUM(W7:W14)</f>
        <v>4</v>
      </c>
      <c r="X15" s="95"/>
      <c r="Y15" s="95">
        <f t="shared" ref="Y15:AG15" si="13">SUM(Y7:Y14)</f>
        <v>294.96593207088006</v>
      </c>
      <c r="Z15" s="95">
        <f t="shared" si="13"/>
        <v>0</v>
      </c>
      <c r="AA15" s="95">
        <f t="shared" si="13"/>
        <v>0</v>
      </c>
      <c r="AB15" s="95"/>
      <c r="AC15" s="95"/>
      <c r="AD15" s="95">
        <f>SUM(AD7:AD14)</f>
        <v>294.96593207088006</v>
      </c>
      <c r="AE15" s="95">
        <f t="shared" si="13"/>
        <v>137.432477242668</v>
      </c>
      <c r="AF15" s="95">
        <f t="shared" si="13"/>
        <v>47.305923878001295</v>
      </c>
      <c r="AG15" s="95">
        <f t="shared" si="13"/>
        <v>30.422848811008063</v>
      </c>
      <c r="AH15" s="95">
        <f>SUM(AH7:AH14)</f>
        <v>510.12718200255739</v>
      </c>
    </row>
    <row r="16" spans="1:85" x14ac:dyDescent="0.2">
      <c r="B16" s="15"/>
      <c r="C16" s="79"/>
      <c r="D16" s="91"/>
      <c r="E16" s="76"/>
      <c r="F16" s="87"/>
      <c r="G16" s="87"/>
      <c r="H16" s="87"/>
      <c r="I16" s="87"/>
      <c r="J16" s="87"/>
      <c r="K16" s="87"/>
      <c r="L16" s="87"/>
      <c r="M16" s="87"/>
      <c r="N16" s="87"/>
      <c r="O16" s="87"/>
      <c r="P16" s="87"/>
      <c r="Q16" s="87"/>
      <c r="S16" s="15"/>
      <c r="T16" s="79"/>
      <c r="U16" s="91"/>
      <c r="V16" s="76"/>
      <c r="W16" s="87"/>
      <c r="X16" s="87"/>
      <c r="Y16" s="87"/>
      <c r="Z16" s="87"/>
      <c r="AA16" s="87"/>
      <c r="AB16" s="87"/>
      <c r="AC16" s="87"/>
      <c r="AD16" s="87"/>
      <c r="AE16" s="87"/>
      <c r="AF16" s="87"/>
      <c r="AG16" s="87"/>
      <c r="AH16" s="87"/>
    </row>
    <row r="17" spans="2:35" ht="63.75" x14ac:dyDescent="0.2">
      <c r="B17" s="13" t="s">
        <v>18</v>
      </c>
      <c r="C17" s="13" t="s">
        <v>32</v>
      </c>
      <c r="D17" s="110" t="s">
        <v>74</v>
      </c>
      <c r="E17" s="111" t="s">
        <v>34</v>
      </c>
      <c r="F17" s="110" t="s">
        <v>33</v>
      </c>
      <c r="G17" s="110" t="s">
        <v>172</v>
      </c>
      <c r="H17" s="110" t="s">
        <v>173</v>
      </c>
      <c r="I17" s="110" t="s">
        <v>174</v>
      </c>
      <c r="J17" s="110" t="s">
        <v>175</v>
      </c>
      <c r="K17" s="112" t="s">
        <v>176</v>
      </c>
      <c r="L17" s="112" t="s">
        <v>177</v>
      </c>
      <c r="M17" s="110" t="s">
        <v>178</v>
      </c>
      <c r="N17" s="110" t="s">
        <v>179</v>
      </c>
      <c r="O17" s="110" t="s">
        <v>180</v>
      </c>
      <c r="P17" s="110" t="s">
        <v>181</v>
      </c>
      <c r="Q17" s="110" t="s">
        <v>182</v>
      </c>
      <c r="S17" s="13" t="s">
        <v>18</v>
      </c>
      <c r="T17" s="13" t="s">
        <v>32</v>
      </c>
      <c r="U17" s="110" t="s">
        <v>74</v>
      </c>
      <c r="V17" s="111" t="s">
        <v>34</v>
      </c>
      <c r="W17" s="110" t="s">
        <v>33</v>
      </c>
      <c r="X17" s="110" t="s">
        <v>172</v>
      </c>
      <c r="Y17" s="110" t="s">
        <v>173</v>
      </c>
      <c r="Z17" s="110" t="s">
        <v>174</v>
      </c>
      <c r="AA17" s="110" t="s">
        <v>175</v>
      </c>
      <c r="AB17" s="112" t="s">
        <v>176</v>
      </c>
      <c r="AC17" s="112" t="s">
        <v>177</v>
      </c>
      <c r="AD17" s="110" t="s">
        <v>178</v>
      </c>
      <c r="AE17" s="110" t="s">
        <v>179</v>
      </c>
      <c r="AF17" s="110" t="s">
        <v>180</v>
      </c>
      <c r="AG17" s="110" t="s">
        <v>181</v>
      </c>
      <c r="AH17" s="110" t="s">
        <v>182</v>
      </c>
    </row>
    <row r="18" spans="2:35" x14ac:dyDescent="0.2">
      <c r="B18" s="118" t="s">
        <v>90</v>
      </c>
      <c r="C18" s="119"/>
      <c r="D18" s="119"/>
      <c r="E18" s="119"/>
      <c r="F18" s="119"/>
      <c r="G18" s="122"/>
      <c r="H18" s="122"/>
      <c r="I18" s="122"/>
      <c r="J18" s="122"/>
      <c r="K18" s="122"/>
      <c r="L18" s="122"/>
      <c r="M18" s="122"/>
      <c r="N18" s="122"/>
      <c r="O18" s="122"/>
      <c r="P18" s="122"/>
      <c r="Q18" s="122"/>
      <c r="S18" s="121" t="s">
        <v>91</v>
      </c>
      <c r="T18" s="122"/>
      <c r="U18" s="122"/>
      <c r="V18" s="122"/>
      <c r="W18" s="122"/>
      <c r="X18" s="122"/>
      <c r="Y18" s="122"/>
      <c r="Z18" s="122"/>
      <c r="AA18" s="122"/>
      <c r="AB18" s="122"/>
      <c r="AC18" s="122"/>
      <c r="AD18" s="122"/>
      <c r="AE18" s="122"/>
      <c r="AF18" s="122"/>
      <c r="AG18" s="122"/>
      <c r="AH18" s="122"/>
    </row>
    <row r="19" spans="2:35" x14ac:dyDescent="0.2">
      <c r="B19" s="113" t="s">
        <v>95</v>
      </c>
      <c r="C19" s="114" t="s">
        <v>87</v>
      </c>
      <c r="D19" s="115">
        <v>0.5</v>
      </c>
      <c r="E19" s="116">
        <v>1</v>
      </c>
      <c r="F19" s="117">
        <f>E19*D19</f>
        <v>0.5</v>
      </c>
      <c r="G19" s="262">
        <v>0</v>
      </c>
      <c r="H19" s="94">
        <f>IF(G19=0,VLOOKUP(C:C,[1]Inputs!$B$20:$H$25,7,FALSE)*F19,VLOOKUP(C:C,[1]Inputs!$B$20:$I$25,8,FALSE)*F19)</f>
        <v>36.87074150886</v>
      </c>
      <c r="I19" s="117">
        <f>VLOOKUP(C:C,[1]Inputs!$C$54:$G$59,5,FALSE)*F19</f>
        <v>0</v>
      </c>
      <c r="J19" s="117"/>
      <c r="K19" s="117"/>
      <c r="L19" s="117"/>
      <c r="M19" s="117">
        <f t="shared" ref="M19:M26" si="14">SUM(H19:J19)</f>
        <v>36.87074150886</v>
      </c>
      <c r="N19" s="117">
        <f>[1]Inputs!$M$43*M19</f>
        <v>17.179059655333496</v>
      </c>
      <c r="O19" s="117">
        <f>[1]Inputs!$M$48*M19</f>
        <v>5.913240484750161</v>
      </c>
      <c r="P19" s="94">
        <f>[1]Inputs!$H$13*SUM(M19:O19)</f>
        <v>3.8028561013760069</v>
      </c>
      <c r="Q19" s="117">
        <f t="shared" ref="Q19:Q26" si="15">SUM(M19:P19)</f>
        <v>63.765897750319667</v>
      </c>
      <c r="S19" s="113" t="s">
        <v>95</v>
      </c>
      <c r="T19" s="114" t="s">
        <v>87</v>
      </c>
      <c r="U19" s="115">
        <v>0.5</v>
      </c>
      <c r="V19" s="116">
        <v>1</v>
      </c>
      <c r="W19" s="117">
        <f>V19*U19</f>
        <v>0.5</v>
      </c>
      <c r="X19" s="262">
        <v>0</v>
      </c>
      <c r="Y19" s="94">
        <f>IF(X19=0,VLOOKUP(T:T,[1]Inputs!$B$20:$H$25,7,FALSE)*W19,VLOOKUP(T:T,[1]Inputs!$B$20:$I$25,8,FALSE)*W19)</f>
        <v>36.87074150886</v>
      </c>
      <c r="Z19" s="117">
        <f>VLOOKUP(T:T,[1]Inputs!$C$54:$G$59,5,FALSE)*W19</f>
        <v>0</v>
      </c>
      <c r="AA19" s="117"/>
      <c r="AB19" s="117"/>
      <c r="AC19" s="117"/>
      <c r="AD19" s="117">
        <f t="shared" ref="AD19:AD26" si="16">SUM(Y19:AA19)</f>
        <v>36.87074150886</v>
      </c>
      <c r="AE19" s="117">
        <f>[1]Inputs!$M$43*AD19</f>
        <v>17.179059655333496</v>
      </c>
      <c r="AF19" s="117">
        <f>[1]Inputs!$M$48*AD19</f>
        <v>5.913240484750161</v>
      </c>
      <c r="AG19" s="94">
        <f>[1]Inputs!$H$13*SUM(AD19:AF19)</f>
        <v>3.8028561013760069</v>
      </c>
      <c r="AH19" s="117">
        <f t="shared" ref="AH19:AH26" si="17">SUM(AD19:AG19)</f>
        <v>63.765897750319667</v>
      </c>
    </row>
    <row r="20" spans="2:35" x14ac:dyDescent="0.2">
      <c r="B20" s="69" t="s">
        <v>96</v>
      </c>
      <c r="C20" s="68" t="s">
        <v>87</v>
      </c>
      <c r="D20" s="83">
        <v>0.5</v>
      </c>
      <c r="E20" s="74">
        <v>1</v>
      </c>
      <c r="F20" s="93">
        <f t="shared" ref="F20:F26" si="18">E20*D20</f>
        <v>0.5</v>
      </c>
      <c r="G20" s="263">
        <v>0</v>
      </c>
      <c r="H20" s="94">
        <f>IF(G20=0,VLOOKUP(C:C,[1]Inputs!$B$20:$H$25,7,FALSE)*F20,VLOOKUP(C:C,[1]Inputs!$B$20:$I$25,8,FALSE)*F20)</f>
        <v>36.87074150886</v>
      </c>
      <c r="I20" s="94">
        <f>VLOOKUP(C:C,[1]Inputs!$C$54:$G$59,5,FALSE)*F20</f>
        <v>0</v>
      </c>
      <c r="J20" s="94"/>
      <c r="K20" s="94"/>
      <c r="L20" s="94"/>
      <c r="M20" s="94">
        <f t="shared" si="14"/>
        <v>36.87074150886</v>
      </c>
      <c r="N20" s="94">
        <f>[1]Inputs!$M$43*M20</f>
        <v>17.179059655333496</v>
      </c>
      <c r="O20" s="94">
        <f>[1]Inputs!$M$48*M20</f>
        <v>5.913240484750161</v>
      </c>
      <c r="P20" s="94">
        <f>[1]Inputs!$H$13*SUM(M20:O20)</f>
        <v>3.8028561013760069</v>
      </c>
      <c r="Q20" s="94">
        <f t="shared" si="15"/>
        <v>63.765897750319667</v>
      </c>
      <c r="R20" s="55"/>
      <c r="S20" s="69" t="s">
        <v>96</v>
      </c>
      <c r="T20" s="68" t="s">
        <v>87</v>
      </c>
      <c r="U20" s="83">
        <v>0.5</v>
      </c>
      <c r="V20" s="74">
        <v>1</v>
      </c>
      <c r="W20" s="93">
        <f t="shared" ref="W20:W26" si="19">V20*U20</f>
        <v>0.5</v>
      </c>
      <c r="X20" s="263">
        <v>0</v>
      </c>
      <c r="Y20" s="94">
        <f>IF(X20=0,VLOOKUP(T:T,[1]Inputs!$B$20:$H$25,7,FALSE)*W20,VLOOKUP(T:T,[1]Inputs!$B$20:$I$25,8,FALSE)*W20)</f>
        <v>36.87074150886</v>
      </c>
      <c r="Z20" s="94">
        <f>VLOOKUP(T:T,[1]Inputs!$C$54:$G$59,5,FALSE)*W20</f>
        <v>0</v>
      </c>
      <c r="AA20" s="94"/>
      <c r="AB20" s="94"/>
      <c r="AC20" s="94"/>
      <c r="AD20" s="94">
        <f t="shared" si="16"/>
        <v>36.87074150886</v>
      </c>
      <c r="AE20" s="94">
        <f>[1]Inputs!$M$43*AD20</f>
        <v>17.179059655333496</v>
      </c>
      <c r="AF20" s="94">
        <f>[1]Inputs!$M$48*AD20</f>
        <v>5.913240484750161</v>
      </c>
      <c r="AG20" s="94">
        <f>[1]Inputs!$H$13*SUM(AD20:AF20)</f>
        <v>3.8028561013760069</v>
      </c>
      <c r="AH20" s="94">
        <f t="shared" si="17"/>
        <v>63.765897750319667</v>
      </c>
      <c r="AI20" s="55"/>
    </row>
    <row r="21" spans="2:35" x14ac:dyDescent="0.2">
      <c r="B21" s="99" t="s">
        <v>97</v>
      </c>
      <c r="C21" s="68" t="s">
        <v>87</v>
      </c>
      <c r="D21" s="84">
        <v>1.5</v>
      </c>
      <c r="E21" s="73">
        <v>1</v>
      </c>
      <c r="F21" s="93">
        <f t="shared" si="18"/>
        <v>1.5</v>
      </c>
      <c r="G21" s="264">
        <v>0</v>
      </c>
      <c r="H21" s="94">
        <f>IF(G21=0,VLOOKUP(C:C,[1]Inputs!$B$20:$H$25,7,FALSE)*F21,VLOOKUP(C:C,[1]Inputs!$B$20:$I$25,8,FALSE)*F21)</f>
        <v>110.61222452658001</v>
      </c>
      <c r="I21" s="93">
        <f>VLOOKUP(C:C,[1]Inputs!$C$54:$G$59,5,FALSE)*F21</f>
        <v>0</v>
      </c>
      <c r="J21" s="93"/>
      <c r="K21" s="93"/>
      <c r="L21" s="93"/>
      <c r="M21" s="93">
        <f t="shared" si="14"/>
        <v>110.61222452658001</v>
      </c>
      <c r="N21" s="93">
        <f>[1]Inputs!$M$43*M21</f>
        <v>51.537178966000496</v>
      </c>
      <c r="O21" s="93">
        <f>[1]Inputs!$M$48*M21</f>
        <v>17.739721454250486</v>
      </c>
      <c r="P21" s="94">
        <f>[1]Inputs!$H$13*SUM(M21:O21)</f>
        <v>11.408568304128023</v>
      </c>
      <c r="Q21" s="93">
        <f t="shared" si="15"/>
        <v>191.29769325095901</v>
      </c>
      <c r="S21" s="99" t="s">
        <v>97</v>
      </c>
      <c r="T21" s="68" t="s">
        <v>87</v>
      </c>
      <c r="U21" s="84">
        <v>1.5</v>
      </c>
      <c r="V21" s="73">
        <v>1</v>
      </c>
      <c r="W21" s="93">
        <f t="shared" si="19"/>
        <v>1.5</v>
      </c>
      <c r="X21" s="264">
        <v>0</v>
      </c>
      <c r="Y21" s="94">
        <f>IF(X21=0,VLOOKUP(T:T,[1]Inputs!$B$20:$H$25,7,FALSE)*W21,VLOOKUP(T:T,[1]Inputs!$B$20:$I$25,8,FALSE)*W21)</f>
        <v>110.61222452658001</v>
      </c>
      <c r="Z21" s="93">
        <f>VLOOKUP(T:T,[1]Inputs!$C$54:$G$59,5,FALSE)*W21</f>
        <v>0</v>
      </c>
      <c r="AA21" s="93"/>
      <c r="AB21" s="93"/>
      <c r="AC21" s="93"/>
      <c r="AD21" s="93">
        <f t="shared" si="16"/>
        <v>110.61222452658001</v>
      </c>
      <c r="AE21" s="93">
        <f>[1]Inputs!$M$43*AD21</f>
        <v>51.537178966000496</v>
      </c>
      <c r="AF21" s="93">
        <f>[1]Inputs!$M$48*AD21</f>
        <v>17.739721454250486</v>
      </c>
      <c r="AG21" s="94">
        <f>[1]Inputs!$H$13*SUM(AD21:AF21)</f>
        <v>11.408568304128023</v>
      </c>
      <c r="AH21" s="93">
        <f t="shared" si="17"/>
        <v>191.29769325095901</v>
      </c>
      <c r="AI21" s="55"/>
    </row>
    <row r="22" spans="2:35" x14ac:dyDescent="0.2">
      <c r="B22" s="70" t="s">
        <v>98</v>
      </c>
      <c r="C22" s="68" t="s">
        <v>87</v>
      </c>
      <c r="D22" s="85">
        <v>0.5</v>
      </c>
      <c r="E22" s="75">
        <v>1</v>
      </c>
      <c r="F22" s="93">
        <f t="shared" si="18"/>
        <v>0.5</v>
      </c>
      <c r="G22" s="264">
        <v>0</v>
      </c>
      <c r="H22" s="94">
        <f>IF(G22=0,VLOOKUP(C:C,[1]Inputs!$B$20:$H$25,7,FALSE)*F22,VLOOKUP(C:C,[1]Inputs!$B$20:$I$25,8,FALSE)*F22)</f>
        <v>36.87074150886</v>
      </c>
      <c r="I22" s="93">
        <f>VLOOKUP(C:C,[1]Inputs!$C$54:$G$59,5,FALSE)*F22</f>
        <v>0</v>
      </c>
      <c r="J22" s="93"/>
      <c r="K22" s="93"/>
      <c r="L22" s="93"/>
      <c r="M22" s="93">
        <f t="shared" si="14"/>
        <v>36.87074150886</v>
      </c>
      <c r="N22" s="93">
        <f>[1]Inputs!$M$43*M22</f>
        <v>17.179059655333496</v>
      </c>
      <c r="O22" s="93">
        <f>[1]Inputs!$M$48*M22</f>
        <v>5.913240484750161</v>
      </c>
      <c r="P22" s="94">
        <f>[1]Inputs!$H$13*SUM(M22:O22)</f>
        <v>3.8028561013760069</v>
      </c>
      <c r="Q22" s="93">
        <f t="shared" si="15"/>
        <v>63.765897750319667</v>
      </c>
      <c r="S22" s="70" t="s">
        <v>98</v>
      </c>
      <c r="T22" s="68" t="s">
        <v>87</v>
      </c>
      <c r="U22" s="85">
        <v>0.5</v>
      </c>
      <c r="V22" s="75">
        <v>1</v>
      </c>
      <c r="W22" s="93">
        <f t="shared" si="19"/>
        <v>0.5</v>
      </c>
      <c r="X22" s="264">
        <v>0</v>
      </c>
      <c r="Y22" s="94">
        <f>IF(X22=0,VLOOKUP(T:T,[1]Inputs!$B$20:$H$25,7,FALSE)*W22,VLOOKUP(T:T,[1]Inputs!$B$20:$I$25,8,FALSE)*W22)</f>
        <v>36.87074150886</v>
      </c>
      <c r="Z22" s="93">
        <f>VLOOKUP(T:T,[1]Inputs!$C$54:$G$59,5,FALSE)*W22</f>
        <v>0</v>
      </c>
      <c r="AA22" s="93"/>
      <c r="AB22" s="93"/>
      <c r="AC22" s="93"/>
      <c r="AD22" s="93">
        <f t="shared" si="16"/>
        <v>36.87074150886</v>
      </c>
      <c r="AE22" s="93">
        <f>[1]Inputs!$M$43*AD22</f>
        <v>17.179059655333496</v>
      </c>
      <c r="AF22" s="93">
        <f>[1]Inputs!$M$48*AD22</f>
        <v>5.913240484750161</v>
      </c>
      <c r="AG22" s="94">
        <f>[1]Inputs!$H$13*SUM(AD22:AF22)</f>
        <v>3.8028561013760069</v>
      </c>
      <c r="AH22" s="93">
        <f t="shared" si="17"/>
        <v>63.765897750319667</v>
      </c>
    </row>
    <row r="23" spans="2:35" x14ac:dyDescent="0.2">
      <c r="B23" s="69" t="s">
        <v>99</v>
      </c>
      <c r="C23" s="68" t="s">
        <v>87</v>
      </c>
      <c r="D23" s="86">
        <v>0.25</v>
      </c>
      <c r="E23" s="73">
        <v>1</v>
      </c>
      <c r="F23" s="93">
        <f t="shared" si="18"/>
        <v>0.25</v>
      </c>
      <c r="G23" s="264">
        <v>0</v>
      </c>
      <c r="H23" s="94">
        <f>IF(G23=0,VLOOKUP(C:C,[1]Inputs!$B$20:$H$25,7,FALSE)*F23,VLOOKUP(C:C,[1]Inputs!$B$20:$I$25,8,FALSE)*F23)</f>
        <v>18.43537075443</v>
      </c>
      <c r="I23" s="93">
        <f>VLOOKUP(C:C,[1]Inputs!$C$54:$G$59,5,FALSE)*F23</f>
        <v>0</v>
      </c>
      <c r="J23" s="93"/>
      <c r="K23" s="93"/>
      <c r="L23" s="93"/>
      <c r="M23" s="93">
        <f t="shared" si="14"/>
        <v>18.43537075443</v>
      </c>
      <c r="N23" s="93">
        <f>[1]Inputs!$M$43*M23</f>
        <v>8.5895298276667482</v>
      </c>
      <c r="O23" s="93">
        <f>[1]Inputs!$M$48*M23</f>
        <v>2.9566202423750805</v>
      </c>
      <c r="P23" s="94">
        <f>[1]Inputs!$H$13*SUM(M23:O23)</f>
        <v>1.9014280506880035</v>
      </c>
      <c r="Q23" s="93">
        <f t="shared" si="15"/>
        <v>31.882948875159833</v>
      </c>
      <c r="S23" s="69" t="s">
        <v>99</v>
      </c>
      <c r="T23" s="68" t="s">
        <v>87</v>
      </c>
      <c r="U23" s="86">
        <v>0.25</v>
      </c>
      <c r="V23" s="73">
        <v>1</v>
      </c>
      <c r="W23" s="93">
        <f t="shared" si="19"/>
        <v>0.25</v>
      </c>
      <c r="X23" s="264">
        <v>0</v>
      </c>
      <c r="Y23" s="94">
        <f>IF(X23=0,VLOOKUP(T:T,[1]Inputs!$B$20:$H$25,7,FALSE)*W23,VLOOKUP(T:T,[1]Inputs!$B$20:$I$25,8,FALSE)*W23)</f>
        <v>18.43537075443</v>
      </c>
      <c r="Z23" s="93">
        <f>VLOOKUP(T:T,[1]Inputs!$C$54:$G$59,5,FALSE)*W23</f>
        <v>0</v>
      </c>
      <c r="AA23" s="93"/>
      <c r="AB23" s="93"/>
      <c r="AC23" s="93"/>
      <c r="AD23" s="93">
        <f t="shared" si="16"/>
        <v>18.43537075443</v>
      </c>
      <c r="AE23" s="93">
        <f>[1]Inputs!$M$43*AD23</f>
        <v>8.5895298276667482</v>
      </c>
      <c r="AF23" s="93">
        <f>[1]Inputs!$M$48*AD23</f>
        <v>2.9566202423750805</v>
      </c>
      <c r="AG23" s="94">
        <f>[1]Inputs!$H$13*SUM(AD23:AF23)</f>
        <v>1.9014280506880035</v>
      </c>
      <c r="AH23" s="93">
        <f t="shared" si="17"/>
        <v>31.882948875159833</v>
      </c>
    </row>
    <row r="24" spans="2:35" x14ac:dyDescent="0.2">
      <c r="B24" s="69" t="s">
        <v>100</v>
      </c>
      <c r="C24" s="68" t="s">
        <v>87</v>
      </c>
      <c r="D24" s="86">
        <v>0.5</v>
      </c>
      <c r="E24" s="75">
        <v>1</v>
      </c>
      <c r="F24" s="93">
        <f t="shared" si="18"/>
        <v>0.5</v>
      </c>
      <c r="G24" s="264">
        <v>0</v>
      </c>
      <c r="H24" s="94">
        <f>IF(G24=0,VLOOKUP(C:C,[1]Inputs!$B$20:$H$25,7,FALSE)*F24,VLOOKUP(C:C,[1]Inputs!$B$20:$I$25,8,FALSE)*F24)</f>
        <v>36.87074150886</v>
      </c>
      <c r="I24" s="93">
        <f>VLOOKUP(C:C,[1]Inputs!$C$54:$G$59,5,FALSE)*F24</f>
        <v>0</v>
      </c>
      <c r="J24" s="93"/>
      <c r="K24" s="93"/>
      <c r="L24" s="93"/>
      <c r="M24" s="93">
        <f t="shared" si="14"/>
        <v>36.87074150886</v>
      </c>
      <c r="N24" s="93">
        <f>[1]Inputs!$M$43*M24</f>
        <v>17.179059655333496</v>
      </c>
      <c r="O24" s="93">
        <f>[1]Inputs!$M$48*M24</f>
        <v>5.913240484750161</v>
      </c>
      <c r="P24" s="94">
        <f>[1]Inputs!$H$13*SUM(M24:O24)</f>
        <v>3.8028561013760069</v>
      </c>
      <c r="Q24" s="93">
        <f t="shared" si="15"/>
        <v>63.765897750319667</v>
      </c>
      <c r="S24" s="69" t="s">
        <v>100</v>
      </c>
      <c r="T24" s="68" t="s">
        <v>87</v>
      </c>
      <c r="U24" s="86">
        <v>0.5</v>
      </c>
      <c r="V24" s="75">
        <v>1</v>
      </c>
      <c r="W24" s="93">
        <f t="shared" si="19"/>
        <v>0.5</v>
      </c>
      <c r="X24" s="264">
        <v>0</v>
      </c>
      <c r="Y24" s="94">
        <f>IF(X24=0,VLOOKUP(T:T,[1]Inputs!$B$20:$H$25,7,FALSE)*W24,VLOOKUP(T:T,[1]Inputs!$B$20:$I$25,8,FALSE)*W24)</f>
        <v>36.87074150886</v>
      </c>
      <c r="Z24" s="93">
        <f>VLOOKUP(T:T,[1]Inputs!$C$54:$G$59,5,FALSE)*W24</f>
        <v>0</v>
      </c>
      <c r="AA24" s="93"/>
      <c r="AB24" s="93"/>
      <c r="AC24" s="93"/>
      <c r="AD24" s="93">
        <f t="shared" si="16"/>
        <v>36.87074150886</v>
      </c>
      <c r="AE24" s="93">
        <f>[1]Inputs!$M$43*AD24</f>
        <v>17.179059655333496</v>
      </c>
      <c r="AF24" s="93">
        <f>[1]Inputs!$M$48*AD24</f>
        <v>5.913240484750161</v>
      </c>
      <c r="AG24" s="94">
        <f>[1]Inputs!$H$13*SUM(AD24:AF24)</f>
        <v>3.8028561013760069</v>
      </c>
      <c r="AH24" s="93">
        <f t="shared" si="17"/>
        <v>63.765897750319667</v>
      </c>
    </row>
    <row r="25" spans="2:35" x14ac:dyDescent="0.2">
      <c r="B25" s="69" t="s">
        <v>101</v>
      </c>
      <c r="C25" s="68" t="s">
        <v>87</v>
      </c>
      <c r="D25" s="86">
        <v>0.5</v>
      </c>
      <c r="E25" s="73">
        <v>1</v>
      </c>
      <c r="F25" s="93">
        <f t="shared" si="18"/>
        <v>0.5</v>
      </c>
      <c r="G25" s="264">
        <v>0</v>
      </c>
      <c r="H25" s="94">
        <f>IF(G25=0,VLOOKUP(C:C,[1]Inputs!$B$20:$H$25,7,FALSE)*F25,VLOOKUP(C:C,[1]Inputs!$B$20:$I$25,8,FALSE)*F25)</f>
        <v>36.87074150886</v>
      </c>
      <c r="I25" s="93">
        <f>VLOOKUP(C:C,[1]Inputs!$C$54:$G$59,5,FALSE)*F25</f>
        <v>0</v>
      </c>
      <c r="J25" s="93"/>
      <c r="K25" s="93"/>
      <c r="L25" s="93"/>
      <c r="M25" s="93">
        <f t="shared" si="14"/>
        <v>36.87074150886</v>
      </c>
      <c r="N25" s="93">
        <f>[1]Inputs!$M$43*M25</f>
        <v>17.179059655333496</v>
      </c>
      <c r="O25" s="93">
        <f>[1]Inputs!$M$48*M25</f>
        <v>5.913240484750161</v>
      </c>
      <c r="P25" s="94">
        <f>[1]Inputs!$H$13*SUM(M25:O25)</f>
        <v>3.8028561013760069</v>
      </c>
      <c r="Q25" s="93">
        <f t="shared" si="15"/>
        <v>63.765897750319667</v>
      </c>
      <c r="S25" s="69" t="s">
        <v>101</v>
      </c>
      <c r="T25" s="68" t="s">
        <v>87</v>
      </c>
      <c r="U25" s="86">
        <v>0.5</v>
      </c>
      <c r="V25" s="73">
        <v>1</v>
      </c>
      <c r="W25" s="93">
        <f t="shared" si="19"/>
        <v>0.5</v>
      </c>
      <c r="X25" s="264">
        <v>0</v>
      </c>
      <c r="Y25" s="94">
        <f>IF(X25=0,VLOOKUP(T:T,[1]Inputs!$B$20:$H$25,7,FALSE)*W25,VLOOKUP(T:T,[1]Inputs!$B$20:$I$25,8,FALSE)*W25)</f>
        <v>36.87074150886</v>
      </c>
      <c r="Z25" s="93">
        <f>VLOOKUP(T:T,[1]Inputs!$C$54:$G$59,5,FALSE)*W25</f>
        <v>0</v>
      </c>
      <c r="AA25" s="93"/>
      <c r="AB25" s="93"/>
      <c r="AC25" s="93"/>
      <c r="AD25" s="93">
        <f t="shared" si="16"/>
        <v>36.87074150886</v>
      </c>
      <c r="AE25" s="93">
        <f>[1]Inputs!$M$43*AD25</f>
        <v>17.179059655333496</v>
      </c>
      <c r="AF25" s="93">
        <f>[1]Inputs!$M$48*AD25</f>
        <v>5.913240484750161</v>
      </c>
      <c r="AG25" s="94">
        <f>[1]Inputs!$H$13*SUM(AD25:AF25)</f>
        <v>3.8028561013760069</v>
      </c>
      <c r="AH25" s="93">
        <f t="shared" si="17"/>
        <v>63.765897750319667</v>
      </c>
    </row>
    <row r="26" spans="2:35" x14ac:dyDescent="0.2">
      <c r="B26" s="69" t="s">
        <v>102</v>
      </c>
      <c r="C26" s="68" t="s">
        <v>87</v>
      </c>
      <c r="D26" s="86">
        <v>0.75</v>
      </c>
      <c r="E26" s="75">
        <v>1</v>
      </c>
      <c r="F26" s="93">
        <f t="shared" si="18"/>
        <v>0.75</v>
      </c>
      <c r="G26" s="264">
        <v>0</v>
      </c>
      <c r="H26" s="94">
        <f>IF(G26=0,VLOOKUP(C:C,[1]Inputs!$B$20:$H$25,7,FALSE)*F26,VLOOKUP(C:C,[1]Inputs!$B$20:$I$25,8,FALSE)*F26)</f>
        <v>55.306112263290004</v>
      </c>
      <c r="I26" s="93">
        <f>VLOOKUP(C:C,[1]Inputs!$C$54:$G$59,5,FALSE)*F26</f>
        <v>0</v>
      </c>
      <c r="J26" s="93"/>
      <c r="K26" s="93"/>
      <c r="L26" s="93"/>
      <c r="M26" s="93">
        <f t="shared" si="14"/>
        <v>55.306112263290004</v>
      </c>
      <c r="N26" s="93">
        <f>[1]Inputs!$M$43*M26</f>
        <v>25.768589483000248</v>
      </c>
      <c r="O26" s="93">
        <f>[1]Inputs!$M$48*M26</f>
        <v>8.8698607271252428</v>
      </c>
      <c r="P26" s="94">
        <f>[1]Inputs!$H$13*SUM(M26:O26)</f>
        <v>5.7042841520640115</v>
      </c>
      <c r="Q26" s="93">
        <f t="shared" si="15"/>
        <v>95.648846625479507</v>
      </c>
      <c r="S26" s="69" t="s">
        <v>102</v>
      </c>
      <c r="T26" s="68" t="s">
        <v>87</v>
      </c>
      <c r="U26" s="86">
        <v>0.75</v>
      </c>
      <c r="V26" s="75">
        <v>1</v>
      </c>
      <c r="W26" s="93">
        <f t="shared" si="19"/>
        <v>0.75</v>
      </c>
      <c r="X26" s="264">
        <v>0</v>
      </c>
      <c r="Y26" s="94">
        <f>IF(X26=0,VLOOKUP(T:T,[1]Inputs!$B$20:$H$25,7,FALSE)*W26,VLOOKUP(T:T,[1]Inputs!$B$20:$I$25,8,FALSE)*W26)</f>
        <v>55.306112263290004</v>
      </c>
      <c r="Z26" s="93">
        <f>VLOOKUP(T:T,[1]Inputs!$C$54:$G$59,5,FALSE)*W26</f>
        <v>0</v>
      </c>
      <c r="AA26" s="93"/>
      <c r="AB26" s="93"/>
      <c r="AC26" s="93"/>
      <c r="AD26" s="93">
        <f t="shared" si="16"/>
        <v>55.306112263290004</v>
      </c>
      <c r="AE26" s="93">
        <f>[1]Inputs!$M$43*AD26</f>
        <v>25.768589483000248</v>
      </c>
      <c r="AF26" s="93">
        <f>[1]Inputs!$M$48*AD26</f>
        <v>8.8698607271252428</v>
      </c>
      <c r="AG26" s="94">
        <f>[1]Inputs!$H$13*SUM(AD26:AF26)</f>
        <v>5.7042841520640115</v>
      </c>
      <c r="AH26" s="93">
        <f t="shared" si="17"/>
        <v>95.648846625479507</v>
      </c>
    </row>
    <row r="27" spans="2:35" x14ac:dyDescent="0.2">
      <c r="B27" s="14"/>
      <c r="C27" s="68"/>
      <c r="D27" s="84"/>
      <c r="E27" s="73"/>
      <c r="F27" s="93"/>
      <c r="G27" s="264">
        <v>0</v>
      </c>
      <c r="H27" s="94"/>
      <c r="I27" s="93"/>
      <c r="J27" s="93"/>
      <c r="K27" s="93"/>
      <c r="L27" s="93"/>
      <c r="M27" s="93"/>
      <c r="N27" s="93"/>
      <c r="O27" s="93"/>
      <c r="P27" s="94"/>
      <c r="Q27" s="93"/>
      <c r="S27" s="14"/>
      <c r="T27" s="68"/>
      <c r="U27" s="84"/>
      <c r="V27" s="73"/>
      <c r="W27" s="93"/>
      <c r="X27" s="264"/>
      <c r="Y27" s="94"/>
      <c r="Z27" s="93"/>
      <c r="AA27" s="93"/>
      <c r="AB27" s="93"/>
      <c r="AC27" s="93"/>
      <c r="AD27" s="93"/>
      <c r="AE27" s="93"/>
      <c r="AF27" s="93"/>
      <c r="AG27" s="94"/>
      <c r="AH27" s="93"/>
    </row>
    <row r="28" spans="2:35" x14ac:dyDescent="0.2">
      <c r="B28" s="103" t="s">
        <v>1</v>
      </c>
      <c r="C28" s="104"/>
      <c r="D28" s="104"/>
      <c r="E28" s="105"/>
      <c r="F28" s="95">
        <f>SUM(F19:F27)</f>
        <v>5</v>
      </c>
      <c r="G28" s="95"/>
      <c r="H28" s="95">
        <f t="shared" ref="H28:P28" si="20">SUM(H19:H27)</f>
        <v>368.70741508860004</v>
      </c>
      <c r="I28" s="95">
        <f t="shared" si="20"/>
        <v>0</v>
      </c>
      <c r="J28" s="95">
        <f t="shared" si="20"/>
        <v>0</v>
      </c>
      <c r="K28" s="95"/>
      <c r="L28" s="95"/>
      <c r="M28" s="95">
        <f t="shared" si="20"/>
        <v>368.70741508860004</v>
      </c>
      <c r="N28" s="95">
        <f t="shared" si="20"/>
        <v>171.79059655333501</v>
      </c>
      <c r="O28" s="95">
        <f t="shared" si="20"/>
        <v>59.132404847501618</v>
      </c>
      <c r="P28" s="95">
        <f t="shared" si="20"/>
        <v>38.028561013760076</v>
      </c>
      <c r="Q28" s="95">
        <f>SUM(Q19:Q27)</f>
        <v>637.65897750319664</v>
      </c>
      <c r="S28" s="351" t="s">
        <v>1</v>
      </c>
      <c r="T28" s="352"/>
      <c r="U28" s="352"/>
      <c r="V28" s="353"/>
      <c r="W28" s="95">
        <f>SUM(W19:W27)</f>
        <v>5</v>
      </c>
      <c r="X28" s="95"/>
      <c r="Y28" s="95">
        <f t="shared" ref="Y28:AG28" si="21">SUM(Y19:Y27)</f>
        <v>368.70741508860004</v>
      </c>
      <c r="Z28" s="95">
        <f t="shared" si="21"/>
        <v>0</v>
      </c>
      <c r="AA28" s="95">
        <f t="shared" si="21"/>
        <v>0</v>
      </c>
      <c r="AB28" s="95"/>
      <c r="AC28" s="95"/>
      <c r="AD28" s="95">
        <f t="shared" si="21"/>
        <v>368.70741508860004</v>
      </c>
      <c r="AE28" s="95">
        <f t="shared" si="21"/>
        <v>171.79059655333501</v>
      </c>
      <c r="AF28" s="95">
        <f t="shared" si="21"/>
        <v>59.132404847501618</v>
      </c>
      <c r="AG28" s="95">
        <f t="shared" si="21"/>
        <v>38.028561013760076</v>
      </c>
      <c r="AH28" s="95">
        <f>SUM(AH19:AH27)</f>
        <v>637.65897750319664</v>
      </c>
    </row>
    <row r="29" spans="2:35" x14ac:dyDescent="0.2">
      <c r="T29" s="80"/>
      <c r="U29" s="92"/>
      <c r="V29" s="77"/>
      <c r="W29" s="88"/>
    </row>
    <row r="30" spans="2:35" ht="63.75" x14ac:dyDescent="0.2">
      <c r="B30" s="13" t="s">
        <v>18</v>
      </c>
      <c r="C30" s="13" t="s">
        <v>32</v>
      </c>
      <c r="D30" s="110" t="s">
        <v>74</v>
      </c>
      <c r="E30" s="111" t="s">
        <v>34</v>
      </c>
      <c r="F30" s="110" t="s">
        <v>33</v>
      </c>
      <c r="G30" s="110" t="s">
        <v>172</v>
      </c>
      <c r="H30" s="110" t="s">
        <v>173</v>
      </c>
      <c r="I30" s="110" t="s">
        <v>174</v>
      </c>
      <c r="J30" s="110" t="s">
        <v>175</v>
      </c>
      <c r="K30" s="110"/>
      <c r="L30" s="110"/>
      <c r="M30" s="110" t="s">
        <v>178</v>
      </c>
      <c r="N30" s="110" t="s">
        <v>179</v>
      </c>
      <c r="O30" s="110" t="s">
        <v>180</v>
      </c>
      <c r="P30" s="110" t="s">
        <v>181</v>
      </c>
      <c r="Q30" s="110" t="s">
        <v>182</v>
      </c>
      <c r="S30" s="13" t="s">
        <v>18</v>
      </c>
      <c r="T30" s="13" t="s">
        <v>32</v>
      </c>
      <c r="U30" s="110" t="s">
        <v>74</v>
      </c>
      <c r="V30" s="111" t="s">
        <v>34</v>
      </c>
      <c r="W30" s="110" t="s">
        <v>33</v>
      </c>
      <c r="X30" s="110" t="s">
        <v>172</v>
      </c>
      <c r="Y30" s="110" t="s">
        <v>173</v>
      </c>
      <c r="Z30" s="110" t="s">
        <v>174</v>
      </c>
      <c r="AA30" s="110" t="s">
        <v>175</v>
      </c>
      <c r="AB30" s="110"/>
      <c r="AC30" s="110"/>
      <c r="AD30" s="110" t="s">
        <v>178</v>
      </c>
      <c r="AE30" s="110" t="s">
        <v>179</v>
      </c>
      <c r="AF30" s="110" t="s">
        <v>180</v>
      </c>
      <c r="AG30" s="110" t="s">
        <v>181</v>
      </c>
      <c r="AH30" s="110" t="s">
        <v>182</v>
      </c>
    </row>
    <row r="31" spans="2:35" x14ac:dyDescent="0.2">
      <c r="B31" s="118" t="s">
        <v>93</v>
      </c>
      <c r="C31" s="119"/>
      <c r="D31" s="119"/>
      <c r="E31" s="119"/>
      <c r="F31" s="119"/>
      <c r="G31" s="122"/>
      <c r="H31" s="122"/>
      <c r="I31" s="122"/>
      <c r="J31" s="122"/>
      <c r="K31" s="122"/>
      <c r="L31" s="122"/>
      <c r="M31" s="122"/>
      <c r="N31" s="122"/>
      <c r="O31" s="122"/>
      <c r="P31" s="122"/>
      <c r="Q31" s="122"/>
      <c r="S31" s="121" t="s">
        <v>92</v>
      </c>
      <c r="T31" s="122"/>
      <c r="U31" s="122"/>
      <c r="V31" s="122"/>
      <c r="W31" s="122"/>
      <c r="X31" s="122"/>
      <c r="Y31" s="122"/>
      <c r="Z31" s="122"/>
      <c r="AA31" s="122"/>
      <c r="AB31" s="122"/>
      <c r="AC31" s="122"/>
      <c r="AD31" s="122"/>
      <c r="AE31" s="122"/>
      <c r="AF31" s="122"/>
      <c r="AG31" s="122"/>
      <c r="AH31" s="122"/>
    </row>
    <row r="32" spans="2:35" x14ac:dyDescent="0.2">
      <c r="B32" s="113" t="s">
        <v>95</v>
      </c>
      <c r="C32" s="114" t="s">
        <v>87</v>
      </c>
      <c r="D32" s="115">
        <v>0.5</v>
      </c>
      <c r="E32" s="116">
        <v>1</v>
      </c>
      <c r="F32" s="117">
        <f>E32*D32</f>
        <v>0.5</v>
      </c>
      <c r="G32" s="262">
        <v>0</v>
      </c>
      <c r="H32" s="94">
        <f>IF(G32=0,VLOOKUP(C:C,[1]Inputs!$B$20:$H$25,7,FALSE)*F32,VLOOKUP(C:C,[1]Inputs!$B$20:$I$25,8,FALSE)*F32)</f>
        <v>36.87074150886</v>
      </c>
      <c r="I32" s="117">
        <f>VLOOKUP(C:C,[1]Inputs!$C$54:$G$59,5,FALSE)*F32</f>
        <v>0</v>
      </c>
      <c r="J32" s="117"/>
      <c r="K32" s="117"/>
      <c r="L32" s="117"/>
      <c r="M32" s="117">
        <f t="shared" ref="M32:M40" si="22">SUM(H32:J32)</f>
        <v>36.87074150886</v>
      </c>
      <c r="N32" s="117">
        <f>[1]Inputs!$M$43*M32</f>
        <v>17.179059655333496</v>
      </c>
      <c r="O32" s="117">
        <f>[1]Inputs!$M$48*M32</f>
        <v>5.913240484750161</v>
      </c>
      <c r="P32" s="94">
        <f>[1]Inputs!$H$13*SUM(M32:O32)</f>
        <v>3.8028561013760069</v>
      </c>
      <c r="Q32" s="117">
        <f t="shared" ref="Q32:Q40" si="23">SUM(M32:P32)</f>
        <v>63.765897750319667</v>
      </c>
      <c r="S32" s="113" t="s">
        <v>95</v>
      </c>
      <c r="T32" s="114" t="s">
        <v>87</v>
      </c>
      <c r="U32" s="115">
        <v>0.75</v>
      </c>
      <c r="V32" s="116">
        <v>1</v>
      </c>
      <c r="W32" s="117">
        <f>V32*U32</f>
        <v>0.75</v>
      </c>
      <c r="X32" s="262">
        <v>0</v>
      </c>
      <c r="Y32" s="94">
        <f>IF(X32=0,VLOOKUP(T:T,[1]Inputs!$B$20:$H$25,7,FALSE)*W32,VLOOKUP(T:T,[1]Inputs!$B$20:$I$25,8,FALSE)*W32)</f>
        <v>55.306112263290004</v>
      </c>
      <c r="Z32" s="117">
        <f>VLOOKUP(T:T,[1]Inputs!$C$54:$G$59,5,FALSE)*W32</f>
        <v>0</v>
      </c>
      <c r="AA32" s="117"/>
      <c r="AB32" s="117"/>
      <c r="AC32" s="117"/>
      <c r="AD32" s="117">
        <f t="shared" ref="AD32:AD40" si="24">SUM(Y32:AA32)</f>
        <v>55.306112263290004</v>
      </c>
      <c r="AE32" s="117">
        <f>[1]Inputs!$M$43*AD32</f>
        <v>25.768589483000248</v>
      </c>
      <c r="AF32" s="117">
        <f>[1]Inputs!$M$48*AD32</f>
        <v>8.8698607271252428</v>
      </c>
      <c r="AG32" s="94">
        <f>[1]Inputs!$H$13*SUM(AD32:AF32)</f>
        <v>5.7042841520640115</v>
      </c>
      <c r="AH32" s="117">
        <f t="shared" ref="AH32:AH40" si="25">SUM(AD32:AG32)</f>
        <v>95.648846625479507</v>
      </c>
    </row>
    <row r="33" spans="2:35" x14ac:dyDescent="0.2">
      <c r="B33" s="69" t="s">
        <v>96</v>
      </c>
      <c r="C33" s="68" t="s">
        <v>87</v>
      </c>
      <c r="D33" s="83">
        <v>0.5</v>
      </c>
      <c r="E33" s="74">
        <v>1</v>
      </c>
      <c r="F33" s="93">
        <f t="shared" ref="F33:F40" si="26">E33*D33</f>
        <v>0.5</v>
      </c>
      <c r="G33" s="263">
        <v>0</v>
      </c>
      <c r="H33" s="94">
        <f>IF(G33=0,VLOOKUP(C:C,[1]Inputs!$B$20:$H$25,7,FALSE)*F33,VLOOKUP(C:C,[1]Inputs!$B$20:$I$25,8,FALSE)*F33)</f>
        <v>36.87074150886</v>
      </c>
      <c r="I33" s="94">
        <f>VLOOKUP(C:C,[1]Inputs!$C$54:$G$59,5,FALSE)*F33</f>
        <v>0</v>
      </c>
      <c r="J33" s="94"/>
      <c r="K33" s="94"/>
      <c r="L33" s="94"/>
      <c r="M33" s="94">
        <f t="shared" si="22"/>
        <v>36.87074150886</v>
      </c>
      <c r="N33" s="94">
        <f>[1]Inputs!$M$43*M33</f>
        <v>17.179059655333496</v>
      </c>
      <c r="O33" s="94">
        <f>[1]Inputs!$M$48*M33</f>
        <v>5.913240484750161</v>
      </c>
      <c r="P33" s="94">
        <f>[1]Inputs!$H$13*SUM(M33:O33)</f>
        <v>3.8028561013760069</v>
      </c>
      <c r="Q33" s="94">
        <f t="shared" si="23"/>
        <v>63.765897750319667</v>
      </c>
      <c r="R33" s="55"/>
      <c r="S33" s="69" t="s">
        <v>96</v>
      </c>
      <c r="T33" s="68" t="s">
        <v>87</v>
      </c>
      <c r="U33" s="83">
        <v>0.5</v>
      </c>
      <c r="V33" s="74">
        <v>1</v>
      </c>
      <c r="W33" s="93">
        <f t="shared" ref="W33:W40" si="27">V33*U33</f>
        <v>0.5</v>
      </c>
      <c r="X33" s="263">
        <v>0</v>
      </c>
      <c r="Y33" s="94">
        <f>IF(X33=0,VLOOKUP(T:T,[1]Inputs!$B$20:$H$25,7,FALSE)*W33,VLOOKUP(T:T,[1]Inputs!$B$20:$I$25,8,FALSE)*W33)</f>
        <v>36.87074150886</v>
      </c>
      <c r="Z33" s="94">
        <f>VLOOKUP(T:T,[1]Inputs!$C$54:$G$59,5,FALSE)*W33</f>
        <v>0</v>
      </c>
      <c r="AA33" s="94"/>
      <c r="AB33" s="94"/>
      <c r="AC33" s="94"/>
      <c r="AD33" s="94">
        <f t="shared" si="24"/>
        <v>36.87074150886</v>
      </c>
      <c r="AE33" s="94">
        <f>[1]Inputs!$M$43*AD33</f>
        <v>17.179059655333496</v>
      </c>
      <c r="AF33" s="94">
        <f>[1]Inputs!$M$48*AD33</f>
        <v>5.913240484750161</v>
      </c>
      <c r="AG33" s="94">
        <f>[1]Inputs!$H$13*SUM(AD33:AF33)</f>
        <v>3.8028561013760069</v>
      </c>
      <c r="AH33" s="94">
        <f t="shared" si="25"/>
        <v>63.765897750319667</v>
      </c>
      <c r="AI33" s="55"/>
    </row>
    <row r="34" spans="2:35" x14ac:dyDescent="0.2">
      <c r="B34" s="99" t="s">
        <v>97</v>
      </c>
      <c r="C34" s="68" t="s">
        <v>87</v>
      </c>
      <c r="D34" s="84">
        <v>2</v>
      </c>
      <c r="E34" s="73">
        <v>1</v>
      </c>
      <c r="F34" s="93">
        <f t="shared" si="26"/>
        <v>2</v>
      </c>
      <c r="G34" s="264">
        <v>0</v>
      </c>
      <c r="H34" s="94">
        <f>IF(G34=0,VLOOKUP(C:C,[1]Inputs!$B$20:$H$25,7,FALSE)*F34,VLOOKUP(C:C,[1]Inputs!$B$20:$I$25,8,FALSE)*F34)</f>
        <v>147.48296603544</v>
      </c>
      <c r="I34" s="93">
        <f>VLOOKUP(C:C,[1]Inputs!$C$54:$G$59,5,FALSE)*F34</f>
        <v>0</v>
      </c>
      <c r="J34" s="93"/>
      <c r="K34" s="93"/>
      <c r="L34" s="93"/>
      <c r="M34" s="93">
        <f t="shared" si="22"/>
        <v>147.48296603544</v>
      </c>
      <c r="N34" s="93">
        <f>[1]Inputs!$M$43*M34</f>
        <v>68.716238621333986</v>
      </c>
      <c r="O34" s="93">
        <f>[1]Inputs!$M$48*M34</f>
        <v>23.652961939000644</v>
      </c>
      <c r="P34" s="94">
        <f>[1]Inputs!$H$13*SUM(M34:O34)</f>
        <v>15.211424405504028</v>
      </c>
      <c r="Q34" s="93">
        <f t="shared" si="23"/>
        <v>255.06359100127867</v>
      </c>
      <c r="S34" s="99" t="s">
        <v>97</v>
      </c>
      <c r="T34" s="68" t="s">
        <v>87</v>
      </c>
      <c r="U34" s="84">
        <v>2</v>
      </c>
      <c r="V34" s="73">
        <v>1</v>
      </c>
      <c r="W34" s="93">
        <f t="shared" si="27"/>
        <v>2</v>
      </c>
      <c r="X34" s="264">
        <v>0</v>
      </c>
      <c r="Y34" s="94">
        <f>IF(X34=0,VLOOKUP(T:T,[1]Inputs!$B$20:$H$25,7,FALSE)*W34,VLOOKUP(T:T,[1]Inputs!$B$20:$I$25,8,FALSE)*W34)</f>
        <v>147.48296603544</v>
      </c>
      <c r="Z34" s="93">
        <f>VLOOKUP(T:T,[1]Inputs!$C$54:$G$59,5,FALSE)*W34</f>
        <v>0</v>
      </c>
      <c r="AA34" s="93"/>
      <c r="AB34" s="93"/>
      <c r="AC34" s="93"/>
      <c r="AD34" s="93">
        <f t="shared" si="24"/>
        <v>147.48296603544</v>
      </c>
      <c r="AE34" s="93">
        <f>[1]Inputs!$M$43*AD34</f>
        <v>68.716238621333986</v>
      </c>
      <c r="AF34" s="93">
        <f>[1]Inputs!$M$48*AD34</f>
        <v>23.652961939000644</v>
      </c>
      <c r="AG34" s="94">
        <f>[1]Inputs!$H$13*SUM(AD34:AF34)</f>
        <v>15.211424405504028</v>
      </c>
      <c r="AH34" s="93">
        <f t="shared" si="25"/>
        <v>255.06359100127867</v>
      </c>
    </row>
    <row r="35" spans="2:35" x14ac:dyDescent="0.2">
      <c r="B35" s="70" t="s">
        <v>98</v>
      </c>
      <c r="C35" s="68" t="s">
        <v>87</v>
      </c>
      <c r="D35" s="84">
        <v>1</v>
      </c>
      <c r="E35" s="74">
        <v>1</v>
      </c>
      <c r="F35" s="93">
        <f t="shared" si="26"/>
        <v>1</v>
      </c>
      <c r="G35" s="264">
        <v>0</v>
      </c>
      <c r="H35" s="94">
        <f>IF(G35=0,VLOOKUP(C:C,[1]Inputs!$B$20:$H$25,7,FALSE)*F35,VLOOKUP(C:C,[1]Inputs!$B$20:$I$25,8,FALSE)*F35)</f>
        <v>73.74148301772</v>
      </c>
      <c r="I35" s="93">
        <f>VLOOKUP(C:C,[1]Inputs!$C$54:$G$59,5,FALSE)*F35</f>
        <v>0</v>
      </c>
      <c r="J35" s="93"/>
      <c r="K35" s="93"/>
      <c r="L35" s="93"/>
      <c r="M35" s="93">
        <f t="shared" si="22"/>
        <v>73.74148301772</v>
      </c>
      <c r="N35" s="93">
        <f>[1]Inputs!$M$43*M35</f>
        <v>34.358119310666993</v>
      </c>
      <c r="O35" s="93">
        <f>[1]Inputs!$M$48*M35</f>
        <v>11.826480969500322</v>
      </c>
      <c r="P35" s="94">
        <f>[1]Inputs!$H$13*SUM(M35:O35)</f>
        <v>7.6057122027520139</v>
      </c>
      <c r="Q35" s="93">
        <f t="shared" si="23"/>
        <v>127.53179550063933</v>
      </c>
      <c r="S35" s="70" t="s">
        <v>98</v>
      </c>
      <c r="T35" s="68" t="s">
        <v>87</v>
      </c>
      <c r="U35" s="84">
        <v>1.25</v>
      </c>
      <c r="V35" s="74">
        <v>1</v>
      </c>
      <c r="W35" s="93">
        <f t="shared" si="27"/>
        <v>1.25</v>
      </c>
      <c r="X35" s="264">
        <v>0</v>
      </c>
      <c r="Y35" s="94">
        <f>IF(X35=0,VLOOKUP(T:T,[1]Inputs!$B$20:$H$25,7,FALSE)*W35,VLOOKUP(T:T,[1]Inputs!$B$20:$I$25,8,FALSE)*W35)</f>
        <v>92.176853772149997</v>
      </c>
      <c r="Z35" s="93">
        <f>VLOOKUP(T:T,[1]Inputs!$C$54:$G$59,5,FALSE)*W35</f>
        <v>0</v>
      </c>
      <c r="AA35" s="93"/>
      <c r="AB35" s="93"/>
      <c r="AC35" s="93"/>
      <c r="AD35" s="93">
        <f t="shared" si="24"/>
        <v>92.176853772149997</v>
      </c>
      <c r="AE35" s="93">
        <f>[1]Inputs!$M$43*AD35</f>
        <v>42.947649138333745</v>
      </c>
      <c r="AF35" s="93">
        <f>[1]Inputs!$M$48*AD35</f>
        <v>14.783101211875403</v>
      </c>
      <c r="AG35" s="94">
        <f>[1]Inputs!$H$13*SUM(AD35:AF35)</f>
        <v>9.5071402534400153</v>
      </c>
      <c r="AH35" s="93">
        <f t="shared" si="25"/>
        <v>159.41474437579913</v>
      </c>
    </row>
    <row r="36" spans="2:35" x14ac:dyDescent="0.2">
      <c r="B36" s="69" t="s">
        <v>99</v>
      </c>
      <c r="C36" s="68" t="s">
        <v>87</v>
      </c>
      <c r="D36" s="86">
        <v>0.5</v>
      </c>
      <c r="E36" s="73">
        <v>1</v>
      </c>
      <c r="F36" s="93">
        <f t="shared" si="26"/>
        <v>0.5</v>
      </c>
      <c r="G36" s="264">
        <v>0</v>
      </c>
      <c r="H36" s="94">
        <f>IF(G36=0,VLOOKUP(C:C,[1]Inputs!$B$20:$H$25,7,FALSE)*F36,VLOOKUP(C:C,[1]Inputs!$B$20:$I$25,8,FALSE)*F36)</f>
        <v>36.87074150886</v>
      </c>
      <c r="I36" s="93">
        <f>VLOOKUP(C:C,[1]Inputs!$C$54:$G$59,5,FALSE)*F36</f>
        <v>0</v>
      </c>
      <c r="J36" s="93"/>
      <c r="K36" s="93"/>
      <c r="L36" s="93"/>
      <c r="M36" s="93">
        <f t="shared" si="22"/>
        <v>36.87074150886</v>
      </c>
      <c r="N36" s="93">
        <f>[1]Inputs!$M$43*M36</f>
        <v>17.179059655333496</v>
      </c>
      <c r="O36" s="93">
        <f>[1]Inputs!$M$48*M36</f>
        <v>5.913240484750161</v>
      </c>
      <c r="P36" s="94">
        <f>[1]Inputs!$H$13*SUM(M36:O36)</f>
        <v>3.8028561013760069</v>
      </c>
      <c r="Q36" s="93">
        <f t="shared" si="23"/>
        <v>63.765897750319667</v>
      </c>
      <c r="S36" s="69" t="s">
        <v>99</v>
      </c>
      <c r="T36" s="68" t="s">
        <v>87</v>
      </c>
      <c r="U36" s="86">
        <v>0.5</v>
      </c>
      <c r="V36" s="73">
        <v>1</v>
      </c>
      <c r="W36" s="93">
        <f t="shared" si="27"/>
        <v>0.5</v>
      </c>
      <c r="X36" s="264">
        <v>0</v>
      </c>
      <c r="Y36" s="94">
        <f>IF(X36=0,VLOOKUP(T:T,[1]Inputs!$B$20:$H$25,7,FALSE)*W36,VLOOKUP(T:T,[1]Inputs!$B$20:$I$25,8,FALSE)*W36)</f>
        <v>36.87074150886</v>
      </c>
      <c r="Z36" s="93">
        <f>VLOOKUP(T:T,[1]Inputs!$C$54:$G$59,5,FALSE)*W36</f>
        <v>0</v>
      </c>
      <c r="AA36" s="93"/>
      <c r="AB36" s="93"/>
      <c r="AC36" s="93"/>
      <c r="AD36" s="93">
        <f t="shared" si="24"/>
        <v>36.87074150886</v>
      </c>
      <c r="AE36" s="93">
        <f>[1]Inputs!$M$43*AD36</f>
        <v>17.179059655333496</v>
      </c>
      <c r="AF36" s="93">
        <f>[1]Inputs!$M$48*AD36</f>
        <v>5.913240484750161</v>
      </c>
      <c r="AG36" s="94">
        <f>[1]Inputs!$H$13*SUM(AD36:AF36)</f>
        <v>3.8028561013760069</v>
      </c>
      <c r="AH36" s="93">
        <f t="shared" si="25"/>
        <v>63.765897750319667</v>
      </c>
    </row>
    <row r="37" spans="2:35" x14ac:dyDescent="0.2">
      <c r="B37" s="69" t="s">
        <v>100</v>
      </c>
      <c r="C37" s="68" t="s">
        <v>87</v>
      </c>
      <c r="D37" s="86">
        <v>0.5</v>
      </c>
      <c r="E37" s="75">
        <v>1</v>
      </c>
      <c r="F37" s="93">
        <f t="shared" si="26"/>
        <v>0.5</v>
      </c>
      <c r="G37" s="264">
        <v>0</v>
      </c>
      <c r="H37" s="94">
        <f>IF(G37=0,VLOOKUP(C:C,[1]Inputs!$B$20:$H$25,7,FALSE)*F37,VLOOKUP(C:C,[1]Inputs!$B$20:$I$25,8,FALSE)*F37)</f>
        <v>36.87074150886</v>
      </c>
      <c r="I37" s="93">
        <f>VLOOKUP(C:C,[1]Inputs!$C$54:$G$59,5,FALSE)*F37</f>
        <v>0</v>
      </c>
      <c r="J37" s="93"/>
      <c r="K37" s="93"/>
      <c r="L37" s="93"/>
      <c r="M37" s="93">
        <f t="shared" si="22"/>
        <v>36.87074150886</v>
      </c>
      <c r="N37" s="93">
        <f>[1]Inputs!$M$43*M37</f>
        <v>17.179059655333496</v>
      </c>
      <c r="O37" s="93">
        <f>[1]Inputs!$M$48*M37</f>
        <v>5.913240484750161</v>
      </c>
      <c r="P37" s="94">
        <f>[1]Inputs!$H$13*SUM(M37:O37)</f>
        <v>3.8028561013760069</v>
      </c>
      <c r="Q37" s="93">
        <f t="shared" si="23"/>
        <v>63.765897750319667</v>
      </c>
      <c r="S37" s="69" t="s">
        <v>100</v>
      </c>
      <c r="T37" s="68" t="s">
        <v>87</v>
      </c>
      <c r="U37" s="86">
        <v>0.5</v>
      </c>
      <c r="V37" s="75">
        <v>1</v>
      </c>
      <c r="W37" s="93">
        <f t="shared" si="27"/>
        <v>0.5</v>
      </c>
      <c r="X37" s="264">
        <v>0</v>
      </c>
      <c r="Y37" s="94">
        <f>IF(X37=0,VLOOKUP(T:T,[1]Inputs!$B$20:$H$25,7,FALSE)*W37,VLOOKUP(T:T,[1]Inputs!$B$20:$I$25,8,FALSE)*W37)</f>
        <v>36.87074150886</v>
      </c>
      <c r="Z37" s="93">
        <f>VLOOKUP(T:T,[1]Inputs!$C$54:$G$59,5,FALSE)*W37</f>
        <v>0</v>
      </c>
      <c r="AA37" s="93"/>
      <c r="AB37" s="93"/>
      <c r="AC37" s="93"/>
      <c r="AD37" s="93">
        <f t="shared" si="24"/>
        <v>36.87074150886</v>
      </c>
      <c r="AE37" s="93">
        <f>[1]Inputs!$M$43*AD37</f>
        <v>17.179059655333496</v>
      </c>
      <c r="AF37" s="93">
        <f>[1]Inputs!$M$48*AD37</f>
        <v>5.913240484750161</v>
      </c>
      <c r="AG37" s="94">
        <f>[1]Inputs!$H$13*SUM(AD37:AF37)</f>
        <v>3.8028561013760069</v>
      </c>
      <c r="AH37" s="93">
        <f t="shared" si="25"/>
        <v>63.765897750319667</v>
      </c>
    </row>
    <row r="38" spans="2:35" x14ac:dyDescent="0.2">
      <c r="B38" s="69" t="s">
        <v>101</v>
      </c>
      <c r="C38" s="68" t="s">
        <v>87</v>
      </c>
      <c r="D38" s="86">
        <v>0.75</v>
      </c>
      <c r="E38" s="73">
        <v>1</v>
      </c>
      <c r="F38" s="93">
        <f t="shared" si="26"/>
        <v>0.75</v>
      </c>
      <c r="G38" s="264">
        <v>0</v>
      </c>
      <c r="H38" s="94">
        <f>IF(G38=0,VLOOKUP(C:C,[1]Inputs!$B$20:$H$25,7,FALSE)*F38,VLOOKUP(C:C,[1]Inputs!$B$20:$I$25,8,FALSE)*F38)</f>
        <v>55.306112263290004</v>
      </c>
      <c r="I38" s="93">
        <f>VLOOKUP(C:C,[1]Inputs!$C$54:$G$59,5,FALSE)*F38</f>
        <v>0</v>
      </c>
      <c r="J38" s="93"/>
      <c r="K38" s="93"/>
      <c r="L38" s="93"/>
      <c r="M38" s="93">
        <f t="shared" si="22"/>
        <v>55.306112263290004</v>
      </c>
      <c r="N38" s="93">
        <f>[1]Inputs!$M$43*M38</f>
        <v>25.768589483000248</v>
      </c>
      <c r="O38" s="93">
        <f>[1]Inputs!$M$48*M38</f>
        <v>8.8698607271252428</v>
      </c>
      <c r="P38" s="94">
        <f>[1]Inputs!$H$13*SUM(M38:O38)</f>
        <v>5.7042841520640115</v>
      </c>
      <c r="Q38" s="93">
        <f t="shared" si="23"/>
        <v>95.648846625479507</v>
      </c>
      <c r="S38" s="69" t="s">
        <v>101</v>
      </c>
      <c r="T38" s="68" t="s">
        <v>87</v>
      </c>
      <c r="U38" s="86">
        <v>1</v>
      </c>
      <c r="V38" s="73">
        <v>1</v>
      </c>
      <c r="W38" s="93">
        <f t="shared" si="27"/>
        <v>1</v>
      </c>
      <c r="X38" s="264">
        <v>0</v>
      </c>
      <c r="Y38" s="94">
        <f>IF(X38=0,VLOOKUP(T:T,[1]Inputs!$B$20:$H$25,7,FALSE)*W38,VLOOKUP(T:T,[1]Inputs!$B$20:$I$25,8,FALSE)*W38)</f>
        <v>73.74148301772</v>
      </c>
      <c r="Z38" s="93">
        <f>VLOOKUP(T:T,[1]Inputs!$C$54:$G$59,5,FALSE)*W38</f>
        <v>0</v>
      </c>
      <c r="AA38" s="93"/>
      <c r="AB38" s="93"/>
      <c r="AC38" s="93"/>
      <c r="AD38" s="93">
        <f t="shared" si="24"/>
        <v>73.74148301772</v>
      </c>
      <c r="AE38" s="93">
        <f>[1]Inputs!$M$43*AD38</f>
        <v>34.358119310666993</v>
      </c>
      <c r="AF38" s="93">
        <f>[1]Inputs!$M$48*AD38</f>
        <v>11.826480969500322</v>
      </c>
      <c r="AG38" s="94">
        <f>[1]Inputs!$H$13*SUM(AD38:AF38)</f>
        <v>7.6057122027520139</v>
      </c>
      <c r="AH38" s="93">
        <f t="shared" si="25"/>
        <v>127.53179550063933</v>
      </c>
    </row>
    <row r="39" spans="2:35" x14ac:dyDescent="0.2">
      <c r="B39" s="69" t="s">
        <v>104</v>
      </c>
      <c r="C39" s="68" t="s">
        <v>87</v>
      </c>
      <c r="D39" s="86">
        <v>0.25</v>
      </c>
      <c r="E39" s="75">
        <v>1</v>
      </c>
      <c r="F39" s="93">
        <f t="shared" si="26"/>
        <v>0.25</v>
      </c>
      <c r="G39" s="264">
        <v>0</v>
      </c>
      <c r="H39" s="94">
        <f>IF(G39=0,VLOOKUP(C:C,[1]Inputs!$B$20:$H$25,7,FALSE)*F39,VLOOKUP(C:C,[1]Inputs!$B$20:$I$25,8,FALSE)*F39)</f>
        <v>18.43537075443</v>
      </c>
      <c r="I39" s="93">
        <f>VLOOKUP(C:C,[1]Inputs!$C$54:$G$59,5,FALSE)*F39</f>
        <v>0</v>
      </c>
      <c r="J39" s="93"/>
      <c r="K39" s="93"/>
      <c r="L39" s="93"/>
      <c r="M39" s="93">
        <f t="shared" si="22"/>
        <v>18.43537075443</v>
      </c>
      <c r="N39" s="93">
        <f>[1]Inputs!$M$43*M39</f>
        <v>8.5895298276667482</v>
      </c>
      <c r="O39" s="93">
        <f>[1]Inputs!$M$48*M39</f>
        <v>2.9566202423750805</v>
      </c>
      <c r="P39" s="94">
        <f>[1]Inputs!$H$13*SUM(M39:O39)</f>
        <v>1.9014280506880035</v>
      </c>
      <c r="Q39" s="93">
        <f t="shared" si="23"/>
        <v>31.882948875159833</v>
      </c>
      <c r="S39" s="69" t="s">
        <v>104</v>
      </c>
      <c r="T39" s="68" t="s">
        <v>87</v>
      </c>
      <c r="U39" s="86">
        <v>0.5</v>
      </c>
      <c r="V39" s="75">
        <v>1</v>
      </c>
      <c r="W39" s="93">
        <f t="shared" si="27"/>
        <v>0.5</v>
      </c>
      <c r="X39" s="264">
        <v>0</v>
      </c>
      <c r="Y39" s="94">
        <f>IF(X39=0,VLOOKUP(T:T,[1]Inputs!$B$20:$H$25,7,FALSE)*W39,VLOOKUP(T:T,[1]Inputs!$B$20:$I$25,8,FALSE)*W39)</f>
        <v>36.87074150886</v>
      </c>
      <c r="Z39" s="93">
        <f>VLOOKUP(T:T,[1]Inputs!$C$54:$G$59,5,FALSE)*W39</f>
        <v>0</v>
      </c>
      <c r="AA39" s="93"/>
      <c r="AB39" s="93"/>
      <c r="AC39" s="93"/>
      <c r="AD39" s="93">
        <f t="shared" si="24"/>
        <v>36.87074150886</v>
      </c>
      <c r="AE39" s="93">
        <f>[1]Inputs!$M$43*AD39</f>
        <v>17.179059655333496</v>
      </c>
      <c r="AF39" s="93">
        <f>[1]Inputs!$M$48*AD39</f>
        <v>5.913240484750161</v>
      </c>
      <c r="AG39" s="94">
        <f>[1]Inputs!$H$13*SUM(AD39:AF39)</f>
        <v>3.8028561013760069</v>
      </c>
      <c r="AH39" s="93">
        <f t="shared" si="25"/>
        <v>63.765897750319667</v>
      </c>
    </row>
    <row r="40" spans="2:35" x14ac:dyDescent="0.2">
      <c r="B40" s="14" t="s">
        <v>102</v>
      </c>
      <c r="C40" s="68" t="s">
        <v>87</v>
      </c>
      <c r="D40" s="84">
        <v>1</v>
      </c>
      <c r="E40" s="73">
        <v>1</v>
      </c>
      <c r="F40" s="93">
        <f t="shared" si="26"/>
        <v>1</v>
      </c>
      <c r="G40" s="264">
        <v>0</v>
      </c>
      <c r="H40" s="94">
        <f>IF(G40=0,VLOOKUP(C:C,[1]Inputs!$B$20:$H$25,7,FALSE)*F40,VLOOKUP(C:C,[1]Inputs!$B$20:$I$25,8,FALSE)*F40)</f>
        <v>73.74148301772</v>
      </c>
      <c r="I40" s="93">
        <f>VLOOKUP(C:C,[1]Inputs!$C$54:$G$59,5,FALSE)*F40</f>
        <v>0</v>
      </c>
      <c r="J40" s="93"/>
      <c r="K40" s="93"/>
      <c r="L40" s="93"/>
      <c r="M40" s="93">
        <f t="shared" si="22"/>
        <v>73.74148301772</v>
      </c>
      <c r="N40" s="93">
        <f>[1]Inputs!$M$43*M40</f>
        <v>34.358119310666993</v>
      </c>
      <c r="O40" s="93">
        <f>[1]Inputs!$M$48*M40</f>
        <v>11.826480969500322</v>
      </c>
      <c r="P40" s="94">
        <f>[1]Inputs!$H$13*SUM(M40:O40)</f>
        <v>7.6057122027520139</v>
      </c>
      <c r="Q40" s="93">
        <f t="shared" si="23"/>
        <v>127.53179550063933</v>
      </c>
      <c r="S40" s="14" t="s">
        <v>102</v>
      </c>
      <c r="T40" s="68" t="s">
        <v>87</v>
      </c>
      <c r="U40" s="84">
        <v>2</v>
      </c>
      <c r="V40" s="73">
        <v>1</v>
      </c>
      <c r="W40" s="93">
        <f t="shared" si="27"/>
        <v>2</v>
      </c>
      <c r="X40" s="264">
        <v>0</v>
      </c>
      <c r="Y40" s="94">
        <f>IF(X40=0,VLOOKUP(T:T,[1]Inputs!$B$20:$H$25,7,FALSE)*W40,VLOOKUP(T:T,[1]Inputs!$B$20:$I$25,8,FALSE)*W40)</f>
        <v>147.48296603544</v>
      </c>
      <c r="Z40" s="93">
        <f>VLOOKUP(T:T,[1]Inputs!$C$54:$G$59,5,FALSE)*W40</f>
        <v>0</v>
      </c>
      <c r="AA40" s="93"/>
      <c r="AB40" s="93"/>
      <c r="AC40" s="93"/>
      <c r="AD40" s="93">
        <f t="shared" si="24"/>
        <v>147.48296603544</v>
      </c>
      <c r="AE40" s="93">
        <f>[1]Inputs!$M$43*AD40</f>
        <v>68.716238621333986</v>
      </c>
      <c r="AF40" s="93">
        <f>[1]Inputs!$M$48*AD40</f>
        <v>23.652961939000644</v>
      </c>
      <c r="AG40" s="94">
        <f>[1]Inputs!$H$13*SUM(AD40:AF40)</f>
        <v>15.211424405504028</v>
      </c>
      <c r="AH40" s="93">
        <f t="shared" si="25"/>
        <v>255.06359100127867</v>
      </c>
    </row>
    <row r="41" spans="2:35" x14ac:dyDescent="0.2">
      <c r="B41" s="103" t="s">
        <v>1</v>
      </c>
      <c r="C41" s="104"/>
      <c r="D41" s="104"/>
      <c r="E41" s="105"/>
      <c r="F41" s="95">
        <f>SUM(F32:F40)</f>
        <v>7</v>
      </c>
      <c r="G41" s="95"/>
      <c r="H41" s="95">
        <f t="shared" ref="H41:P41" si="28">SUM(H32:H40)</f>
        <v>516.19038112404007</v>
      </c>
      <c r="I41" s="95">
        <f t="shared" si="28"/>
        <v>0</v>
      </c>
      <c r="J41" s="95">
        <f t="shared" si="28"/>
        <v>0</v>
      </c>
      <c r="K41" s="95"/>
      <c r="L41" s="95"/>
      <c r="M41" s="95">
        <f t="shared" si="28"/>
        <v>516.19038112404007</v>
      </c>
      <c r="N41" s="95">
        <f t="shared" si="28"/>
        <v>240.50683517466899</v>
      </c>
      <c r="O41" s="95">
        <f t="shared" si="28"/>
        <v>82.785366786502252</v>
      </c>
      <c r="P41" s="95">
        <f t="shared" si="28"/>
        <v>53.239985419264102</v>
      </c>
      <c r="Q41" s="95">
        <f>SUM(Q32:Q40)</f>
        <v>892.72256850447536</v>
      </c>
      <c r="S41" s="351" t="s">
        <v>1</v>
      </c>
      <c r="T41" s="352"/>
      <c r="U41" s="352"/>
      <c r="V41" s="353"/>
      <c r="W41" s="95">
        <f>SUM(W32:W40)</f>
        <v>9</v>
      </c>
      <c r="X41" s="95"/>
      <c r="Y41" s="95">
        <f t="shared" ref="Y41:AG41" si="29">SUM(Y32:Y40)</f>
        <v>663.67334715948004</v>
      </c>
      <c r="Z41" s="95">
        <f t="shared" si="29"/>
        <v>0</v>
      </c>
      <c r="AA41" s="95">
        <f t="shared" si="29"/>
        <v>0</v>
      </c>
      <c r="AB41" s="95"/>
      <c r="AC41" s="95"/>
      <c r="AD41" s="95">
        <f t="shared" si="29"/>
        <v>663.67334715948004</v>
      </c>
      <c r="AE41" s="95">
        <f t="shared" si="29"/>
        <v>309.22307379600295</v>
      </c>
      <c r="AF41" s="95">
        <f t="shared" si="29"/>
        <v>106.43832872550291</v>
      </c>
      <c r="AG41" s="95">
        <f t="shared" si="29"/>
        <v>68.451409824768135</v>
      </c>
      <c r="AH41" s="95">
        <f>SUM(AH32:AH40)</f>
        <v>1147.7861595057541</v>
      </c>
    </row>
    <row r="43" spans="2:35" ht="63.75" x14ac:dyDescent="0.2">
      <c r="B43" s="13" t="s">
        <v>18</v>
      </c>
      <c r="C43" s="13" t="s">
        <v>32</v>
      </c>
      <c r="D43" s="110" t="s">
        <v>74</v>
      </c>
      <c r="E43" s="111" t="s">
        <v>34</v>
      </c>
      <c r="F43" s="110" t="s">
        <v>33</v>
      </c>
      <c r="G43" s="110" t="s">
        <v>172</v>
      </c>
      <c r="H43" s="110" t="s">
        <v>173</v>
      </c>
      <c r="I43" s="110" t="s">
        <v>174</v>
      </c>
      <c r="J43" s="110" t="s">
        <v>175</v>
      </c>
      <c r="K43" s="110"/>
      <c r="L43" s="110"/>
      <c r="M43" s="110" t="s">
        <v>178</v>
      </c>
      <c r="N43" s="110" t="s">
        <v>179</v>
      </c>
      <c r="O43" s="110" t="s">
        <v>180</v>
      </c>
      <c r="P43" s="110" t="s">
        <v>181</v>
      </c>
      <c r="Q43" s="110" t="s">
        <v>182</v>
      </c>
    </row>
    <row r="44" spans="2:35" x14ac:dyDescent="0.2">
      <c r="B44" s="118" t="s">
        <v>94</v>
      </c>
      <c r="C44" s="119"/>
      <c r="D44" s="119"/>
      <c r="E44" s="119"/>
      <c r="F44" s="119"/>
      <c r="G44" s="122"/>
      <c r="H44" s="122"/>
      <c r="I44" s="122"/>
      <c r="J44" s="122"/>
      <c r="K44" s="122"/>
      <c r="L44" s="122"/>
      <c r="M44" s="122"/>
      <c r="N44" s="122"/>
      <c r="O44" s="122"/>
      <c r="P44" s="122"/>
      <c r="Q44" s="122"/>
    </row>
    <row r="45" spans="2:35" x14ac:dyDescent="0.2">
      <c r="B45" s="113" t="s">
        <v>95</v>
      </c>
      <c r="C45" s="114" t="s">
        <v>87</v>
      </c>
      <c r="D45" s="115">
        <v>0.5</v>
      </c>
      <c r="E45" s="116">
        <v>1</v>
      </c>
      <c r="F45" s="117">
        <f>E45*D45</f>
        <v>0.5</v>
      </c>
      <c r="G45" s="262">
        <v>0</v>
      </c>
      <c r="H45" s="94">
        <f>IF(G45=0,VLOOKUP(C:C,[1]Inputs!$B$20:$H$25,7,FALSE)*F45,VLOOKUP(C:C,[1]Inputs!$B$20:$I$25,8,FALSE)*F45)</f>
        <v>36.87074150886</v>
      </c>
      <c r="I45" s="117">
        <f>VLOOKUP(C:C,[1]Inputs!$C$54:$G$59,5,FALSE)*F45</f>
        <v>0</v>
      </c>
      <c r="J45" s="117"/>
      <c r="K45" s="117"/>
      <c r="L45" s="117"/>
      <c r="M45" s="117">
        <f t="shared" ref="M45:M53" si="30">SUM(H45:J45)</f>
        <v>36.87074150886</v>
      </c>
      <c r="N45" s="117">
        <f>[1]Inputs!$M$43*M45</f>
        <v>17.179059655333496</v>
      </c>
      <c r="O45" s="117">
        <f>[1]Inputs!$M$48*M45</f>
        <v>5.913240484750161</v>
      </c>
      <c r="P45" s="94">
        <f>[1]Inputs!$H$13*SUM(M45:O45)</f>
        <v>3.8028561013760069</v>
      </c>
      <c r="Q45" s="117">
        <f t="shared" ref="Q45:Q53" si="31">SUM(M45:P45)</f>
        <v>63.765897750319667</v>
      </c>
    </row>
    <row r="46" spans="2:35" x14ac:dyDescent="0.2">
      <c r="B46" s="69" t="s">
        <v>96</v>
      </c>
      <c r="C46" s="68" t="s">
        <v>87</v>
      </c>
      <c r="D46" s="83">
        <v>0.5</v>
      </c>
      <c r="E46" s="74">
        <v>1</v>
      </c>
      <c r="F46" s="94">
        <f t="shared" ref="F46:F53" si="32">E46*D46</f>
        <v>0.5</v>
      </c>
      <c r="G46" s="263">
        <v>0</v>
      </c>
      <c r="H46" s="94">
        <f>IF(G46=0,VLOOKUP(C:C,[1]Inputs!$B$20:$H$25,7,FALSE)*F46,VLOOKUP(C:C,[1]Inputs!$B$20:$I$25,8,FALSE)*F46)</f>
        <v>36.87074150886</v>
      </c>
      <c r="I46" s="94">
        <f>VLOOKUP(C:C,[1]Inputs!$C$54:$G$59,5,FALSE)*F46</f>
        <v>0</v>
      </c>
      <c r="J46" s="94"/>
      <c r="K46" s="94"/>
      <c r="L46" s="94"/>
      <c r="M46" s="94">
        <f t="shared" si="30"/>
        <v>36.87074150886</v>
      </c>
      <c r="N46" s="94">
        <f>[1]Inputs!$M$43*M46</f>
        <v>17.179059655333496</v>
      </c>
      <c r="O46" s="94">
        <f>[1]Inputs!$M$48*M46</f>
        <v>5.913240484750161</v>
      </c>
      <c r="P46" s="94">
        <f>[1]Inputs!$H$13*SUM(M46:O46)</f>
        <v>3.8028561013760069</v>
      </c>
      <c r="Q46" s="94">
        <f t="shared" si="31"/>
        <v>63.765897750319667</v>
      </c>
      <c r="R46" s="55"/>
    </row>
    <row r="47" spans="2:35" x14ac:dyDescent="0.2">
      <c r="B47" s="99" t="s">
        <v>97</v>
      </c>
      <c r="C47" s="68" t="s">
        <v>87</v>
      </c>
      <c r="D47" s="84">
        <v>2</v>
      </c>
      <c r="E47" s="73">
        <v>1</v>
      </c>
      <c r="F47" s="93">
        <f t="shared" si="32"/>
        <v>2</v>
      </c>
      <c r="G47" s="264">
        <v>0</v>
      </c>
      <c r="H47" s="94">
        <f>IF(G47=0,VLOOKUP(C:C,[1]Inputs!$B$20:$H$25,7,FALSE)*F47,VLOOKUP(C:C,[1]Inputs!$B$20:$I$25,8,FALSE)*F47)</f>
        <v>147.48296603544</v>
      </c>
      <c r="I47" s="93">
        <f>VLOOKUP(C:C,[1]Inputs!$C$54:$G$59,5,FALSE)*F47</f>
        <v>0</v>
      </c>
      <c r="J47" s="93"/>
      <c r="K47" s="93"/>
      <c r="L47" s="93"/>
      <c r="M47" s="93">
        <f t="shared" si="30"/>
        <v>147.48296603544</v>
      </c>
      <c r="N47" s="93">
        <f>[1]Inputs!$M$43*M47</f>
        <v>68.716238621333986</v>
      </c>
      <c r="O47" s="93">
        <f>[1]Inputs!$M$48*M47</f>
        <v>23.652961939000644</v>
      </c>
      <c r="P47" s="94">
        <f>[1]Inputs!$H$13*SUM(M47:O47)</f>
        <v>15.211424405504028</v>
      </c>
      <c r="Q47" s="93">
        <f t="shared" si="31"/>
        <v>255.06359100127867</v>
      </c>
    </row>
    <row r="48" spans="2:35" x14ac:dyDescent="0.2">
      <c r="B48" s="70" t="s">
        <v>98</v>
      </c>
      <c r="C48" s="68" t="s">
        <v>87</v>
      </c>
      <c r="D48" s="85">
        <v>1.25</v>
      </c>
      <c r="E48" s="75">
        <v>1</v>
      </c>
      <c r="F48" s="96">
        <f t="shared" si="32"/>
        <v>1.25</v>
      </c>
      <c r="G48" s="264">
        <v>0</v>
      </c>
      <c r="H48" s="94">
        <f>IF(G48=0,VLOOKUP(C:C,[1]Inputs!$B$20:$H$25,7,FALSE)*F48,VLOOKUP(C:C,[1]Inputs!$B$20:$I$25,8,FALSE)*F48)</f>
        <v>92.176853772149997</v>
      </c>
      <c r="I48" s="93">
        <f>VLOOKUP(C:C,[1]Inputs!$C$54:$G$59,5,FALSE)*F48</f>
        <v>0</v>
      </c>
      <c r="J48" s="93"/>
      <c r="K48" s="93"/>
      <c r="L48" s="93"/>
      <c r="M48" s="93">
        <f t="shared" si="30"/>
        <v>92.176853772149997</v>
      </c>
      <c r="N48" s="93">
        <f>[1]Inputs!$M$43*M48</f>
        <v>42.947649138333745</v>
      </c>
      <c r="O48" s="93">
        <f>[1]Inputs!$M$48*M48</f>
        <v>14.783101211875403</v>
      </c>
      <c r="P48" s="94">
        <f>[1]Inputs!$H$13*SUM(M48:O48)</f>
        <v>9.5071402534400153</v>
      </c>
      <c r="Q48" s="93">
        <f t="shared" si="31"/>
        <v>159.41474437579913</v>
      </c>
    </row>
    <row r="49" spans="2:17" x14ac:dyDescent="0.2">
      <c r="B49" s="69" t="s">
        <v>99</v>
      </c>
      <c r="C49" s="68" t="s">
        <v>87</v>
      </c>
      <c r="D49" s="86">
        <v>0.5</v>
      </c>
      <c r="E49" s="73">
        <v>1</v>
      </c>
      <c r="F49" s="93">
        <f t="shared" si="32"/>
        <v>0.5</v>
      </c>
      <c r="G49" s="264">
        <v>0</v>
      </c>
      <c r="H49" s="94">
        <f>IF(G49=0,VLOOKUP(C:C,[1]Inputs!$B$20:$H$25,7,FALSE)*F49,VLOOKUP(C:C,[1]Inputs!$B$20:$I$25,8,FALSE)*F49)</f>
        <v>36.87074150886</v>
      </c>
      <c r="I49" s="93">
        <f>VLOOKUP(C:C,[1]Inputs!$C$54:$G$59,5,FALSE)*F49</f>
        <v>0</v>
      </c>
      <c r="J49" s="93"/>
      <c r="K49" s="93"/>
      <c r="L49" s="93"/>
      <c r="M49" s="93">
        <f t="shared" si="30"/>
        <v>36.87074150886</v>
      </c>
      <c r="N49" s="93">
        <f>[1]Inputs!$M$43*M49</f>
        <v>17.179059655333496</v>
      </c>
      <c r="O49" s="93">
        <f>[1]Inputs!$M$48*M49</f>
        <v>5.913240484750161</v>
      </c>
      <c r="P49" s="94">
        <f>[1]Inputs!$H$13*SUM(M49:O49)</f>
        <v>3.8028561013760069</v>
      </c>
      <c r="Q49" s="93">
        <f t="shared" si="31"/>
        <v>63.765897750319667</v>
      </c>
    </row>
    <row r="50" spans="2:17" x14ac:dyDescent="0.2">
      <c r="B50" s="69" t="s">
        <v>100</v>
      </c>
      <c r="C50" s="68" t="s">
        <v>87</v>
      </c>
      <c r="D50" s="86">
        <v>0.5</v>
      </c>
      <c r="E50" s="75">
        <v>1</v>
      </c>
      <c r="F50" s="93">
        <f t="shared" si="32"/>
        <v>0.5</v>
      </c>
      <c r="G50" s="264">
        <v>0</v>
      </c>
      <c r="H50" s="94">
        <f>IF(G50=0,VLOOKUP(C:C,[1]Inputs!$B$20:$H$25,7,FALSE)*F50,VLOOKUP(C:C,[1]Inputs!$B$20:$I$25,8,FALSE)*F50)</f>
        <v>36.87074150886</v>
      </c>
      <c r="I50" s="93">
        <f>VLOOKUP(C:C,[1]Inputs!$C$54:$G$59,5,FALSE)*F50</f>
        <v>0</v>
      </c>
      <c r="J50" s="93"/>
      <c r="K50" s="93"/>
      <c r="L50" s="93"/>
      <c r="M50" s="93">
        <f t="shared" si="30"/>
        <v>36.87074150886</v>
      </c>
      <c r="N50" s="93">
        <f>[1]Inputs!$M$43*M50</f>
        <v>17.179059655333496</v>
      </c>
      <c r="O50" s="93">
        <f>[1]Inputs!$M$48*M50</f>
        <v>5.913240484750161</v>
      </c>
      <c r="P50" s="94">
        <f>[1]Inputs!$H$13*SUM(M50:O50)</f>
        <v>3.8028561013760069</v>
      </c>
      <c r="Q50" s="93">
        <f t="shared" si="31"/>
        <v>63.765897750319667</v>
      </c>
    </row>
    <row r="51" spans="2:17" x14ac:dyDescent="0.2">
      <c r="B51" s="69" t="s">
        <v>101</v>
      </c>
      <c r="C51" s="68" t="s">
        <v>87</v>
      </c>
      <c r="D51" s="86">
        <v>0.75</v>
      </c>
      <c r="E51" s="73">
        <v>1</v>
      </c>
      <c r="F51" s="93">
        <f t="shared" si="32"/>
        <v>0.75</v>
      </c>
      <c r="G51" s="264">
        <v>0</v>
      </c>
      <c r="H51" s="94">
        <f>IF(G51=0,VLOOKUP(C:C,[1]Inputs!$B$20:$H$25,7,FALSE)*F51,VLOOKUP(C:C,[1]Inputs!$B$20:$I$25,8,FALSE)*F51)</f>
        <v>55.306112263290004</v>
      </c>
      <c r="I51" s="93">
        <f>VLOOKUP(C:C,[1]Inputs!$C$54:$G$59,5,FALSE)*F51</f>
        <v>0</v>
      </c>
      <c r="J51" s="93"/>
      <c r="K51" s="93"/>
      <c r="L51" s="93"/>
      <c r="M51" s="93">
        <f t="shared" si="30"/>
        <v>55.306112263290004</v>
      </c>
      <c r="N51" s="93">
        <f>[1]Inputs!$M$43*M51</f>
        <v>25.768589483000248</v>
      </c>
      <c r="O51" s="93">
        <f>[1]Inputs!$M$48*M51</f>
        <v>8.8698607271252428</v>
      </c>
      <c r="P51" s="94">
        <f>[1]Inputs!$H$13*SUM(M51:O51)</f>
        <v>5.7042841520640115</v>
      </c>
      <c r="Q51" s="93">
        <f t="shared" si="31"/>
        <v>95.648846625479507</v>
      </c>
    </row>
    <row r="52" spans="2:17" x14ac:dyDescent="0.2">
      <c r="B52" s="69" t="s">
        <v>104</v>
      </c>
      <c r="C52" s="68" t="s">
        <v>87</v>
      </c>
      <c r="D52" s="84">
        <v>0.5</v>
      </c>
      <c r="E52" s="74">
        <v>1</v>
      </c>
      <c r="F52" s="93">
        <f t="shared" si="32"/>
        <v>0.5</v>
      </c>
      <c r="G52" s="264">
        <v>0</v>
      </c>
      <c r="H52" s="94">
        <f>IF(G52=0,VLOOKUP(C:C,[1]Inputs!$B$20:$H$25,7,FALSE)*F52,VLOOKUP(C:C,[1]Inputs!$B$20:$I$25,8,FALSE)*F52)</f>
        <v>36.87074150886</v>
      </c>
      <c r="I52" s="93">
        <f>VLOOKUP(C:C,[1]Inputs!$C$54:$G$59,5,FALSE)*F52</f>
        <v>0</v>
      </c>
      <c r="J52" s="93"/>
      <c r="K52" s="93"/>
      <c r="L52" s="93"/>
      <c r="M52" s="93">
        <f t="shared" si="30"/>
        <v>36.87074150886</v>
      </c>
      <c r="N52" s="93">
        <f>[1]Inputs!$M$43*M52</f>
        <v>17.179059655333496</v>
      </c>
      <c r="O52" s="93">
        <f>[1]Inputs!$M$48*M52</f>
        <v>5.913240484750161</v>
      </c>
      <c r="P52" s="94">
        <f>[1]Inputs!$H$13*SUM(M52:O52)</f>
        <v>3.8028561013760069</v>
      </c>
      <c r="Q52" s="93">
        <f t="shared" si="31"/>
        <v>63.765897750319667</v>
      </c>
    </row>
    <row r="53" spans="2:17" x14ac:dyDescent="0.2">
      <c r="B53" s="14" t="s">
        <v>102</v>
      </c>
      <c r="C53" s="68" t="s">
        <v>87</v>
      </c>
      <c r="D53" s="84">
        <v>1.5</v>
      </c>
      <c r="E53" s="73">
        <v>1</v>
      </c>
      <c r="F53" s="93">
        <f t="shared" si="32"/>
        <v>1.5</v>
      </c>
      <c r="G53" s="264">
        <v>0</v>
      </c>
      <c r="H53" s="94">
        <f>IF(G53=0,VLOOKUP(C:C,[1]Inputs!$B$20:$H$25,7,FALSE)*F53,VLOOKUP(C:C,[1]Inputs!$B$20:$I$25,8,FALSE)*F53)</f>
        <v>110.61222452658001</v>
      </c>
      <c r="I53" s="93">
        <f>VLOOKUP(C:C,[1]Inputs!$C$54:$G$59,5,FALSE)*F53</f>
        <v>0</v>
      </c>
      <c r="J53" s="93"/>
      <c r="K53" s="93"/>
      <c r="L53" s="93"/>
      <c r="M53" s="93">
        <f t="shared" si="30"/>
        <v>110.61222452658001</v>
      </c>
      <c r="N53" s="93">
        <f>[1]Inputs!$M$43*M53</f>
        <v>51.537178966000496</v>
      </c>
      <c r="O53" s="93">
        <f>[1]Inputs!$M$48*M53</f>
        <v>17.739721454250486</v>
      </c>
      <c r="P53" s="94">
        <f>[1]Inputs!$H$13*SUM(M53:O53)</f>
        <v>11.408568304128023</v>
      </c>
      <c r="Q53" s="93">
        <f t="shared" si="31"/>
        <v>191.29769325095901</v>
      </c>
    </row>
    <row r="54" spans="2:17" x14ac:dyDescent="0.2">
      <c r="B54" s="103" t="s">
        <v>1</v>
      </c>
      <c r="C54" s="104"/>
      <c r="D54" s="104"/>
      <c r="E54" s="105"/>
      <c r="F54" s="95">
        <f>SUM(F45:F53)</f>
        <v>8</v>
      </c>
      <c r="G54" s="95"/>
      <c r="H54" s="95">
        <f t="shared" ref="H54:P54" si="33">SUM(H45:H53)</f>
        <v>589.93186414176012</v>
      </c>
      <c r="I54" s="95">
        <f t="shared" si="33"/>
        <v>0</v>
      </c>
      <c r="J54" s="95">
        <f t="shared" si="33"/>
        <v>0</v>
      </c>
      <c r="K54" s="95"/>
      <c r="L54" s="95"/>
      <c r="M54" s="95">
        <f t="shared" si="33"/>
        <v>589.93186414176012</v>
      </c>
      <c r="N54" s="95">
        <f t="shared" si="33"/>
        <v>274.864954485336</v>
      </c>
      <c r="O54" s="95">
        <f t="shared" si="33"/>
        <v>94.611847756002589</v>
      </c>
      <c r="P54" s="95">
        <f t="shared" si="33"/>
        <v>60.845697622016118</v>
      </c>
      <c r="Q54" s="95">
        <f>SUM(Q45:Q53)</f>
        <v>1020.2543640051148</v>
      </c>
    </row>
  </sheetData>
  <mergeCells count="18">
    <mergeCell ref="H2:Q2"/>
    <mergeCell ref="H3:Q3"/>
    <mergeCell ref="Y3:AH3"/>
    <mergeCell ref="AP3:AY3"/>
    <mergeCell ref="BG3:BP3"/>
    <mergeCell ref="Y2:AH2"/>
    <mergeCell ref="AP2:AY2"/>
    <mergeCell ref="BG2:BP2"/>
    <mergeCell ref="BX3:CG3"/>
    <mergeCell ref="BX2:CG2"/>
    <mergeCell ref="S15:V15"/>
    <mergeCell ref="S28:V28"/>
    <mergeCell ref="S41:V41"/>
    <mergeCell ref="BR6:CG6"/>
    <mergeCell ref="BR8:BU8"/>
    <mergeCell ref="BA6:BP6"/>
    <mergeCell ref="BA8:BD8"/>
    <mergeCell ref="AJ8:AM8"/>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7341E2-B406-422B-B8D9-167120846FC6}">
  <dimension ref="B1:O136"/>
  <sheetViews>
    <sheetView zoomScale="80" zoomScaleNormal="80" workbookViewId="0">
      <selection activeCell="C130" sqref="C130:H130"/>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183</v>
      </c>
      <c r="D1" s="270">
        <f>[1]Inputs!H16</f>
        <v>1</v>
      </c>
      <c r="E1" s="270">
        <f>[1]Inputs!I16</f>
        <v>1</v>
      </c>
      <c r="F1" s="270">
        <f>[1]Inputs!J16</f>
        <v>1.0109999999999999</v>
      </c>
      <c r="G1" s="270">
        <f>[1]Inputs!K16</f>
        <v>1.0231319999999999</v>
      </c>
      <c r="H1" s="270">
        <f>[1]Inputs!L16</f>
        <v>1.0337725727999998</v>
      </c>
      <c r="K1" s="271">
        <f>D1</f>
        <v>1</v>
      </c>
      <c r="L1" s="271">
        <f t="shared" ref="L1:O5" si="0">E1</f>
        <v>1</v>
      </c>
      <c r="M1" s="271">
        <f t="shared" si="0"/>
        <v>1.0109999999999999</v>
      </c>
      <c r="N1" s="271">
        <f t="shared" si="0"/>
        <v>1.0231319999999999</v>
      </c>
      <c r="O1" s="271">
        <f t="shared" si="0"/>
        <v>1.0337725727999998</v>
      </c>
    </row>
    <row r="2" spans="2:15" x14ac:dyDescent="0.25">
      <c r="B2" t="s">
        <v>184</v>
      </c>
      <c r="D2" s="270">
        <f>[1]Inputs!H61</f>
        <v>0.04</v>
      </c>
      <c r="E2" s="270">
        <f>[1]Inputs!I61</f>
        <v>0.04</v>
      </c>
      <c r="F2" s="270">
        <f>[1]Inputs!J61</f>
        <v>0.04</v>
      </c>
      <c r="G2" s="270">
        <f>[1]Inputs!K61</f>
        <v>0.04</v>
      </c>
      <c r="H2" s="270">
        <f>[1]Inputs!L61</f>
        <v>0.04</v>
      </c>
      <c r="K2" s="271"/>
      <c r="L2" s="271"/>
      <c r="M2" s="271"/>
      <c r="N2" s="271"/>
      <c r="O2" s="271"/>
    </row>
    <row r="3" spans="2:15" x14ac:dyDescent="0.25">
      <c r="B3" t="s">
        <v>185</v>
      </c>
      <c r="D3" s="271">
        <f>[1]Inputs!$M$43</f>
        <v>0.46592661151676018</v>
      </c>
      <c r="E3" s="271">
        <f>[1]Inputs!$M$43</f>
        <v>0.46592661151676018</v>
      </c>
      <c r="F3" s="271">
        <f>[1]Inputs!$M$43</f>
        <v>0.46592661151676018</v>
      </c>
      <c r="G3" s="271">
        <f>[1]Inputs!$M$43</f>
        <v>0.46592661151676018</v>
      </c>
      <c r="H3" s="271">
        <f>[1]Inputs!$M$43</f>
        <v>0.46592661151676018</v>
      </c>
      <c r="K3" s="271">
        <f t="shared" ref="K3:K5" si="1">D3</f>
        <v>0.46592661151676018</v>
      </c>
      <c r="L3" s="271">
        <f t="shared" si="0"/>
        <v>0.46592661151676018</v>
      </c>
      <c r="M3" s="271">
        <f t="shared" si="0"/>
        <v>0.46592661151676018</v>
      </c>
      <c r="N3" s="271">
        <f t="shared" si="0"/>
        <v>0.46592661151676018</v>
      </c>
      <c r="O3" s="271">
        <f t="shared" si="0"/>
        <v>0.46592661151676018</v>
      </c>
    </row>
    <row r="4" spans="2:15" x14ac:dyDescent="0.25">
      <c r="B4" t="s">
        <v>186</v>
      </c>
      <c r="D4" s="271">
        <f>[1]Inputs!$M$48</f>
        <v>0.16037758511933414</v>
      </c>
      <c r="E4" s="271">
        <f>[1]Inputs!$M$48</f>
        <v>0.16037758511933414</v>
      </c>
      <c r="F4" s="271">
        <f>[1]Inputs!$M$48</f>
        <v>0.16037758511933414</v>
      </c>
      <c r="G4" s="271">
        <f>[1]Inputs!$M$48</f>
        <v>0.16037758511933414</v>
      </c>
      <c r="H4" s="271">
        <f>[1]Inputs!$M$48</f>
        <v>0.16037758511933414</v>
      </c>
      <c r="K4" s="271">
        <f t="shared" si="1"/>
        <v>0.16037758511933414</v>
      </c>
      <c r="L4" s="271">
        <f t="shared" si="0"/>
        <v>0.16037758511933414</v>
      </c>
      <c r="M4" s="271">
        <f t="shared" si="0"/>
        <v>0.16037758511933414</v>
      </c>
      <c r="N4" s="271">
        <f t="shared" si="0"/>
        <v>0.16037758511933414</v>
      </c>
      <c r="O4" s="271">
        <f t="shared" si="0"/>
        <v>0.16037758511933414</v>
      </c>
    </row>
    <row r="5" spans="2:15" x14ac:dyDescent="0.25">
      <c r="B5" t="s">
        <v>187</v>
      </c>
      <c r="D5" s="271">
        <f>[1]Inputs!$H$13</f>
        <v>6.3420000000000004E-2</v>
      </c>
      <c r="E5" s="271">
        <f>[1]Inputs!$H$13</f>
        <v>6.3420000000000004E-2</v>
      </c>
      <c r="F5" s="271">
        <f>[1]Inputs!$H$13</f>
        <v>6.3420000000000004E-2</v>
      </c>
      <c r="G5" s="271">
        <f>[1]Inputs!$H$13</f>
        <v>6.3420000000000004E-2</v>
      </c>
      <c r="H5" s="271">
        <f>[1]Inputs!$H$13</f>
        <v>6.3420000000000004E-2</v>
      </c>
      <c r="K5" s="271">
        <f t="shared" si="1"/>
        <v>6.3420000000000004E-2</v>
      </c>
      <c r="L5" s="271">
        <f t="shared" si="0"/>
        <v>6.3420000000000004E-2</v>
      </c>
      <c r="M5" s="271">
        <f t="shared" si="0"/>
        <v>6.3420000000000004E-2</v>
      </c>
      <c r="N5" s="271">
        <f t="shared" si="0"/>
        <v>6.3420000000000004E-2</v>
      </c>
      <c r="O5" s="271">
        <f t="shared" si="0"/>
        <v>6.3420000000000004E-2</v>
      </c>
    </row>
    <row r="6" spans="2:15" s="272" customFormat="1" ht="15.75" x14ac:dyDescent="0.25">
      <c r="D6" s="356" t="s">
        <v>188</v>
      </c>
      <c r="E6" s="356"/>
      <c r="F6" s="356"/>
      <c r="G6" s="356"/>
      <c r="H6" s="356"/>
      <c r="J6" s="357" t="s">
        <v>189</v>
      </c>
      <c r="K6" s="357"/>
      <c r="L6" s="357"/>
      <c r="M6" s="357"/>
      <c r="N6" s="357"/>
      <c r="O6" s="357"/>
    </row>
    <row r="7" spans="2:15" x14ac:dyDescent="0.25">
      <c r="B7" s="273" t="s">
        <v>203</v>
      </c>
      <c r="C7" s="274"/>
      <c r="D7" s="274" t="s">
        <v>190</v>
      </c>
      <c r="E7" s="274" t="s">
        <v>191</v>
      </c>
      <c r="F7" s="274" t="s">
        <v>192</v>
      </c>
      <c r="G7" s="274" t="s">
        <v>193</v>
      </c>
      <c r="H7" s="274" t="s">
        <v>194</v>
      </c>
    </row>
    <row r="8" spans="2:15" x14ac:dyDescent="0.25">
      <c r="B8" s="275" t="s">
        <v>173</v>
      </c>
      <c r="C8" s="276"/>
      <c r="D8" s="277">
        <f t="shared" ref="D8:D14" si="2">(D19*D$27)+(D31*D$39)+(D43*D$51)+(D55*D$63)+(D67*D$75)+(D103*D$111)+(D115*D$123)+(D127*D$135)+(D79*D$87)+(D91*D$99)</f>
        <v>291647.56533508265</v>
      </c>
      <c r="E8" s="277">
        <f t="shared" ref="E8:H8" si="3">(E19*E$27)+(E31*E$39)+(E43*E$51)+(E55*E$63)+(E67*E$75)+(E103*E$111)+(E115*E$123)+(E127*E$135)+(E79*E$87)+(E91*E$99)</f>
        <v>291647.56533508265</v>
      </c>
      <c r="F8" s="277">
        <f t="shared" si="3"/>
        <v>294855.6885537685</v>
      </c>
      <c r="G8" s="277">
        <f t="shared" si="3"/>
        <v>301676.29034139431</v>
      </c>
      <c r="H8" s="277">
        <f t="shared" si="3"/>
        <v>311864.67481898289</v>
      </c>
    </row>
    <row r="9" spans="2:15" x14ac:dyDescent="0.25">
      <c r="B9" s="275" t="s">
        <v>174</v>
      </c>
      <c r="C9" s="276"/>
      <c r="D9" s="277">
        <f t="shared" si="2"/>
        <v>0</v>
      </c>
      <c r="E9" s="277">
        <f t="shared" ref="E9:H9" si="4">(E20*E$27)+(E32*E$39)+(E44*E$51)+(E56*E$63)+(E68*E$75)+(E104*E$111)+(E116*E$123)+(E128*E$135)+(E80*E$87)+(E92*E$99)</f>
        <v>0</v>
      </c>
      <c r="F9" s="277">
        <f t="shared" si="4"/>
        <v>0</v>
      </c>
      <c r="G9" s="277">
        <f t="shared" si="4"/>
        <v>0</v>
      </c>
      <c r="H9" s="277">
        <f t="shared" si="4"/>
        <v>0</v>
      </c>
    </row>
    <row r="10" spans="2:15" x14ac:dyDescent="0.25">
      <c r="B10" s="275" t="s">
        <v>175</v>
      </c>
      <c r="C10" s="276"/>
      <c r="D10" s="277">
        <f t="shared" si="2"/>
        <v>0</v>
      </c>
      <c r="E10" s="277">
        <f t="shared" ref="E10:H10" si="5">(E21*E$27)+(E33*E$39)+(E45*E$51)+(E57*E$63)+(E69*E$75)+(E105*E$111)+(E117*E$123)+(E129*E$135)+(E81*E$87)+(E93*E$99)</f>
        <v>0</v>
      </c>
      <c r="F10" s="277">
        <f t="shared" si="5"/>
        <v>0</v>
      </c>
      <c r="G10" s="277">
        <f t="shared" si="5"/>
        <v>0</v>
      </c>
      <c r="H10" s="277">
        <f t="shared" si="5"/>
        <v>0</v>
      </c>
    </row>
    <row r="11" spans="2:15" x14ac:dyDescent="0.25">
      <c r="B11" s="278" t="s">
        <v>195</v>
      </c>
      <c r="C11" s="278"/>
      <c r="D11" s="279">
        <f t="shared" si="2"/>
        <v>291647.56533508265</v>
      </c>
      <c r="E11" s="279">
        <f t="shared" ref="E11:H11" si="6">(E22*E$27)+(E34*E$39)+(E46*E$51)+(E58*E$63)+(E70*E$75)+(E106*E$111)+(E118*E$123)+(E130*E$135)+(E82*E$87)+(E94*E$99)</f>
        <v>291647.56533508265</v>
      </c>
      <c r="F11" s="279">
        <f t="shared" si="6"/>
        <v>294855.6885537685</v>
      </c>
      <c r="G11" s="279">
        <f t="shared" si="6"/>
        <v>301676.29034139431</v>
      </c>
      <c r="H11" s="279">
        <f t="shared" si="6"/>
        <v>311864.67481898289</v>
      </c>
    </row>
    <row r="12" spans="2:15" x14ac:dyDescent="0.25">
      <c r="B12" s="276" t="s">
        <v>179</v>
      </c>
      <c r="C12" s="276"/>
      <c r="D12" s="277">
        <f t="shared" si="2"/>
        <v>135886.36187368797</v>
      </c>
      <c r="E12" s="277">
        <f t="shared" ref="E12:H12" si="7">(E23*E$27)+(E35*E$39)+(E47*E$51)+(E59*E$63)+(E71*E$75)+(E107*E$111)+(E119*E$123)+(E131*E$135)+(E83*E$87)+(E95*E$99)</f>
        <v>135886.36187368797</v>
      </c>
      <c r="F12" s="277">
        <f t="shared" si="7"/>
        <v>137381.11185429851</v>
      </c>
      <c r="G12" s="277">
        <f t="shared" si="7"/>
        <v>140559.01173371216</v>
      </c>
      <c r="H12" s="277">
        <f t="shared" si="7"/>
        <v>145306.05119018498</v>
      </c>
    </row>
    <row r="13" spans="2:15" x14ac:dyDescent="0.25">
      <c r="B13" s="276" t="s">
        <v>180</v>
      </c>
      <c r="C13" s="276"/>
      <c r="D13" s="277">
        <f t="shared" si="2"/>
        <v>46773.732234373776</v>
      </c>
      <c r="E13" s="277">
        <f t="shared" ref="E13:H13" si="8">(E24*E$27)+(E36*E$39)+(E48*E$51)+(E60*E$63)+(E72*E$75)+(E108*E$111)+(E120*E$123)+(E132*E$135)+(E84*E$87)+(E96*E$99)</f>
        <v>46773.732234373776</v>
      </c>
      <c r="F13" s="277">
        <f t="shared" si="8"/>
        <v>47288.243288951897</v>
      </c>
      <c r="G13" s="277">
        <f t="shared" si="8"/>
        <v>48382.11493271192</v>
      </c>
      <c r="H13" s="277">
        <f t="shared" si="8"/>
        <v>50016.103431494892</v>
      </c>
    </row>
    <row r="14" spans="2:15" x14ac:dyDescent="0.25">
      <c r="B14" s="276" t="s">
        <v>196</v>
      </c>
      <c r="C14" s="276"/>
      <c r="D14" s="277">
        <f t="shared" si="2"/>
        <v>30080.591761884221</v>
      </c>
      <c r="E14" s="277">
        <f t="shared" ref="E14:H14" si="9">(E25*E$27)+(E37*E$39)+(E49*E$51)+(E61*E$63)+(E73*E$75)+(E109*E$111)+(E121*E$123)+(E133*E$135)+(E85*E$87)+(E97*E$99)</f>
        <v>30080.591761884221</v>
      </c>
      <c r="F14" s="277">
        <f t="shared" si="9"/>
        <v>30411.478271264947</v>
      </c>
      <c r="G14" s="277">
        <f t="shared" si="9"/>
        <v>31114.956586635843</v>
      </c>
      <c r="H14" s="277">
        <f t="shared" si="9"/>
        <v>32165.78872312684</v>
      </c>
    </row>
    <row r="15" spans="2:15" s="281" customFormat="1" x14ac:dyDescent="0.25">
      <c r="B15" s="280" t="s">
        <v>197</v>
      </c>
      <c r="C15" s="276"/>
      <c r="D15" s="279">
        <f>SUM(D11:D14)</f>
        <v>504388.25120502868</v>
      </c>
      <c r="E15" s="279">
        <f t="shared" ref="E15:H15" si="10">SUM(E11:E14)</f>
        <v>504388.25120502868</v>
      </c>
      <c r="F15" s="279">
        <f t="shared" si="10"/>
        <v>509936.52196828381</v>
      </c>
      <c r="G15" s="279">
        <f t="shared" si="10"/>
        <v>521732.37359445426</v>
      </c>
      <c r="H15" s="279">
        <f t="shared" si="10"/>
        <v>539352.61816378962</v>
      </c>
    </row>
    <row r="16" spans="2:15" s="283" customFormat="1" x14ac:dyDescent="0.25">
      <c r="B16" s="282" t="s">
        <v>198</v>
      </c>
      <c r="C16" s="278"/>
      <c r="D16" s="279">
        <f>D28+D40+D52+D64+D76+D88+D100+D112+D124+D136-D15</f>
        <v>0</v>
      </c>
      <c r="E16" s="279">
        <f t="shared" ref="E16:H16" si="11">E28+E40+E52+E64+E76+E88+E100+E112+E124+E136-E15</f>
        <v>0</v>
      </c>
      <c r="F16" s="279">
        <f t="shared" si="11"/>
        <v>0</v>
      </c>
      <c r="G16" s="279">
        <f t="shared" si="11"/>
        <v>0</v>
      </c>
      <c r="H16" s="279">
        <f t="shared" si="11"/>
        <v>0</v>
      </c>
    </row>
    <row r="17" spans="2:15" s="283" customFormat="1" x14ac:dyDescent="0.25">
      <c r="C17" s="284"/>
    </row>
    <row r="18" spans="2:15" x14ac:dyDescent="0.25">
      <c r="B18" s="285" t="s">
        <v>134</v>
      </c>
      <c r="C18" s="286"/>
      <c r="D18" s="358" t="s">
        <v>199</v>
      </c>
      <c r="E18" s="359"/>
      <c r="F18" s="359"/>
      <c r="G18" s="359"/>
      <c r="H18" s="359"/>
      <c r="J18" s="286"/>
      <c r="K18" s="358" t="s">
        <v>199</v>
      </c>
      <c r="L18" s="359"/>
      <c r="M18" s="359"/>
      <c r="N18" s="359"/>
      <c r="O18" s="359"/>
    </row>
    <row r="19" spans="2:15" x14ac:dyDescent="0.25">
      <c r="B19" s="287" t="s">
        <v>173</v>
      </c>
      <c r="C19" s="288">
        <f>'Proposed price'!H15</f>
        <v>294.96593207088006</v>
      </c>
      <c r="D19" s="289">
        <f>C19*D$1</f>
        <v>294.96593207088006</v>
      </c>
      <c r="E19" s="289">
        <f>D19*E1</f>
        <v>294.96593207088006</v>
      </c>
      <c r="F19" s="289">
        <f>E19*F1</f>
        <v>298.21055732365971</v>
      </c>
      <c r="G19" s="289">
        <f>F19*G1</f>
        <v>305.10876393567059</v>
      </c>
      <c r="H19" s="289">
        <f>G19*H1</f>
        <v>315.413071877606</v>
      </c>
      <c r="J19" s="288"/>
      <c r="K19" s="289">
        <f>J19*K$1</f>
        <v>0</v>
      </c>
      <c r="L19" s="289">
        <f>K19*L1</f>
        <v>0</v>
      </c>
      <c r="M19" s="289">
        <f>L19*M1</f>
        <v>0</v>
      </c>
      <c r="N19" s="289">
        <f>M19*N1</f>
        <v>0</v>
      </c>
      <c r="O19" s="289">
        <f>N19*O1</f>
        <v>0</v>
      </c>
    </row>
    <row r="20" spans="2:15" x14ac:dyDescent="0.25">
      <c r="B20" s="287" t="s">
        <v>174</v>
      </c>
      <c r="C20" s="288">
        <f>'Proposed price'!I15</f>
        <v>0</v>
      </c>
      <c r="D20" s="289">
        <f>C20</f>
        <v>0</v>
      </c>
      <c r="E20" s="289">
        <f t="shared" ref="E20:H21" si="12">D20</f>
        <v>0</v>
      </c>
      <c r="F20" s="289">
        <f t="shared" si="12"/>
        <v>0</v>
      </c>
      <c r="G20" s="289">
        <f t="shared" si="12"/>
        <v>0</v>
      </c>
      <c r="H20" s="289">
        <f t="shared" si="12"/>
        <v>0</v>
      </c>
      <c r="J20" s="288"/>
      <c r="K20" s="289">
        <f>J20</f>
        <v>0</v>
      </c>
      <c r="L20" s="289">
        <f t="shared" ref="L20:O21" si="13">K20</f>
        <v>0</v>
      </c>
      <c r="M20" s="289">
        <f t="shared" si="13"/>
        <v>0</v>
      </c>
      <c r="N20" s="289">
        <f t="shared" si="13"/>
        <v>0</v>
      </c>
      <c r="O20" s="289">
        <f t="shared" si="13"/>
        <v>0</v>
      </c>
    </row>
    <row r="21" spans="2:15" x14ac:dyDescent="0.25">
      <c r="B21" s="287" t="s">
        <v>175</v>
      </c>
      <c r="C21" s="288">
        <f>'Proposed price'!J15</f>
        <v>0</v>
      </c>
      <c r="D21" s="289">
        <f>C21</f>
        <v>0</v>
      </c>
      <c r="E21" s="289">
        <f t="shared" si="12"/>
        <v>0</v>
      </c>
      <c r="F21" s="289">
        <f t="shared" si="12"/>
        <v>0</v>
      </c>
      <c r="G21" s="289">
        <f t="shared" si="12"/>
        <v>0</v>
      </c>
      <c r="H21" s="289">
        <f t="shared" si="12"/>
        <v>0</v>
      </c>
      <c r="J21" s="288"/>
      <c r="K21" s="289">
        <f>J21</f>
        <v>0</v>
      </c>
      <c r="L21" s="289">
        <f t="shared" si="13"/>
        <v>0</v>
      </c>
      <c r="M21" s="289">
        <f t="shared" si="13"/>
        <v>0</v>
      </c>
      <c r="N21" s="289">
        <f t="shared" si="13"/>
        <v>0</v>
      </c>
      <c r="O21" s="289">
        <f t="shared" si="13"/>
        <v>0</v>
      </c>
    </row>
    <row r="22" spans="2:15" s="283" customFormat="1" x14ac:dyDescent="0.25">
      <c r="B22" s="290" t="s">
        <v>195</v>
      </c>
      <c r="C22" s="373">
        <f>'Proposed price'!M15</f>
        <v>294.96593207088006</v>
      </c>
      <c r="D22" s="278">
        <f>SUM(D19:D21)</f>
        <v>294.96593207088006</v>
      </c>
      <c r="E22" s="278">
        <f t="shared" ref="E22:H22" si="14">SUM(E19:E21)</f>
        <v>294.96593207088006</v>
      </c>
      <c r="F22" s="278">
        <f t="shared" si="14"/>
        <v>298.21055732365971</v>
      </c>
      <c r="G22" s="278">
        <f t="shared" si="14"/>
        <v>305.10876393567059</v>
      </c>
      <c r="H22" s="278">
        <f t="shared" si="14"/>
        <v>315.413071877606</v>
      </c>
      <c r="J22" s="291"/>
      <c r="K22" s="276">
        <f>SUM(K19:K21)</f>
        <v>0</v>
      </c>
      <c r="L22" s="276">
        <f t="shared" ref="L22:O22" si="15">SUM(L19:L21)</f>
        <v>0</v>
      </c>
      <c r="M22" s="276">
        <f t="shared" si="15"/>
        <v>0</v>
      </c>
      <c r="N22" s="276">
        <f t="shared" si="15"/>
        <v>0</v>
      </c>
      <c r="O22" s="276">
        <f t="shared" si="15"/>
        <v>0</v>
      </c>
    </row>
    <row r="23" spans="2:15" x14ac:dyDescent="0.25">
      <c r="B23" s="287" t="s">
        <v>179</v>
      </c>
      <c r="C23" s="288">
        <f>'Proposed price'!N15</f>
        <v>137.432477242668</v>
      </c>
      <c r="D23" s="289">
        <f>D22*D$3</f>
        <v>137.432477242668</v>
      </c>
      <c r="E23" s="289">
        <f t="shared" ref="E23:H23" si="16">E22*E$3</f>
        <v>137.432477242668</v>
      </c>
      <c r="F23" s="289">
        <f t="shared" si="16"/>
        <v>138.94423449233733</v>
      </c>
      <c r="G23" s="289">
        <f t="shared" si="16"/>
        <v>142.15829252461407</v>
      </c>
      <c r="H23" s="289">
        <f t="shared" si="16"/>
        <v>146.9593438080253</v>
      </c>
      <c r="J23" s="288"/>
      <c r="K23" s="289">
        <f>K22*K$3</f>
        <v>0</v>
      </c>
      <c r="L23" s="289">
        <f t="shared" ref="L23:O23" si="17">L22*L$3</f>
        <v>0</v>
      </c>
      <c r="M23" s="289">
        <f t="shared" si="17"/>
        <v>0</v>
      </c>
      <c r="N23" s="289">
        <f t="shared" si="17"/>
        <v>0</v>
      </c>
      <c r="O23" s="289">
        <f t="shared" si="17"/>
        <v>0</v>
      </c>
    </row>
    <row r="24" spans="2:15" x14ac:dyDescent="0.25">
      <c r="B24" s="287" t="s">
        <v>180</v>
      </c>
      <c r="C24" s="288">
        <f>'Proposed price'!O15</f>
        <v>47.305923878001295</v>
      </c>
      <c r="D24" s="289">
        <f>D22*D$4</f>
        <v>47.305923878001302</v>
      </c>
      <c r="E24" s="289">
        <f t="shared" ref="E24:H24" si="18">E22*E$4</f>
        <v>47.305923878001302</v>
      </c>
      <c r="F24" s="289">
        <f t="shared" si="18"/>
        <v>47.826289040659312</v>
      </c>
      <c r="G24" s="289">
        <f t="shared" si="18"/>
        <v>48.932606758747838</v>
      </c>
      <c r="H24" s="289">
        <f t="shared" si="18"/>
        <v>50.585186782801415</v>
      </c>
      <c r="J24" s="288"/>
      <c r="K24" s="289">
        <f>K22*K$4</f>
        <v>0</v>
      </c>
      <c r="L24" s="289">
        <f t="shared" ref="L24:O24" si="19">L22*L$4</f>
        <v>0</v>
      </c>
      <c r="M24" s="289">
        <f t="shared" si="19"/>
        <v>0</v>
      </c>
      <c r="N24" s="289">
        <f t="shared" si="19"/>
        <v>0</v>
      </c>
      <c r="O24" s="289">
        <f t="shared" si="19"/>
        <v>0</v>
      </c>
    </row>
    <row r="25" spans="2:15" x14ac:dyDescent="0.25">
      <c r="B25" s="287" t="s">
        <v>181</v>
      </c>
      <c r="C25" s="288">
        <f>'Proposed price'!P15</f>
        <v>30.422848811008063</v>
      </c>
      <c r="D25" s="289">
        <f>SUM(D22:D24)*D$5</f>
        <v>30.422848811008063</v>
      </c>
      <c r="E25" s="289">
        <f t="shared" ref="E25:H25" si="20">SUM(E22:E24)*E$5</f>
        <v>30.422848811008063</v>
      </c>
      <c r="F25" s="289">
        <f t="shared" si="20"/>
        <v>30.75750014792915</v>
      </c>
      <c r="G25" s="289">
        <f t="shared" si="20"/>
        <v>31.468982641351044</v>
      </c>
      <c r="H25" s="289">
        <f t="shared" si="20"/>
        <v>32.531771148548003</v>
      </c>
      <c r="J25" s="288"/>
      <c r="K25" s="289">
        <f>SUM(K22:K24)*K$5</f>
        <v>0</v>
      </c>
      <c r="L25" s="289">
        <f t="shared" ref="L25:O25" si="21">SUM(L22:L24)*L$5</f>
        <v>0</v>
      </c>
      <c r="M25" s="289">
        <f t="shared" si="21"/>
        <v>0</v>
      </c>
      <c r="N25" s="289">
        <f t="shared" si="21"/>
        <v>0</v>
      </c>
      <c r="O25" s="289">
        <f t="shared" si="21"/>
        <v>0</v>
      </c>
    </row>
    <row r="26" spans="2:15" s="283" customFormat="1" x14ac:dyDescent="0.25">
      <c r="B26" s="292" t="s">
        <v>200</v>
      </c>
      <c r="C26" s="293">
        <f>'Proposed price'!Q15</f>
        <v>510.12718200255739</v>
      </c>
      <c r="D26" s="294">
        <f>SUM(D22:D25)</f>
        <v>510.12718200255745</v>
      </c>
      <c r="E26" s="294">
        <f t="shared" ref="E26:H26" si="22">SUM(E22:E25)</f>
        <v>510.12718200255745</v>
      </c>
      <c r="F26" s="294">
        <f t="shared" si="22"/>
        <v>515.73858100458551</v>
      </c>
      <c r="G26" s="294">
        <f t="shared" si="22"/>
        <v>527.66864586038355</v>
      </c>
      <c r="H26" s="294">
        <f t="shared" si="22"/>
        <v>545.48937361698074</v>
      </c>
      <c r="J26" s="293"/>
      <c r="K26" s="294">
        <f>SUM(K22:K25)</f>
        <v>0</v>
      </c>
      <c r="L26" s="294">
        <f t="shared" ref="L26:O26" si="23">SUM(L22:L25)</f>
        <v>0</v>
      </c>
      <c r="M26" s="294">
        <f t="shared" si="23"/>
        <v>0</v>
      </c>
      <c r="N26" s="294">
        <f t="shared" si="23"/>
        <v>0</v>
      </c>
      <c r="O26" s="294">
        <f t="shared" si="23"/>
        <v>0</v>
      </c>
    </row>
    <row r="27" spans="2:15" x14ac:dyDescent="0.25">
      <c r="B27" s="295" t="s">
        <v>201</v>
      </c>
      <c r="C27" s="289"/>
      <c r="D27" s="296">
        <f>'Forecast Revenue - Costs'!D18</f>
        <v>130</v>
      </c>
      <c r="E27" s="296">
        <f>'Forecast Revenue - Costs'!E18</f>
        <v>130</v>
      </c>
      <c r="F27" s="296">
        <f>'Forecast Revenue - Costs'!F18</f>
        <v>130</v>
      </c>
      <c r="G27" s="296">
        <f>'Forecast Revenue - Costs'!G18</f>
        <v>130</v>
      </c>
      <c r="H27" s="296">
        <f>'Forecast Revenue - Costs'!H18</f>
        <v>130</v>
      </c>
      <c r="J27" s="289"/>
      <c r="K27" s="296"/>
      <c r="L27" s="296"/>
      <c r="M27" s="296"/>
      <c r="N27" s="296"/>
      <c r="O27" s="296"/>
    </row>
    <row r="28" spans="2:15" s="283" customFormat="1" x14ac:dyDescent="0.25">
      <c r="B28" s="280" t="s">
        <v>202</v>
      </c>
      <c r="C28" s="278"/>
      <c r="D28" s="279">
        <f>D26*D27</f>
        <v>66316.533660332469</v>
      </c>
      <c r="E28" s="279">
        <f t="shared" ref="E28:H28" si="24">E26*E27</f>
        <v>66316.533660332469</v>
      </c>
      <c r="F28" s="279">
        <f t="shared" si="24"/>
        <v>67046.015530596123</v>
      </c>
      <c r="G28" s="279">
        <f t="shared" si="24"/>
        <v>68596.923961849854</v>
      </c>
      <c r="H28" s="279">
        <f t="shared" si="24"/>
        <v>70913.618570207502</v>
      </c>
      <c r="J28" s="278"/>
      <c r="K28" s="279"/>
      <c r="L28" s="279"/>
      <c r="M28" s="279"/>
      <c r="N28" s="279"/>
      <c r="O28" s="279"/>
    </row>
    <row r="30" spans="2:15" x14ac:dyDescent="0.25">
      <c r="B30" s="285" t="s">
        <v>135</v>
      </c>
      <c r="C30" s="286"/>
      <c r="D30" s="358" t="s">
        <v>199</v>
      </c>
      <c r="E30" s="359"/>
      <c r="F30" s="359"/>
      <c r="G30" s="359"/>
      <c r="H30" s="359"/>
      <c r="J30" s="286"/>
      <c r="K30" s="358" t="s">
        <v>199</v>
      </c>
      <c r="L30" s="359"/>
      <c r="M30" s="359"/>
      <c r="N30" s="359"/>
      <c r="O30" s="359"/>
    </row>
    <row r="31" spans="2:15" x14ac:dyDescent="0.25">
      <c r="B31" s="287" t="s">
        <v>173</v>
      </c>
      <c r="C31" s="288">
        <f>'Proposed price'!H28</f>
        <v>368.70741508860004</v>
      </c>
      <c r="D31" s="289">
        <f>C31*D$1</f>
        <v>368.70741508860004</v>
      </c>
      <c r="E31" s="289">
        <f t="shared" ref="E31:H31" si="25">D31*E$1</f>
        <v>368.70741508860004</v>
      </c>
      <c r="F31" s="289">
        <f t="shared" si="25"/>
        <v>372.76319665457459</v>
      </c>
      <c r="G31" s="289">
        <f t="shared" si="25"/>
        <v>381.38595491958819</v>
      </c>
      <c r="H31" s="289">
        <f t="shared" si="25"/>
        <v>394.26633984700743</v>
      </c>
      <c r="J31" s="288"/>
      <c r="K31" s="289">
        <f>J31*K$1</f>
        <v>0</v>
      </c>
      <c r="L31" s="289">
        <f t="shared" ref="L31:O31" si="26">K31*L$1</f>
        <v>0</v>
      </c>
      <c r="M31" s="289">
        <f t="shared" si="26"/>
        <v>0</v>
      </c>
      <c r="N31" s="289">
        <f t="shared" si="26"/>
        <v>0</v>
      </c>
      <c r="O31" s="289">
        <f t="shared" si="26"/>
        <v>0</v>
      </c>
    </row>
    <row r="32" spans="2:15" x14ac:dyDescent="0.25">
      <c r="B32" s="287" t="s">
        <v>174</v>
      </c>
      <c r="C32" s="288">
        <f>'Proposed price'!I28</f>
        <v>0</v>
      </c>
      <c r="D32" s="289">
        <f>C32</f>
        <v>0</v>
      </c>
      <c r="E32" s="289">
        <f>D32</f>
        <v>0</v>
      </c>
      <c r="F32" s="289">
        <f t="shared" ref="F32:H32" si="27">E32</f>
        <v>0</v>
      </c>
      <c r="G32" s="289">
        <f t="shared" si="27"/>
        <v>0</v>
      </c>
      <c r="H32" s="289">
        <f t="shared" si="27"/>
        <v>0</v>
      </c>
      <c r="J32" s="288"/>
      <c r="K32" s="289">
        <f>J32</f>
        <v>0</v>
      </c>
      <c r="L32" s="289">
        <f t="shared" ref="L32:O33" si="28">K32</f>
        <v>0</v>
      </c>
      <c r="M32" s="289">
        <f t="shared" si="28"/>
        <v>0</v>
      </c>
      <c r="N32" s="289">
        <f t="shared" si="28"/>
        <v>0</v>
      </c>
      <c r="O32" s="289">
        <f t="shared" si="28"/>
        <v>0</v>
      </c>
    </row>
    <row r="33" spans="2:15" x14ac:dyDescent="0.25">
      <c r="B33" s="287" t="s">
        <v>175</v>
      </c>
      <c r="C33" s="288">
        <f>'Proposed price'!J28</f>
        <v>0</v>
      </c>
      <c r="D33" s="289">
        <f>C33</f>
        <v>0</v>
      </c>
      <c r="E33" s="289">
        <f t="shared" ref="E33:H33" si="29">D33</f>
        <v>0</v>
      </c>
      <c r="F33" s="289">
        <f t="shared" si="29"/>
        <v>0</v>
      </c>
      <c r="G33" s="289">
        <f t="shared" si="29"/>
        <v>0</v>
      </c>
      <c r="H33" s="289">
        <f t="shared" si="29"/>
        <v>0</v>
      </c>
      <c r="J33" s="288"/>
      <c r="K33" s="289">
        <f>J33</f>
        <v>0</v>
      </c>
      <c r="L33" s="289">
        <f t="shared" si="28"/>
        <v>0</v>
      </c>
      <c r="M33" s="289">
        <f t="shared" si="28"/>
        <v>0</v>
      </c>
      <c r="N33" s="289">
        <f t="shared" si="28"/>
        <v>0</v>
      </c>
      <c r="O33" s="289">
        <f t="shared" si="28"/>
        <v>0</v>
      </c>
    </row>
    <row r="34" spans="2:15" x14ac:dyDescent="0.25">
      <c r="B34" s="290" t="s">
        <v>195</v>
      </c>
      <c r="C34" s="373">
        <f>'Proposed price'!M28</f>
        <v>368.70741508860004</v>
      </c>
      <c r="D34" s="278">
        <f>SUM(D31:D33)</f>
        <v>368.70741508860004</v>
      </c>
      <c r="E34" s="278">
        <f t="shared" ref="E34:H34" si="30">SUM(E31:E33)</f>
        <v>368.70741508860004</v>
      </c>
      <c r="F34" s="278">
        <f t="shared" si="30"/>
        <v>372.76319665457459</v>
      </c>
      <c r="G34" s="278">
        <f t="shared" si="30"/>
        <v>381.38595491958819</v>
      </c>
      <c r="H34" s="278">
        <f t="shared" si="30"/>
        <v>394.26633984700743</v>
      </c>
      <c r="J34" s="291"/>
      <c r="K34" s="276">
        <f>SUM(K31:K33)</f>
        <v>0</v>
      </c>
      <c r="L34" s="276">
        <f t="shared" ref="L34:O34" si="31">SUM(L31:L33)</f>
        <v>0</v>
      </c>
      <c r="M34" s="276">
        <f t="shared" si="31"/>
        <v>0</v>
      </c>
      <c r="N34" s="276">
        <f t="shared" si="31"/>
        <v>0</v>
      </c>
      <c r="O34" s="276">
        <f t="shared" si="31"/>
        <v>0</v>
      </c>
    </row>
    <row r="35" spans="2:15" x14ac:dyDescent="0.25">
      <c r="B35" s="287" t="s">
        <v>179</v>
      </c>
      <c r="C35" s="288">
        <f>'Proposed price'!N28</f>
        <v>171.79059655333501</v>
      </c>
      <c r="D35" s="289">
        <f>D34*D$3</f>
        <v>171.79059655333501</v>
      </c>
      <c r="E35" s="289">
        <f t="shared" ref="E35:H35" si="32">E34*E$3</f>
        <v>171.79059655333501</v>
      </c>
      <c r="F35" s="289">
        <f t="shared" si="32"/>
        <v>173.68029311542165</v>
      </c>
      <c r="G35" s="289">
        <f t="shared" si="32"/>
        <v>177.69786565576757</v>
      </c>
      <c r="H35" s="289">
        <f t="shared" si="32"/>
        <v>183.69917976003157</v>
      </c>
      <c r="J35" s="288"/>
      <c r="K35" s="289">
        <f>K34*K$3</f>
        <v>0</v>
      </c>
      <c r="L35" s="289">
        <f t="shared" ref="L35:O35" si="33">L34*L$3</f>
        <v>0</v>
      </c>
      <c r="M35" s="289">
        <f t="shared" si="33"/>
        <v>0</v>
      </c>
      <c r="N35" s="289">
        <f t="shared" si="33"/>
        <v>0</v>
      </c>
      <c r="O35" s="289">
        <f t="shared" si="33"/>
        <v>0</v>
      </c>
    </row>
    <row r="36" spans="2:15" x14ac:dyDescent="0.25">
      <c r="B36" s="287" t="s">
        <v>180</v>
      </c>
      <c r="C36" s="288">
        <f>'Proposed price'!O28</f>
        <v>59.132404847501618</v>
      </c>
      <c r="D36" s="289">
        <f>D34*D$4</f>
        <v>59.132404847501618</v>
      </c>
      <c r="E36" s="289">
        <f t="shared" ref="E36:H36" si="34">E34*E$4</f>
        <v>59.132404847501618</v>
      </c>
      <c r="F36" s="289">
        <f t="shared" si="34"/>
        <v>59.782861300824131</v>
      </c>
      <c r="G36" s="289">
        <f t="shared" si="34"/>
        <v>61.165758448434786</v>
      </c>
      <c r="H36" s="289">
        <f t="shared" si="34"/>
        <v>63.231483478501758</v>
      </c>
      <c r="J36" s="288"/>
      <c r="K36" s="289">
        <f>K34*K$4</f>
        <v>0</v>
      </c>
      <c r="L36" s="289">
        <f t="shared" ref="L36:O36" si="35">L34*L$4</f>
        <v>0</v>
      </c>
      <c r="M36" s="289">
        <f t="shared" si="35"/>
        <v>0</v>
      </c>
      <c r="N36" s="289">
        <f t="shared" si="35"/>
        <v>0</v>
      </c>
      <c r="O36" s="289">
        <f t="shared" si="35"/>
        <v>0</v>
      </c>
    </row>
    <row r="37" spans="2:15" x14ac:dyDescent="0.25">
      <c r="B37" s="287" t="s">
        <v>181</v>
      </c>
      <c r="C37" s="288">
        <f>'Proposed price'!P28</f>
        <v>38.028561013760076</v>
      </c>
      <c r="D37" s="289">
        <f>SUM(D34:D36)*D$5</f>
        <v>38.028561013760068</v>
      </c>
      <c r="E37" s="289">
        <f t="shared" ref="E37:H37" si="36">SUM(E34:E36)*E$5</f>
        <v>38.028561013760068</v>
      </c>
      <c r="F37" s="289">
        <f t="shared" si="36"/>
        <v>38.446875184911427</v>
      </c>
      <c r="G37" s="289">
        <f t="shared" si="36"/>
        <v>39.336228301688799</v>
      </c>
      <c r="H37" s="289">
        <f t="shared" si="36"/>
        <v>40.664713935685</v>
      </c>
      <c r="J37" s="288"/>
      <c r="K37" s="289">
        <f>SUM(K34:K36)*K$5</f>
        <v>0</v>
      </c>
      <c r="L37" s="289">
        <f t="shared" ref="L37:O37" si="37">SUM(L34:L36)*L$5</f>
        <v>0</v>
      </c>
      <c r="M37" s="289">
        <f t="shared" si="37"/>
        <v>0</v>
      </c>
      <c r="N37" s="289">
        <f t="shared" si="37"/>
        <v>0</v>
      </c>
      <c r="O37" s="289">
        <f t="shared" si="37"/>
        <v>0</v>
      </c>
    </row>
    <row r="38" spans="2:15" s="283" customFormat="1" x14ac:dyDescent="0.25">
      <c r="B38" s="292" t="s">
        <v>200</v>
      </c>
      <c r="C38" s="293">
        <f>'Proposed price'!Q28</f>
        <v>637.65897750319664</v>
      </c>
      <c r="D38" s="294">
        <f>SUM(D34:D37)</f>
        <v>637.65897750319664</v>
      </c>
      <c r="E38" s="294">
        <f t="shared" ref="E38:H38" si="38">SUM(E34:E37)</f>
        <v>637.65897750319664</v>
      </c>
      <c r="F38" s="294">
        <f t="shared" si="38"/>
        <v>644.67322625573172</v>
      </c>
      <c r="G38" s="294">
        <f t="shared" si="38"/>
        <v>659.58580732547932</v>
      </c>
      <c r="H38" s="294">
        <f t="shared" si="38"/>
        <v>681.86171702122579</v>
      </c>
      <c r="J38" s="293"/>
      <c r="K38" s="294">
        <f>SUM(K34:K37)</f>
        <v>0</v>
      </c>
      <c r="L38" s="294">
        <f t="shared" ref="L38:O38" si="39">SUM(L34:L37)</f>
        <v>0</v>
      </c>
      <c r="M38" s="294">
        <f t="shared" si="39"/>
        <v>0</v>
      </c>
      <c r="N38" s="294">
        <f t="shared" si="39"/>
        <v>0</v>
      </c>
      <c r="O38" s="294">
        <f t="shared" si="39"/>
        <v>0</v>
      </c>
    </row>
    <row r="39" spans="2:15" x14ac:dyDescent="0.25">
      <c r="B39" s="295" t="s">
        <v>201</v>
      </c>
      <c r="C39" s="289"/>
      <c r="D39" s="296">
        <f>'Forecast Revenue - Costs'!D19</f>
        <v>35</v>
      </c>
      <c r="E39" s="296">
        <f>'Forecast Revenue - Costs'!E19</f>
        <v>35</v>
      </c>
      <c r="F39" s="296">
        <f>'Forecast Revenue - Costs'!F19</f>
        <v>35</v>
      </c>
      <c r="G39" s="296">
        <f>'Forecast Revenue - Costs'!G19</f>
        <v>35</v>
      </c>
      <c r="H39" s="296">
        <f>'Forecast Revenue - Costs'!H19</f>
        <v>35</v>
      </c>
      <c r="J39" s="289"/>
      <c r="K39" s="296"/>
      <c r="L39" s="296"/>
      <c r="M39" s="296"/>
      <c r="N39" s="296"/>
      <c r="O39" s="296"/>
    </row>
    <row r="40" spans="2:15" s="283" customFormat="1" x14ac:dyDescent="0.25">
      <c r="B40" s="280" t="s">
        <v>202</v>
      </c>
      <c r="C40" s="278"/>
      <c r="D40" s="279">
        <f>D38*D39</f>
        <v>22318.064212611884</v>
      </c>
      <c r="E40" s="279">
        <f t="shared" ref="E40:H40" si="40">E38*E39</f>
        <v>22318.064212611884</v>
      </c>
      <c r="F40" s="279">
        <f t="shared" si="40"/>
        <v>22563.562918950611</v>
      </c>
      <c r="G40" s="279">
        <f t="shared" si="40"/>
        <v>23085.503256391778</v>
      </c>
      <c r="H40" s="279">
        <f t="shared" si="40"/>
        <v>23865.160095742904</v>
      </c>
      <c r="J40" s="278"/>
      <c r="K40" s="279"/>
      <c r="L40" s="279"/>
      <c r="M40" s="279"/>
      <c r="N40" s="279"/>
      <c r="O40" s="279"/>
    </row>
    <row r="42" spans="2:15" x14ac:dyDescent="0.25">
      <c r="B42" s="285" t="s">
        <v>136</v>
      </c>
      <c r="C42" s="286"/>
      <c r="D42" s="358" t="s">
        <v>199</v>
      </c>
      <c r="E42" s="359"/>
      <c r="F42" s="359"/>
      <c r="G42" s="359"/>
      <c r="H42" s="359"/>
      <c r="J42" s="286"/>
      <c r="K42" s="358" t="s">
        <v>199</v>
      </c>
      <c r="L42" s="359"/>
      <c r="M42" s="359"/>
      <c r="N42" s="359"/>
      <c r="O42" s="359"/>
    </row>
    <row r="43" spans="2:15" x14ac:dyDescent="0.25">
      <c r="B43" s="287" t="s">
        <v>173</v>
      </c>
      <c r="C43" s="288">
        <f>'Proposed price'!H41</f>
        <v>516.19038112404007</v>
      </c>
      <c r="D43" s="289">
        <f>C43*D$1</f>
        <v>516.19038112404007</v>
      </c>
      <c r="E43" s="289">
        <f t="shared" ref="E43:H43" si="41">D43*E$1</f>
        <v>516.19038112404007</v>
      </c>
      <c r="F43" s="289">
        <f t="shared" si="41"/>
        <v>521.86847531640444</v>
      </c>
      <c r="G43" s="289">
        <f t="shared" si="41"/>
        <v>533.94033688742343</v>
      </c>
      <c r="H43" s="289">
        <f t="shared" si="41"/>
        <v>551.9728757858104</v>
      </c>
      <c r="J43" s="288"/>
      <c r="K43" s="289">
        <f>J43*K$1</f>
        <v>0</v>
      </c>
      <c r="L43" s="289">
        <f t="shared" ref="L43:O43" si="42">K43*L$1</f>
        <v>0</v>
      </c>
      <c r="M43" s="289">
        <f t="shared" si="42"/>
        <v>0</v>
      </c>
      <c r="N43" s="289">
        <f t="shared" si="42"/>
        <v>0</v>
      </c>
      <c r="O43" s="289">
        <f t="shared" si="42"/>
        <v>0</v>
      </c>
    </row>
    <row r="44" spans="2:15" x14ac:dyDescent="0.25">
      <c r="B44" s="287" t="s">
        <v>174</v>
      </c>
      <c r="C44" s="288">
        <f>'Proposed price'!I41</f>
        <v>0</v>
      </c>
      <c r="D44" s="289">
        <f>C44</f>
        <v>0</v>
      </c>
      <c r="E44" s="289">
        <f t="shared" ref="E44:H44" si="43">D44</f>
        <v>0</v>
      </c>
      <c r="F44" s="289">
        <f t="shared" si="43"/>
        <v>0</v>
      </c>
      <c r="G44" s="289">
        <f t="shared" si="43"/>
        <v>0</v>
      </c>
      <c r="H44" s="289">
        <f t="shared" si="43"/>
        <v>0</v>
      </c>
      <c r="J44" s="288"/>
      <c r="K44" s="289">
        <f>J44</f>
        <v>0</v>
      </c>
      <c r="L44" s="289">
        <f t="shared" ref="L44:O45" si="44">K44</f>
        <v>0</v>
      </c>
      <c r="M44" s="289">
        <f t="shared" si="44"/>
        <v>0</v>
      </c>
      <c r="N44" s="289">
        <f t="shared" si="44"/>
        <v>0</v>
      </c>
      <c r="O44" s="289">
        <f t="shared" si="44"/>
        <v>0</v>
      </c>
    </row>
    <row r="45" spans="2:15" x14ac:dyDescent="0.25">
      <c r="B45" s="287" t="s">
        <v>175</v>
      </c>
      <c r="C45" s="288">
        <f>'Proposed price'!J41</f>
        <v>0</v>
      </c>
      <c r="D45" s="289">
        <f>C45</f>
        <v>0</v>
      </c>
      <c r="E45" s="289">
        <f t="shared" ref="E45:H45" si="45">D45</f>
        <v>0</v>
      </c>
      <c r="F45" s="289">
        <f t="shared" si="45"/>
        <v>0</v>
      </c>
      <c r="G45" s="289">
        <f t="shared" si="45"/>
        <v>0</v>
      </c>
      <c r="H45" s="289">
        <f t="shared" si="45"/>
        <v>0</v>
      </c>
      <c r="J45" s="288"/>
      <c r="K45" s="289">
        <f>J45</f>
        <v>0</v>
      </c>
      <c r="L45" s="289">
        <f t="shared" si="44"/>
        <v>0</v>
      </c>
      <c r="M45" s="289">
        <f t="shared" si="44"/>
        <v>0</v>
      </c>
      <c r="N45" s="289">
        <f t="shared" si="44"/>
        <v>0</v>
      </c>
      <c r="O45" s="289">
        <f t="shared" si="44"/>
        <v>0</v>
      </c>
    </row>
    <row r="46" spans="2:15" x14ac:dyDescent="0.25">
      <c r="B46" s="290" t="s">
        <v>195</v>
      </c>
      <c r="C46" s="373">
        <f>'Proposed price'!M41</f>
        <v>516.19038112404007</v>
      </c>
      <c r="D46" s="278">
        <f>SUM(D43:D45)</f>
        <v>516.19038112404007</v>
      </c>
      <c r="E46" s="278">
        <f t="shared" ref="E46:H46" si="46">SUM(E43:E45)</f>
        <v>516.19038112404007</v>
      </c>
      <c r="F46" s="278">
        <f t="shared" si="46"/>
        <v>521.86847531640444</v>
      </c>
      <c r="G46" s="278">
        <f t="shared" si="46"/>
        <v>533.94033688742343</v>
      </c>
      <c r="H46" s="278">
        <f t="shared" si="46"/>
        <v>551.9728757858104</v>
      </c>
      <c r="J46" s="291"/>
      <c r="K46" s="276">
        <f>SUM(K43:K45)</f>
        <v>0</v>
      </c>
      <c r="L46" s="276">
        <f t="shared" ref="L46:O46" si="47">SUM(L43:L45)</f>
        <v>0</v>
      </c>
      <c r="M46" s="276">
        <f t="shared" si="47"/>
        <v>0</v>
      </c>
      <c r="N46" s="276">
        <f t="shared" si="47"/>
        <v>0</v>
      </c>
      <c r="O46" s="276">
        <f t="shared" si="47"/>
        <v>0</v>
      </c>
    </row>
    <row r="47" spans="2:15" x14ac:dyDescent="0.25">
      <c r="B47" s="287" t="s">
        <v>179</v>
      </c>
      <c r="C47" s="288">
        <f>'Proposed price'!N41</f>
        <v>240.50683517466899</v>
      </c>
      <c r="D47" s="289">
        <f>D46*D$3</f>
        <v>240.50683517466899</v>
      </c>
      <c r="E47" s="289">
        <f t="shared" ref="E47:H47" si="48">E46*E$3</f>
        <v>240.50683517466899</v>
      </c>
      <c r="F47" s="289">
        <f t="shared" si="48"/>
        <v>243.15241036159031</v>
      </c>
      <c r="G47" s="289">
        <f t="shared" si="48"/>
        <v>248.77701191807458</v>
      </c>
      <c r="H47" s="289">
        <f t="shared" si="48"/>
        <v>257.1788516640442</v>
      </c>
      <c r="J47" s="288"/>
      <c r="K47" s="289">
        <f>K46*K$3</f>
        <v>0</v>
      </c>
      <c r="L47" s="289">
        <f t="shared" ref="L47:O47" si="49">L46*L$3</f>
        <v>0</v>
      </c>
      <c r="M47" s="289">
        <f t="shared" si="49"/>
        <v>0</v>
      </c>
      <c r="N47" s="289">
        <f t="shared" si="49"/>
        <v>0</v>
      </c>
      <c r="O47" s="289">
        <f t="shared" si="49"/>
        <v>0</v>
      </c>
    </row>
    <row r="48" spans="2:15" x14ac:dyDescent="0.25">
      <c r="B48" s="287" t="s">
        <v>180</v>
      </c>
      <c r="C48" s="288">
        <f>'Proposed price'!O41</f>
        <v>82.785366786502252</v>
      </c>
      <c r="D48" s="289">
        <f>D46*D$4</f>
        <v>82.785366786502266</v>
      </c>
      <c r="E48" s="289">
        <f t="shared" ref="E48:H48" si="50">E46*E$4</f>
        <v>82.785366786502266</v>
      </c>
      <c r="F48" s="289">
        <f t="shared" si="50"/>
        <v>83.696005821153776</v>
      </c>
      <c r="G48" s="289">
        <f t="shared" si="50"/>
        <v>85.632061827808698</v>
      </c>
      <c r="H48" s="289">
        <f t="shared" si="50"/>
        <v>88.524076869902458</v>
      </c>
      <c r="J48" s="288"/>
      <c r="K48" s="289">
        <f>K46*K$4</f>
        <v>0</v>
      </c>
      <c r="L48" s="289">
        <f t="shared" ref="L48:O48" si="51">L46*L$4</f>
        <v>0</v>
      </c>
      <c r="M48" s="289">
        <f t="shared" si="51"/>
        <v>0</v>
      </c>
      <c r="N48" s="289">
        <f t="shared" si="51"/>
        <v>0</v>
      </c>
      <c r="O48" s="289">
        <f t="shared" si="51"/>
        <v>0</v>
      </c>
    </row>
    <row r="49" spans="2:15" x14ac:dyDescent="0.25">
      <c r="B49" s="287" t="s">
        <v>181</v>
      </c>
      <c r="C49" s="288">
        <f>'Proposed price'!P41</f>
        <v>53.239985419264102</v>
      </c>
      <c r="D49" s="289">
        <f>SUM(D46:D48)*D$5</f>
        <v>53.239985419264102</v>
      </c>
      <c r="E49" s="289">
        <f t="shared" ref="E49:H49" si="52">SUM(E46:E48)*E$5</f>
        <v>53.239985419264102</v>
      </c>
      <c r="F49" s="289">
        <f t="shared" si="52"/>
        <v>53.825625258876009</v>
      </c>
      <c r="G49" s="289">
        <f t="shared" si="52"/>
        <v>55.070719622364315</v>
      </c>
      <c r="H49" s="289">
        <f t="shared" si="52"/>
        <v>56.930599509959002</v>
      </c>
      <c r="J49" s="288"/>
      <c r="K49" s="289">
        <f>SUM(K46:K48)*K$5</f>
        <v>0</v>
      </c>
      <c r="L49" s="289">
        <f t="shared" ref="L49:O49" si="53">SUM(L46:L48)*L$5</f>
        <v>0</v>
      </c>
      <c r="M49" s="289">
        <f t="shared" si="53"/>
        <v>0</v>
      </c>
      <c r="N49" s="289">
        <f t="shared" si="53"/>
        <v>0</v>
      </c>
      <c r="O49" s="289">
        <f t="shared" si="53"/>
        <v>0</v>
      </c>
    </row>
    <row r="50" spans="2:15" x14ac:dyDescent="0.25">
      <c r="B50" s="292" t="s">
        <v>200</v>
      </c>
      <c r="C50" s="293">
        <f>'Proposed price'!Q41</f>
        <v>892.72256850447536</v>
      </c>
      <c r="D50" s="294">
        <f>SUM(D46:D49)</f>
        <v>892.72256850447536</v>
      </c>
      <c r="E50" s="294">
        <f t="shared" ref="E50:H50" si="54">SUM(E46:E49)</f>
        <v>892.72256850447536</v>
      </c>
      <c r="F50" s="294">
        <f t="shared" si="54"/>
        <v>902.54251675802459</v>
      </c>
      <c r="G50" s="294">
        <f t="shared" si="54"/>
        <v>923.42013025567098</v>
      </c>
      <c r="H50" s="294">
        <f t="shared" si="54"/>
        <v>954.60640382971621</v>
      </c>
      <c r="J50" s="293"/>
      <c r="K50" s="294">
        <f>SUM(K46:K49)</f>
        <v>0</v>
      </c>
      <c r="L50" s="294">
        <f t="shared" ref="L50:O50" si="55">SUM(L46:L49)</f>
        <v>0</v>
      </c>
      <c r="M50" s="294">
        <f t="shared" si="55"/>
        <v>0</v>
      </c>
      <c r="N50" s="294">
        <f t="shared" si="55"/>
        <v>0</v>
      </c>
      <c r="O50" s="294">
        <f t="shared" si="55"/>
        <v>0</v>
      </c>
    </row>
    <row r="51" spans="2:15" x14ac:dyDescent="0.25">
      <c r="B51" s="295" t="s">
        <v>201</v>
      </c>
      <c r="C51" s="289"/>
      <c r="D51" s="296">
        <f>'Forecast Revenue - Costs'!D20</f>
        <v>75</v>
      </c>
      <c r="E51" s="296">
        <f>'Forecast Revenue - Costs'!E20</f>
        <v>75</v>
      </c>
      <c r="F51" s="296">
        <f>'Forecast Revenue - Costs'!F20</f>
        <v>75</v>
      </c>
      <c r="G51" s="296">
        <f>'Forecast Revenue - Costs'!G20</f>
        <v>75</v>
      </c>
      <c r="H51" s="296">
        <f>'Forecast Revenue - Costs'!H20</f>
        <v>75</v>
      </c>
      <c r="J51" s="289"/>
      <c r="K51" s="296"/>
      <c r="L51" s="296"/>
      <c r="M51" s="296"/>
      <c r="N51" s="296"/>
      <c r="O51" s="296"/>
    </row>
    <row r="52" spans="2:15" x14ac:dyDescent="0.25">
      <c r="B52" s="280" t="s">
        <v>202</v>
      </c>
      <c r="C52" s="278"/>
      <c r="D52" s="279">
        <f>D50*D51</f>
        <v>66954.192637835658</v>
      </c>
      <c r="E52" s="279">
        <f t="shared" ref="E52:H52" si="56">E50*E51</f>
        <v>66954.192637835658</v>
      </c>
      <c r="F52" s="279">
        <f t="shared" si="56"/>
        <v>67690.688756851843</v>
      </c>
      <c r="G52" s="279">
        <f t="shared" si="56"/>
        <v>69256.509769175318</v>
      </c>
      <c r="H52" s="279">
        <f t="shared" si="56"/>
        <v>71595.480287228711</v>
      </c>
      <c r="J52" s="278"/>
      <c r="K52" s="279"/>
      <c r="L52" s="279"/>
      <c r="M52" s="279"/>
      <c r="N52" s="279"/>
      <c r="O52" s="279"/>
    </row>
    <row r="54" spans="2:15" x14ac:dyDescent="0.25">
      <c r="B54" s="285" t="s">
        <v>137</v>
      </c>
      <c r="C54" s="286"/>
      <c r="D54" s="358" t="s">
        <v>199</v>
      </c>
      <c r="E54" s="359"/>
      <c r="F54" s="359"/>
      <c r="G54" s="359"/>
      <c r="H54" s="359"/>
      <c r="J54" s="286"/>
      <c r="K54" s="358" t="s">
        <v>199</v>
      </c>
      <c r="L54" s="359"/>
      <c r="M54" s="359"/>
      <c r="N54" s="359"/>
      <c r="O54" s="359"/>
    </row>
    <row r="55" spans="2:15" x14ac:dyDescent="0.25">
      <c r="B55" s="287" t="s">
        <v>173</v>
      </c>
      <c r="C55" s="288">
        <f>'Proposed price'!H54</f>
        <v>589.93186414176012</v>
      </c>
      <c r="D55" s="289">
        <f>C55*D$1</f>
        <v>589.93186414176012</v>
      </c>
      <c r="E55" s="289">
        <f t="shared" ref="E55:H55" si="57">D55*E$1</f>
        <v>589.93186414176012</v>
      </c>
      <c r="F55" s="289">
        <f t="shared" si="57"/>
        <v>596.42111464731943</v>
      </c>
      <c r="G55" s="289">
        <f t="shared" si="57"/>
        <v>610.21752787134119</v>
      </c>
      <c r="H55" s="289">
        <f t="shared" si="57"/>
        <v>630.826143755212</v>
      </c>
      <c r="J55" s="288"/>
      <c r="K55" s="289">
        <f>J55*K$1</f>
        <v>0</v>
      </c>
      <c r="L55" s="289">
        <f t="shared" ref="L55:O55" si="58">K55*L$1</f>
        <v>0</v>
      </c>
      <c r="M55" s="289">
        <f t="shared" si="58"/>
        <v>0</v>
      </c>
      <c r="N55" s="289">
        <f t="shared" si="58"/>
        <v>0</v>
      </c>
      <c r="O55" s="289">
        <f t="shared" si="58"/>
        <v>0</v>
      </c>
    </row>
    <row r="56" spans="2:15" x14ac:dyDescent="0.25">
      <c r="B56" s="287" t="s">
        <v>174</v>
      </c>
      <c r="C56" s="288">
        <f>'Proposed price'!I54</f>
        <v>0</v>
      </c>
      <c r="D56" s="289">
        <f>C56</f>
        <v>0</v>
      </c>
      <c r="E56" s="289">
        <f t="shared" ref="E56:H56" si="59">D56</f>
        <v>0</v>
      </c>
      <c r="F56" s="289">
        <f t="shared" si="59"/>
        <v>0</v>
      </c>
      <c r="G56" s="289">
        <f t="shared" si="59"/>
        <v>0</v>
      </c>
      <c r="H56" s="289">
        <f t="shared" si="59"/>
        <v>0</v>
      </c>
      <c r="J56" s="288"/>
      <c r="K56" s="289">
        <f>J56</f>
        <v>0</v>
      </c>
      <c r="L56" s="289">
        <f t="shared" ref="L56:O57" si="60">K56</f>
        <v>0</v>
      </c>
      <c r="M56" s="289">
        <f t="shared" si="60"/>
        <v>0</v>
      </c>
      <c r="N56" s="289">
        <f t="shared" si="60"/>
        <v>0</v>
      </c>
      <c r="O56" s="289">
        <f t="shared" si="60"/>
        <v>0</v>
      </c>
    </row>
    <row r="57" spans="2:15" x14ac:dyDescent="0.25">
      <c r="B57" s="287" t="s">
        <v>175</v>
      </c>
      <c r="C57" s="288">
        <f>'Proposed price'!J54</f>
        <v>0</v>
      </c>
      <c r="D57" s="289">
        <f>C57</f>
        <v>0</v>
      </c>
      <c r="E57" s="289">
        <f t="shared" ref="E57:H57" si="61">D57</f>
        <v>0</v>
      </c>
      <c r="F57" s="289">
        <f t="shared" si="61"/>
        <v>0</v>
      </c>
      <c r="G57" s="289">
        <f t="shared" si="61"/>
        <v>0</v>
      </c>
      <c r="H57" s="289">
        <f t="shared" si="61"/>
        <v>0</v>
      </c>
      <c r="J57" s="288"/>
      <c r="K57" s="289">
        <f>J57</f>
        <v>0</v>
      </c>
      <c r="L57" s="289">
        <f t="shared" si="60"/>
        <v>0</v>
      </c>
      <c r="M57" s="289">
        <f t="shared" si="60"/>
        <v>0</v>
      </c>
      <c r="N57" s="289">
        <f t="shared" si="60"/>
        <v>0</v>
      </c>
      <c r="O57" s="289">
        <f t="shared" si="60"/>
        <v>0</v>
      </c>
    </row>
    <row r="58" spans="2:15" x14ac:dyDescent="0.25">
      <c r="B58" s="290" t="s">
        <v>195</v>
      </c>
      <c r="C58" s="373">
        <f>'Proposed price'!M54</f>
        <v>589.93186414176012</v>
      </c>
      <c r="D58" s="278">
        <f>SUM(D55:D57)</f>
        <v>589.93186414176012</v>
      </c>
      <c r="E58" s="278">
        <f t="shared" ref="E58:H58" si="62">SUM(E55:E57)</f>
        <v>589.93186414176012</v>
      </c>
      <c r="F58" s="278">
        <f t="shared" si="62"/>
        <v>596.42111464731943</v>
      </c>
      <c r="G58" s="278">
        <f t="shared" si="62"/>
        <v>610.21752787134119</v>
      </c>
      <c r="H58" s="278">
        <f t="shared" si="62"/>
        <v>630.826143755212</v>
      </c>
      <c r="J58" s="291"/>
      <c r="K58" s="276">
        <f>SUM(K55:K57)</f>
        <v>0</v>
      </c>
      <c r="L58" s="276">
        <f t="shared" ref="L58:O58" si="63">SUM(L55:L57)</f>
        <v>0</v>
      </c>
      <c r="M58" s="276">
        <f t="shared" si="63"/>
        <v>0</v>
      </c>
      <c r="N58" s="276">
        <f t="shared" si="63"/>
        <v>0</v>
      </c>
      <c r="O58" s="276">
        <f t="shared" si="63"/>
        <v>0</v>
      </c>
    </row>
    <row r="59" spans="2:15" x14ac:dyDescent="0.25">
      <c r="B59" s="287" t="s">
        <v>179</v>
      </c>
      <c r="C59" s="288">
        <f>'Proposed price'!N54</f>
        <v>274.864954485336</v>
      </c>
      <c r="D59" s="289">
        <f>D58*D$3</f>
        <v>274.864954485336</v>
      </c>
      <c r="E59" s="289">
        <f t="shared" ref="E59:H59" si="64">E58*E$3</f>
        <v>274.864954485336</v>
      </c>
      <c r="F59" s="289">
        <f t="shared" si="64"/>
        <v>277.88846898467466</v>
      </c>
      <c r="G59" s="289">
        <f t="shared" si="64"/>
        <v>284.31658504922814</v>
      </c>
      <c r="H59" s="289">
        <f t="shared" si="64"/>
        <v>293.91868761605059</v>
      </c>
      <c r="J59" s="288"/>
      <c r="K59" s="289">
        <f>K58*K$3</f>
        <v>0</v>
      </c>
      <c r="L59" s="289">
        <f t="shared" ref="L59:O59" si="65">L58*L$3</f>
        <v>0</v>
      </c>
      <c r="M59" s="289">
        <f t="shared" si="65"/>
        <v>0</v>
      </c>
      <c r="N59" s="289">
        <f t="shared" si="65"/>
        <v>0</v>
      </c>
      <c r="O59" s="289">
        <f t="shared" si="65"/>
        <v>0</v>
      </c>
    </row>
    <row r="60" spans="2:15" x14ac:dyDescent="0.25">
      <c r="B60" s="287" t="s">
        <v>180</v>
      </c>
      <c r="C60" s="288">
        <f>'Proposed price'!O54</f>
        <v>94.611847756002589</v>
      </c>
      <c r="D60" s="289">
        <f>D58*D$4</f>
        <v>94.611847756002604</v>
      </c>
      <c r="E60" s="289">
        <f t="shared" ref="E60:H60" si="66">E58*E$4</f>
        <v>94.611847756002604</v>
      </c>
      <c r="F60" s="289">
        <f t="shared" si="66"/>
        <v>95.652578081318623</v>
      </c>
      <c r="G60" s="289">
        <f t="shared" si="66"/>
        <v>97.865213517495675</v>
      </c>
      <c r="H60" s="289">
        <f t="shared" si="66"/>
        <v>101.17037356560283</v>
      </c>
      <c r="J60" s="288"/>
      <c r="K60" s="289">
        <f>K58*K$4</f>
        <v>0</v>
      </c>
      <c r="L60" s="289">
        <f t="shared" ref="L60:O60" si="67">L58*L$4</f>
        <v>0</v>
      </c>
      <c r="M60" s="289">
        <f t="shared" si="67"/>
        <v>0</v>
      </c>
      <c r="N60" s="289">
        <f t="shared" si="67"/>
        <v>0</v>
      </c>
      <c r="O60" s="289">
        <f t="shared" si="67"/>
        <v>0</v>
      </c>
    </row>
    <row r="61" spans="2:15" x14ac:dyDescent="0.25">
      <c r="B61" s="287" t="s">
        <v>181</v>
      </c>
      <c r="C61" s="288">
        <f>'Proposed price'!P54</f>
        <v>60.845697622016118</v>
      </c>
      <c r="D61" s="289">
        <f>SUM(D58:D60)*D$5</f>
        <v>60.845697622016125</v>
      </c>
      <c r="E61" s="289">
        <f t="shared" ref="E61:H61" si="68">SUM(E58:E60)*E$5</f>
        <v>60.845697622016125</v>
      </c>
      <c r="F61" s="289">
        <f t="shared" si="68"/>
        <v>61.5150002958583</v>
      </c>
      <c r="G61" s="289">
        <f t="shared" si="68"/>
        <v>62.937965282702088</v>
      </c>
      <c r="H61" s="289">
        <f t="shared" si="68"/>
        <v>65.063542297096006</v>
      </c>
      <c r="J61" s="288"/>
      <c r="K61" s="289">
        <f>SUM(K58:K60)*K$5</f>
        <v>0</v>
      </c>
      <c r="L61" s="289">
        <f t="shared" ref="L61:O61" si="69">SUM(L58:L60)*L$5</f>
        <v>0</v>
      </c>
      <c r="M61" s="289">
        <f t="shared" si="69"/>
        <v>0</v>
      </c>
      <c r="N61" s="289">
        <f t="shared" si="69"/>
        <v>0</v>
      </c>
      <c r="O61" s="289">
        <f t="shared" si="69"/>
        <v>0</v>
      </c>
    </row>
    <row r="62" spans="2:15" x14ac:dyDescent="0.25">
      <c r="B62" s="292" t="s">
        <v>200</v>
      </c>
      <c r="C62" s="293">
        <f>'Proposed price'!Q54</f>
        <v>1020.2543640051148</v>
      </c>
      <c r="D62" s="294">
        <f>SUM(D58:D61)</f>
        <v>1020.2543640051149</v>
      </c>
      <c r="E62" s="294">
        <f t="shared" ref="E62:H62" si="70">SUM(E58:E61)</f>
        <v>1020.2543640051149</v>
      </c>
      <c r="F62" s="294">
        <f t="shared" si="70"/>
        <v>1031.477162009171</v>
      </c>
      <c r="G62" s="294">
        <f t="shared" si="70"/>
        <v>1055.3372917207671</v>
      </c>
      <c r="H62" s="294">
        <f t="shared" si="70"/>
        <v>1090.9787472339615</v>
      </c>
      <c r="J62" s="293"/>
      <c r="K62" s="294">
        <f>SUM(K58:K61)</f>
        <v>0</v>
      </c>
      <c r="L62" s="294">
        <f t="shared" ref="L62:O62" si="71">SUM(L58:L61)</f>
        <v>0</v>
      </c>
      <c r="M62" s="294">
        <f t="shared" si="71"/>
        <v>0</v>
      </c>
      <c r="N62" s="294">
        <f t="shared" si="71"/>
        <v>0</v>
      </c>
      <c r="O62" s="294">
        <f t="shared" si="71"/>
        <v>0</v>
      </c>
    </row>
    <row r="63" spans="2:15" x14ac:dyDescent="0.25">
      <c r="B63" s="295" t="s">
        <v>201</v>
      </c>
      <c r="C63" s="289"/>
      <c r="D63" s="296">
        <f>'Forecast Revenue - Costs'!D21</f>
        <v>25</v>
      </c>
      <c r="E63" s="296">
        <f>'Forecast Revenue - Costs'!E21</f>
        <v>25</v>
      </c>
      <c r="F63" s="296">
        <f>'Forecast Revenue - Costs'!F21</f>
        <v>25</v>
      </c>
      <c r="G63" s="296">
        <f>'Forecast Revenue - Costs'!G21</f>
        <v>25</v>
      </c>
      <c r="H63" s="296">
        <f>'Forecast Revenue - Costs'!H21</f>
        <v>25</v>
      </c>
      <c r="J63" s="289"/>
      <c r="K63" s="296"/>
      <c r="L63" s="296"/>
      <c r="M63" s="296"/>
      <c r="N63" s="296"/>
      <c r="O63" s="296"/>
    </row>
    <row r="64" spans="2:15" x14ac:dyDescent="0.25">
      <c r="B64" s="280" t="s">
        <v>202</v>
      </c>
      <c r="C64" s="278"/>
      <c r="D64" s="279">
        <f>D62*D63</f>
        <v>25506.359100127873</v>
      </c>
      <c r="E64" s="279">
        <f t="shared" ref="E64:H64" si="72">E62*E63</f>
        <v>25506.359100127873</v>
      </c>
      <c r="F64" s="279">
        <f t="shared" si="72"/>
        <v>25786.929050229275</v>
      </c>
      <c r="G64" s="279">
        <f t="shared" si="72"/>
        <v>26383.432293019177</v>
      </c>
      <c r="H64" s="279">
        <f t="shared" si="72"/>
        <v>27274.468680849037</v>
      </c>
      <c r="J64" s="278"/>
      <c r="K64" s="279"/>
      <c r="L64" s="279"/>
      <c r="M64" s="279"/>
      <c r="N64" s="279"/>
      <c r="O64" s="279"/>
    </row>
    <row r="66" spans="2:15" x14ac:dyDescent="0.25">
      <c r="B66" s="285" t="s">
        <v>204</v>
      </c>
      <c r="C66" s="286"/>
      <c r="D66" s="358" t="s">
        <v>199</v>
      </c>
      <c r="E66" s="359"/>
      <c r="F66" s="359"/>
      <c r="G66" s="359"/>
      <c r="H66" s="359"/>
      <c r="J66" s="286"/>
      <c r="K66" s="358" t="s">
        <v>199</v>
      </c>
      <c r="L66" s="359"/>
      <c r="M66" s="359"/>
      <c r="N66" s="359"/>
      <c r="O66" s="359"/>
    </row>
    <row r="67" spans="2:15" x14ac:dyDescent="0.25">
      <c r="B67" s="287" t="s">
        <v>173</v>
      </c>
      <c r="C67" s="288">
        <f>'Proposed price'!Y15</f>
        <v>294.96593207088006</v>
      </c>
      <c r="D67" s="289">
        <f>C67*D$1</f>
        <v>294.96593207088006</v>
      </c>
      <c r="E67" s="289">
        <f t="shared" ref="E67:H67" si="73">D67*E$1</f>
        <v>294.96593207088006</v>
      </c>
      <c r="F67" s="289">
        <f t="shared" si="73"/>
        <v>298.21055732365971</v>
      </c>
      <c r="G67" s="289">
        <f t="shared" si="73"/>
        <v>305.10876393567059</v>
      </c>
      <c r="H67" s="289">
        <f t="shared" si="73"/>
        <v>315.413071877606</v>
      </c>
      <c r="J67" s="288"/>
      <c r="K67" s="289">
        <f>J67*K$1</f>
        <v>0</v>
      </c>
      <c r="L67" s="289">
        <f t="shared" ref="L67:O67" si="74">K67*L$1</f>
        <v>0</v>
      </c>
      <c r="M67" s="289">
        <f t="shared" si="74"/>
        <v>0</v>
      </c>
      <c r="N67" s="289">
        <f t="shared" si="74"/>
        <v>0</v>
      </c>
      <c r="O67" s="289">
        <f t="shared" si="74"/>
        <v>0</v>
      </c>
    </row>
    <row r="68" spans="2:15" x14ac:dyDescent="0.25">
      <c r="B68" s="287" t="s">
        <v>174</v>
      </c>
      <c r="C68" s="288">
        <f>'Proposed price'!Z15</f>
        <v>0</v>
      </c>
      <c r="D68" s="289">
        <f>C68</f>
        <v>0</v>
      </c>
      <c r="E68" s="289">
        <f t="shared" ref="E68:H68" si="75">D68</f>
        <v>0</v>
      </c>
      <c r="F68" s="289">
        <f t="shared" si="75"/>
        <v>0</v>
      </c>
      <c r="G68" s="289">
        <f t="shared" si="75"/>
        <v>0</v>
      </c>
      <c r="H68" s="289">
        <f t="shared" si="75"/>
        <v>0</v>
      </c>
      <c r="J68" s="288"/>
      <c r="K68" s="289">
        <f>J68</f>
        <v>0</v>
      </c>
      <c r="L68" s="289">
        <f t="shared" ref="L68:O69" si="76">K68</f>
        <v>0</v>
      </c>
      <c r="M68" s="289">
        <f t="shared" si="76"/>
        <v>0</v>
      </c>
      <c r="N68" s="289">
        <f t="shared" si="76"/>
        <v>0</v>
      </c>
      <c r="O68" s="289">
        <f t="shared" si="76"/>
        <v>0</v>
      </c>
    </row>
    <row r="69" spans="2:15" x14ac:dyDescent="0.25">
      <c r="B69" s="287" t="s">
        <v>175</v>
      </c>
      <c r="C69" s="288">
        <f>'Proposed price'!AA15</f>
        <v>0</v>
      </c>
      <c r="D69" s="289">
        <f>C69</f>
        <v>0</v>
      </c>
      <c r="E69" s="289">
        <f t="shared" ref="E69:H69" si="77">D69</f>
        <v>0</v>
      </c>
      <c r="F69" s="289">
        <f t="shared" si="77"/>
        <v>0</v>
      </c>
      <c r="G69" s="289">
        <f t="shared" si="77"/>
        <v>0</v>
      </c>
      <c r="H69" s="289">
        <f t="shared" si="77"/>
        <v>0</v>
      </c>
      <c r="J69" s="288"/>
      <c r="K69" s="289">
        <f>J69</f>
        <v>0</v>
      </c>
      <c r="L69" s="289">
        <f t="shared" si="76"/>
        <v>0</v>
      </c>
      <c r="M69" s="289">
        <f t="shared" si="76"/>
        <v>0</v>
      </c>
      <c r="N69" s="289">
        <f t="shared" si="76"/>
        <v>0</v>
      </c>
      <c r="O69" s="289">
        <f t="shared" si="76"/>
        <v>0</v>
      </c>
    </row>
    <row r="70" spans="2:15" x14ac:dyDescent="0.25">
      <c r="B70" s="290" t="s">
        <v>195</v>
      </c>
      <c r="C70" s="373">
        <f>'Proposed price'!AD15</f>
        <v>294.96593207088006</v>
      </c>
      <c r="D70" s="278">
        <f>SUM(D67:D69)</f>
        <v>294.96593207088006</v>
      </c>
      <c r="E70" s="278">
        <f t="shared" ref="E70:H70" si="78">SUM(E67:E69)</f>
        <v>294.96593207088006</v>
      </c>
      <c r="F70" s="278">
        <f t="shared" si="78"/>
        <v>298.21055732365971</v>
      </c>
      <c r="G70" s="278">
        <f t="shared" si="78"/>
        <v>305.10876393567059</v>
      </c>
      <c r="H70" s="278">
        <f t="shared" si="78"/>
        <v>315.413071877606</v>
      </c>
      <c r="J70" s="291"/>
      <c r="K70" s="276">
        <f>SUM(K67:K69)</f>
        <v>0</v>
      </c>
      <c r="L70" s="276">
        <f t="shared" ref="L70:O70" si="79">SUM(L67:L69)</f>
        <v>0</v>
      </c>
      <c r="M70" s="276">
        <f t="shared" si="79"/>
        <v>0</v>
      </c>
      <c r="N70" s="276">
        <f t="shared" si="79"/>
        <v>0</v>
      </c>
      <c r="O70" s="276">
        <f t="shared" si="79"/>
        <v>0</v>
      </c>
    </row>
    <row r="71" spans="2:15" x14ac:dyDescent="0.25">
      <c r="B71" s="287" t="s">
        <v>179</v>
      </c>
      <c r="C71" s="288">
        <f>'Proposed price'!AE15</f>
        <v>137.432477242668</v>
      </c>
      <c r="D71" s="289">
        <f>D70*D$3</f>
        <v>137.432477242668</v>
      </c>
      <c r="E71" s="289">
        <f t="shared" ref="E71:H71" si="80">E70*E$3</f>
        <v>137.432477242668</v>
      </c>
      <c r="F71" s="289">
        <f t="shared" si="80"/>
        <v>138.94423449233733</v>
      </c>
      <c r="G71" s="289">
        <f t="shared" si="80"/>
        <v>142.15829252461407</v>
      </c>
      <c r="H71" s="289">
        <f t="shared" si="80"/>
        <v>146.9593438080253</v>
      </c>
      <c r="J71" s="288"/>
      <c r="K71" s="289">
        <f>K70*K$3</f>
        <v>0</v>
      </c>
      <c r="L71" s="289">
        <f t="shared" ref="L71:O71" si="81">L70*L$3</f>
        <v>0</v>
      </c>
      <c r="M71" s="289">
        <f t="shared" si="81"/>
        <v>0</v>
      </c>
      <c r="N71" s="289">
        <f t="shared" si="81"/>
        <v>0</v>
      </c>
      <c r="O71" s="289">
        <f t="shared" si="81"/>
        <v>0</v>
      </c>
    </row>
    <row r="72" spans="2:15" x14ac:dyDescent="0.25">
      <c r="B72" s="287" t="s">
        <v>180</v>
      </c>
      <c r="C72" s="288">
        <f>'Proposed price'!AF15</f>
        <v>47.305923878001295</v>
      </c>
      <c r="D72" s="289">
        <f>D70*D$4</f>
        <v>47.305923878001302</v>
      </c>
      <c r="E72" s="289">
        <f t="shared" ref="E72:H72" si="82">E70*E$4</f>
        <v>47.305923878001302</v>
      </c>
      <c r="F72" s="289">
        <f t="shared" si="82"/>
        <v>47.826289040659312</v>
      </c>
      <c r="G72" s="289">
        <f t="shared" si="82"/>
        <v>48.932606758747838</v>
      </c>
      <c r="H72" s="289">
        <f t="shared" si="82"/>
        <v>50.585186782801415</v>
      </c>
      <c r="J72" s="288"/>
      <c r="K72" s="289">
        <f>K70*K$4</f>
        <v>0</v>
      </c>
      <c r="L72" s="289">
        <f t="shared" ref="L72:O72" si="83">L70*L$4</f>
        <v>0</v>
      </c>
      <c r="M72" s="289">
        <f t="shared" si="83"/>
        <v>0</v>
      </c>
      <c r="N72" s="289">
        <f t="shared" si="83"/>
        <v>0</v>
      </c>
      <c r="O72" s="289">
        <f t="shared" si="83"/>
        <v>0</v>
      </c>
    </row>
    <row r="73" spans="2:15" x14ac:dyDescent="0.25">
      <c r="B73" s="287" t="s">
        <v>181</v>
      </c>
      <c r="C73" s="288">
        <f>'Proposed price'!AG15</f>
        <v>30.422848811008063</v>
      </c>
      <c r="D73" s="289">
        <f>SUM(D70:D72)*D$5</f>
        <v>30.422848811008063</v>
      </c>
      <c r="E73" s="289">
        <f t="shared" ref="E73:H73" si="84">SUM(E70:E72)*E$5</f>
        <v>30.422848811008063</v>
      </c>
      <c r="F73" s="289">
        <f t="shared" si="84"/>
        <v>30.75750014792915</v>
      </c>
      <c r="G73" s="289">
        <f t="shared" si="84"/>
        <v>31.468982641351044</v>
      </c>
      <c r="H73" s="289">
        <f t="shared" si="84"/>
        <v>32.531771148548003</v>
      </c>
      <c r="J73" s="288"/>
      <c r="K73" s="289">
        <f>SUM(K70:K72)*K$5</f>
        <v>0</v>
      </c>
      <c r="L73" s="289">
        <f t="shared" ref="L73:O73" si="85">SUM(L70:L72)*L$5</f>
        <v>0</v>
      </c>
      <c r="M73" s="289">
        <f t="shared" si="85"/>
        <v>0</v>
      </c>
      <c r="N73" s="289">
        <f t="shared" si="85"/>
        <v>0</v>
      </c>
      <c r="O73" s="289">
        <f t="shared" si="85"/>
        <v>0</v>
      </c>
    </row>
    <row r="74" spans="2:15" x14ac:dyDescent="0.25">
      <c r="B74" s="292" t="s">
        <v>200</v>
      </c>
      <c r="C74" s="293">
        <f>'Proposed price'!AH15</f>
        <v>510.12718200255739</v>
      </c>
      <c r="D74" s="294">
        <f>SUM(D70:D73)</f>
        <v>510.12718200255745</v>
      </c>
      <c r="E74" s="294">
        <f t="shared" ref="E74:H74" si="86">SUM(E70:E73)</f>
        <v>510.12718200255745</v>
      </c>
      <c r="F74" s="294">
        <f t="shared" si="86"/>
        <v>515.73858100458551</v>
      </c>
      <c r="G74" s="294">
        <f t="shared" si="86"/>
        <v>527.66864586038355</v>
      </c>
      <c r="H74" s="294">
        <f t="shared" si="86"/>
        <v>545.48937361698074</v>
      </c>
      <c r="J74" s="293"/>
      <c r="K74" s="294">
        <f>SUM(K70:K73)</f>
        <v>0</v>
      </c>
      <c r="L74" s="294">
        <f t="shared" ref="L74:O74" si="87">SUM(L70:L73)</f>
        <v>0</v>
      </c>
      <c r="M74" s="294">
        <f t="shared" si="87"/>
        <v>0</v>
      </c>
      <c r="N74" s="294">
        <f t="shared" si="87"/>
        <v>0</v>
      </c>
      <c r="O74" s="294">
        <f t="shared" si="87"/>
        <v>0</v>
      </c>
    </row>
    <row r="75" spans="2:15" x14ac:dyDescent="0.25">
      <c r="B75" s="295" t="s">
        <v>201</v>
      </c>
      <c r="C75" s="289"/>
      <c r="D75" s="296">
        <f>'Forecast Revenue - Costs'!D22</f>
        <v>450</v>
      </c>
      <c r="E75" s="296">
        <f>'Forecast Revenue - Costs'!E22</f>
        <v>450</v>
      </c>
      <c r="F75" s="296">
        <f>'Forecast Revenue - Costs'!F22</f>
        <v>450</v>
      </c>
      <c r="G75" s="296">
        <f>'Forecast Revenue - Costs'!G22</f>
        <v>450</v>
      </c>
      <c r="H75" s="296">
        <f>'Forecast Revenue - Costs'!H22</f>
        <v>450</v>
      </c>
      <c r="J75" s="289"/>
      <c r="K75" s="296"/>
      <c r="L75" s="296"/>
      <c r="M75" s="296"/>
      <c r="N75" s="296"/>
      <c r="O75" s="296"/>
    </row>
    <row r="76" spans="2:15" x14ac:dyDescent="0.25">
      <c r="B76" s="280" t="s">
        <v>202</v>
      </c>
      <c r="C76" s="278"/>
      <c r="D76" s="279">
        <f>D74*D75</f>
        <v>229557.23190115084</v>
      </c>
      <c r="E76" s="279">
        <f t="shared" ref="E76:H76" si="88">E74*E75</f>
        <v>229557.23190115084</v>
      </c>
      <c r="F76" s="279">
        <f t="shared" si="88"/>
        <v>232082.36145206349</v>
      </c>
      <c r="G76" s="279">
        <f t="shared" si="88"/>
        <v>237450.89063717259</v>
      </c>
      <c r="H76" s="279">
        <f t="shared" si="88"/>
        <v>245470.21812764133</v>
      </c>
      <c r="J76" s="278"/>
      <c r="K76" s="279"/>
      <c r="L76" s="279"/>
      <c r="M76" s="279"/>
      <c r="N76" s="279"/>
      <c r="O76" s="279"/>
    </row>
    <row r="78" spans="2:15" x14ac:dyDescent="0.25">
      <c r="B78" s="285" t="s">
        <v>205</v>
      </c>
      <c r="C78" s="286"/>
      <c r="D78" s="358" t="s">
        <v>199</v>
      </c>
      <c r="E78" s="359"/>
      <c r="F78" s="359"/>
      <c r="G78" s="359"/>
      <c r="H78" s="359"/>
      <c r="J78" s="286"/>
      <c r="K78" s="358" t="s">
        <v>199</v>
      </c>
      <c r="L78" s="359"/>
      <c r="M78" s="359"/>
      <c r="N78" s="359"/>
      <c r="O78" s="359"/>
    </row>
    <row r="79" spans="2:15" x14ac:dyDescent="0.25">
      <c r="B79" s="287" t="s">
        <v>173</v>
      </c>
      <c r="C79" s="288">
        <f>'Proposed price'!Y28</f>
        <v>368.70741508860004</v>
      </c>
      <c r="D79" s="289">
        <f>C79*D$1</f>
        <v>368.70741508860004</v>
      </c>
      <c r="E79" s="289">
        <f t="shared" ref="E79" si="89">D79*E$1</f>
        <v>368.70741508860004</v>
      </c>
      <c r="F79" s="289">
        <f t="shared" ref="F79" si="90">E79*F$1</f>
        <v>372.76319665457459</v>
      </c>
      <c r="G79" s="289">
        <f t="shared" ref="G79" si="91">F79*G$1</f>
        <v>381.38595491958819</v>
      </c>
      <c r="H79" s="289">
        <f t="shared" ref="H79" si="92">G79*H$1</f>
        <v>394.26633984700743</v>
      </c>
      <c r="J79" s="288"/>
      <c r="K79" s="289">
        <f>J79*K$1</f>
        <v>0</v>
      </c>
      <c r="L79" s="289">
        <f t="shared" ref="L79" si="93">K79*L$1</f>
        <v>0</v>
      </c>
      <c r="M79" s="289">
        <f t="shared" ref="M79" si="94">L79*M$1</f>
        <v>0</v>
      </c>
      <c r="N79" s="289">
        <f t="shared" ref="N79" si="95">M79*N$1</f>
        <v>0</v>
      </c>
      <c r="O79" s="289">
        <f t="shared" ref="O79" si="96">N79*O$1</f>
        <v>0</v>
      </c>
    </row>
    <row r="80" spans="2:15" x14ac:dyDescent="0.25">
      <c r="B80" s="287" t="s">
        <v>174</v>
      </c>
      <c r="C80" s="288">
        <f>'Proposed price'!Z28</f>
        <v>0</v>
      </c>
      <c r="D80" s="289">
        <f>C80</f>
        <v>0</v>
      </c>
      <c r="E80" s="289">
        <f t="shared" ref="E80:H80" si="97">D80</f>
        <v>0</v>
      </c>
      <c r="F80" s="289">
        <f t="shared" si="97"/>
        <v>0</v>
      </c>
      <c r="G80" s="289">
        <f t="shared" si="97"/>
        <v>0</v>
      </c>
      <c r="H80" s="289">
        <f t="shared" si="97"/>
        <v>0</v>
      </c>
      <c r="J80" s="288"/>
      <c r="K80" s="289">
        <f>J80</f>
        <v>0</v>
      </c>
      <c r="L80" s="289">
        <f t="shared" ref="L80:L81" si="98">K80</f>
        <v>0</v>
      </c>
      <c r="M80" s="289">
        <f t="shared" ref="M80:M81" si="99">L80</f>
        <v>0</v>
      </c>
      <c r="N80" s="289">
        <f t="shared" ref="N80:N81" si="100">M80</f>
        <v>0</v>
      </c>
      <c r="O80" s="289">
        <f t="shared" ref="O80:O81" si="101">N80</f>
        <v>0</v>
      </c>
    </row>
    <row r="81" spans="2:15" x14ac:dyDescent="0.25">
      <c r="B81" s="287" t="s">
        <v>175</v>
      </c>
      <c r="C81" s="288">
        <f>'Proposed price'!AA28</f>
        <v>0</v>
      </c>
      <c r="D81" s="289">
        <f>C81</f>
        <v>0</v>
      </c>
      <c r="E81" s="289">
        <f t="shared" ref="E81:H81" si="102">D81</f>
        <v>0</v>
      </c>
      <c r="F81" s="289">
        <f t="shared" si="102"/>
        <v>0</v>
      </c>
      <c r="G81" s="289">
        <f t="shared" si="102"/>
        <v>0</v>
      </c>
      <c r="H81" s="289">
        <f t="shared" si="102"/>
        <v>0</v>
      </c>
      <c r="J81" s="288"/>
      <c r="K81" s="289">
        <f>J81</f>
        <v>0</v>
      </c>
      <c r="L81" s="289">
        <f t="shared" si="98"/>
        <v>0</v>
      </c>
      <c r="M81" s="289">
        <f t="shared" si="99"/>
        <v>0</v>
      </c>
      <c r="N81" s="289">
        <f t="shared" si="100"/>
        <v>0</v>
      </c>
      <c r="O81" s="289">
        <f t="shared" si="101"/>
        <v>0</v>
      </c>
    </row>
    <row r="82" spans="2:15" x14ac:dyDescent="0.25">
      <c r="B82" s="290" t="s">
        <v>195</v>
      </c>
      <c r="C82" s="373">
        <f>'Proposed price'!AD28</f>
        <v>368.70741508860004</v>
      </c>
      <c r="D82" s="278">
        <f>SUM(D79:D81)</f>
        <v>368.70741508860004</v>
      </c>
      <c r="E82" s="278">
        <f t="shared" ref="E82:H82" si="103">SUM(E79:E81)</f>
        <v>368.70741508860004</v>
      </c>
      <c r="F82" s="278">
        <f t="shared" si="103"/>
        <v>372.76319665457459</v>
      </c>
      <c r="G82" s="278">
        <f t="shared" si="103"/>
        <v>381.38595491958819</v>
      </c>
      <c r="H82" s="278">
        <f t="shared" si="103"/>
        <v>394.26633984700743</v>
      </c>
      <c r="J82" s="291"/>
      <c r="K82" s="276">
        <f>SUM(K79:K81)</f>
        <v>0</v>
      </c>
      <c r="L82" s="276">
        <f t="shared" ref="L82:O82" si="104">SUM(L79:L81)</f>
        <v>0</v>
      </c>
      <c r="M82" s="276">
        <f t="shared" si="104"/>
        <v>0</v>
      </c>
      <c r="N82" s="276">
        <f t="shared" si="104"/>
        <v>0</v>
      </c>
      <c r="O82" s="276">
        <f t="shared" si="104"/>
        <v>0</v>
      </c>
    </row>
    <row r="83" spans="2:15" x14ac:dyDescent="0.25">
      <c r="B83" s="287" t="s">
        <v>179</v>
      </c>
      <c r="C83" s="288">
        <f>'Proposed price'!AE28</f>
        <v>171.79059655333501</v>
      </c>
      <c r="D83" s="289">
        <f>D82*D$3</f>
        <v>171.79059655333501</v>
      </c>
      <c r="E83" s="289">
        <f t="shared" ref="E83:H83" si="105">E82*E$3</f>
        <v>171.79059655333501</v>
      </c>
      <c r="F83" s="289">
        <f t="shared" si="105"/>
        <v>173.68029311542165</v>
      </c>
      <c r="G83" s="289">
        <f t="shared" si="105"/>
        <v>177.69786565576757</v>
      </c>
      <c r="H83" s="289">
        <f t="shared" si="105"/>
        <v>183.69917976003157</v>
      </c>
      <c r="J83" s="288"/>
      <c r="K83" s="289">
        <f>K82*K$3</f>
        <v>0</v>
      </c>
      <c r="L83" s="289">
        <f t="shared" ref="L83:O83" si="106">L82*L$3</f>
        <v>0</v>
      </c>
      <c r="M83" s="289">
        <f t="shared" si="106"/>
        <v>0</v>
      </c>
      <c r="N83" s="289">
        <f t="shared" si="106"/>
        <v>0</v>
      </c>
      <c r="O83" s="289">
        <f t="shared" si="106"/>
        <v>0</v>
      </c>
    </row>
    <row r="84" spans="2:15" x14ac:dyDescent="0.25">
      <c r="B84" s="287" t="s">
        <v>180</v>
      </c>
      <c r="C84" s="288">
        <f>'Proposed price'!AF28</f>
        <v>59.132404847501618</v>
      </c>
      <c r="D84" s="289">
        <f>D82*D$4</f>
        <v>59.132404847501618</v>
      </c>
      <c r="E84" s="289">
        <f t="shared" ref="E84:H84" si="107">E82*E$4</f>
        <v>59.132404847501618</v>
      </c>
      <c r="F84" s="289">
        <f t="shared" si="107"/>
        <v>59.782861300824131</v>
      </c>
      <c r="G84" s="289">
        <f t="shared" si="107"/>
        <v>61.165758448434786</v>
      </c>
      <c r="H84" s="289">
        <f t="shared" si="107"/>
        <v>63.231483478501758</v>
      </c>
      <c r="J84" s="288"/>
      <c r="K84" s="289">
        <f>K82*K$4</f>
        <v>0</v>
      </c>
      <c r="L84" s="289">
        <f t="shared" ref="L84:O84" si="108">L82*L$4</f>
        <v>0</v>
      </c>
      <c r="M84" s="289">
        <f t="shared" si="108"/>
        <v>0</v>
      </c>
      <c r="N84" s="289">
        <f t="shared" si="108"/>
        <v>0</v>
      </c>
      <c r="O84" s="289">
        <f t="shared" si="108"/>
        <v>0</v>
      </c>
    </row>
    <row r="85" spans="2:15" x14ac:dyDescent="0.25">
      <c r="B85" s="287" t="s">
        <v>181</v>
      </c>
      <c r="C85" s="288">
        <f>'Proposed price'!AG28</f>
        <v>38.028561013760076</v>
      </c>
      <c r="D85" s="289">
        <f>SUM(D82:D84)*D$5</f>
        <v>38.028561013760068</v>
      </c>
      <c r="E85" s="289">
        <f t="shared" ref="E85:H85" si="109">SUM(E82:E84)*E$5</f>
        <v>38.028561013760068</v>
      </c>
      <c r="F85" s="289">
        <f t="shared" si="109"/>
        <v>38.446875184911427</v>
      </c>
      <c r="G85" s="289">
        <f t="shared" si="109"/>
        <v>39.336228301688799</v>
      </c>
      <c r="H85" s="289">
        <f t="shared" si="109"/>
        <v>40.664713935685</v>
      </c>
      <c r="J85" s="288"/>
      <c r="K85" s="289">
        <f>SUM(K82:K84)*K$5</f>
        <v>0</v>
      </c>
      <c r="L85" s="289">
        <f t="shared" ref="L85:O85" si="110">SUM(L82:L84)*L$5</f>
        <v>0</v>
      </c>
      <c r="M85" s="289">
        <f t="shared" si="110"/>
        <v>0</v>
      </c>
      <c r="N85" s="289">
        <f t="shared" si="110"/>
        <v>0</v>
      </c>
      <c r="O85" s="289">
        <f t="shared" si="110"/>
        <v>0</v>
      </c>
    </row>
    <row r="86" spans="2:15" x14ac:dyDescent="0.25">
      <c r="B86" s="292" t="s">
        <v>200</v>
      </c>
      <c r="C86" s="293">
        <f>'Proposed price'!AH28</f>
        <v>637.65897750319664</v>
      </c>
      <c r="D86" s="294">
        <f>SUM(D82:D85)</f>
        <v>637.65897750319664</v>
      </c>
      <c r="E86" s="294">
        <f t="shared" ref="E86:H86" si="111">SUM(E82:E85)</f>
        <v>637.65897750319664</v>
      </c>
      <c r="F86" s="294">
        <f t="shared" si="111"/>
        <v>644.67322625573172</v>
      </c>
      <c r="G86" s="294">
        <f t="shared" si="111"/>
        <v>659.58580732547932</v>
      </c>
      <c r="H86" s="294">
        <f t="shared" si="111"/>
        <v>681.86171702122579</v>
      </c>
      <c r="J86" s="293"/>
      <c r="K86" s="294">
        <f>SUM(K82:K85)</f>
        <v>0</v>
      </c>
      <c r="L86" s="294">
        <f t="shared" ref="L86:O86" si="112">SUM(L82:L85)</f>
        <v>0</v>
      </c>
      <c r="M86" s="294">
        <f t="shared" si="112"/>
        <v>0</v>
      </c>
      <c r="N86" s="294">
        <f t="shared" si="112"/>
        <v>0</v>
      </c>
      <c r="O86" s="294">
        <f t="shared" si="112"/>
        <v>0</v>
      </c>
    </row>
    <row r="87" spans="2:15" x14ac:dyDescent="0.25">
      <c r="B87" s="295" t="s">
        <v>201</v>
      </c>
      <c r="C87" s="289"/>
      <c r="D87" s="296">
        <f>'Forecast Revenue - Costs'!D23</f>
        <v>25</v>
      </c>
      <c r="E87" s="296">
        <f>'Forecast Revenue - Costs'!E23</f>
        <v>25</v>
      </c>
      <c r="F87" s="296">
        <f>'Forecast Revenue - Costs'!F23</f>
        <v>25</v>
      </c>
      <c r="G87" s="296">
        <f>'Forecast Revenue - Costs'!G23</f>
        <v>25</v>
      </c>
      <c r="H87" s="296">
        <f>'Forecast Revenue - Costs'!H23</f>
        <v>25</v>
      </c>
      <c r="J87" s="289"/>
      <c r="K87" s="296"/>
      <c r="L87" s="296"/>
      <c r="M87" s="296"/>
      <c r="N87" s="296"/>
      <c r="O87" s="296"/>
    </row>
    <row r="88" spans="2:15" x14ac:dyDescent="0.25">
      <c r="B88" s="280" t="s">
        <v>202</v>
      </c>
      <c r="C88" s="278"/>
      <c r="D88" s="279">
        <f>D86*D87</f>
        <v>15941.474437579916</v>
      </c>
      <c r="E88" s="279">
        <f t="shared" ref="E88:H88" si="113">E86*E87</f>
        <v>15941.474437579916</v>
      </c>
      <c r="F88" s="279">
        <f t="shared" si="113"/>
        <v>16116.830656393293</v>
      </c>
      <c r="G88" s="279">
        <f t="shared" si="113"/>
        <v>16489.645183136981</v>
      </c>
      <c r="H88" s="279">
        <f t="shared" si="113"/>
        <v>17046.542925530644</v>
      </c>
      <c r="J88" s="278"/>
      <c r="K88" s="279"/>
      <c r="L88" s="279"/>
      <c r="M88" s="279"/>
      <c r="N88" s="279"/>
      <c r="O88" s="279"/>
    </row>
    <row r="90" spans="2:15" x14ac:dyDescent="0.25">
      <c r="B90" s="285" t="s">
        <v>206</v>
      </c>
      <c r="C90" s="286"/>
      <c r="D90" s="358" t="s">
        <v>199</v>
      </c>
      <c r="E90" s="359"/>
      <c r="F90" s="359"/>
      <c r="G90" s="359"/>
      <c r="H90" s="359"/>
      <c r="J90" s="286"/>
      <c r="K90" s="358" t="s">
        <v>199</v>
      </c>
      <c r="L90" s="359"/>
      <c r="M90" s="359"/>
      <c r="N90" s="359"/>
      <c r="O90" s="359"/>
    </row>
    <row r="91" spans="2:15" x14ac:dyDescent="0.25">
      <c r="B91" s="287" t="s">
        <v>173</v>
      </c>
      <c r="C91" s="288">
        <f>'Proposed price'!Y41</f>
        <v>663.67334715948004</v>
      </c>
      <c r="D91" s="289">
        <f>C91*D$1</f>
        <v>663.67334715948004</v>
      </c>
      <c r="E91" s="289">
        <f t="shared" ref="E91" si="114">D91*E$1</f>
        <v>663.67334715948004</v>
      </c>
      <c r="F91" s="289">
        <f t="shared" ref="F91" si="115">E91*F$1</f>
        <v>670.9737539782343</v>
      </c>
      <c r="G91" s="289">
        <f t="shared" ref="G91" si="116">F91*G$1</f>
        <v>686.49471885525872</v>
      </c>
      <c r="H91" s="289">
        <f t="shared" ref="H91" si="117">G91*H$1</f>
        <v>709.67941172461337</v>
      </c>
      <c r="J91" s="288"/>
      <c r="K91" s="289">
        <f>J91*K$1</f>
        <v>0</v>
      </c>
      <c r="L91" s="289">
        <f t="shared" ref="L91" si="118">K91*L$1</f>
        <v>0</v>
      </c>
      <c r="M91" s="289">
        <f t="shared" ref="M91" si="119">L91*M$1</f>
        <v>0</v>
      </c>
      <c r="N91" s="289">
        <f t="shared" ref="N91" si="120">M91*N$1</f>
        <v>0</v>
      </c>
      <c r="O91" s="289">
        <f t="shared" ref="O91" si="121">N91*O$1</f>
        <v>0</v>
      </c>
    </row>
    <row r="92" spans="2:15" x14ac:dyDescent="0.25">
      <c r="B92" s="287" t="s">
        <v>174</v>
      </c>
      <c r="C92" s="288">
        <f>'Proposed price'!Z41</f>
        <v>0</v>
      </c>
      <c r="D92" s="289">
        <f>C92</f>
        <v>0</v>
      </c>
      <c r="E92" s="289">
        <f t="shared" ref="E92:H92" si="122">D92</f>
        <v>0</v>
      </c>
      <c r="F92" s="289">
        <f t="shared" si="122"/>
        <v>0</v>
      </c>
      <c r="G92" s="289">
        <f t="shared" si="122"/>
        <v>0</v>
      </c>
      <c r="H92" s="289">
        <f t="shared" si="122"/>
        <v>0</v>
      </c>
      <c r="J92" s="288"/>
      <c r="K92" s="289">
        <f>J92</f>
        <v>0</v>
      </c>
      <c r="L92" s="289">
        <f t="shared" ref="L92:L93" si="123">K92</f>
        <v>0</v>
      </c>
      <c r="M92" s="289">
        <f t="shared" ref="M92:M93" si="124">L92</f>
        <v>0</v>
      </c>
      <c r="N92" s="289">
        <f t="shared" ref="N92:N93" si="125">M92</f>
        <v>0</v>
      </c>
      <c r="O92" s="289">
        <f t="shared" ref="O92:O93" si="126">N92</f>
        <v>0</v>
      </c>
    </row>
    <row r="93" spans="2:15" x14ac:dyDescent="0.25">
      <c r="B93" s="287" t="s">
        <v>175</v>
      </c>
      <c r="C93" s="288">
        <f>'Proposed price'!AA41</f>
        <v>0</v>
      </c>
      <c r="D93" s="289">
        <f>C93</f>
        <v>0</v>
      </c>
      <c r="E93" s="289">
        <f t="shared" ref="E93:H93" si="127">D93</f>
        <v>0</v>
      </c>
      <c r="F93" s="289">
        <f t="shared" si="127"/>
        <v>0</v>
      </c>
      <c r="G93" s="289">
        <f t="shared" si="127"/>
        <v>0</v>
      </c>
      <c r="H93" s="289">
        <f t="shared" si="127"/>
        <v>0</v>
      </c>
      <c r="J93" s="288"/>
      <c r="K93" s="289">
        <f>J93</f>
        <v>0</v>
      </c>
      <c r="L93" s="289">
        <f t="shared" si="123"/>
        <v>0</v>
      </c>
      <c r="M93" s="289">
        <f t="shared" si="124"/>
        <v>0</v>
      </c>
      <c r="N93" s="289">
        <f t="shared" si="125"/>
        <v>0</v>
      </c>
      <c r="O93" s="289">
        <f t="shared" si="126"/>
        <v>0</v>
      </c>
    </row>
    <row r="94" spans="2:15" x14ac:dyDescent="0.25">
      <c r="B94" s="290" t="s">
        <v>195</v>
      </c>
      <c r="C94" s="291">
        <f>'Proposed price'!AD41</f>
        <v>663.67334715948004</v>
      </c>
      <c r="D94" s="276">
        <f>SUM(D91:D93)</f>
        <v>663.67334715948004</v>
      </c>
      <c r="E94" s="276">
        <f t="shared" ref="E94:H94" si="128">SUM(E91:E93)</f>
        <v>663.67334715948004</v>
      </c>
      <c r="F94" s="276">
        <f t="shared" si="128"/>
        <v>670.9737539782343</v>
      </c>
      <c r="G94" s="276">
        <f t="shared" si="128"/>
        <v>686.49471885525872</v>
      </c>
      <c r="H94" s="276">
        <f t="shared" si="128"/>
        <v>709.67941172461337</v>
      </c>
      <c r="J94" s="291"/>
      <c r="K94" s="276">
        <f>SUM(K91:K93)</f>
        <v>0</v>
      </c>
      <c r="L94" s="276">
        <f t="shared" ref="L94:O94" si="129">SUM(L91:L93)</f>
        <v>0</v>
      </c>
      <c r="M94" s="276">
        <f t="shared" si="129"/>
        <v>0</v>
      </c>
      <c r="N94" s="276">
        <f t="shared" si="129"/>
        <v>0</v>
      </c>
      <c r="O94" s="276">
        <f t="shared" si="129"/>
        <v>0</v>
      </c>
    </row>
    <row r="95" spans="2:15" x14ac:dyDescent="0.25">
      <c r="B95" s="287" t="s">
        <v>179</v>
      </c>
      <c r="C95" s="288">
        <f>'Proposed price'!AE41</f>
        <v>309.22307379600295</v>
      </c>
      <c r="D95" s="289">
        <f>D94*D$3</f>
        <v>309.22307379600295</v>
      </c>
      <c r="E95" s="289">
        <f t="shared" ref="E95:H95" si="130">E94*E$3</f>
        <v>309.22307379600295</v>
      </c>
      <c r="F95" s="289">
        <f t="shared" si="130"/>
        <v>312.62452760775898</v>
      </c>
      <c r="G95" s="289">
        <f t="shared" si="130"/>
        <v>319.85615818038161</v>
      </c>
      <c r="H95" s="289">
        <f t="shared" si="130"/>
        <v>330.65852356805681</v>
      </c>
      <c r="J95" s="288"/>
      <c r="K95" s="289">
        <f>K94*K$3</f>
        <v>0</v>
      </c>
      <c r="L95" s="289">
        <f t="shared" ref="L95:O95" si="131">L94*L$3</f>
        <v>0</v>
      </c>
      <c r="M95" s="289">
        <f t="shared" si="131"/>
        <v>0</v>
      </c>
      <c r="N95" s="289">
        <f t="shared" si="131"/>
        <v>0</v>
      </c>
      <c r="O95" s="289">
        <f t="shared" si="131"/>
        <v>0</v>
      </c>
    </row>
    <row r="96" spans="2:15" x14ac:dyDescent="0.25">
      <c r="B96" s="287" t="s">
        <v>180</v>
      </c>
      <c r="C96" s="288">
        <f>'Proposed price'!AF41</f>
        <v>106.43832872550291</v>
      </c>
      <c r="D96" s="289">
        <f>D94*D$4</f>
        <v>106.43832872550291</v>
      </c>
      <c r="E96" s="289">
        <f t="shared" ref="E96:H96" si="132">E94*E$4</f>
        <v>106.43832872550291</v>
      </c>
      <c r="F96" s="289">
        <f t="shared" si="132"/>
        <v>107.60915034148344</v>
      </c>
      <c r="G96" s="289">
        <f t="shared" si="132"/>
        <v>110.09836520718262</v>
      </c>
      <c r="H96" s="289">
        <f t="shared" si="132"/>
        <v>113.81667026130316</v>
      </c>
      <c r="J96" s="288"/>
      <c r="K96" s="289">
        <f>K94*K$4</f>
        <v>0</v>
      </c>
      <c r="L96" s="289">
        <f t="shared" ref="L96:O96" si="133">L94*L$4</f>
        <v>0</v>
      </c>
      <c r="M96" s="289">
        <f t="shared" si="133"/>
        <v>0</v>
      </c>
      <c r="N96" s="289">
        <f t="shared" si="133"/>
        <v>0</v>
      </c>
      <c r="O96" s="289">
        <f t="shared" si="133"/>
        <v>0</v>
      </c>
    </row>
    <row r="97" spans="2:15" x14ac:dyDescent="0.25">
      <c r="B97" s="287" t="s">
        <v>181</v>
      </c>
      <c r="C97" s="288">
        <f>'Proposed price'!AG41</f>
        <v>68.451409824768135</v>
      </c>
      <c r="D97" s="289">
        <f>SUM(D94:D96)*D$5</f>
        <v>68.45140982476812</v>
      </c>
      <c r="E97" s="289">
        <f t="shared" ref="E97:H97" si="134">SUM(E94:E96)*E$5</f>
        <v>68.45140982476812</v>
      </c>
      <c r="F97" s="289">
        <f t="shared" si="134"/>
        <v>69.204375332840584</v>
      </c>
      <c r="G97" s="289">
        <f t="shared" si="134"/>
        <v>70.805210943039839</v>
      </c>
      <c r="H97" s="289">
        <f t="shared" si="134"/>
        <v>73.196485084233004</v>
      </c>
      <c r="J97" s="288"/>
      <c r="K97" s="289">
        <f>SUM(K94:K96)*K$5</f>
        <v>0</v>
      </c>
      <c r="L97" s="289">
        <f t="shared" ref="L97:O97" si="135">SUM(L94:L96)*L$5</f>
        <v>0</v>
      </c>
      <c r="M97" s="289">
        <f t="shared" si="135"/>
        <v>0</v>
      </c>
      <c r="N97" s="289">
        <f t="shared" si="135"/>
        <v>0</v>
      </c>
      <c r="O97" s="289">
        <f t="shared" si="135"/>
        <v>0</v>
      </c>
    </row>
    <row r="98" spans="2:15" x14ac:dyDescent="0.25">
      <c r="B98" s="292" t="s">
        <v>200</v>
      </c>
      <c r="C98" s="293">
        <f>'Proposed price'!AH41</f>
        <v>1147.7861595057541</v>
      </c>
      <c r="D98" s="294">
        <f>SUM(D94:D97)</f>
        <v>1147.7861595057539</v>
      </c>
      <c r="E98" s="294">
        <f t="shared" ref="E98:H98" si="136">SUM(E94:E97)</f>
        <v>1147.7861595057539</v>
      </c>
      <c r="F98" s="294">
        <f t="shared" si="136"/>
        <v>1160.4118072603173</v>
      </c>
      <c r="G98" s="294">
        <f t="shared" si="136"/>
        <v>1187.2544531858628</v>
      </c>
      <c r="H98" s="294">
        <f t="shared" si="136"/>
        <v>1227.3510906382064</v>
      </c>
      <c r="J98" s="293"/>
      <c r="K98" s="294">
        <f>SUM(K94:K97)</f>
        <v>0</v>
      </c>
      <c r="L98" s="294">
        <f t="shared" ref="L98:O98" si="137">SUM(L94:L97)</f>
        <v>0</v>
      </c>
      <c r="M98" s="294">
        <f t="shared" si="137"/>
        <v>0</v>
      </c>
      <c r="N98" s="294">
        <f t="shared" si="137"/>
        <v>0</v>
      </c>
      <c r="O98" s="294">
        <f t="shared" si="137"/>
        <v>0</v>
      </c>
    </row>
    <row r="99" spans="2:15" x14ac:dyDescent="0.25">
      <c r="B99" s="295" t="s">
        <v>201</v>
      </c>
      <c r="C99" s="289"/>
      <c r="D99" s="296">
        <f>'Forecast Revenue - Costs'!D24</f>
        <v>10</v>
      </c>
      <c r="E99" s="296">
        <f>'Forecast Revenue - Costs'!E24</f>
        <v>10</v>
      </c>
      <c r="F99" s="296">
        <f>'Forecast Revenue - Costs'!F24</f>
        <v>10</v>
      </c>
      <c r="G99" s="296">
        <f>'Forecast Revenue - Costs'!G24</f>
        <v>10</v>
      </c>
      <c r="H99" s="296">
        <f>'Forecast Revenue - Costs'!H24</f>
        <v>10</v>
      </c>
      <c r="J99" s="289"/>
      <c r="K99" s="296"/>
      <c r="L99" s="296"/>
      <c r="M99" s="296"/>
      <c r="N99" s="296"/>
      <c r="O99" s="296"/>
    </row>
    <row r="100" spans="2:15" x14ac:dyDescent="0.25">
      <c r="B100" s="280" t="s">
        <v>202</v>
      </c>
      <c r="C100" s="278"/>
      <c r="D100" s="279">
        <f>D98*D99</f>
        <v>11477.861595057539</v>
      </c>
      <c r="E100" s="279">
        <f t="shared" ref="E100:H100" si="138">E98*E99</f>
        <v>11477.861595057539</v>
      </c>
      <c r="F100" s="279">
        <f t="shared" si="138"/>
        <v>11604.118072603174</v>
      </c>
      <c r="G100" s="279">
        <f t="shared" si="138"/>
        <v>11872.544531858628</v>
      </c>
      <c r="H100" s="279">
        <f t="shared" si="138"/>
        <v>12273.510906382064</v>
      </c>
      <c r="J100" s="278"/>
      <c r="K100" s="279"/>
      <c r="L100" s="279"/>
      <c r="M100" s="279"/>
      <c r="N100" s="279"/>
      <c r="O100" s="279"/>
    </row>
    <row r="102" spans="2:15" x14ac:dyDescent="0.25">
      <c r="B102" s="285" t="s">
        <v>162</v>
      </c>
      <c r="C102" s="286"/>
      <c r="D102" s="358" t="s">
        <v>199</v>
      </c>
      <c r="E102" s="359"/>
      <c r="F102" s="359"/>
      <c r="G102" s="359"/>
      <c r="H102" s="359"/>
      <c r="J102" s="286"/>
      <c r="K102" s="358" t="s">
        <v>199</v>
      </c>
      <c r="L102" s="359"/>
      <c r="M102" s="359"/>
      <c r="N102" s="359"/>
      <c r="O102" s="359"/>
    </row>
    <row r="103" spans="2:15" x14ac:dyDescent="0.25">
      <c r="B103" s="287" t="s">
        <v>173</v>
      </c>
      <c r="C103" s="288">
        <f>'Proposed price'!AP8</f>
        <v>73.74148301772</v>
      </c>
      <c r="D103" s="289">
        <f>C103*D$1</f>
        <v>73.74148301772</v>
      </c>
      <c r="E103" s="289">
        <f t="shared" ref="E103:H103" si="139">D103*E$1</f>
        <v>73.74148301772</v>
      </c>
      <c r="F103" s="289">
        <f t="shared" si="139"/>
        <v>74.552639330914914</v>
      </c>
      <c r="G103" s="289">
        <f t="shared" si="139"/>
        <v>76.277190983917635</v>
      </c>
      <c r="H103" s="289">
        <f t="shared" si="139"/>
        <v>78.853267969401486</v>
      </c>
      <c r="J103" s="288"/>
      <c r="K103" s="289">
        <f>J103*K$1</f>
        <v>0</v>
      </c>
      <c r="L103" s="289">
        <f t="shared" ref="L103:O103" si="140">K103*L$1</f>
        <v>0</v>
      </c>
      <c r="M103" s="289">
        <f t="shared" si="140"/>
        <v>0</v>
      </c>
      <c r="N103" s="289">
        <f t="shared" si="140"/>
        <v>0</v>
      </c>
      <c r="O103" s="289">
        <f t="shared" si="140"/>
        <v>0</v>
      </c>
    </row>
    <row r="104" spans="2:15" x14ac:dyDescent="0.25">
      <c r="B104" s="287" t="s">
        <v>174</v>
      </c>
      <c r="C104" s="288">
        <f>'Proposed price'!AQ8</f>
        <v>0</v>
      </c>
      <c r="D104" s="289">
        <f>C104</f>
        <v>0</v>
      </c>
      <c r="E104" s="289">
        <f t="shared" ref="E104:H104" si="141">D104</f>
        <v>0</v>
      </c>
      <c r="F104" s="289">
        <f t="shared" si="141"/>
        <v>0</v>
      </c>
      <c r="G104" s="289">
        <f t="shared" si="141"/>
        <v>0</v>
      </c>
      <c r="H104" s="289">
        <f t="shared" si="141"/>
        <v>0</v>
      </c>
      <c r="J104" s="288"/>
      <c r="K104" s="289">
        <f>J104</f>
        <v>0</v>
      </c>
      <c r="L104" s="289">
        <f t="shared" ref="L104:O105" si="142">K104</f>
        <v>0</v>
      </c>
      <c r="M104" s="289">
        <f t="shared" si="142"/>
        <v>0</v>
      </c>
      <c r="N104" s="289">
        <f t="shared" si="142"/>
        <v>0</v>
      </c>
      <c r="O104" s="289">
        <f t="shared" si="142"/>
        <v>0</v>
      </c>
    </row>
    <row r="105" spans="2:15" x14ac:dyDescent="0.25">
      <c r="B105" s="287" t="s">
        <v>175</v>
      </c>
      <c r="C105" s="288">
        <f>'Proposed price'!AR8</f>
        <v>0</v>
      </c>
      <c r="D105" s="289">
        <f>C105</f>
        <v>0</v>
      </c>
      <c r="E105" s="289">
        <f t="shared" ref="E105:H105" si="143">D105</f>
        <v>0</v>
      </c>
      <c r="F105" s="289">
        <f t="shared" si="143"/>
        <v>0</v>
      </c>
      <c r="G105" s="289">
        <f t="shared" si="143"/>
        <v>0</v>
      </c>
      <c r="H105" s="289">
        <f t="shared" si="143"/>
        <v>0</v>
      </c>
      <c r="J105" s="288"/>
      <c r="K105" s="289">
        <f>J105</f>
        <v>0</v>
      </c>
      <c r="L105" s="289">
        <f t="shared" si="142"/>
        <v>0</v>
      </c>
      <c r="M105" s="289">
        <f t="shared" si="142"/>
        <v>0</v>
      </c>
      <c r="N105" s="289">
        <f t="shared" si="142"/>
        <v>0</v>
      </c>
      <c r="O105" s="289">
        <f t="shared" si="142"/>
        <v>0</v>
      </c>
    </row>
    <row r="106" spans="2:15" x14ac:dyDescent="0.25">
      <c r="B106" s="290" t="s">
        <v>195</v>
      </c>
      <c r="C106" s="373">
        <f>'Proposed price'!AU8</f>
        <v>73.74148301772</v>
      </c>
      <c r="D106" s="278">
        <f>SUM(D103:D105)</f>
        <v>73.74148301772</v>
      </c>
      <c r="E106" s="278">
        <f t="shared" ref="E106:H106" si="144">SUM(E103:E105)</f>
        <v>73.74148301772</v>
      </c>
      <c r="F106" s="278">
        <f t="shared" si="144"/>
        <v>74.552639330914914</v>
      </c>
      <c r="G106" s="278">
        <f t="shared" si="144"/>
        <v>76.277190983917635</v>
      </c>
      <c r="H106" s="278">
        <f t="shared" si="144"/>
        <v>78.853267969401486</v>
      </c>
      <c r="J106" s="291"/>
      <c r="K106" s="276">
        <f>SUM(K103:K105)</f>
        <v>0</v>
      </c>
      <c r="L106" s="276">
        <f t="shared" ref="L106:O106" si="145">SUM(L103:L105)</f>
        <v>0</v>
      </c>
      <c r="M106" s="276">
        <f t="shared" si="145"/>
        <v>0</v>
      </c>
      <c r="N106" s="276">
        <f t="shared" si="145"/>
        <v>0</v>
      </c>
      <c r="O106" s="276">
        <f t="shared" si="145"/>
        <v>0</v>
      </c>
    </row>
    <row r="107" spans="2:15" x14ac:dyDescent="0.25">
      <c r="B107" s="287" t="s">
        <v>179</v>
      </c>
      <c r="C107" s="288">
        <f>'Proposed price'!AV8</f>
        <v>34.358119310666993</v>
      </c>
      <c r="D107" s="289">
        <f>D106*D$3</f>
        <v>34.358119310666993</v>
      </c>
      <c r="E107" s="289">
        <f t="shared" ref="E107:H107" si="146">E106*E$3</f>
        <v>34.358119310666993</v>
      </c>
      <c r="F107" s="289">
        <f t="shared" si="146"/>
        <v>34.736058623084325</v>
      </c>
      <c r="G107" s="289">
        <f t="shared" si="146"/>
        <v>35.539573131153517</v>
      </c>
      <c r="H107" s="289">
        <f t="shared" si="146"/>
        <v>36.739835952006317</v>
      </c>
      <c r="J107" s="288"/>
      <c r="K107" s="289">
        <f>K106*K$3</f>
        <v>0</v>
      </c>
      <c r="L107" s="289">
        <f t="shared" ref="L107:O107" si="147">L106*L$3</f>
        <v>0</v>
      </c>
      <c r="M107" s="289">
        <f t="shared" si="147"/>
        <v>0</v>
      </c>
      <c r="N107" s="289">
        <f t="shared" si="147"/>
        <v>0</v>
      </c>
      <c r="O107" s="289">
        <f t="shared" si="147"/>
        <v>0</v>
      </c>
    </row>
    <row r="108" spans="2:15" x14ac:dyDescent="0.25">
      <c r="B108" s="287" t="s">
        <v>180</v>
      </c>
      <c r="C108" s="288">
        <f>'Proposed price'!AW8</f>
        <v>11.826480969500322</v>
      </c>
      <c r="D108" s="289">
        <f>D106*D$4</f>
        <v>11.826480969500322</v>
      </c>
      <c r="E108" s="289">
        <f t="shared" ref="E108:H108" si="148">E106*E$4</f>
        <v>11.826480969500322</v>
      </c>
      <c r="F108" s="289">
        <f t="shared" si="148"/>
        <v>11.956572260164824</v>
      </c>
      <c r="G108" s="289">
        <f t="shared" si="148"/>
        <v>12.233151689686958</v>
      </c>
      <c r="H108" s="289">
        <f t="shared" si="148"/>
        <v>12.646296695700352</v>
      </c>
      <c r="J108" s="288"/>
      <c r="K108" s="289">
        <f>K106*K$4</f>
        <v>0</v>
      </c>
      <c r="L108" s="289">
        <f t="shared" ref="L108:O108" si="149">L106*L$4</f>
        <v>0</v>
      </c>
      <c r="M108" s="289">
        <f t="shared" si="149"/>
        <v>0</v>
      </c>
      <c r="N108" s="289">
        <f t="shared" si="149"/>
        <v>0</v>
      </c>
      <c r="O108" s="289">
        <f t="shared" si="149"/>
        <v>0</v>
      </c>
    </row>
    <row r="109" spans="2:15" x14ac:dyDescent="0.25">
      <c r="B109" s="287" t="s">
        <v>181</v>
      </c>
      <c r="C109" s="288">
        <f>'Proposed price'!AX8</f>
        <v>7.6057122027520139</v>
      </c>
      <c r="D109" s="289">
        <f>SUM(D106:D108)*D$5</f>
        <v>7.6057122027520139</v>
      </c>
      <c r="E109" s="289">
        <f t="shared" ref="E109:H109" si="150">SUM(E106:E108)*E$5</f>
        <v>7.6057122027520139</v>
      </c>
      <c r="F109" s="289">
        <f t="shared" si="150"/>
        <v>7.6893750369822857</v>
      </c>
      <c r="G109" s="289">
        <f t="shared" si="150"/>
        <v>7.8672456603377601</v>
      </c>
      <c r="H109" s="289">
        <f t="shared" si="150"/>
        <v>8.132942787136999</v>
      </c>
      <c r="J109" s="288"/>
      <c r="K109" s="289">
        <f>SUM(K106:K108)*K$5</f>
        <v>0</v>
      </c>
      <c r="L109" s="289">
        <f t="shared" ref="L109:O109" si="151">SUM(L106:L108)*L$5</f>
        <v>0</v>
      </c>
      <c r="M109" s="289">
        <f t="shared" si="151"/>
        <v>0</v>
      </c>
      <c r="N109" s="289">
        <f t="shared" si="151"/>
        <v>0</v>
      </c>
      <c r="O109" s="289">
        <f t="shared" si="151"/>
        <v>0</v>
      </c>
    </row>
    <row r="110" spans="2:15" x14ac:dyDescent="0.25">
      <c r="B110" s="292" t="s">
        <v>200</v>
      </c>
      <c r="C110" s="293">
        <f>'Proposed price'!AY8</f>
        <v>127.53179550063933</v>
      </c>
      <c r="D110" s="294">
        <f>SUM(D106:D109)</f>
        <v>127.53179550063933</v>
      </c>
      <c r="E110" s="294">
        <f t="shared" ref="E110:H110" si="152">SUM(E106:E109)</f>
        <v>127.53179550063933</v>
      </c>
      <c r="F110" s="294">
        <f t="shared" si="152"/>
        <v>128.93464525114635</v>
      </c>
      <c r="G110" s="294">
        <f t="shared" si="152"/>
        <v>131.91716146509589</v>
      </c>
      <c r="H110" s="294">
        <f t="shared" si="152"/>
        <v>136.37234340424516</v>
      </c>
      <c r="J110" s="293"/>
      <c r="K110" s="294">
        <f>SUM(K106:K109)</f>
        <v>0</v>
      </c>
      <c r="L110" s="294">
        <f t="shared" ref="L110:O110" si="153">SUM(L106:L109)</f>
        <v>0</v>
      </c>
      <c r="M110" s="294">
        <f t="shared" si="153"/>
        <v>0</v>
      </c>
      <c r="N110" s="294">
        <f t="shared" si="153"/>
        <v>0</v>
      </c>
      <c r="O110" s="294">
        <f t="shared" si="153"/>
        <v>0</v>
      </c>
    </row>
    <row r="111" spans="2:15" x14ac:dyDescent="0.25">
      <c r="B111" s="295" t="s">
        <v>201</v>
      </c>
      <c r="C111" s="289"/>
      <c r="D111" s="296">
        <f>'Forecast Revenue - Costs'!D25</f>
        <v>50</v>
      </c>
      <c r="E111" s="296">
        <f>'Forecast Revenue - Costs'!E25</f>
        <v>50</v>
      </c>
      <c r="F111" s="296">
        <f>'Forecast Revenue - Costs'!F25</f>
        <v>50</v>
      </c>
      <c r="G111" s="296">
        <f>'Forecast Revenue - Costs'!G25</f>
        <v>50</v>
      </c>
      <c r="H111" s="296">
        <f>'Forecast Revenue - Costs'!H25</f>
        <v>50</v>
      </c>
      <c r="J111" s="289"/>
      <c r="K111" s="296"/>
      <c r="L111" s="296"/>
      <c r="M111" s="296"/>
      <c r="N111" s="296"/>
      <c r="O111" s="296"/>
    </row>
    <row r="112" spans="2:15" x14ac:dyDescent="0.25">
      <c r="B112" s="280" t="s">
        <v>202</v>
      </c>
      <c r="C112" s="278"/>
      <c r="D112" s="279">
        <f>D110*D111</f>
        <v>6376.5897750319664</v>
      </c>
      <c r="E112" s="279">
        <f t="shared" ref="E112:H112" si="154">E110*E111</f>
        <v>6376.5897750319664</v>
      </c>
      <c r="F112" s="279">
        <f t="shared" si="154"/>
        <v>6446.7322625573179</v>
      </c>
      <c r="G112" s="279">
        <f t="shared" si="154"/>
        <v>6595.8580732547944</v>
      </c>
      <c r="H112" s="279">
        <f t="shared" si="154"/>
        <v>6818.6171702122574</v>
      </c>
      <c r="J112" s="278"/>
      <c r="K112" s="279"/>
      <c r="L112" s="279"/>
      <c r="M112" s="279"/>
      <c r="N112" s="279"/>
      <c r="O112" s="279"/>
    </row>
    <row r="114" spans="2:15" x14ac:dyDescent="0.25">
      <c r="B114" s="285" t="s">
        <v>163</v>
      </c>
      <c r="C114" s="286"/>
      <c r="D114" s="358" t="s">
        <v>199</v>
      </c>
      <c r="E114" s="359"/>
      <c r="F114" s="359"/>
      <c r="G114" s="359"/>
      <c r="H114" s="359"/>
      <c r="J114" s="286"/>
      <c r="K114" s="358" t="s">
        <v>199</v>
      </c>
      <c r="L114" s="359"/>
      <c r="M114" s="359"/>
      <c r="N114" s="359"/>
      <c r="O114" s="359"/>
    </row>
    <row r="115" spans="2:15" x14ac:dyDescent="0.25">
      <c r="B115" s="287" t="s">
        <v>173</v>
      </c>
      <c r="C115" s="288">
        <f>'Proposed price'!BG8</f>
        <v>73.74148301772</v>
      </c>
      <c r="D115" s="289">
        <f>C115*D$1</f>
        <v>73.74148301772</v>
      </c>
      <c r="E115" s="289">
        <f t="shared" ref="E115:H115" si="155">D115*E$1</f>
        <v>73.74148301772</v>
      </c>
      <c r="F115" s="289">
        <f t="shared" si="155"/>
        <v>74.552639330914914</v>
      </c>
      <c r="G115" s="289">
        <f t="shared" si="155"/>
        <v>76.277190983917635</v>
      </c>
      <c r="H115" s="289">
        <f t="shared" si="155"/>
        <v>78.853267969401486</v>
      </c>
      <c r="J115" s="288"/>
      <c r="K115" s="289">
        <f>J115*K$1</f>
        <v>0</v>
      </c>
      <c r="L115" s="289">
        <f t="shared" ref="L115:O115" si="156">K115*L$1</f>
        <v>0</v>
      </c>
      <c r="M115" s="289">
        <f t="shared" si="156"/>
        <v>0</v>
      </c>
      <c r="N115" s="289">
        <f t="shared" si="156"/>
        <v>0</v>
      </c>
      <c r="O115" s="289">
        <f t="shared" si="156"/>
        <v>0</v>
      </c>
    </row>
    <row r="116" spans="2:15" x14ac:dyDescent="0.25">
      <c r="B116" s="287" t="s">
        <v>174</v>
      </c>
      <c r="C116" s="288">
        <f>'Proposed price'!BH8</f>
        <v>0</v>
      </c>
      <c r="D116" s="289">
        <f>C116</f>
        <v>0</v>
      </c>
      <c r="E116" s="289">
        <f t="shared" ref="E116:H116" si="157">D116</f>
        <v>0</v>
      </c>
      <c r="F116" s="289">
        <f t="shared" si="157"/>
        <v>0</v>
      </c>
      <c r="G116" s="289">
        <f t="shared" si="157"/>
        <v>0</v>
      </c>
      <c r="H116" s="289">
        <f t="shared" si="157"/>
        <v>0</v>
      </c>
      <c r="J116" s="288"/>
      <c r="K116" s="289">
        <f>J116</f>
        <v>0</v>
      </c>
      <c r="L116" s="289">
        <f t="shared" ref="L116:O117" si="158">K116</f>
        <v>0</v>
      </c>
      <c r="M116" s="289">
        <f t="shared" si="158"/>
        <v>0</v>
      </c>
      <c r="N116" s="289">
        <f t="shared" si="158"/>
        <v>0</v>
      </c>
      <c r="O116" s="289">
        <f t="shared" si="158"/>
        <v>0</v>
      </c>
    </row>
    <row r="117" spans="2:15" x14ac:dyDescent="0.25">
      <c r="B117" s="287" t="s">
        <v>175</v>
      </c>
      <c r="C117" s="288">
        <f>'Proposed price'!BI8</f>
        <v>0</v>
      </c>
      <c r="D117" s="289">
        <f>C117</f>
        <v>0</v>
      </c>
      <c r="E117" s="289">
        <f t="shared" ref="E117:H117" si="159">D117</f>
        <v>0</v>
      </c>
      <c r="F117" s="289">
        <f t="shared" si="159"/>
        <v>0</v>
      </c>
      <c r="G117" s="289">
        <f t="shared" si="159"/>
        <v>0</v>
      </c>
      <c r="H117" s="289">
        <f t="shared" si="159"/>
        <v>0</v>
      </c>
      <c r="J117" s="288"/>
      <c r="K117" s="289">
        <f>J117</f>
        <v>0</v>
      </c>
      <c r="L117" s="289">
        <f t="shared" si="158"/>
        <v>0</v>
      </c>
      <c r="M117" s="289">
        <f t="shared" si="158"/>
        <v>0</v>
      </c>
      <c r="N117" s="289">
        <f t="shared" si="158"/>
        <v>0</v>
      </c>
      <c r="O117" s="289">
        <f t="shared" si="158"/>
        <v>0</v>
      </c>
    </row>
    <row r="118" spans="2:15" x14ac:dyDescent="0.25">
      <c r="B118" s="290" t="s">
        <v>195</v>
      </c>
      <c r="C118" s="373">
        <f>'Proposed price'!BL8</f>
        <v>73.74148301772</v>
      </c>
      <c r="D118" s="278">
        <f>SUM(D115:D117)</f>
        <v>73.74148301772</v>
      </c>
      <c r="E118" s="278">
        <f t="shared" ref="E118:H118" si="160">SUM(E115:E117)</f>
        <v>73.74148301772</v>
      </c>
      <c r="F118" s="278">
        <f t="shared" si="160"/>
        <v>74.552639330914914</v>
      </c>
      <c r="G118" s="278">
        <f t="shared" si="160"/>
        <v>76.277190983917635</v>
      </c>
      <c r="H118" s="278">
        <f t="shared" si="160"/>
        <v>78.853267969401486</v>
      </c>
      <c r="J118" s="291"/>
      <c r="K118" s="276">
        <f>SUM(K115:K117)</f>
        <v>0</v>
      </c>
      <c r="L118" s="276">
        <f t="shared" ref="L118:O118" si="161">SUM(L115:L117)</f>
        <v>0</v>
      </c>
      <c r="M118" s="276">
        <f t="shared" si="161"/>
        <v>0</v>
      </c>
      <c r="N118" s="276">
        <f t="shared" si="161"/>
        <v>0</v>
      </c>
      <c r="O118" s="276">
        <f t="shared" si="161"/>
        <v>0</v>
      </c>
    </row>
    <row r="119" spans="2:15" x14ac:dyDescent="0.25">
      <c r="B119" s="287" t="s">
        <v>179</v>
      </c>
      <c r="C119" s="288">
        <f>'Proposed price'!BM8</f>
        <v>34.358119310666993</v>
      </c>
      <c r="D119" s="289">
        <f>D118*D$3</f>
        <v>34.358119310666993</v>
      </c>
      <c r="E119" s="289">
        <f t="shared" ref="E119:H119" si="162">E118*E$3</f>
        <v>34.358119310666993</v>
      </c>
      <c r="F119" s="289">
        <f t="shared" si="162"/>
        <v>34.736058623084325</v>
      </c>
      <c r="G119" s="289">
        <f t="shared" si="162"/>
        <v>35.539573131153517</v>
      </c>
      <c r="H119" s="289">
        <f t="shared" si="162"/>
        <v>36.739835952006317</v>
      </c>
      <c r="J119" s="288"/>
      <c r="K119" s="289">
        <f>K118*K$3</f>
        <v>0</v>
      </c>
      <c r="L119" s="289">
        <f t="shared" ref="L119:O119" si="163">L118*L$3</f>
        <v>0</v>
      </c>
      <c r="M119" s="289">
        <f t="shared" si="163"/>
        <v>0</v>
      </c>
      <c r="N119" s="289">
        <f t="shared" si="163"/>
        <v>0</v>
      </c>
      <c r="O119" s="289">
        <f t="shared" si="163"/>
        <v>0</v>
      </c>
    </row>
    <row r="120" spans="2:15" x14ac:dyDescent="0.25">
      <c r="B120" s="287" t="s">
        <v>180</v>
      </c>
      <c r="C120" s="288">
        <f>'Proposed price'!BN8</f>
        <v>11.826480969500322</v>
      </c>
      <c r="D120" s="289">
        <f>D118*D$4</f>
        <v>11.826480969500322</v>
      </c>
      <c r="E120" s="289">
        <f t="shared" ref="E120:H120" si="164">E118*E$4</f>
        <v>11.826480969500322</v>
      </c>
      <c r="F120" s="289">
        <f t="shared" si="164"/>
        <v>11.956572260164824</v>
      </c>
      <c r="G120" s="289">
        <f t="shared" si="164"/>
        <v>12.233151689686958</v>
      </c>
      <c r="H120" s="289">
        <f t="shared" si="164"/>
        <v>12.646296695700352</v>
      </c>
      <c r="J120" s="288"/>
      <c r="K120" s="289">
        <f>K118*K$4</f>
        <v>0</v>
      </c>
      <c r="L120" s="289">
        <f t="shared" ref="L120:O120" si="165">L118*L$4</f>
        <v>0</v>
      </c>
      <c r="M120" s="289">
        <f t="shared" si="165"/>
        <v>0</v>
      </c>
      <c r="N120" s="289">
        <f t="shared" si="165"/>
        <v>0</v>
      </c>
      <c r="O120" s="289">
        <f t="shared" si="165"/>
        <v>0</v>
      </c>
    </row>
    <row r="121" spans="2:15" x14ac:dyDescent="0.25">
      <c r="B121" s="287" t="s">
        <v>181</v>
      </c>
      <c r="C121" s="288">
        <f>'Proposed price'!BO8</f>
        <v>7.6057122027520139</v>
      </c>
      <c r="D121" s="289">
        <f>SUM(D118:D120)*D$5</f>
        <v>7.6057122027520139</v>
      </c>
      <c r="E121" s="289">
        <f>SUM(E118:E120)*E$5</f>
        <v>7.6057122027520139</v>
      </c>
      <c r="F121" s="289">
        <f t="shared" ref="F121:H121" si="166">SUM(F118:F120)*F$5</f>
        <v>7.6893750369822857</v>
      </c>
      <c r="G121" s="289">
        <f t="shared" si="166"/>
        <v>7.8672456603377601</v>
      </c>
      <c r="H121" s="289">
        <f t="shared" si="166"/>
        <v>8.132942787136999</v>
      </c>
      <c r="J121" s="288"/>
      <c r="K121" s="289">
        <f>SUM(K118:K120)*K$5</f>
        <v>0</v>
      </c>
      <c r="L121" s="289">
        <f t="shared" ref="L121:O121" si="167">SUM(L118:L120)*L$5</f>
        <v>0</v>
      </c>
      <c r="M121" s="289">
        <f t="shared" si="167"/>
        <v>0</v>
      </c>
      <c r="N121" s="289">
        <f t="shared" si="167"/>
        <v>0</v>
      </c>
      <c r="O121" s="289">
        <f t="shared" si="167"/>
        <v>0</v>
      </c>
    </row>
    <row r="122" spans="2:15" x14ac:dyDescent="0.25">
      <c r="B122" s="292" t="s">
        <v>200</v>
      </c>
      <c r="C122" s="293">
        <f>'Proposed price'!BP8</f>
        <v>127.53179550063933</v>
      </c>
      <c r="D122" s="294">
        <f>SUM(D118:D121)</f>
        <v>127.53179550063933</v>
      </c>
      <c r="E122" s="294">
        <f t="shared" ref="E122:H122" si="168">SUM(E118:E121)</f>
        <v>127.53179550063933</v>
      </c>
      <c r="F122" s="294">
        <f t="shared" si="168"/>
        <v>128.93464525114635</v>
      </c>
      <c r="G122" s="294">
        <f t="shared" si="168"/>
        <v>131.91716146509589</v>
      </c>
      <c r="H122" s="294">
        <f t="shared" si="168"/>
        <v>136.37234340424516</v>
      </c>
      <c r="J122" s="293"/>
      <c r="K122" s="294">
        <f>SUM(K118:K121)</f>
        <v>0</v>
      </c>
      <c r="L122" s="294">
        <f t="shared" ref="L122:O122" si="169">SUM(L118:L121)</f>
        <v>0</v>
      </c>
      <c r="M122" s="294">
        <f t="shared" si="169"/>
        <v>0</v>
      </c>
      <c r="N122" s="294">
        <f t="shared" si="169"/>
        <v>0</v>
      </c>
      <c r="O122" s="294">
        <f t="shared" si="169"/>
        <v>0</v>
      </c>
    </row>
    <row r="123" spans="2:15" x14ac:dyDescent="0.25">
      <c r="B123" s="295" t="s">
        <v>201</v>
      </c>
      <c r="C123" s="289"/>
      <c r="D123" s="296">
        <f>'Forecast Revenue - Costs'!D26</f>
        <v>280</v>
      </c>
      <c r="E123" s="296">
        <f>'Forecast Revenue - Costs'!E26</f>
        <v>280</v>
      </c>
      <c r="F123" s="296">
        <f>'Forecast Revenue - Costs'!F26</f>
        <v>280</v>
      </c>
      <c r="G123" s="296">
        <f>'Forecast Revenue - Costs'!G26</f>
        <v>280</v>
      </c>
      <c r="H123" s="296">
        <f>'Forecast Revenue - Costs'!H26</f>
        <v>280</v>
      </c>
      <c r="J123" s="289"/>
      <c r="K123" s="296"/>
      <c r="L123" s="296"/>
      <c r="M123" s="296"/>
      <c r="N123" s="296"/>
      <c r="O123" s="296"/>
    </row>
    <row r="124" spans="2:15" x14ac:dyDescent="0.25">
      <c r="B124" s="280" t="s">
        <v>202</v>
      </c>
      <c r="C124" s="278"/>
      <c r="D124" s="279">
        <f>D122*D123</f>
        <v>35708.902740179015</v>
      </c>
      <c r="E124" s="279">
        <f t="shared" ref="E124:H124" si="170">E122*E123</f>
        <v>35708.902740179015</v>
      </c>
      <c r="F124" s="279">
        <f t="shared" si="170"/>
        <v>36101.700670320977</v>
      </c>
      <c r="G124" s="279">
        <f t="shared" si="170"/>
        <v>36936.805210226848</v>
      </c>
      <c r="H124" s="279">
        <f t="shared" si="170"/>
        <v>38184.256153188646</v>
      </c>
      <c r="J124" s="278"/>
      <c r="K124" s="279"/>
      <c r="L124" s="279"/>
      <c r="M124" s="279"/>
      <c r="N124" s="279"/>
      <c r="O124" s="279"/>
    </row>
    <row r="126" spans="2:15" x14ac:dyDescent="0.25">
      <c r="B126" s="285" t="s">
        <v>164</v>
      </c>
      <c r="C126" s="286"/>
      <c r="D126" s="358" t="s">
        <v>199</v>
      </c>
      <c r="E126" s="359"/>
      <c r="F126" s="359"/>
      <c r="G126" s="359"/>
      <c r="H126" s="359"/>
      <c r="J126" s="286"/>
      <c r="K126" s="358" t="s">
        <v>199</v>
      </c>
      <c r="L126" s="359"/>
      <c r="M126" s="359"/>
      <c r="N126" s="359"/>
      <c r="O126" s="359"/>
    </row>
    <row r="127" spans="2:15" x14ac:dyDescent="0.25">
      <c r="B127" s="287" t="s">
        <v>173</v>
      </c>
      <c r="C127" s="288">
        <f>'Proposed price'!BX8</f>
        <v>73.74148301772</v>
      </c>
      <c r="D127" s="289">
        <f>C127*D$1</f>
        <v>73.74148301772</v>
      </c>
      <c r="E127" s="289">
        <f t="shared" ref="E127:H127" si="171">D127*E$1</f>
        <v>73.74148301772</v>
      </c>
      <c r="F127" s="289">
        <f t="shared" si="171"/>
        <v>74.552639330914914</v>
      </c>
      <c r="G127" s="289">
        <f t="shared" si="171"/>
        <v>76.277190983917635</v>
      </c>
      <c r="H127" s="289">
        <f t="shared" si="171"/>
        <v>78.853267969401486</v>
      </c>
      <c r="J127" s="288"/>
      <c r="K127" s="289">
        <f>J127*K$1</f>
        <v>0</v>
      </c>
      <c r="L127" s="289">
        <f t="shared" ref="L127:O127" si="172">K127*L$1</f>
        <v>0</v>
      </c>
      <c r="M127" s="289">
        <f t="shared" si="172"/>
        <v>0</v>
      </c>
      <c r="N127" s="289">
        <f t="shared" si="172"/>
        <v>0</v>
      </c>
      <c r="O127" s="289">
        <f t="shared" si="172"/>
        <v>0</v>
      </c>
    </row>
    <row r="128" spans="2:15" x14ac:dyDescent="0.25">
      <c r="B128" s="287" t="s">
        <v>174</v>
      </c>
      <c r="C128" s="288">
        <f>'Proposed price'!BY8</f>
        <v>0</v>
      </c>
      <c r="D128" s="289">
        <f>C128</f>
        <v>0</v>
      </c>
      <c r="E128" s="289">
        <f t="shared" ref="E128:H128" si="173">D128</f>
        <v>0</v>
      </c>
      <c r="F128" s="289">
        <f t="shared" si="173"/>
        <v>0</v>
      </c>
      <c r="G128" s="289">
        <f t="shared" si="173"/>
        <v>0</v>
      </c>
      <c r="H128" s="289">
        <f t="shared" si="173"/>
        <v>0</v>
      </c>
      <c r="J128" s="288"/>
      <c r="K128" s="289">
        <f>J128</f>
        <v>0</v>
      </c>
      <c r="L128" s="289">
        <f t="shared" ref="L128:O129" si="174">K128</f>
        <v>0</v>
      </c>
      <c r="M128" s="289">
        <f t="shared" si="174"/>
        <v>0</v>
      </c>
      <c r="N128" s="289">
        <f t="shared" si="174"/>
        <v>0</v>
      </c>
      <c r="O128" s="289">
        <f t="shared" si="174"/>
        <v>0</v>
      </c>
    </row>
    <row r="129" spans="2:15" x14ac:dyDescent="0.25">
      <c r="B129" s="287" t="s">
        <v>175</v>
      </c>
      <c r="C129" s="288">
        <f>'Proposed price'!BZ8</f>
        <v>0</v>
      </c>
      <c r="D129" s="289">
        <f>C129</f>
        <v>0</v>
      </c>
      <c r="E129" s="289">
        <f t="shared" ref="E129:H129" si="175">D129</f>
        <v>0</v>
      </c>
      <c r="F129" s="289">
        <f t="shared" si="175"/>
        <v>0</v>
      </c>
      <c r="G129" s="289">
        <f t="shared" si="175"/>
        <v>0</v>
      </c>
      <c r="H129" s="289">
        <f t="shared" si="175"/>
        <v>0</v>
      </c>
      <c r="J129" s="288"/>
      <c r="K129" s="289">
        <f>J129</f>
        <v>0</v>
      </c>
      <c r="L129" s="289">
        <f t="shared" si="174"/>
        <v>0</v>
      </c>
      <c r="M129" s="289">
        <f t="shared" si="174"/>
        <v>0</v>
      </c>
      <c r="N129" s="289">
        <f t="shared" si="174"/>
        <v>0</v>
      </c>
      <c r="O129" s="289">
        <f t="shared" si="174"/>
        <v>0</v>
      </c>
    </row>
    <row r="130" spans="2:15" x14ac:dyDescent="0.25">
      <c r="B130" s="290" t="s">
        <v>195</v>
      </c>
      <c r="C130" s="373">
        <f>'Proposed price'!CC8</f>
        <v>73.74148301772</v>
      </c>
      <c r="D130" s="278">
        <f>SUM(D127:D129)</f>
        <v>73.74148301772</v>
      </c>
      <c r="E130" s="278">
        <f t="shared" ref="E130:H130" si="176">SUM(E127:E129)</f>
        <v>73.74148301772</v>
      </c>
      <c r="F130" s="278">
        <f t="shared" si="176"/>
        <v>74.552639330914914</v>
      </c>
      <c r="G130" s="278">
        <f t="shared" si="176"/>
        <v>76.277190983917635</v>
      </c>
      <c r="H130" s="278">
        <f t="shared" si="176"/>
        <v>78.853267969401486</v>
      </c>
      <c r="J130" s="291"/>
      <c r="K130" s="276">
        <f>SUM(K127:K129)</f>
        <v>0</v>
      </c>
      <c r="L130" s="276">
        <f t="shared" ref="L130:O130" si="177">SUM(L127:L129)</f>
        <v>0</v>
      </c>
      <c r="M130" s="276">
        <f t="shared" si="177"/>
        <v>0</v>
      </c>
      <c r="N130" s="276">
        <f t="shared" si="177"/>
        <v>0</v>
      </c>
      <c r="O130" s="276">
        <f t="shared" si="177"/>
        <v>0</v>
      </c>
    </row>
    <row r="131" spans="2:15" x14ac:dyDescent="0.25">
      <c r="B131" s="287" t="s">
        <v>179</v>
      </c>
      <c r="C131" s="288">
        <f>'Proposed price'!CD8</f>
        <v>34.358119310666993</v>
      </c>
      <c r="D131" s="289">
        <f>D130*D$3</f>
        <v>34.358119310666993</v>
      </c>
      <c r="E131" s="289">
        <f t="shared" ref="E131:H131" si="178">E130*E$3</f>
        <v>34.358119310666993</v>
      </c>
      <c r="F131" s="289">
        <f t="shared" si="178"/>
        <v>34.736058623084325</v>
      </c>
      <c r="G131" s="289">
        <f t="shared" si="178"/>
        <v>35.539573131153517</v>
      </c>
      <c r="H131" s="289">
        <f t="shared" si="178"/>
        <v>36.739835952006317</v>
      </c>
      <c r="J131" s="288"/>
      <c r="K131" s="289">
        <f>K130*K$3</f>
        <v>0</v>
      </c>
      <c r="L131" s="289">
        <f t="shared" ref="L131:O131" si="179">L130*L$3</f>
        <v>0</v>
      </c>
      <c r="M131" s="289">
        <f t="shared" si="179"/>
        <v>0</v>
      </c>
      <c r="N131" s="289">
        <f t="shared" si="179"/>
        <v>0</v>
      </c>
      <c r="O131" s="289">
        <f t="shared" si="179"/>
        <v>0</v>
      </c>
    </row>
    <row r="132" spans="2:15" x14ac:dyDescent="0.25">
      <c r="B132" s="287" t="s">
        <v>180</v>
      </c>
      <c r="C132" s="288">
        <f>'Proposed price'!CE8</f>
        <v>11.826480969500322</v>
      </c>
      <c r="D132" s="289">
        <f>D130*D$4</f>
        <v>11.826480969500322</v>
      </c>
      <c r="E132" s="289">
        <f t="shared" ref="E132:H132" si="180">E130*E$4</f>
        <v>11.826480969500322</v>
      </c>
      <c r="F132" s="289">
        <f t="shared" si="180"/>
        <v>11.956572260164824</v>
      </c>
      <c r="G132" s="289">
        <f t="shared" si="180"/>
        <v>12.233151689686958</v>
      </c>
      <c r="H132" s="289">
        <f t="shared" si="180"/>
        <v>12.646296695700352</v>
      </c>
      <c r="J132" s="288"/>
      <c r="K132" s="289">
        <f>K130*K$4</f>
        <v>0</v>
      </c>
      <c r="L132" s="289">
        <f t="shared" ref="L132:O132" si="181">L130*L$4</f>
        <v>0</v>
      </c>
      <c r="M132" s="289">
        <f t="shared" si="181"/>
        <v>0</v>
      </c>
      <c r="N132" s="289">
        <f t="shared" si="181"/>
        <v>0</v>
      </c>
      <c r="O132" s="289">
        <f t="shared" si="181"/>
        <v>0</v>
      </c>
    </row>
    <row r="133" spans="2:15" x14ac:dyDescent="0.25">
      <c r="B133" s="287" t="s">
        <v>181</v>
      </c>
      <c r="C133" s="288">
        <f>'Proposed price'!CF8</f>
        <v>7.6057122027520139</v>
      </c>
      <c r="D133" s="289">
        <f>SUM(D130:D132)*D$5</f>
        <v>7.6057122027520139</v>
      </c>
      <c r="E133" s="289">
        <f t="shared" ref="E133:H133" si="182">SUM(E130:E132)*E$5</f>
        <v>7.6057122027520139</v>
      </c>
      <c r="F133" s="289">
        <f t="shared" si="182"/>
        <v>7.6893750369822857</v>
      </c>
      <c r="G133" s="289">
        <f t="shared" si="182"/>
        <v>7.8672456603377601</v>
      </c>
      <c r="H133" s="289">
        <f t="shared" si="182"/>
        <v>8.132942787136999</v>
      </c>
      <c r="J133" s="288"/>
      <c r="K133" s="289">
        <f>SUM(K130:K132)*K$5</f>
        <v>0</v>
      </c>
      <c r="L133" s="289">
        <f t="shared" ref="L133:O133" si="183">SUM(L130:L132)*L$5</f>
        <v>0</v>
      </c>
      <c r="M133" s="289">
        <f t="shared" si="183"/>
        <v>0</v>
      </c>
      <c r="N133" s="289">
        <f t="shared" si="183"/>
        <v>0</v>
      </c>
      <c r="O133" s="289">
        <f t="shared" si="183"/>
        <v>0</v>
      </c>
    </row>
    <row r="134" spans="2:15" x14ac:dyDescent="0.25">
      <c r="B134" s="292" t="s">
        <v>200</v>
      </c>
      <c r="C134" s="293">
        <f>'Proposed price'!CG8</f>
        <v>127.53179550063933</v>
      </c>
      <c r="D134" s="294">
        <f>SUM(D130:D133)</f>
        <v>127.53179550063933</v>
      </c>
      <c r="E134" s="294">
        <f t="shared" ref="E134:H134" si="184">SUM(E130:E133)</f>
        <v>127.53179550063933</v>
      </c>
      <c r="F134" s="294">
        <f t="shared" si="184"/>
        <v>128.93464525114635</v>
      </c>
      <c r="G134" s="294">
        <f t="shared" si="184"/>
        <v>131.91716146509589</v>
      </c>
      <c r="H134" s="294">
        <f t="shared" si="184"/>
        <v>136.37234340424516</v>
      </c>
      <c r="J134" s="293"/>
      <c r="K134" s="294">
        <f>SUM(K130:K133)</f>
        <v>0</v>
      </c>
      <c r="L134" s="294">
        <f t="shared" ref="L134:O134" si="185">SUM(L130:L133)</f>
        <v>0</v>
      </c>
      <c r="M134" s="294">
        <f t="shared" si="185"/>
        <v>0</v>
      </c>
      <c r="N134" s="294">
        <f t="shared" si="185"/>
        <v>0</v>
      </c>
      <c r="O134" s="294">
        <f t="shared" si="185"/>
        <v>0</v>
      </c>
    </row>
    <row r="135" spans="2:15" x14ac:dyDescent="0.25">
      <c r="B135" s="295" t="s">
        <v>201</v>
      </c>
      <c r="C135" s="289"/>
      <c r="D135" s="296">
        <f>'Forecast Revenue - Costs'!D27</f>
        <v>190</v>
      </c>
      <c r="E135" s="296">
        <f>'Forecast Revenue - Costs'!E27</f>
        <v>190</v>
      </c>
      <c r="F135" s="296">
        <f>'Forecast Revenue - Costs'!F27</f>
        <v>190</v>
      </c>
      <c r="G135" s="296">
        <f>'Forecast Revenue - Costs'!G27</f>
        <v>190</v>
      </c>
      <c r="H135" s="296">
        <f>'Forecast Revenue - Costs'!H27</f>
        <v>190</v>
      </c>
      <c r="J135" s="289"/>
      <c r="K135" s="296"/>
      <c r="L135" s="296"/>
      <c r="M135" s="296"/>
      <c r="N135" s="296"/>
      <c r="O135" s="296"/>
    </row>
    <row r="136" spans="2:15" x14ac:dyDescent="0.25">
      <c r="B136" s="280" t="s">
        <v>202</v>
      </c>
      <c r="C136" s="278"/>
      <c r="D136" s="279">
        <f>D134*D135</f>
        <v>24231.041145121475</v>
      </c>
      <c r="E136" s="279">
        <f t="shared" ref="E136:H136" si="186">E134*E135</f>
        <v>24231.041145121475</v>
      </c>
      <c r="F136" s="279">
        <f t="shared" si="186"/>
        <v>24497.582597717806</v>
      </c>
      <c r="G136" s="279">
        <f t="shared" si="186"/>
        <v>25064.26067836822</v>
      </c>
      <c r="H136" s="279">
        <f t="shared" si="186"/>
        <v>25910.745246806579</v>
      </c>
      <c r="J136" s="278"/>
      <c r="K136" s="279"/>
      <c r="L136" s="279"/>
      <c r="M136" s="279"/>
      <c r="N136" s="279"/>
      <c r="O136" s="279"/>
    </row>
  </sheetData>
  <mergeCells count="22">
    <mergeCell ref="D114:H114"/>
    <mergeCell ref="K114:O114"/>
    <mergeCell ref="D126:H126"/>
    <mergeCell ref="K126:O126"/>
    <mergeCell ref="D42:H42"/>
    <mergeCell ref="K42:O42"/>
    <mergeCell ref="D54:H54"/>
    <mergeCell ref="K54:O54"/>
    <mergeCell ref="D66:H66"/>
    <mergeCell ref="K66:O66"/>
    <mergeCell ref="D78:H78"/>
    <mergeCell ref="K78:O78"/>
    <mergeCell ref="D90:H90"/>
    <mergeCell ref="K90:O90"/>
    <mergeCell ref="D102:H102"/>
    <mergeCell ref="K102:O102"/>
    <mergeCell ref="D6:H6"/>
    <mergeCell ref="J6:O6"/>
    <mergeCell ref="D18:H18"/>
    <mergeCell ref="K18:O18"/>
    <mergeCell ref="D30:H30"/>
    <mergeCell ref="K30:O30"/>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Q30"/>
  <sheetViews>
    <sheetView showGridLines="0" zoomScale="90" zoomScaleNormal="90" workbookViewId="0">
      <selection activeCell="B41" sqref="B41"/>
    </sheetView>
  </sheetViews>
  <sheetFormatPr defaultColWidth="9.140625" defaultRowHeight="12.75" x14ac:dyDescent="0.2"/>
  <cols>
    <col min="1" max="1" width="3.140625" style="226" customWidth="1"/>
    <col min="2" max="2" width="80" style="226" bestFit="1" customWidth="1"/>
    <col min="3" max="3" width="65.140625" style="226" customWidth="1"/>
    <col min="4" max="4" width="12.85546875" style="226" customWidth="1"/>
    <col min="5" max="8" width="11.28515625" style="226" customWidth="1"/>
    <col min="9" max="9" width="12.7109375" style="226" customWidth="1"/>
    <col min="10" max="10" width="9.140625" style="226"/>
    <col min="11" max="11" width="26.42578125" style="226" customWidth="1"/>
    <col min="12" max="12" width="57.85546875" style="226" customWidth="1"/>
    <col min="13" max="13" width="10.7109375" style="227" customWidth="1"/>
    <col min="14" max="14" width="9.5703125" style="226" customWidth="1"/>
    <col min="15" max="15" width="9.42578125" style="227" customWidth="1"/>
    <col min="16" max="16" width="12" style="226" bestFit="1" customWidth="1"/>
    <col min="17" max="17" width="12" style="226" customWidth="1"/>
    <col min="18" max="16384" width="9.140625" style="226"/>
  </cols>
  <sheetData>
    <row r="2" spans="2:15" x14ac:dyDescent="0.2">
      <c r="B2" s="224" t="s">
        <v>8</v>
      </c>
      <c r="C2" s="225"/>
      <c r="D2" s="225"/>
      <c r="E2" s="225"/>
      <c r="F2" s="225"/>
      <c r="G2" s="225"/>
      <c r="H2" s="225"/>
      <c r="I2" s="225"/>
    </row>
    <row r="3" spans="2:15" x14ac:dyDescent="0.2">
      <c r="B3" s="228"/>
      <c r="C3" s="228"/>
      <c r="D3" s="228"/>
      <c r="E3" s="228"/>
      <c r="F3" s="228"/>
      <c r="G3" s="228"/>
      <c r="H3" s="228"/>
      <c r="I3" s="228"/>
    </row>
    <row r="4" spans="2:15" x14ac:dyDescent="0.2">
      <c r="B4" s="224" t="s">
        <v>2</v>
      </c>
      <c r="C4" s="225"/>
      <c r="D4" s="225"/>
      <c r="E4" s="225"/>
      <c r="F4" s="225"/>
      <c r="G4" s="225"/>
      <c r="H4" s="225"/>
      <c r="I4" s="225"/>
    </row>
    <row r="5" spans="2:15" x14ac:dyDescent="0.2">
      <c r="B5" s="229" t="s">
        <v>118</v>
      </c>
      <c r="C5" s="229" t="s">
        <v>9</v>
      </c>
      <c r="D5" s="230" t="s">
        <v>67</v>
      </c>
      <c r="E5" s="230" t="s">
        <v>66</v>
      </c>
      <c r="F5" s="230" t="s">
        <v>65</v>
      </c>
      <c r="G5" s="231" t="s">
        <v>150</v>
      </c>
      <c r="H5" s="231" t="s">
        <v>151</v>
      </c>
      <c r="I5" s="232" t="s">
        <v>1</v>
      </c>
    </row>
    <row r="6" spans="2:15" ht="13.5" customHeight="1" x14ac:dyDescent="0.2">
      <c r="B6" s="233" t="s">
        <v>119</v>
      </c>
      <c r="C6" s="234" t="s">
        <v>146</v>
      </c>
      <c r="D6" s="235" t="s">
        <v>110</v>
      </c>
      <c r="E6" s="236">
        <v>384762.01</v>
      </c>
      <c r="F6" s="236">
        <v>452264.04</v>
      </c>
      <c r="G6" s="237">
        <v>369444.14</v>
      </c>
      <c r="H6" s="237">
        <f>G6*102.5%</f>
        <v>378680.24349999998</v>
      </c>
      <c r="I6" s="320">
        <f>SUM(D6:H6)</f>
        <v>1585150.4334999998</v>
      </c>
    </row>
    <row r="7" spans="2:15" x14ac:dyDescent="0.2">
      <c r="B7" s="238"/>
      <c r="C7" s="239"/>
      <c r="D7" s="236"/>
      <c r="E7" s="236"/>
      <c r="F7" s="236"/>
      <c r="G7" s="237"/>
      <c r="H7" s="237"/>
      <c r="I7" s="320">
        <f t="shared" ref="I7:I9" si="0">SUM(D7:H7)</f>
        <v>0</v>
      </c>
    </row>
    <row r="8" spans="2:15" x14ac:dyDescent="0.2">
      <c r="B8" s="238"/>
      <c r="C8" s="239"/>
      <c r="D8" s="236"/>
      <c r="E8" s="236"/>
      <c r="F8" s="236"/>
      <c r="G8" s="237"/>
      <c r="H8" s="237"/>
      <c r="I8" s="320">
        <f t="shared" si="0"/>
        <v>0</v>
      </c>
    </row>
    <row r="9" spans="2:15" x14ac:dyDescent="0.2">
      <c r="B9" s="238"/>
      <c r="C9" s="239"/>
      <c r="D9" s="236"/>
      <c r="E9" s="236"/>
      <c r="F9" s="236"/>
      <c r="G9" s="237"/>
      <c r="H9" s="237"/>
      <c r="I9" s="320">
        <f t="shared" si="0"/>
        <v>0</v>
      </c>
    </row>
    <row r="10" spans="2:15" x14ac:dyDescent="0.2">
      <c r="B10" s="240" t="s">
        <v>1</v>
      </c>
      <c r="C10" s="241"/>
      <c r="D10" s="242">
        <f>SUM(D6:D9)</f>
        <v>0</v>
      </c>
      <c r="E10" s="242">
        <f>SUM(E6:E9)</f>
        <v>384762.01</v>
      </c>
      <c r="F10" s="242">
        <f>SUM(F6:F9)</f>
        <v>452264.04</v>
      </c>
      <c r="G10" s="242">
        <f t="shared" ref="G10:H10" si="1">SUM(G6:G9)</f>
        <v>369444.14</v>
      </c>
      <c r="H10" s="242">
        <f t="shared" si="1"/>
        <v>378680.24349999998</v>
      </c>
      <c r="I10" s="242">
        <f>SUM(I6:I9)</f>
        <v>1585150.4334999998</v>
      </c>
    </row>
    <row r="11" spans="2:15" x14ac:dyDescent="0.2">
      <c r="B11" s="228"/>
      <c r="C11" s="228"/>
      <c r="D11" s="228"/>
      <c r="E11" s="228"/>
      <c r="F11" s="228"/>
      <c r="G11" s="228"/>
      <c r="H11" s="228"/>
      <c r="I11" s="228"/>
    </row>
    <row r="12" spans="2:15" x14ac:dyDescent="0.2">
      <c r="B12" s="224" t="s">
        <v>10</v>
      </c>
      <c r="C12" s="225"/>
      <c r="D12" s="225"/>
      <c r="E12" s="225"/>
      <c r="F12" s="225"/>
      <c r="G12" s="225"/>
      <c r="H12" s="225"/>
      <c r="I12" s="225"/>
    </row>
    <row r="13" spans="2:15" x14ac:dyDescent="0.2">
      <c r="B13" s="229" t="s">
        <v>4</v>
      </c>
      <c r="C13" s="243" t="s">
        <v>9</v>
      </c>
      <c r="D13" s="230" t="s">
        <v>67</v>
      </c>
      <c r="E13" s="230" t="s">
        <v>66</v>
      </c>
      <c r="F13" s="230" t="s">
        <v>65</v>
      </c>
      <c r="G13" s="231" t="s">
        <v>150</v>
      </c>
      <c r="H13" s="231" t="s">
        <v>151</v>
      </c>
      <c r="I13" s="232" t="s">
        <v>1</v>
      </c>
    </row>
    <row r="14" spans="2:15" x14ac:dyDescent="0.2">
      <c r="B14" s="244" t="s">
        <v>19</v>
      </c>
      <c r="C14" s="244" t="s">
        <v>148</v>
      </c>
      <c r="D14" s="245">
        <v>1278</v>
      </c>
      <c r="E14" s="245">
        <v>1656</v>
      </c>
      <c r="F14" s="245">
        <v>1358</v>
      </c>
      <c r="G14" s="245">
        <v>1350</v>
      </c>
      <c r="H14" s="245">
        <v>1350</v>
      </c>
      <c r="I14" s="321">
        <f>SUM(D14:H14)</f>
        <v>6992</v>
      </c>
    </row>
    <row r="15" spans="2:15" x14ac:dyDescent="0.2">
      <c r="B15" s="244"/>
      <c r="C15" s="246"/>
      <c r="D15" s="247"/>
      <c r="E15" s="247"/>
      <c r="F15" s="245"/>
      <c r="G15" s="248"/>
      <c r="H15" s="248"/>
      <c r="I15" s="321">
        <f t="shared" ref="I15:I16" si="2">SUM(D15:H15)</f>
        <v>0</v>
      </c>
      <c r="M15" s="226"/>
      <c r="O15" s="226"/>
    </row>
    <row r="16" spans="2:15" x14ac:dyDescent="0.2">
      <c r="B16" s="244"/>
      <c r="C16" s="244"/>
      <c r="D16" s="247"/>
      <c r="E16" s="247"/>
      <c r="F16" s="247"/>
      <c r="G16" s="249"/>
      <c r="H16" s="249"/>
      <c r="I16" s="374">
        <f t="shared" si="2"/>
        <v>0</v>
      </c>
      <c r="M16" s="226"/>
      <c r="O16" s="226"/>
    </row>
    <row r="17" spans="2:17" x14ac:dyDescent="0.2">
      <c r="B17" s="250" t="s">
        <v>17</v>
      </c>
      <c r="C17" s="241"/>
      <c r="D17" s="251">
        <f>SUM(D14:D16)</f>
        <v>1278</v>
      </c>
      <c r="E17" s="251">
        <f>SUM(E14:E16)</f>
        <v>1656</v>
      </c>
      <c r="F17" s="251">
        <f>SUM(F14:F16)</f>
        <v>1358</v>
      </c>
      <c r="G17" s="251">
        <f t="shared" ref="G17:H17" si="3">SUM(G14:G16)</f>
        <v>1350</v>
      </c>
      <c r="H17" s="251">
        <f t="shared" si="3"/>
        <v>1350</v>
      </c>
      <c r="I17" s="251">
        <f>SUM(I14:I16)</f>
        <v>6992</v>
      </c>
      <c r="M17" s="226"/>
      <c r="O17" s="226"/>
    </row>
    <row r="18" spans="2:17" ht="15" customHeight="1" x14ac:dyDescent="0.2">
      <c r="B18" s="228"/>
      <c r="C18" s="228"/>
      <c r="D18" s="252"/>
      <c r="E18" s="252"/>
      <c r="F18" s="252"/>
      <c r="G18" s="252"/>
      <c r="H18" s="252"/>
      <c r="I18" s="252"/>
      <c r="M18" s="226"/>
      <c r="O18" s="226"/>
    </row>
    <row r="19" spans="2:17" x14ac:dyDescent="0.2">
      <c r="B19" s="253" t="s">
        <v>6</v>
      </c>
      <c r="C19" s="228"/>
      <c r="D19" s="252"/>
      <c r="E19" s="252"/>
      <c r="F19" s="252"/>
      <c r="G19" s="252"/>
      <c r="H19" s="252"/>
      <c r="I19" s="252"/>
      <c r="M19" s="226"/>
      <c r="O19" s="226"/>
    </row>
    <row r="20" spans="2:17" x14ac:dyDescent="0.2">
      <c r="B20" s="254" t="s">
        <v>152</v>
      </c>
      <c r="C20" s="254"/>
      <c r="D20" s="254"/>
      <c r="E20" s="254"/>
      <c r="F20" s="254"/>
      <c r="G20" s="254"/>
      <c r="H20" s="254"/>
      <c r="I20" s="254"/>
      <c r="M20" s="226"/>
      <c r="O20" s="226"/>
    </row>
    <row r="21" spans="2:17" x14ac:dyDescent="0.2">
      <c r="B21" s="255" t="s">
        <v>153</v>
      </c>
      <c r="C21" s="255"/>
      <c r="D21" s="255"/>
      <c r="E21" s="255"/>
      <c r="F21" s="255"/>
      <c r="G21" s="255"/>
      <c r="H21" s="255"/>
      <c r="I21" s="255"/>
      <c r="M21" s="226"/>
      <c r="O21" s="226"/>
    </row>
    <row r="22" spans="2:17" x14ac:dyDescent="0.2">
      <c r="B22" s="255" t="s">
        <v>154</v>
      </c>
      <c r="C22" s="255"/>
      <c r="D22" s="255"/>
      <c r="E22" s="255"/>
      <c r="F22" s="255"/>
      <c r="G22" s="255"/>
      <c r="H22" s="255"/>
      <c r="I22" s="255"/>
      <c r="M22" s="226"/>
      <c r="O22" s="226"/>
    </row>
    <row r="23" spans="2:17" x14ac:dyDescent="0.2">
      <c r="B23" s="255" t="s">
        <v>155</v>
      </c>
      <c r="C23" s="255"/>
      <c r="D23" s="255"/>
      <c r="E23" s="255"/>
      <c r="F23" s="255"/>
      <c r="G23" s="255"/>
      <c r="H23" s="255"/>
      <c r="I23" s="255"/>
      <c r="M23" s="226"/>
      <c r="O23" s="226"/>
    </row>
    <row r="24" spans="2:17" ht="13.5" customHeight="1" x14ac:dyDescent="0.2">
      <c r="B24" s="255" t="s">
        <v>156</v>
      </c>
      <c r="C24" s="255"/>
      <c r="D24" s="255"/>
      <c r="E24" s="255"/>
      <c r="F24" s="255"/>
      <c r="G24" s="255"/>
      <c r="H24" s="255"/>
      <c r="I24" s="255"/>
      <c r="M24" s="226"/>
      <c r="O24" s="226"/>
    </row>
    <row r="25" spans="2:17" ht="15.75" customHeight="1" x14ac:dyDescent="0.2">
      <c r="B25" s="228"/>
      <c r="C25" s="228"/>
      <c r="D25" s="252"/>
      <c r="E25" s="252"/>
      <c r="F25" s="252"/>
      <c r="G25" s="252"/>
      <c r="H25" s="252"/>
      <c r="I25" s="252"/>
      <c r="M25" s="226"/>
      <c r="O25" s="226"/>
    </row>
    <row r="26" spans="2:17" ht="15" customHeight="1" x14ac:dyDescent="0.2">
      <c r="B26" s="224" t="s">
        <v>2</v>
      </c>
      <c r="C26" s="225"/>
      <c r="D26" s="225"/>
      <c r="E26" s="225"/>
      <c r="F26" s="225"/>
      <c r="G26" s="225"/>
      <c r="H26" s="225"/>
      <c r="I26" s="225"/>
      <c r="M26" s="226"/>
      <c r="O26" s="226"/>
    </row>
    <row r="27" spans="2:17" x14ac:dyDescent="0.2">
      <c r="B27" s="375" t="s">
        <v>11</v>
      </c>
      <c r="C27" s="376"/>
      <c r="D27" s="376"/>
      <c r="E27" s="376"/>
      <c r="F27" s="376"/>
      <c r="G27" s="376"/>
      <c r="H27" s="376"/>
      <c r="I27" s="377"/>
      <c r="M27" s="226"/>
      <c r="O27" s="226"/>
    </row>
    <row r="28" spans="2:17" x14ac:dyDescent="0.2">
      <c r="B28" s="360"/>
      <c r="C28" s="360"/>
      <c r="D28" s="360"/>
      <c r="E28" s="360"/>
      <c r="F28" s="360"/>
      <c r="G28" s="360"/>
      <c r="H28" s="360"/>
      <c r="I28" s="360"/>
      <c r="M28" s="226"/>
      <c r="O28" s="226"/>
    </row>
    <row r="29" spans="2:17" x14ac:dyDescent="0.2">
      <c r="B29" s="361"/>
      <c r="C29" s="361"/>
      <c r="D29" s="361"/>
      <c r="E29" s="361"/>
      <c r="F29" s="361"/>
      <c r="G29" s="361"/>
      <c r="H29" s="361"/>
      <c r="I29" s="361"/>
      <c r="M29" s="226"/>
      <c r="O29" s="226"/>
    </row>
    <row r="30" spans="2:17" x14ac:dyDescent="0.2">
      <c r="B30" s="256"/>
      <c r="C30" s="257"/>
      <c r="D30" s="257"/>
      <c r="E30" s="257"/>
      <c r="F30" s="257"/>
      <c r="G30" s="257"/>
      <c r="H30" s="257"/>
      <c r="I30" s="257"/>
      <c r="P30" s="258"/>
      <c r="Q30" s="259"/>
    </row>
  </sheetData>
  <mergeCells count="1">
    <mergeCell ref="B28:I2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J64"/>
  <sheetViews>
    <sheetView showGridLines="0" zoomScale="90" zoomScaleNormal="90" workbookViewId="0">
      <selection activeCell="G55" sqref="G55"/>
    </sheetView>
  </sheetViews>
  <sheetFormatPr defaultColWidth="9.140625" defaultRowHeight="15" x14ac:dyDescent="0.25"/>
  <cols>
    <col min="1" max="1" width="3.28515625" style="147" customWidth="1"/>
    <col min="2" max="2" width="50.5703125" style="147" customWidth="1"/>
    <col min="3" max="3" width="74.7109375" style="147" bestFit="1" customWidth="1"/>
    <col min="4" max="8" width="13.42578125" style="147" bestFit="1" customWidth="1"/>
    <col min="9" max="9" width="12.7109375" style="147" customWidth="1"/>
    <col min="10" max="16384" width="9.140625" style="147"/>
  </cols>
  <sheetData>
    <row r="2" spans="2:9" x14ac:dyDescent="0.25">
      <c r="B2" s="145" t="s">
        <v>52</v>
      </c>
      <c r="C2" s="146"/>
      <c r="D2" s="146"/>
      <c r="E2" s="146"/>
      <c r="F2" s="146"/>
      <c r="G2" s="146"/>
      <c r="H2" s="146"/>
      <c r="I2" s="146"/>
    </row>
    <row r="3" spans="2:9" x14ac:dyDescent="0.25">
      <c r="B3" s="148" t="s">
        <v>118</v>
      </c>
      <c r="C3" s="148" t="s">
        <v>3</v>
      </c>
      <c r="D3" s="149" t="s">
        <v>68</v>
      </c>
      <c r="E3" s="149" t="s">
        <v>69</v>
      </c>
      <c r="F3" s="149" t="s">
        <v>70</v>
      </c>
      <c r="G3" s="149" t="s">
        <v>117</v>
      </c>
      <c r="H3" s="150" t="s">
        <v>71</v>
      </c>
      <c r="I3" s="151" t="s">
        <v>1</v>
      </c>
    </row>
    <row r="4" spans="2:9" x14ac:dyDescent="0.25">
      <c r="B4" s="152" t="s">
        <v>141</v>
      </c>
      <c r="C4" s="153" t="s">
        <v>134</v>
      </c>
      <c r="D4" s="154">
        <f>'Forecasts by year'!D28</f>
        <v>66316.533660332469</v>
      </c>
      <c r="E4" s="154">
        <f>'Forecasts by year'!E28</f>
        <v>66316.533660332469</v>
      </c>
      <c r="F4" s="154">
        <f>'Forecasts by year'!F28</f>
        <v>67046.015530596123</v>
      </c>
      <c r="G4" s="154">
        <f>'Forecasts by year'!G28</f>
        <v>68596.923961849854</v>
      </c>
      <c r="H4" s="154">
        <f>'Forecasts by year'!H28</f>
        <v>70913.618570207502</v>
      </c>
      <c r="I4" s="317">
        <f>SUM(D4:H4)</f>
        <v>339189.6253833184</v>
      </c>
    </row>
    <row r="5" spans="2:9" x14ac:dyDescent="0.25">
      <c r="B5" s="155"/>
      <c r="C5" s="153" t="s">
        <v>135</v>
      </c>
      <c r="D5" s="156">
        <f>'Forecasts by year'!D40</f>
        <v>22318.064212611884</v>
      </c>
      <c r="E5" s="156">
        <f>'Forecasts by year'!E40</f>
        <v>22318.064212611884</v>
      </c>
      <c r="F5" s="156">
        <f>'Forecasts by year'!F40</f>
        <v>22563.562918950611</v>
      </c>
      <c r="G5" s="156">
        <f>'Forecasts by year'!G40</f>
        <v>23085.503256391778</v>
      </c>
      <c r="H5" s="156">
        <f>'Forecasts by year'!H40</f>
        <v>23865.160095742904</v>
      </c>
      <c r="I5" s="317">
        <f t="shared" ref="I5:I13" si="0">SUM(D5:H5)</f>
        <v>114150.35469630906</v>
      </c>
    </row>
    <row r="6" spans="2:9" x14ac:dyDescent="0.25">
      <c r="B6" s="155"/>
      <c r="C6" s="153" t="s">
        <v>136</v>
      </c>
      <c r="D6" s="156">
        <f>'Forecasts by year'!D52</f>
        <v>66954.192637835658</v>
      </c>
      <c r="E6" s="156">
        <f>'Forecasts by year'!E52</f>
        <v>66954.192637835658</v>
      </c>
      <c r="F6" s="156">
        <f>'Forecasts by year'!F52</f>
        <v>67690.688756851843</v>
      </c>
      <c r="G6" s="156">
        <f>'Forecasts by year'!G52</f>
        <v>69256.509769175318</v>
      </c>
      <c r="H6" s="156">
        <f>'Forecasts by year'!H52</f>
        <v>71595.480287228711</v>
      </c>
      <c r="I6" s="317">
        <f t="shared" si="0"/>
        <v>342451.06408892717</v>
      </c>
    </row>
    <row r="7" spans="2:9" x14ac:dyDescent="0.25">
      <c r="B7" s="155"/>
      <c r="C7" s="153" t="s">
        <v>137</v>
      </c>
      <c r="D7" s="156">
        <f>'Forecasts by year'!D64</f>
        <v>25506.359100127873</v>
      </c>
      <c r="E7" s="156">
        <f>'Forecasts by year'!E64</f>
        <v>25506.359100127873</v>
      </c>
      <c r="F7" s="156">
        <f>'Forecasts by year'!F64</f>
        <v>25786.929050229275</v>
      </c>
      <c r="G7" s="156">
        <f>'Forecasts by year'!G64</f>
        <v>26383.432293019177</v>
      </c>
      <c r="H7" s="156">
        <f>'Forecasts by year'!H64</f>
        <v>27274.468680849037</v>
      </c>
      <c r="I7" s="317">
        <f t="shared" si="0"/>
        <v>130457.54822435323</v>
      </c>
    </row>
    <row r="8" spans="2:9" x14ac:dyDescent="0.25">
      <c r="B8" s="155"/>
      <c r="C8" s="157" t="s">
        <v>138</v>
      </c>
      <c r="D8" s="156">
        <f>'Forecasts by year'!D76</f>
        <v>229557.23190115084</v>
      </c>
      <c r="E8" s="156">
        <f>'Forecasts by year'!E76</f>
        <v>229557.23190115084</v>
      </c>
      <c r="F8" s="156">
        <f>'Forecasts by year'!F76</f>
        <v>232082.36145206349</v>
      </c>
      <c r="G8" s="156">
        <f>'Forecasts by year'!G76</f>
        <v>237450.89063717259</v>
      </c>
      <c r="H8" s="156">
        <f>'Forecasts by year'!H76</f>
        <v>245470.21812764133</v>
      </c>
      <c r="I8" s="317">
        <f t="shared" si="0"/>
        <v>1174117.9340191791</v>
      </c>
    </row>
    <row r="9" spans="2:9" x14ac:dyDescent="0.25">
      <c r="B9" s="155"/>
      <c r="C9" s="157" t="s">
        <v>139</v>
      </c>
      <c r="D9" s="156">
        <f>'Forecasts by year'!D88</f>
        <v>15941.474437579916</v>
      </c>
      <c r="E9" s="156">
        <f>'Forecasts by year'!E88</f>
        <v>15941.474437579916</v>
      </c>
      <c r="F9" s="156">
        <f>'Forecasts by year'!F88</f>
        <v>16116.830656393293</v>
      </c>
      <c r="G9" s="156">
        <f>'Forecasts by year'!G88</f>
        <v>16489.645183136981</v>
      </c>
      <c r="H9" s="156">
        <f>'Forecasts by year'!H88</f>
        <v>17046.542925530644</v>
      </c>
      <c r="I9" s="317">
        <f t="shared" si="0"/>
        <v>81535.967640220741</v>
      </c>
    </row>
    <row r="10" spans="2:9" x14ac:dyDescent="0.25">
      <c r="B10" s="155"/>
      <c r="C10" s="157" t="s">
        <v>140</v>
      </c>
      <c r="D10" s="156">
        <f>'Forecasts by year'!D100</f>
        <v>11477.861595057539</v>
      </c>
      <c r="E10" s="156">
        <f>'Forecasts by year'!E100</f>
        <v>11477.861595057539</v>
      </c>
      <c r="F10" s="156">
        <f>'Forecasts by year'!F100</f>
        <v>11604.118072603174</v>
      </c>
      <c r="G10" s="156">
        <f>'Forecasts by year'!G100</f>
        <v>11872.544531858628</v>
      </c>
      <c r="H10" s="156">
        <f>'Forecasts by year'!H100</f>
        <v>12273.510906382064</v>
      </c>
      <c r="I10" s="317">
        <f t="shared" si="0"/>
        <v>58705.896700958947</v>
      </c>
    </row>
    <row r="11" spans="2:9" x14ac:dyDescent="0.25">
      <c r="B11" s="155"/>
      <c r="C11" s="157" t="s">
        <v>63</v>
      </c>
      <c r="D11" s="156">
        <f>'Forecasts by year'!D112</f>
        <v>6376.5897750319664</v>
      </c>
      <c r="E11" s="156">
        <f>'Forecasts by year'!E112</f>
        <v>6376.5897750319664</v>
      </c>
      <c r="F11" s="156">
        <f>'Forecasts by year'!F112</f>
        <v>6446.7322625573179</v>
      </c>
      <c r="G11" s="156">
        <f>'Forecasts by year'!G112</f>
        <v>6595.8580732547944</v>
      </c>
      <c r="H11" s="156">
        <f>'Forecasts by year'!H112</f>
        <v>6818.6171702122574</v>
      </c>
      <c r="I11" s="317">
        <f t="shared" si="0"/>
        <v>32614.387056088301</v>
      </c>
    </row>
    <row r="12" spans="2:9" x14ac:dyDescent="0.25">
      <c r="B12" s="155"/>
      <c r="C12" s="157" t="s">
        <v>72</v>
      </c>
      <c r="D12" s="156">
        <f>'Forecasts by year'!D124</f>
        <v>35708.902740179015</v>
      </c>
      <c r="E12" s="156">
        <f>'Forecasts by year'!E124</f>
        <v>35708.902740179015</v>
      </c>
      <c r="F12" s="156">
        <f>'Forecasts by year'!F124</f>
        <v>36101.700670320977</v>
      </c>
      <c r="G12" s="156">
        <f>'Forecasts by year'!G124</f>
        <v>36936.805210226848</v>
      </c>
      <c r="H12" s="156">
        <f>'Forecasts by year'!H124</f>
        <v>38184.256153188646</v>
      </c>
      <c r="I12" s="317">
        <f t="shared" si="0"/>
        <v>182640.56751409449</v>
      </c>
    </row>
    <row r="13" spans="2:9" x14ac:dyDescent="0.25">
      <c r="B13" s="155"/>
      <c r="C13" s="157" t="s">
        <v>75</v>
      </c>
      <c r="D13" s="156">
        <f>'Forecasts by year'!D136</f>
        <v>24231.041145121475</v>
      </c>
      <c r="E13" s="156">
        <f>'Forecasts by year'!E136</f>
        <v>24231.041145121475</v>
      </c>
      <c r="F13" s="156">
        <f>'Forecasts by year'!F136</f>
        <v>24497.582597717806</v>
      </c>
      <c r="G13" s="156">
        <f>'Forecasts by year'!G136</f>
        <v>25064.26067836822</v>
      </c>
      <c r="H13" s="156">
        <f>'Forecasts by year'!H136</f>
        <v>25910.745246806579</v>
      </c>
      <c r="I13" s="317">
        <f t="shared" si="0"/>
        <v>123934.67081313556</v>
      </c>
    </row>
    <row r="14" spans="2:9" x14ac:dyDescent="0.25">
      <c r="B14" s="171" t="s">
        <v>1</v>
      </c>
      <c r="C14" s="158"/>
      <c r="D14" s="159">
        <f>SUM(D4:D13)</f>
        <v>504388.25120502862</v>
      </c>
      <c r="E14" s="159">
        <f>SUM(E4:E13)</f>
        <v>504388.25120502862</v>
      </c>
      <c r="F14" s="159">
        <f>SUM(F4:F13)</f>
        <v>509936.52196828398</v>
      </c>
      <c r="G14" s="159">
        <f>SUM(G4:G13)</f>
        <v>521732.3735944542</v>
      </c>
      <c r="H14" s="159">
        <f>SUM(H4:H13)</f>
        <v>539352.61816378962</v>
      </c>
      <c r="I14" s="159">
        <f>SUM(I4:I13)</f>
        <v>2579798.0161365843</v>
      </c>
    </row>
    <row r="15" spans="2:9" x14ac:dyDescent="0.25">
      <c r="B15" s="160"/>
      <c r="C15" s="160"/>
      <c r="D15" s="160"/>
      <c r="E15" s="160"/>
      <c r="F15" s="160"/>
      <c r="G15" s="160"/>
      <c r="H15" s="160"/>
      <c r="I15" s="160"/>
    </row>
    <row r="16" spans="2:9" x14ac:dyDescent="0.25">
      <c r="B16" s="145" t="s">
        <v>28</v>
      </c>
      <c r="C16" s="146"/>
      <c r="D16" s="146"/>
      <c r="E16" s="146"/>
      <c r="F16" s="146"/>
      <c r="G16" s="146"/>
      <c r="H16" s="146"/>
      <c r="I16" s="146"/>
    </row>
    <row r="17" spans="2:9" x14ac:dyDescent="0.25">
      <c r="B17" s="148" t="s">
        <v>118</v>
      </c>
      <c r="C17" s="148" t="s">
        <v>3</v>
      </c>
      <c r="D17" s="149" t="s">
        <v>68</v>
      </c>
      <c r="E17" s="149" t="s">
        <v>69</v>
      </c>
      <c r="F17" s="149" t="s">
        <v>70</v>
      </c>
      <c r="G17" s="149" t="s">
        <v>117</v>
      </c>
      <c r="H17" s="150" t="s">
        <v>71</v>
      </c>
      <c r="I17" s="151" t="s">
        <v>1</v>
      </c>
    </row>
    <row r="18" spans="2:9" x14ac:dyDescent="0.25">
      <c r="B18" s="153" t="str">
        <f>B4</f>
        <v>ACSW 30550 - Design Administration</v>
      </c>
      <c r="C18" s="153" t="s">
        <v>134</v>
      </c>
      <c r="D18" s="161">
        <v>130</v>
      </c>
      <c r="E18" s="161">
        <v>130</v>
      </c>
      <c r="F18" s="161">
        <v>130</v>
      </c>
      <c r="G18" s="161">
        <v>130</v>
      </c>
      <c r="H18" s="161">
        <v>130</v>
      </c>
      <c r="I18" s="318">
        <f>SUM(D18:H18)</f>
        <v>650</v>
      </c>
    </row>
    <row r="19" spans="2:9" x14ac:dyDescent="0.25">
      <c r="B19" s="153"/>
      <c r="C19" s="153" t="s">
        <v>135</v>
      </c>
      <c r="D19" s="162">
        <v>35</v>
      </c>
      <c r="E19" s="162">
        <v>35</v>
      </c>
      <c r="F19" s="162">
        <v>35</v>
      </c>
      <c r="G19" s="162">
        <v>35</v>
      </c>
      <c r="H19" s="162">
        <v>35</v>
      </c>
      <c r="I19" s="318">
        <f t="shared" ref="I19:I27" si="1">SUM(D19:H19)</f>
        <v>175</v>
      </c>
    </row>
    <row r="20" spans="2:9" x14ac:dyDescent="0.25">
      <c r="B20" s="153"/>
      <c r="C20" s="153" t="s">
        <v>136</v>
      </c>
      <c r="D20" s="162">
        <v>75</v>
      </c>
      <c r="E20" s="162">
        <v>75</v>
      </c>
      <c r="F20" s="162">
        <v>75</v>
      </c>
      <c r="G20" s="162">
        <v>75</v>
      </c>
      <c r="H20" s="162">
        <v>75</v>
      </c>
      <c r="I20" s="318">
        <f t="shared" si="1"/>
        <v>375</v>
      </c>
    </row>
    <row r="21" spans="2:9" x14ac:dyDescent="0.25">
      <c r="B21" s="153"/>
      <c r="C21" s="153" t="s">
        <v>137</v>
      </c>
      <c r="D21" s="162">
        <v>25</v>
      </c>
      <c r="E21" s="162">
        <v>25</v>
      </c>
      <c r="F21" s="162">
        <v>25</v>
      </c>
      <c r="G21" s="162">
        <v>25</v>
      </c>
      <c r="H21" s="162">
        <v>25</v>
      </c>
      <c r="I21" s="318">
        <f t="shared" si="1"/>
        <v>125</v>
      </c>
    </row>
    <row r="22" spans="2:9" x14ac:dyDescent="0.25">
      <c r="B22" s="153"/>
      <c r="C22" s="157" t="s">
        <v>138</v>
      </c>
      <c r="D22" s="162">
        <v>450</v>
      </c>
      <c r="E22" s="162">
        <v>450</v>
      </c>
      <c r="F22" s="162">
        <v>450</v>
      </c>
      <c r="G22" s="162">
        <v>450</v>
      </c>
      <c r="H22" s="162">
        <v>450</v>
      </c>
      <c r="I22" s="318">
        <f t="shared" si="1"/>
        <v>2250</v>
      </c>
    </row>
    <row r="23" spans="2:9" x14ac:dyDescent="0.25">
      <c r="B23" s="153"/>
      <c r="C23" s="157" t="s">
        <v>139</v>
      </c>
      <c r="D23" s="162">
        <v>25</v>
      </c>
      <c r="E23" s="162">
        <v>25</v>
      </c>
      <c r="F23" s="162">
        <v>25</v>
      </c>
      <c r="G23" s="162">
        <v>25</v>
      </c>
      <c r="H23" s="162">
        <v>25</v>
      </c>
      <c r="I23" s="318">
        <f t="shared" si="1"/>
        <v>125</v>
      </c>
    </row>
    <row r="24" spans="2:9" x14ac:dyDescent="0.25">
      <c r="B24" s="153"/>
      <c r="C24" s="157" t="s">
        <v>140</v>
      </c>
      <c r="D24" s="162">
        <v>10</v>
      </c>
      <c r="E24" s="162">
        <v>10</v>
      </c>
      <c r="F24" s="162">
        <v>10</v>
      </c>
      <c r="G24" s="162">
        <v>10</v>
      </c>
      <c r="H24" s="162">
        <v>10</v>
      </c>
      <c r="I24" s="318">
        <f t="shared" si="1"/>
        <v>50</v>
      </c>
    </row>
    <row r="25" spans="2:9" x14ac:dyDescent="0.25">
      <c r="B25" s="153"/>
      <c r="C25" s="2" t="s">
        <v>162</v>
      </c>
      <c r="D25" s="162">
        <v>50</v>
      </c>
      <c r="E25" s="162">
        <v>50</v>
      </c>
      <c r="F25" s="162">
        <v>50</v>
      </c>
      <c r="G25" s="162">
        <v>50</v>
      </c>
      <c r="H25" s="162">
        <v>50</v>
      </c>
      <c r="I25" s="318">
        <f t="shared" si="1"/>
        <v>250</v>
      </c>
    </row>
    <row r="26" spans="2:9" x14ac:dyDescent="0.25">
      <c r="B26" s="153"/>
      <c r="C26" s="2" t="s">
        <v>163</v>
      </c>
      <c r="D26" s="162">
        <v>280</v>
      </c>
      <c r="E26" s="162">
        <v>280</v>
      </c>
      <c r="F26" s="162">
        <v>280</v>
      </c>
      <c r="G26" s="162">
        <v>280</v>
      </c>
      <c r="H26" s="162">
        <v>280</v>
      </c>
      <c r="I26" s="318">
        <f t="shared" si="1"/>
        <v>1400</v>
      </c>
    </row>
    <row r="27" spans="2:9" x14ac:dyDescent="0.25">
      <c r="B27" s="153"/>
      <c r="C27" s="2" t="s">
        <v>164</v>
      </c>
      <c r="D27" s="162">
        <v>190</v>
      </c>
      <c r="E27" s="162">
        <v>190</v>
      </c>
      <c r="F27" s="162">
        <v>190</v>
      </c>
      <c r="G27" s="162">
        <v>190</v>
      </c>
      <c r="H27" s="162">
        <v>190</v>
      </c>
      <c r="I27" s="319">
        <f t="shared" si="1"/>
        <v>950</v>
      </c>
    </row>
    <row r="28" spans="2:9" x14ac:dyDescent="0.25">
      <c r="B28" s="163" t="s">
        <v>17</v>
      </c>
      <c r="C28" s="158"/>
      <c r="D28" s="164">
        <f>SUM(D18:D27)</f>
        <v>1270</v>
      </c>
      <c r="E28" s="164">
        <f>SUM(E18:E27)</f>
        <v>1270</v>
      </c>
      <c r="F28" s="164">
        <f>SUM(F18:F27)</f>
        <v>1270</v>
      </c>
      <c r="G28" s="164">
        <f>SUM(G18:G27)</f>
        <v>1270</v>
      </c>
      <c r="H28" s="164">
        <f>SUM(H18:H27)</f>
        <v>1270</v>
      </c>
      <c r="I28" s="164">
        <f>SUM(I18:I27)</f>
        <v>6350</v>
      </c>
    </row>
    <row r="29" spans="2:9" x14ac:dyDescent="0.25">
      <c r="B29" s="160"/>
      <c r="C29" s="160"/>
      <c r="D29" s="165"/>
      <c r="E29" s="165"/>
      <c r="F29" s="165"/>
      <c r="G29" s="165"/>
      <c r="H29" s="165"/>
      <c r="I29" s="165"/>
    </row>
    <row r="30" spans="2:9" x14ac:dyDescent="0.25">
      <c r="B30" s="166" t="s">
        <v>6</v>
      </c>
      <c r="C30" s="160"/>
      <c r="D30" s="165"/>
      <c r="E30" s="165"/>
      <c r="F30" s="165"/>
      <c r="G30" s="165"/>
      <c r="H30" s="165"/>
      <c r="I30" s="165"/>
    </row>
    <row r="31" spans="2:9" x14ac:dyDescent="0.25">
      <c r="B31" s="362" t="s">
        <v>142</v>
      </c>
      <c r="C31" s="362"/>
      <c r="D31" s="362"/>
      <c r="E31" s="362"/>
      <c r="F31" s="362"/>
      <c r="G31" s="362"/>
      <c r="H31" s="362"/>
      <c r="I31" s="362"/>
    </row>
    <row r="32" spans="2:9" x14ac:dyDescent="0.25">
      <c r="B32" s="363"/>
      <c r="C32" s="363"/>
      <c r="D32" s="363"/>
      <c r="E32" s="363"/>
      <c r="F32" s="363"/>
      <c r="G32" s="363"/>
      <c r="H32" s="363"/>
      <c r="I32" s="363"/>
    </row>
    <row r="33" spans="2:9" x14ac:dyDescent="0.25">
      <c r="B33" s="160"/>
      <c r="C33" s="160"/>
      <c r="D33" s="165"/>
      <c r="E33" s="165"/>
      <c r="F33" s="165"/>
      <c r="G33" s="165"/>
      <c r="H33" s="165"/>
      <c r="I33" s="165"/>
    </row>
    <row r="34" spans="2:9" x14ac:dyDescent="0.25">
      <c r="B34" s="145" t="s">
        <v>29</v>
      </c>
      <c r="C34" s="146"/>
      <c r="D34" s="146"/>
      <c r="E34" s="146"/>
      <c r="F34" s="146"/>
      <c r="G34" s="146"/>
      <c r="H34" s="146"/>
      <c r="I34" s="146"/>
    </row>
    <row r="35" spans="2:9" x14ac:dyDescent="0.25">
      <c r="B35" s="167" t="s">
        <v>27</v>
      </c>
      <c r="C35" s="168"/>
      <c r="D35" s="168"/>
      <c r="E35" s="168"/>
      <c r="F35" s="168"/>
      <c r="G35" s="168"/>
      <c r="H35" s="168"/>
      <c r="I35" s="168"/>
    </row>
    <row r="36" spans="2:9" x14ac:dyDescent="0.25">
      <c r="B36" s="364" t="s">
        <v>149</v>
      </c>
      <c r="C36" s="365"/>
      <c r="D36" s="365"/>
      <c r="E36" s="365"/>
      <c r="F36" s="365"/>
      <c r="G36" s="365"/>
      <c r="H36" s="365"/>
      <c r="I36" s="365"/>
    </row>
    <row r="37" spans="2:9" x14ac:dyDescent="0.25">
      <c r="B37" s="366"/>
      <c r="C37" s="366"/>
      <c r="D37" s="366"/>
      <c r="E37" s="366"/>
      <c r="F37" s="366"/>
      <c r="G37" s="366"/>
      <c r="H37" s="366"/>
      <c r="I37" s="366"/>
    </row>
    <row r="38" spans="2:9" x14ac:dyDescent="0.25">
      <c r="B38" s="169"/>
      <c r="C38" s="170"/>
      <c r="D38" s="170"/>
      <c r="E38" s="170"/>
      <c r="F38" s="170"/>
      <c r="G38" s="170"/>
      <c r="H38" s="170"/>
      <c r="I38" s="170"/>
    </row>
    <row r="39" spans="2:9" x14ac:dyDescent="0.25">
      <c r="B39" s="160"/>
      <c r="C39" s="160"/>
      <c r="D39" s="160"/>
      <c r="E39" s="160"/>
      <c r="F39" s="160"/>
      <c r="G39" s="160"/>
      <c r="H39" s="160"/>
      <c r="I39" s="160"/>
    </row>
    <row r="40" spans="2:9" customFormat="1" x14ac:dyDescent="0.25">
      <c r="B40" s="297" t="s">
        <v>49</v>
      </c>
      <c r="C40" s="298"/>
      <c r="D40" s="369" t="s">
        <v>207</v>
      </c>
      <c r="E40" s="369"/>
      <c r="F40" s="369"/>
      <c r="G40" s="369"/>
      <c r="H40" s="369"/>
      <c r="I40" s="298"/>
    </row>
    <row r="41" spans="2:9" customFormat="1" ht="15.75" customHeight="1" x14ac:dyDescent="0.25">
      <c r="B41" s="299" t="s">
        <v>21</v>
      </c>
      <c r="C41" s="300" t="s">
        <v>3</v>
      </c>
      <c r="D41" s="301" t="s">
        <v>68</v>
      </c>
      <c r="E41" s="301" t="s">
        <v>69</v>
      </c>
      <c r="F41" s="301" t="s">
        <v>70</v>
      </c>
      <c r="G41" s="301" t="s">
        <v>117</v>
      </c>
      <c r="H41" s="302" t="s">
        <v>71</v>
      </c>
      <c r="I41" s="303" t="s">
        <v>1</v>
      </c>
    </row>
    <row r="42" spans="2:9" s="283" customFormat="1" x14ac:dyDescent="0.25">
      <c r="B42" s="304" t="s">
        <v>208</v>
      </c>
      <c r="C42" s="305"/>
      <c r="D42" s="306">
        <f>'Forecasts by year'!D8</f>
        <v>291647.56533508265</v>
      </c>
      <c r="E42" s="306">
        <f>'Forecasts by year'!E8</f>
        <v>291647.56533508265</v>
      </c>
      <c r="F42" s="306">
        <f>'Forecasts by year'!F8</f>
        <v>294855.6885537685</v>
      </c>
      <c r="G42" s="306">
        <f>'Forecasts by year'!G8</f>
        <v>301676.29034139431</v>
      </c>
      <c r="H42" s="306">
        <f>'Forecasts by year'!H8</f>
        <v>311864.67481898289</v>
      </c>
      <c r="I42" s="307">
        <f t="shared" ref="I42:I44" si="2">SUM(D42:H42)</f>
        <v>1491691.7843843109</v>
      </c>
    </row>
    <row r="43" spans="2:9" s="283" customFormat="1" x14ac:dyDescent="0.25">
      <c r="B43" s="304" t="s">
        <v>209</v>
      </c>
      <c r="C43" s="286"/>
      <c r="D43" s="306">
        <f>'Forecasts by year'!D9</f>
        <v>0</v>
      </c>
      <c r="E43" s="306">
        <f>'Forecasts by year'!E9</f>
        <v>0</v>
      </c>
      <c r="F43" s="306">
        <f>'Forecasts by year'!F9</f>
        <v>0</v>
      </c>
      <c r="G43" s="306">
        <f>'Forecasts by year'!G9</f>
        <v>0</v>
      </c>
      <c r="H43" s="306">
        <f>'Forecasts by year'!H9</f>
        <v>0</v>
      </c>
      <c r="I43" s="307">
        <f t="shared" si="2"/>
        <v>0</v>
      </c>
    </row>
    <row r="44" spans="2:9" s="283" customFormat="1" x14ac:dyDescent="0.25">
      <c r="B44" s="304" t="s">
        <v>175</v>
      </c>
      <c r="C44" s="286"/>
      <c r="D44" s="306">
        <f>'Forecasts by year'!D10</f>
        <v>0</v>
      </c>
      <c r="E44" s="306">
        <f>'Forecasts by year'!E10</f>
        <v>0</v>
      </c>
      <c r="F44" s="306">
        <f>'Forecasts by year'!F10</f>
        <v>0</v>
      </c>
      <c r="G44" s="306">
        <f>'Forecasts by year'!G10</f>
        <v>0</v>
      </c>
      <c r="H44" s="306">
        <f>'Forecasts by year'!H10</f>
        <v>0</v>
      </c>
      <c r="I44" s="307">
        <f t="shared" si="2"/>
        <v>0</v>
      </c>
    </row>
    <row r="45" spans="2:9" s="283" customFormat="1" x14ac:dyDescent="0.25">
      <c r="B45" s="308" t="s">
        <v>210</v>
      </c>
      <c r="C45" s="286"/>
      <c r="D45" s="309">
        <f>'Forecasts by year'!D11</f>
        <v>291647.56533508265</v>
      </c>
      <c r="E45" s="309">
        <f>'Forecasts by year'!E11</f>
        <v>291647.56533508265</v>
      </c>
      <c r="F45" s="309">
        <f>'Forecasts by year'!F11</f>
        <v>294855.6885537685</v>
      </c>
      <c r="G45" s="309">
        <f>'Forecasts by year'!G11</f>
        <v>301676.29034139431</v>
      </c>
      <c r="H45" s="309">
        <f>'Forecasts by year'!H11</f>
        <v>311864.67481898289</v>
      </c>
      <c r="I45" s="307">
        <f>SUM(D45:H45)</f>
        <v>1491691.7843843109</v>
      </c>
    </row>
    <row r="46" spans="2:9" customFormat="1" x14ac:dyDescent="0.25">
      <c r="B46" s="310" t="s">
        <v>179</v>
      </c>
      <c r="C46" s="311"/>
      <c r="D46" s="306">
        <f>'Forecasts by year'!D12</f>
        <v>135886.36187368797</v>
      </c>
      <c r="E46" s="306">
        <f>'Forecasts by year'!E12</f>
        <v>135886.36187368797</v>
      </c>
      <c r="F46" s="306">
        <f>'Forecasts by year'!F12</f>
        <v>137381.11185429851</v>
      </c>
      <c r="G46" s="306">
        <f>'Forecasts by year'!G12</f>
        <v>140559.01173371216</v>
      </c>
      <c r="H46" s="306">
        <f>'Forecasts by year'!H12</f>
        <v>145306.05119018498</v>
      </c>
      <c r="I46" s="307">
        <f>SUM(D46:H46)</f>
        <v>695018.89852557157</v>
      </c>
    </row>
    <row r="47" spans="2:9" customFormat="1" x14ac:dyDescent="0.25">
      <c r="B47" s="310" t="s">
        <v>180</v>
      </c>
      <c r="C47" s="312"/>
      <c r="D47" s="306">
        <f>'Forecasts by year'!D13</f>
        <v>46773.732234373776</v>
      </c>
      <c r="E47" s="306">
        <f>'Forecasts by year'!E13</f>
        <v>46773.732234373776</v>
      </c>
      <c r="F47" s="306">
        <f>'Forecasts by year'!F13</f>
        <v>47288.243288951897</v>
      </c>
      <c r="G47" s="306">
        <f>'Forecasts by year'!G13</f>
        <v>48382.11493271192</v>
      </c>
      <c r="H47" s="306">
        <f>'Forecasts by year'!H13</f>
        <v>50016.103431494892</v>
      </c>
      <c r="I47" s="307">
        <f>SUM(D47:H47)</f>
        <v>239233.92612190626</v>
      </c>
    </row>
    <row r="48" spans="2:9" customFormat="1" x14ac:dyDescent="0.25">
      <c r="B48" s="310" t="s">
        <v>196</v>
      </c>
      <c r="C48" s="312"/>
      <c r="D48" s="306">
        <f>'Forecasts by year'!D14</f>
        <v>30080.591761884221</v>
      </c>
      <c r="E48" s="306">
        <f>'Forecasts by year'!E14</f>
        <v>30080.591761884221</v>
      </c>
      <c r="F48" s="306">
        <f>'Forecasts by year'!F14</f>
        <v>30411.478271264947</v>
      </c>
      <c r="G48" s="306">
        <f>'Forecasts by year'!G14</f>
        <v>31114.956586635843</v>
      </c>
      <c r="H48" s="306">
        <f>'Forecasts by year'!H14</f>
        <v>32165.78872312684</v>
      </c>
      <c r="I48" s="307">
        <f>SUM(D48:H48)</f>
        <v>153853.40710479609</v>
      </c>
    </row>
    <row r="49" spans="2:10" customFormat="1" x14ac:dyDescent="0.25">
      <c r="B49" s="313" t="s">
        <v>1</v>
      </c>
      <c r="C49" s="314"/>
      <c r="D49" s="315">
        <f>SUM(D45:D48)</f>
        <v>504388.25120502868</v>
      </c>
      <c r="E49" s="315">
        <f t="shared" ref="E49:H49" si="3">SUM(E45:E48)</f>
        <v>504388.25120502868</v>
      </c>
      <c r="F49" s="315">
        <f t="shared" si="3"/>
        <v>509936.52196828381</v>
      </c>
      <c r="G49" s="315">
        <f t="shared" si="3"/>
        <v>521732.37359445426</v>
      </c>
      <c r="H49" s="315">
        <f t="shared" si="3"/>
        <v>539352.61816378962</v>
      </c>
      <c r="I49" s="316">
        <f>SUM(I45:I48)</f>
        <v>2579798.0161365853</v>
      </c>
    </row>
    <row r="51" spans="2:10" x14ac:dyDescent="0.25">
      <c r="B51" s="54"/>
      <c r="C51" s="135" t="s">
        <v>145</v>
      </c>
      <c r="D51" s="134"/>
      <c r="E51" s="54"/>
      <c r="F51" s="134"/>
      <c r="G51" s="54"/>
      <c r="H51" s="54"/>
      <c r="I51" s="54"/>
      <c r="J51" s="54"/>
    </row>
    <row r="52" spans="2:10" x14ac:dyDescent="0.25">
      <c r="B52" s="54"/>
      <c r="C52" s="136"/>
      <c r="D52" s="138" t="s">
        <v>133</v>
      </c>
      <c r="E52" s="54"/>
      <c r="F52" s="54"/>
      <c r="G52" s="54"/>
    </row>
    <row r="53" spans="2:10" x14ac:dyDescent="0.25">
      <c r="B53" s="367" t="s">
        <v>122</v>
      </c>
      <c r="C53" s="142" t="s">
        <v>123</v>
      </c>
      <c r="D53" s="139">
        <v>130</v>
      </c>
      <c r="E53" s="141"/>
      <c r="F53" s="54"/>
      <c r="G53" s="54"/>
    </row>
    <row r="54" spans="2:10" x14ac:dyDescent="0.25">
      <c r="B54" s="367"/>
      <c r="C54" s="142" t="s">
        <v>113</v>
      </c>
      <c r="D54" s="139">
        <v>37</v>
      </c>
      <c r="E54" s="54"/>
      <c r="F54" s="54"/>
      <c r="G54" s="54"/>
    </row>
    <row r="55" spans="2:10" x14ac:dyDescent="0.25">
      <c r="B55" s="367"/>
      <c r="C55" s="142" t="s">
        <v>114</v>
      </c>
      <c r="D55" s="139">
        <v>125.67</v>
      </c>
      <c r="E55" s="54"/>
      <c r="F55" s="54"/>
      <c r="G55" s="54"/>
    </row>
    <row r="56" spans="2:10" x14ac:dyDescent="0.25">
      <c r="B56" s="367"/>
      <c r="C56" s="142" t="s">
        <v>115</v>
      </c>
      <c r="D56" s="139">
        <v>33</v>
      </c>
      <c r="E56" s="54"/>
      <c r="F56" s="54"/>
      <c r="G56" s="54"/>
    </row>
    <row r="57" spans="2:10" x14ac:dyDescent="0.25">
      <c r="B57" s="367" t="s">
        <v>124</v>
      </c>
      <c r="C57" s="142" t="s">
        <v>126</v>
      </c>
      <c r="D57" s="139">
        <v>452.5</v>
      </c>
      <c r="E57" s="54"/>
      <c r="F57" s="54"/>
      <c r="G57" s="54"/>
    </row>
    <row r="58" spans="2:10" x14ac:dyDescent="0.25">
      <c r="B58" s="367"/>
      <c r="C58" s="142" t="s">
        <v>116</v>
      </c>
      <c r="D58" s="139">
        <v>39</v>
      </c>
      <c r="E58" s="54"/>
      <c r="F58" s="54"/>
      <c r="G58" s="54"/>
    </row>
    <row r="59" spans="2:10" x14ac:dyDescent="0.25">
      <c r="B59" s="367"/>
      <c r="C59" s="142" t="s">
        <v>125</v>
      </c>
      <c r="D59" s="139">
        <v>10</v>
      </c>
      <c r="E59" s="54"/>
      <c r="F59" s="54"/>
      <c r="G59" s="54"/>
    </row>
    <row r="60" spans="2:10" ht="27.75" customHeight="1" x14ac:dyDescent="0.25">
      <c r="B60" s="172" t="s">
        <v>127</v>
      </c>
      <c r="C60" s="144" t="s">
        <v>128</v>
      </c>
      <c r="D60" s="143">
        <v>56</v>
      </c>
      <c r="E60" s="54"/>
      <c r="F60" s="54"/>
      <c r="G60" s="54"/>
    </row>
    <row r="61" spans="2:10" x14ac:dyDescent="0.25">
      <c r="B61" s="172" t="s">
        <v>129</v>
      </c>
      <c r="C61" s="142" t="s">
        <v>128</v>
      </c>
      <c r="D61" s="139">
        <v>282</v>
      </c>
      <c r="E61" s="54"/>
      <c r="F61" s="54"/>
      <c r="G61" s="54"/>
    </row>
    <row r="62" spans="2:10" x14ac:dyDescent="0.25">
      <c r="B62" s="368" t="s">
        <v>130</v>
      </c>
      <c r="C62" s="142" t="s">
        <v>128</v>
      </c>
      <c r="D62" s="139">
        <v>192</v>
      </c>
      <c r="E62" s="54"/>
      <c r="F62" s="54"/>
      <c r="G62" s="54"/>
    </row>
    <row r="63" spans="2:10" x14ac:dyDescent="0.25">
      <c r="B63" s="368"/>
      <c r="C63" s="142" t="s">
        <v>131</v>
      </c>
      <c r="D63" s="139">
        <v>1</v>
      </c>
      <c r="E63" s="54"/>
      <c r="F63" s="54"/>
      <c r="G63" s="54"/>
    </row>
    <row r="64" spans="2:10" x14ac:dyDescent="0.25">
      <c r="B64" s="54"/>
      <c r="C64" s="137" t="s">
        <v>132</v>
      </c>
      <c r="D64" s="140">
        <f>SUM(D53:D63)</f>
        <v>1358.17</v>
      </c>
      <c r="E64" s="173"/>
      <c r="F64" s="174"/>
      <c r="G64" s="174"/>
    </row>
  </sheetData>
  <mergeCells count="6">
    <mergeCell ref="B31:I32"/>
    <mergeCell ref="B36:I37"/>
    <mergeCell ref="B53:B56"/>
    <mergeCell ref="B57:B59"/>
    <mergeCell ref="B62:B63"/>
    <mergeCell ref="D40:H40"/>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Proposed price</vt:lpstr>
      <vt:lpstr>Forecasts by year</vt:lpstr>
      <vt:lpstr>Historical Revenue</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2018-04-17T01:26:05Z</dcterms:modified>
</cp:coreProperties>
</file>