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1_Design Related Services\"/>
    </mc:Choice>
  </mc:AlternateContent>
  <xr:revisionPtr revIDLastSave="0" documentId="13_ncr:1_{488B85DB-9309-4AF4-9023-A754A8B0E3A8}" xr6:coauthVersionLast="28" xr6:coauthVersionMax="28" xr10:uidLastSave="{00000000-0000-0000-0000-000000000000}"/>
  <bookViews>
    <workbookView xWindow="120" yWindow="15" windowWidth="19440" windowHeight="11295" tabRatio="570" xr2:uid="{00000000-000D-0000-FFFF-FFFF00000000}"/>
  </bookViews>
  <sheets>
    <sheet name="AER Summary" sheetId="8" r:id="rId1"/>
    <sheet name="Service Description" sheetId="9" r:id="rId2"/>
    <sheet name="Operating Costs" sheetId="15" r:id="rId3"/>
    <sheet name="Proposed price" sheetId="11" r:id="rId4"/>
    <sheet name="Historical Revenue" sheetId="13" r:id="rId5"/>
    <sheet name="Forecasts by year" sheetId="17" r:id="rId6"/>
    <sheet name="Forecast Revenue - Costs" sheetId="16" r:id="rId7"/>
  </sheets>
  <externalReferences>
    <externalReference r:id="rId8"/>
  </externalReferences>
  <calcPr calcId="171027" calcMode="autoNoTable" iterateCount="1000" iterateDelta="9.9999999999999995E-7" calcOnSave="0"/>
</workbook>
</file>

<file path=xl/calcChain.xml><?xml version="1.0" encoding="utf-8"?>
<calcChain xmlns="http://schemas.openxmlformats.org/spreadsheetml/2006/main">
  <c r="B20" i="9" l="1"/>
  <c r="H42" i="8"/>
  <c r="I15" i="13" l="1"/>
  <c r="I16" i="13"/>
  <c r="I14" i="13"/>
  <c r="E10" i="13"/>
  <c r="F10" i="13"/>
  <c r="G10" i="13"/>
  <c r="H10" i="13"/>
  <c r="I7" i="13"/>
  <c r="I8" i="13"/>
  <c r="I9" i="13"/>
  <c r="I6" i="13"/>
  <c r="I14" i="15"/>
  <c r="I13" i="15"/>
  <c r="I5" i="15"/>
  <c r="I6" i="15"/>
  <c r="I7" i="15"/>
  <c r="I8" i="15"/>
  <c r="I4" i="15"/>
  <c r="H5" i="17" l="1"/>
  <c r="G5" i="17"/>
  <c r="F5" i="17"/>
  <c r="E5" i="17"/>
  <c r="D5" i="17"/>
  <c r="H2" i="17"/>
  <c r="G2" i="17"/>
  <c r="F2" i="17"/>
  <c r="E2" i="17"/>
  <c r="D2" i="17"/>
  <c r="H1" i="17"/>
  <c r="G1" i="17"/>
  <c r="F1" i="17"/>
  <c r="E1" i="17"/>
  <c r="D1" i="17"/>
  <c r="BY7" i="11"/>
  <c r="BX7" i="11"/>
  <c r="BH7" i="11"/>
  <c r="BG7" i="11"/>
  <c r="AQ7" i="11"/>
  <c r="AP7" i="11"/>
  <c r="Z7" i="11"/>
  <c r="Y7" i="11"/>
  <c r="I7" i="11"/>
  <c r="H7" i="11"/>
  <c r="E75" i="17" l="1"/>
  <c r="F75" i="17"/>
  <c r="G75" i="17"/>
  <c r="H75" i="17"/>
  <c r="D75" i="17"/>
  <c r="E63" i="17"/>
  <c r="F63" i="17"/>
  <c r="G63" i="17"/>
  <c r="H63" i="17"/>
  <c r="D63" i="17"/>
  <c r="E51" i="17"/>
  <c r="F51" i="17"/>
  <c r="G51" i="17"/>
  <c r="H51" i="17"/>
  <c r="D51" i="17"/>
  <c r="E39" i="17"/>
  <c r="F39" i="17"/>
  <c r="G39" i="17"/>
  <c r="H39" i="17"/>
  <c r="D39" i="17"/>
  <c r="E27" i="17"/>
  <c r="F27" i="17"/>
  <c r="G27" i="17"/>
  <c r="H27" i="17"/>
  <c r="D27" i="17"/>
  <c r="I16" i="16"/>
  <c r="I17" i="16"/>
  <c r="I18" i="16"/>
  <c r="I19" i="16"/>
  <c r="K69" i="17"/>
  <c r="L69" i="17" s="1"/>
  <c r="M69" i="17" s="1"/>
  <c r="N69" i="17" s="1"/>
  <c r="O69" i="17" s="1"/>
  <c r="K68" i="17"/>
  <c r="L68" i="17" s="1"/>
  <c r="M68" i="17" s="1"/>
  <c r="N68" i="17" s="1"/>
  <c r="O68" i="17" s="1"/>
  <c r="K57" i="17"/>
  <c r="L57" i="17" s="1"/>
  <c r="M57" i="17" s="1"/>
  <c r="N57" i="17" s="1"/>
  <c r="O57" i="17" s="1"/>
  <c r="K56" i="17"/>
  <c r="L56" i="17" s="1"/>
  <c r="M56" i="17" s="1"/>
  <c r="N56" i="17" s="1"/>
  <c r="O56" i="17" s="1"/>
  <c r="K45" i="17"/>
  <c r="L45" i="17" s="1"/>
  <c r="M45" i="17" s="1"/>
  <c r="N45" i="17" s="1"/>
  <c r="O45" i="17" s="1"/>
  <c r="K44" i="17"/>
  <c r="L44" i="17" s="1"/>
  <c r="M44" i="17" s="1"/>
  <c r="N44" i="17" s="1"/>
  <c r="O44" i="17" s="1"/>
  <c r="K33" i="17"/>
  <c r="L33" i="17" s="1"/>
  <c r="M33" i="17" s="1"/>
  <c r="N33" i="17" s="1"/>
  <c r="O33" i="17" s="1"/>
  <c r="K32" i="17"/>
  <c r="L32" i="17" s="1"/>
  <c r="M32" i="17" s="1"/>
  <c r="N32" i="17" s="1"/>
  <c r="O32" i="17" s="1"/>
  <c r="K21" i="17"/>
  <c r="L21" i="17" s="1"/>
  <c r="M21" i="17" s="1"/>
  <c r="N21" i="17" s="1"/>
  <c r="O21" i="17" s="1"/>
  <c r="K20" i="17"/>
  <c r="L20" i="17" s="1"/>
  <c r="M20" i="17" s="1"/>
  <c r="N20" i="17" s="1"/>
  <c r="O20" i="17" s="1"/>
  <c r="O5" i="17"/>
  <c r="K5" i="17"/>
  <c r="O1" i="17"/>
  <c r="N1" i="17"/>
  <c r="M1" i="17"/>
  <c r="L1" i="17"/>
  <c r="K1" i="17"/>
  <c r="AO8" i="11"/>
  <c r="AR8" i="11"/>
  <c r="C45" i="17" s="1"/>
  <c r="D45" i="17" s="1"/>
  <c r="E45" i="17" s="1"/>
  <c r="F45" i="17" s="1"/>
  <c r="G45" i="17" s="1"/>
  <c r="H45" i="17" s="1"/>
  <c r="AS8" i="11"/>
  <c r="AT8" i="11"/>
  <c r="AN8" i="11"/>
  <c r="BF8" i="11"/>
  <c r="BI8" i="11"/>
  <c r="C57" i="17" s="1"/>
  <c r="D57" i="17" s="1"/>
  <c r="E57" i="17" s="1"/>
  <c r="F57" i="17" s="1"/>
  <c r="G57" i="17" s="1"/>
  <c r="H57" i="17" s="1"/>
  <c r="BJ8" i="11"/>
  <c r="BK8" i="11"/>
  <c r="BE8" i="11"/>
  <c r="BH8" i="11"/>
  <c r="C56" i="17" s="1"/>
  <c r="D56" i="17" s="1"/>
  <c r="E56" i="17" s="1"/>
  <c r="F56" i="17" s="1"/>
  <c r="G56" i="17" s="1"/>
  <c r="H56" i="17" s="1"/>
  <c r="X8" i="11"/>
  <c r="AA8" i="11"/>
  <c r="C33" i="17" s="1"/>
  <c r="D33" i="17" s="1"/>
  <c r="E33" i="17" s="1"/>
  <c r="F33" i="17" s="1"/>
  <c r="G33" i="17" s="1"/>
  <c r="H33" i="17" s="1"/>
  <c r="AB8" i="11"/>
  <c r="AC8" i="11"/>
  <c r="W8" i="11"/>
  <c r="G8" i="11"/>
  <c r="J8" i="11"/>
  <c r="C21" i="17" s="1"/>
  <c r="D21" i="17" s="1"/>
  <c r="K8" i="11"/>
  <c r="L8" i="11"/>
  <c r="BW8" i="11"/>
  <c r="BZ8" i="11"/>
  <c r="C69" i="17" s="1"/>
  <c r="D69" i="17" s="1"/>
  <c r="E69" i="17" s="1"/>
  <c r="F69" i="17" s="1"/>
  <c r="G69" i="17" s="1"/>
  <c r="H69" i="17" s="1"/>
  <c r="CA8" i="11"/>
  <c r="CB8" i="11"/>
  <c r="BV8" i="11"/>
  <c r="BY8" i="11"/>
  <c r="C68" i="17" s="1"/>
  <c r="D68" i="17" s="1"/>
  <c r="E68" i="17" s="1"/>
  <c r="F68" i="17" s="1"/>
  <c r="G68" i="17" s="1"/>
  <c r="H68" i="17" s="1"/>
  <c r="AQ8" i="11"/>
  <c r="C44" i="17" s="1"/>
  <c r="D44" i="17" s="1"/>
  <c r="E44" i="17" s="1"/>
  <c r="F44" i="17" s="1"/>
  <c r="G44" i="17" s="1"/>
  <c r="H44" i="17" s="1"/>
  <c r="AP8" i="11"/>
  <c r="C43" i="17" s="1"/>
  <c r="Z8" i="11"/>
  <c r="C32" i="17" s="1"/>
  <c r="D32" i="17" s="1"/>
  <c r="E32" i="17" s="1"/>
  <c r="F32" i="17" s="1"/>
  <c r="G32" i="17" s="1"/>
  <c r="H32" i="17" s="1"/>
  <c r="Y8" i="11"/>
  <c r="C31" i="17" s="1"/>
  <c r="I8" i="11"/>
  <c r="C20" i="17" s="1"/>
  <c r="D20" i="17" s="1"/>
  <c r="H8" i="11"/>
  <c r="C19" i="17" s="1"/>
  <c r="D9" i="17" l="1"/>
  <c r="D36" i="16" s="1"/>
  <c r="D10" i="17"/>
  <c r="D37" i="16" s="1"/>
  <c r="BL7" i="11"/>
  <c r="BG8" i="11"/>
  <c r="C55" i="17" s="1"/>
  <c r="D55" i="17" s="1"/>
  <c r="K67" i="17"/>
  <c r="K31" i="17"/>
  <c r="K19" i="17"/>
  <c r="E20" i="17"/>
  <c r="E9" i="17" s="1"/>
  <c r="E36" i="16" s="1"/>
  <c r="D31" i="17"/>
  <c r="K43" i="17"/>
  <c r="L5" i="17"/>
  <c r="E21" i="17"/>
  <c r="E10" i="17" s="1"/>
  <c r="E37" i="16" s="1"/>
  <c r="N5" i="17"/>
  <c r="M5" i="17"/>
  <c r="D19" i="17"/>
  <c r="K55" i="17"/>
  <c r="D43" i="17"/>
  <c r="CC7" i="11"/>
  <c r="BX8" i="11"/>
  <c r="C67" i="17" s="1"/>
  <c r="D67" i="17" s="1"/>
  <c r="AU7" i="11"/>
  <c r="M7" i="11"/>
  <c r="AD7" i="11"/>
  <c r="G17" i="13"/>
  <c r="H17" i="13"/>
  <c r="G9" i="15"/>
  <c r="H9" i="15"/>
  <c r="G15" i="15"/>
  <c r="H15" i="15"/>
  <c r="CC8" i="11" l="1"/>
  <c r="C70" i="17" s="1"/>
  <c r="BL8" i="11"/>
  <c r="C58" i="17" s="1"/>
  <c r="D8" i="17"/>
  <c r="D35" i="16" s="1"/>
  <c r="AU8" i="11"/>
  <c r="C46" i="17" s="1"/>
  <c r="E55" i="17"/>
  <c r="D58" i="17"/>
  <c r="F20" i="17"/>
  <c r="F9" i="17" s="1"/>
  <c r="F36" i="16" s="1"/>
  <c r="K70" i="17"/>
  <c r="L67" i="17"/>
  <c r="D70" i="17"/>
  <c r="E67" i="17"/>
  <c r="D22" i="17"/>
  <c r="E19" i="17"/>
  <c r="K46" i="17"/>
  <c r="L43" i="17"/>
  <c r="K22" i="17"/>
  <c r="L19" i="17"/>
  <c r="K58" i="17"/>
  <c r="L55" i="17"/>
  <c r="F21" i="17"/>
  <c r="F10" i="17" s="1"/>
  <c r="F37" i="16" s="1"/>
  <c r="D46" i="17"/>
  <c r="E43" i="17"/>
  <c r="D34" i="17"/>
  <c r="E31" i="17"/>
  <c r="L31" i="17"/>
  <c r="K34" i="17"/>
  <c r="M8" i="11"/>
  <c r="C22" i="17" s="1"/>
  <c r="AD8" i="11"/>
  <c r="C34" i="17" s="1"/>
  <c r="E8" i="17" l="1"/>
  <c r="E35" i="16" s="1"/>
  <c r="D11" i="17"/>
  <c r="D38" i="16" s="1"/>
  <c r="E46" i="17"/>
  <c r="F43" i="17"/>
  <c r="M19" i="17"/>
  <c r="L22" i="17"/>
  <c r="M43" i="17"/>
  <c r="L46" i="17"/>
  <c r="F55" i="17"/>
  <c r="E58" i="17"/>
  <c r="M31" i="17"/>
  <c r="L34" i="17"/>
  <c r="E70" i="17"/>
  <c r="F67" i="17"/>
  <c r="G20" i="17"/>
  <c r="G9" i="17" s="1"/>
  <c r="G36" i="16" s="1"/>
  <c r="F31" i="17"/>
  <c r="E34" i="17"/>
  <c r="L58" i="17"/>
  <c r="M55" i="17"/>
  <c r="E22" i="17"/>
  <c r="F19" i="17"/>
  <c r="G21" i="17"/>
  <c r="G10" i="17" s="1"/>
  <c r="G37" i="16" s="1"/>
  <c r="M67" i="17"/>
  <c r="L70" i="17"/>
  <c r="I15" i="16"/>
  <c r="F8" i="17" l="1"/>
  <c r="F35" i="16" s="1"/>
  <c r="C40" i="8"/>
  <c r="E11" i="17"/>
  <c r="E38" i="16" s="1"/>
  <c r="G67" i="17"/>
  <c r="F70" i="17"/>
  <c r="M22" i="17"/>
  <c r="N19" i="17"/>
  <c r="H21" i="17"/>
  <c r="H10" i="17" s="1"/>
  <c r="H37" i="16" s="1"/>
  <c r="I37" i="16" s="1"/>
  <c r="M34" i="17"/>
  <c r="N31" i="17"/>
  <c r="M70" i="17"/>
  <c r="N67" i="17"/>
  <c r="N55" i="17"/>
  <c r="M58" i="17"/>
  <c r="M46" i="17"/>
  <c r="N43" i="17"/>
  <c r="G19" i="17"/>
  <c r="F22" i="17"/>
  <c r="F34" i="17"/>
  <c r="G31" i="17"/>
  <c r="H20" i="17"/>
  <c r="H9" i="17" s="1"/>
  <c r="H36" i="16" s="1"/>
  <c r="F58" i="17"/>
  <c r="G55" i="17"/>
  <c r="G43" i="17"/>
  <c r="F46" i="17"/>
  <c r="F8" i="11"/>
  <c r="G8" i="17" l="1"/>
  <c r="G35" i="16" s="1"/>
  <c r="D40" i="8"/>
  <c r="F11" i="17"/>
  <c r="F38" i="16" s="1"/>
  <c r="I36" i="16"/>
  <c r="G58" i="17"/>
  <c r="H55" i="17"/>
  <c r="H58" i="17" s="1"/>
  <c r="H19" i="17"/>
  <c r="G22" i="17"/>
  <c r="H43" i="17"/>
  <c r="H46" i="17" s="1"/>
  <c r="G46" i="17"/>
  <c r="H31" i="17"/>
  <c r="H34" i="17" s="1"/>
  <c r="G34" i="17"/>
  <c r="N70" i="17"/>
  <c r="O67" i="17"/>
  <c r="O70" i="17" s="1"/>
  <c r="O19" i="17"/>
  <c r="O22" i="17" s="1"/>
  <c r="N22" i="17"/>
  <c r="N46" i="17"/>
  <c r="O43" i="17"/>
  <c r="O46" i="17" s="1"/>
  <c r="O55" i="17"/>
  <c r="O58" i="17" s="1"/>
  <c r="N58" i="17"/>
  <c r="O31" i="17"/>
  <c r="O34" i="17" s="1"/>
  <c r="N34" i="17"/>
  <c r="H67" i="17"/>
  <c r="H70" i="17" s="1"/>
  <c r="G70" i="17"/>
  <c r="G11" i="17" l="1"/>
  <c r="G38" i="16" s="1"/>
  <c r="E40" i="8"/>
  <c r="H8" i="17"/>
  <c r="H35" i="16" s="1"/>
  <c r="I35" i="16" s="1"/>
  <c r="H22" i="17"/>
  <c r="H11" i="17" s="1"/>
  <c r="H38" i="16" s="1"/>
  <c r="F15" i="15"/>
  <c r="E15" i="15"/>
  <c r="D15" i="15"/>
  <c r="G40" i="8" l="1"/>
  <c r="I38" i="16"/>
  <c r="F40" i="8"/>
  <c r="I15" i="15"/>
  <c r="E9" i="15"/>
  <c r="D9" i="15"/>
  <c r="H20" i="16"/>
  <c r="G56" i="8" s="1"/>
  <c r="G20" i="16"/>
  <c r="F56" i="8" s="1"/>
  <c r="F20" i="16"/>
  <c r="E56" i="8" s="1"/>
  <c r="E20" i="16"/>
  <c r="D56" i="8" s="1"/>
  <c r="F17" i="13"/>
  <c r="E17" i="13"/>
  <c r="D17" i="13"/>
  <c r="D10" i="13"/>
  <c r="I10" i="13" l="1"/>
  <c r="I17" i="13"/>
  <c r="F9" i="15"/>
  <c r="D20" i="16"/>
  <c r="C56" i="8" l="1"/>
  <c r="I20" i="16"/>
  <c r="I9" i="15"/>
  <c r="D3" i="9" l="1"/>
  <c r="H56" i="8" l="1"/>
  <c r="H40" i="8" l="1"/>
  <c r="F3" i="17" l="1"/>
  <c r="BM7" i="11"/>
  <c r="AE7" i="11"/>
  <c r="G3" i="17"/>
  <c r="CD7" i="11"/>
  <c r="E3" i="17"/>
  <c r="AV7" i="11"/>
  <c r="H3" i="17"/>
  <c r="D3" i="17"/>
  <c r="N7" i="11"/>
  <c r="G47" i="17" l="1"/>
  <c r="G35" i="17"/>
  <c r="N3" i="17"/>
  <c r="G23" i="17"/>
  <c r="G71" i="17"/>
  <c r="G59" i="17"/>
  <c r="AV8" i="11"/>
  <c r="C47" i="17" s="1"/>
  <c r="N8" i="11"/>
  <c r="C23" i="17" s="1"/>
  <c r="E59" i="17"/>
  <c r="E47" i="17"/>
  <c r="E71" i="17"/>
  <c r="L3" i="17"/>
  <c r="E23" i="17"/>
  <c r="E35" i="17"/>
  <c r="BM8" i="11"/>
  <c r="C59" i="17" s="1"/>
  <c r="H35" i="17"/>
  <c r="H71" i="17"/>
  <c r="H47" i="17"/>
  <c r="O3" i="17"/>
  <c r="H59" i="17"/>
  <c r="H23" i="17"/>
  <c r="AE8" i="11"/>
  <c r="C35" i="17" s="1"/>
  <c r="D47" i="17"/>
  <c r="D23" i="17"/>
  <c r="D71" i="17"/>
  <c r="D59" i="17"/>
  <c r="K3" i="17"/>
  <c r="D35" i="17"/>
  <c r="CD8" i="11"/>
  <c r="C71" i="17" s="1"/>
  <c r="M3" i="17"/>
  <c r="F35" i="17"/>
  <c r="F71" i="17"/>
  <c r="F47" i="17"/>
  <c r="F59" i="17"/>
  <c r="F23" i="17"/>
  <c r="M23" i="17" l="1"/>
  <c r="M35" i="17"/>
  <c r="M59" i="17"/>
  <c r="M71" i="17"/>
  <c r="M47" i="17"/>
  <c r="D12" i="17"/>
  <c r="L71" i="17"/>
  <c r="L47" i="17"/>
  <c r="L59" i="17"/>
  <c r="L23" i="17"/>
  <c r="L35" i="17"/>
  <c r="G12" i="17"/>
  <c r="K23" i="17"/>
  <c r="K35" i="17"/>
  <c r="K59" i="17"/>
  <c r="K47" i="17"/>
  <c r="K71" i="17"/>
  <c r="H12" i="17"/>
  <c r="N47" i="17"/>
  <c r="N59" i="17"/>
  <c r="N23" i="17"/>
  <c r="N35" i="17"/>
  <c r="N71" i="17"/>
  <c r="F12" i="17"/>
  <c r="O71" i="17"/>
  <c r="O47" i="17"/>
  <c r="O23" i="17"/>
  <c r="O59" i="17"/>
  <c r="O35" i="17"/>
  <c r="E12" i="17"/>
  <c r="D39" i="16" l="1"/>
  <c r="F39" i="16"/>
  <c r="H39" i="16"/>
  <c r="G39" i="16"/>
  <c r="E39" i="16"/>
  <c r="I39" i="16" l="1"/>
  <c r="E4" i="17" l="1"/>
  <c r="AW7" i="11"/>
  <c r="O7" i="11"/>
  <c r="H4" i="17"/>
  <c r="D4" i="17"/>
  <c r="AF7" i="11"/>
  <c r="G4" i="17"/>
  <c r="CE7" i="11"/>
  <c r="F4" i="17"/>
  <c r="BN7" i="11"/>
  <c r="CE8" i="11" l="1"/>
  <c r="C72" i="17" s="1"/>
  <c r="CF7" i="11"/>
  <c r="CF8" i="11" s="1"/>
  <c r="C73" i="17" s="1"/>
  <c r="O4" i="17"/>
  <c r="H72" i="17"/>
  <c r="H73" i="17" s="1"/>
  <c r="H74" i="17" s="1"/>
  <c r="H76" i="17" s="1"/>
  <c r="H9" i="16" s="1"/>
  <c r="H60" i="17"/>
  <c r="H61" i="17" s="1"/>
  <c r="H62" i="17" s="1"/>
  <c r="H64" i="17" s="1"/>
  <c r="H8" i="16" s="1"/>
  <c r="H36" i="17"/>
  <c r="H37" i="17" s="1"/>
  <c r="H38" i="17" s="1"/>
  <c r="H40" i="17" s="1"/>
  <c r="H6" i="16" s="1"/>
  <c r="H48" i="17"/>
  <c r="H49" i="17" s="1"/>
  <c r="H50" i="17" s="1"/>
  <c r="H52" i="17" s="1"/>
  <c r="H7" i="16" s="1"/>
  <c r="H24" i="17"/>
  <c r="N4" i="17"/>
  <c r="G24" i="17"/>
  <c r="G72" i="17"/>
  <c r="G73" i="17" s="1"/>
  <c r="G74" i="17" s="1"/>
  <c r="G76" i="17" s="1"/>
  <c r="G9" i="16" s="1"/>
  <c r="G36" i="17"/>
  <c r="G37" i="17" s="1"/>
  <c r="G38" i="17" s="1"/>
  <c r="G40" i="17" s="1"/>
  <c r="G6" i="16" s="1"/>
  <c r="G60" i="17"/>
  <c r="G61" i="17" s="1"/>
  <c r="G62" i="17" s="1"/>
  <c r="G64" i="17" s="1"/>
  <c r="G8" i="16" s="1"/>
  <c r="G48" i="17"/>
  <c r="G49" i="17" s="1"/>
  <c r="G50" i="17" s="1"/>
  <c r="G52" i="17" s="1"/>
  <c r="G7" i="16" s="1"/>
  <c r="O8" i="11"/>
  <c r="C24" i="17" s="1"/>
  <c r="P7" i="11"/>
  <c r="P8" i="11" s="1"/>
  <c r="C25" i="17" s="1"/>
  <c r="BN8" i="11"/>
  <c r="C60" i="17" s="1"/>
  <c r="BO7" i="11"/>
  <c r="BO8" i="11" s="1"/>
  <c r="C61" i="17" s="1"/>
  <c r="AF8" i="11"/>
  <c r="C36" i="17" s="1"/>
  <c r="AG7" i="11"/>
  <c r="AG8" i="11" s="1"/>
  <c r="C37" i="17" s="1"/>
  <c r="AW8" i="11"/>
  <c r="C48" i="17" s="1"/>
  <c r="AX7" i="11"/>
  <c r="AX8" i="11" s="1"/>
  <c r="C49" i="17" s="1"/>
  <c r="M4" i="17"/>
  <c r="F36" i="17"/>
  <c r="F37" i="17" s="1"/>
  <c r="F38" i="17" s="1"/>
  <c r="F40" i="17" s="1"/>
  <c r="F6" i="16" s="1"/>
  <c r="F48" i="17"/>
  <c r="F49" i="17" s="1"/>
  <c r="F50" i="17" s="1"/>
  <c r="F52" i="17" s="1"/>
  <c r="F7" i="16" s="1"/>
  <c r="F24" i="17"/>
  <c r="F60" i="17"/>
  <c r="F61" i="17" s="1"/>
  <c r="F62" i="17" s="1"/>
  <c r="F64" i="17" s="1"/>
  <c r="F8" i="16" s="1"/>
  <c r="F72" i="17"/>
  <c r="F73" i="17" s="1"/>
  <c r="F74" i="17" s="1"/>
  <c r="F76" i="17" s="1"/>
  <c r="F9" i="16" s="1"/>
  <c r="K4" i="17"/>
  <c r="D48" i="17"/>
  <c r="D49" i="17" s="1"/>
  <c r="D50" i="17" s="1"/>
  <c r="D52" i="17" s="1"/>
  <c r="D7" i="16" s="1"/>
  <c r="D72" i="17"/>
  <c r="D73" i="17" s="1"/>
  <c r="D74" i="17" s="1"/>
  <c r="D76" i="17" s="1"/>
  <c r="D9" i="16" s="1"/>
  <c r="D36" i="17"/>
  <c r="D37" i="17" s="1"/>
  <c r="D38" i="17" s="1"/>
  <c r="D40" i="17" s="1"/>
  <c r="D6" i="16" s="1"/>
  <c r="D24" i="17"/>
  <c r="D60" i="17"/>
  <c r="D61" i="17" s="1"/>
  <c r="D62" i="17" s="1"/>
  <c r="D64" i="17" s="1"/>
  <c r="D8" i="16" s="1"/>
  <c r="L4" i="17"/>
  <c r="E24" i="17"/>
  <c r="E48" i="17"/>
  <c r="E49" i="17" s="1"/>
  <c r="E50" i="17" s="1"/>
  <c r="E52" i="17" s="1"/>
  <c r="E7" i="16" s="1"/>
  <c r="E72" i="17"/>
  <c r="E73" i="17" s="1"/>
  <c r="E74" i="17" s="1"/>
  <c r="E76" i="17" s="1"/>
  <c r="E9" i="16" s="1"/>
  <c r="E36" i="17"/>
  <c r="E37" i="17" s="1"/>
  <c r="E38" i="17" s="1"/>
  <c r="E40" i="17" s="1"/>
  <c r="E6" i="16" s="1"/>
  <c r="E60" i="17"/>
  <c r="E61" i="17" s="1"/>
  <c r="E62" i="17" s="1"/>
  <c r="E64" i="17" s="1"/>
  <c r="E8" i="16" s="1"/>
  <c r="BP7" i="11" l="1"/>
  <c r="BP8" i="11" s="1"/>
  <c r="G7" i="8" s="1"/>
  <c r="Q7" i="11"/>
  <c r="Q8" i="11" s="1"/>
  <c r="D7" i="8" s="1"/>
  <c r="CG7" i="11"/>
  <c r="CG8" i="11" s="1"/>
  <c r="H7" i="8" s="1"/>
  <c r="I9" i="16"/>
  <c r="L48" i="17"/>
  <c r="L49" i="17" s="1"/>
  <c r="L50" i="17" s="1"/>
  <c r="L24" i="17"/>
  <c r="L25" i="17" s="1"/>
  <c r="L26" i="17" s="1"/>
  <c r="L36" i="17"/>
  <c r="L37" i="17" s="1"/>
  <c r="L38" i="17" s="1"/>
  <c r="L72" i="17"/>
  <c r="L73" i="17" s="1"/>
  <c r="L74" i="17" s="1"/>
  <c r="L60" i="17"/>
  <c r="L61" i="17" s="1"/>
  <c r="L62" i="17" s="1"/>
  <c r="M48" i="17"/>
  <c r="M49" i="17" s="1"/>
  <c r="M50" i="17" s="1"/>
  <c r="M24" i="17"/>
  <c r="M25" i="17" s="1"/>
  <c r="M26" i="17" s="1"/>
  <c r="M36" i="17"/>
  <c r="M37" i="17" s="1"/>
  <c r="M38" i="17" s="1"/>
  <c r="M72" i="17"/>
  <c r="M73" i="17" s="1"/>
  <c r="M74" i="17" s="1"/>
  <c r="M60" i="17"/>
  <c r="M61" i="17" s="1"/>
  <c r="M62" i="17" s="1"/>
  <c r="O60" i="17"/>
  <c r="O61" i="17" s="1"/>
  <c r="O62" i="17" s="1"/>
  <c r="O48" i="17"/>
  <c r="O49" i="17" s="1"/>
  <c r="O50" i="17" s="1"/>
  <c r="O72" i="17"/>
  <c r="O73" i="17" s="1"/>
  <c r="O74" i="17" s="1"/>
  <c r="O36" i="17"/>
  <c r="O37" i="17" s="1"/>
  <c r="O38" i="17" s="1"/>
  <c r="O24" i="17"/>
  <c r="O25" i="17" s="1"/>
  <c r="O26" i="17" s="1"/>
  <c r="I8" i="16"/>
  <c r="I7" i="16"/>
  <c r="F13" i="17"/>
  <c r="F25" i="17"/>
  <c r="AH7" i="11"/>
  <c r="AH8" i="11" s="1"/>
  <c r="G13" i="17"/>
  <c r="G25" i="17"/>
  <c r="D13" i="17"/>
  <c r="D25" i="17"/>
  <c r="D14" i="17" s="1"/>
  <c r="D41" i="16" s="1"/>
  <c r="K24" i="17"/>
  <c r="K25" i="17" s="1"/>
  <c r="K26" i="17" s="1"/>
  <c r="K48" i="17"/>
  <c r="K49" i="17" s="1"/>
  <c r="K50" i="17" s="1"/>
  <c r="K36" i="17"/>
  <c r="K37" i="17" s="1"/>
  <c r="K38" i="17" s="1"/>
  <c r="K72" i="17"/>
  <c r="K73" i="17" s="1"/>
  <c r="K74" i="17" s="1"/>
  <c r="K60" i="17"/>
  <c r="K61" i="17" s="1"/>
  <c r="K62" i="17" s="1"/>
  <c r="AY7" i="11"/>
  <c r="AY8" i="11" s="1"/>
  <c r="N24" i="17"/>
  <c r="N25" i="17" s="1"/>
  <c r="N26" i="17" s="1"/>
  <c r="N60" i="17"/>
  <c r="N61" i="17" s="1"/>
  <c r="N62" i="17" s="1"/>
  <c r="N72" i="17"/>
  <c r="N73" i="17" s="1"/>
  <c r="N74" i="17" s="1"/>
  <c r="N48" i="17"/>
  <c r="N49" i="17" s="1"/>
  <c r="N50" i="17" s="1"/>
  <c r="N36" i="17"/>
  <c r="N37" i="17" s="1"/>
  <c r="N38" i="17" s="1"/>
  <c r="E13" i="17"/>
  <c r="E25" i="17"/>
  <c r="E14" i="17" s="1"/>
  <c r="E41" i="16" s="1"/>
  <c r="I6" i="16"/>
  <c r="H13" i="17"/>
  <c r="H25" i="17"/>
  <c r="C62" i="17" l="1"/>
  <c r="C26" i="17"/>
  <c r="C74" i="17"/>
  <c r="E26" i="17"/>
  <c r="E28" i="17" s="1"/>
  <c r="E5" i="16" s="1"/>
  <c r="E10" i="16" s="1"/>
  <c r="F40" i="16"/>
  <c r="E40" i="16"/>
  <c r="E42" i="16" s="1"/>
  <c r="E15" i="17"/>
  <c r="G40" i="16"/>
  <c r="C38" i="17"/>
  <c r="E7" i="8"/>
  <c r="H26" i="17"/>
  <c r="H28" i="17" s="1"/>
  <c r="H5" i="16" s="1"/>
  <c r="H10" i="16" s="1"/>
  <c r="H14" i="17"/>
  <c r="H41" i="16" s="1"/>
  <c r="G26" i="17"/>
  <c r="G28" i="17" s="1"/>
  <c r="G5" i="16" s="1"/>
  <c r="G10" i="16" s="1"/>
  <c r="G14" i="17"/>
  <c r="G41" i="16" s="1"/>
  <c r="H40" i="16"/>
  <c r="F7" i="8"/>
  <c r="C50" i="17"/>
  <c r="D40" i="16"/>
  <c r="D42" i="16" s="1"/>
  <c r="D15" i="17"/>
  <c r="D26" i="17"/>
  <c r="D28" i="17" s="1"/>
  <c r="F26" i="17"/>
  <c r="F28" i="17" s="1"/>
  <c r="F5" i="16" s="1"/>
  <c r="F10" i="16" s="1"/>
  <c r="F14" i="17"/>
  <c r="F41" i="16" s="1"/>
  <c r="I41" i="16" s="1"/>
  <c r="F42" i="16" l="1"/>
  <c r="G42" i="16"/>
  <c r="H42" i="16"/>
  <c r="E16" i="17"/>
  <c r="G15" i="17"/>
  <c r="G16" i="17" s="1"/>
  <c r="I40" i="16"/>
  <c r="I42" i="16" s="1"/>
  <c r="C42" i="8"/>
  <c r="C44" i="8" s="1"/>
  <c r="G42" i="8"/>
  <c r="G44" i="8" s="1"/>
  <c r="F15" i="17"/>
  <c r="F16" i="17" s="1"/>
  <c r="F42" i="8"/>
  <c r="F44" i="8" s="1"/>
  <c r="E42" i="8"/>
  <c r="E44" i="8" s="1"/>
  <c r="D16" i="17"/>
  <c r="D5" i="16"/>
  <c r="H15" i="17"/>
  <c r="H16" i="17" s="1"/>
  <c r="D42" i="8"/>
  <c r="D44" i="8" s="1"/>
  <c r="D10" i="16" l="1"/>
  <c r="I5" i="16"/>
  <c r="I10" i="16" s="1"/>
  <c r="H44" i="8"/>
</calcChain>
</file>

<file path=xl/sharedStrings.xml><?xml version="1.0" encoding="utf-8"?>
<sst xmlns="http://schemas.openxmlformats.org/spreadsheetml/2006/main" count="384" uniqueCount="147">
  <si>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</si>
  <si>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</si>
  <si>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</si>
  <si>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</si>
  <si>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</si>
  <si>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</si>
  <si>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</si>
  <si>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</si>
  <si>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</si>
  <si>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</si>
  <si>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</si>
  <si>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</si>
  <si>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</si>
  <si>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</si>
  <si>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</si>
  <si>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</si>
  <si>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</si>
  <si>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</si>
  <si>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</si>
  <si>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</si>
  <si>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</si>
  <si>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</si>
  <si>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</si>
  <si>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</si>
  <si>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</si>
  <si>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</si>
  <si>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</si>
  <si>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</si>
  <si>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</si>
  <si>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</si>
  <si>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</si>
  <si>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</si>
  <si>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</si>
  <si>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</si>
  <si>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</si>
  <si>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</si>
  <si>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</si>
  <si>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</si>
  <si>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</si>
  <si>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</si>
  <si>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</si>
  <si>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</si>
  <si>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</si>
  <si>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</si>
  <si>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 xml:space="preserve">Design related services
Activities includes:
· provision of design information, design rechecking services in relation to connection and relocation works provided contestably
· work of an administrative nature relating to work performed by Level 1 and Level 3 ASPs, including processing work
· the provision of engineering consulting (related to the shared distribution network). </t>
  </si>
  <si>
    <t>Detailed Service Description (2019-24)</t>
  </si>
  <si>
    <t>Operating costs</t>
  </si>
  <si>
    <t>Bottum Up cost estimation</t>
  </si>
  <si>
    <t>Fee Methodology Structure Selected</t>
  </si>
  <si>
    <t>Forecast Cost Breakup</t>
  </si>
  <si>
    <t>Alternative Control Service - Botom Up Estimation</t>
  </si>
  <si>
    <t>Contestable Works Management System</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</si>
  <si>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</si>
  <si>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</si>
  <si>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</si>
  <si>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</si>
  <si>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</si>
  <si>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Underground urban residential subdivision</t>
  </si>
  <si>
    <t>Rural overhead subdivision &amp; rural extensions</t>
  </si>
  <si>
    <t>Underground commercial &amp; industrial or rural subdivisions (vacant lots)</t>
  </si>
  <si>
    <t>Hrly Rate</t>
  </si>
  <si>
    <t>Network Service:</t>
  </si>
  <si>
    <t>FY16/17</t>
  </si>
  <si>
    <t>FY15/16</t>
  </si>
  <si>
    <t>FY14/15</t>
  </si>
  <si>
    <t>FY19/20</t>
  </si>
  <si>
    <t>FY20/21</t>
  </si>
  <si>
    <t>FY21/22</t>
  </si>
  <si>
    <t>FY23/24</t>
  </si>
  <si>
    <t>Commercial /  Industrial developments and Subtransmission</t>
  </si>
  <si>
    <t>Time on Task (Hours)</t>
  </si>
  <si>
    <t>Asset relocation or streetlighting (not forming part of other categories)</t>
  </si>
  <si>
    <t>R3</t>
  </si>
  <si>
    <t>Non standard design approval - Underground urban residential subdivision (Vacant lots)</t>
  </si>
  <si>
    <t>Non standard design approva - Asset Relocation or Streetlighting</t>
  </si>
  <si>
    <t>Non standard design approval (Hourly rate)</t>
  </si>
  <si>
    <r>
      <t xml:space="preserve">
</t>
    </r>
    <r>
      <rPr>
        <sz val="10"/>
        <color rgb="FFFF0000"/>
        <rFont val="Arial"/>
        <family val="2"/>
      </rPr>
      <t>New Service</t>
    </r>
  </si>
  <si>
    <t>New Service</t>
  </si>
  <si>
    <t>Non standard design approval</t>
  </si>
  <si>
    <t xml:space="preserve"> - </t>
  </si>
  <si>
    <t>Bottom Up Estimation</t>
  </si>
  <si>
    <t xml:space="preserve">Existing Service Description (2014 - 19) </t>
  </si>
  <si>
    <t>Non-Standard design approval (NEW)</t>
  </si>
  <si>
    <t>Operating Costs (on IO's, work orders, cost objects, cost centres)</t>
  </si>
  <si>
    <t>Project Code</t>
  </si>
  <si>
    <t>FY22/23</t>
  </si>
  <si>
    <t>Projected Volumes for FY2019-24 Regulatory Period</t>
  </si>
  <si>
    <t>Design Officer</t>
  </si>
  <si>
    <t>New Service - Non-Standard design approval (NEW)</t>
  </si>
  <si>
    <t xml:space="preserve">Operating Costs - </t>
  </si>
  <si>
    <t>New Service - No historical operational costs available.</t>
  </si>
  <si>
    <t>New service. No historical revenue available.</t>
  </si>
  <si>
    <t xml:space="preserve">New Service
</t>
  </si>
  <si>
    <t>Forecast volumes based on team feedback - Essential Energy identifed approx. 200 projects (400Hrs) per annum require non-standard design approval.</t>
  </si>
  <si>
    <t>FY17/18</t>
  </si>
  <si>
    <t>FY18/19</t>
  </si>
  <si>
    <r>
      <t xml:space="preserve">
</t>
    </r>
    <r>
      <rPr>
        <b/>
        <sz val="10"/>
        <color theme="1"/>
        <rFont val="Arial"/>
        <family val="2"/>
      </rPr>
      <t>Non-Standard design approval</t>
    </r>
    <r>
      <rPr>
        <sz val="10"/>
        <color theme="1"/>
        <rFont val="Arial"/>
        <family val="2"/>
      </rPr>
      <t xml:space="preserve">
Approval of a non-standard construction type at the request of the ASP Level 3, where during the design phase of the project the designer has identified a design requirement which do not comply with Essential Energy's approved design and construction standards.
Non-standard design requests require clear justification of the intended layout and details the proposed any deviations from approved standards.  
</t>
    </r>
  </si>
  <si>
    <t>Proposed Fee ($2018/19 - Excl GST)</t>
  </si>
  <si>
    <t>Total Direct Costs $2018/19</t>
  </si>
  <si>
    <t>Total Indirect Costs $2018/19</t>
  </si>
  <si>
    <t>TOTAL COSTS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</si>
  <si>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</si>
  <si>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</si>
  <si>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</si>
  <si>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</si>
  <si>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</si>
  <si>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</si>
  <si>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</si>
  <si>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</si>
  <si>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</si>
  <si>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</si>
  <si>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</si>
  <si>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</si>
  <si>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Real $2018-19</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</si>
  <si>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</si>
  <si>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</si>
  <si>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</si>
  <si>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</si>
  <si>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</si>
  <si>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</si>
  <si>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</si>
  <si>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</si>
  <si>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</si>
  <si>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</si>
  <si>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</si>
  <si>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</si>
  <si>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</si>
  <si>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Profit margin</t>
  </si>
  <si>
    <t>Fully Loaded Costs</t>
  </si>
  <si>
    <t>Forecast revenue (check)</t>
  </si>
  <si>
    <t>Real 2018-19 including escalation</t>
  </si>
  <si>
    <t>Fully Loaded Cost per service</t>
  </si>
  <si>
    <t>Forecast volumes</t>
  </si>
  <si>
    <t>Forecast revenue</t>
  </si>
  <si>
    <t>1.6 Non-Standard Design Approval</t>
  </si>
  <si>
    <t xml:space="preserve">Underground Residential </t>
  </si>
  <si>
    <t xml:space="preserve">Rural OH Subdivisions &amp; Rural Extensions </t>
  </si>
  <si>
    <t xml:space="preserve">Commercial /  Industrial developments and Subtransmission </t>
  </si>
  <si>
    <t xml:space="preserve">Asset relocation or streetlighting (not forming part of other categories) </t>
  </si>
  <si>
    <t>Real 2018-19 (including labour escalation)</t>
  </si>
  <si>
    <t>Labour</t>
  </si>
  <si>
    <t>Fleet</t>
  </si>
  <si>
    <t>Total costs before OHDs, non-system and margin</t>
  </si>
  <si>
    <t>Non standard design approval - Rural overhead subdivisions and rural extensions</t>
  </si>
  <si>
    <t>Non standard design approval - Underground commercial &amp; Industrial or rural subdivision (vacant lots)</t>
  </si>
  <si>
    <t>Non standard design approval - Commercial / Industrial developments and Subtransmission</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</si>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</sst>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5" formatCode="_(&quot;$&quot;* #,##0.00_);_(&quot;$&quot;* \(#,##0.00\);_(&quot;$&quot;* &quot;-&quot;??_);_(@_)"/>
    <numFmt numFmtId="166" formatCode="_(* #,##0.00_);_(* \(#,##0.00\);_(* &quot;-&quot;??_);_(@_)"/>
    <numFmt numFmtId="167" formatCode="_-&quot;$&quot;* #,##0_-;\-&quot;$&quot;* #,##0_-;_-&quot;$&quot;* &quot;-&quot;??_-;_-@_-"/>
    <numFmt numFmtId="168" formatCode="_-* #,##0_-;\-* #,##0_-;_-* &quot;-&quot;??_-;_-@_-"/>
    <numFmt numFmtId="169" formatCode="&quot;$&quot;#,##0.00"/>
    <numFmt numFmtId="170" formatCode="#,##0.00\ ;\(#,##0.00\);\-\ "/>
    <numFmt numFmtId="171" formatCode="#,##0\ ;\(#,##0\);\-\ "/>
    <numFmt numFmtId="172" formatCode="_(* #,##0_);_(* \(#,##0\);_(* &quot;-&quot;??_);_(@_)"/>
  </numFmts>
  <fonts count="32"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b/>
      <sz val="10"/>
      <color rgb="FFFF0000"/>
      <name val="Arial"/>
      <family val="2"/>
    </font>
    <font>
      <sz val="10"/>
      <color theme="1"/>
      <name val="Calibri"/>
      <family val="2"/>
      <scheme val="minor"/>
    </font>
    <font>
      <sz val="10"/>
      <color theme="1"/>
      <name val="Arial"/>
      <family val="2"/>
    </font>
    <font>
      <b/>
      <sz val="10"/>
      <color theme="0"/>
      <name val="Arial"/>
      <family val="2"/>
    </font>
    <font>
      <b/>
      <sz val="12"/>
      <color theme="0"/>
      <name val="Arial"/>
      <family val="2"/>
    </font>
    <font>
      <b/>
      <sz val="10"/>
      <name val="Arial"/>
      <family val="2"/>
    </font>
    <font>
      <sz val="10"/>
      <name val="Arial"/>
      <family val="2"/>
    </font>
    <font>
      <sz val="10"/>
      <color theme="0"/>
      <name val="Arial"/>
      <family val="2"/>
    </font>
    <font>
      <b/>
      <sz val="10"/>
      <color theme="0"/>
      <name val="Arial"/>
      <family val="2"/>
    </font>
    <font>
      <sz val="10"/>
      <color theme="0"/>
      <name val="Arial"/>
      <family val="2"/>
    </font>
    <font>
      <sz val="10"/>
      <color theme="1"/>
      <name val="Arial"/>
      <family val="2"/>
    </font>
    <font>
      <b/>
      <sz val="10"/>
      <name val="Arial"/>
      <family val="2"/>
    </font>
    <font>
      <b/>
      <sz val="10"/>
      <color theme="1"/>
      <name val="Arial"/>
      <family val="2"/>
    </font>
    <font>
      <b/>
      <sz val="7"/>
      <color theme="1"/>
      <name val="Arial"/>
      <family val="2"/>
    </font>
    <font>
      <sz val="10"/>
      <name val="Arial"/>
      <family val="2"/>
    </font>
    <font>
      <sz val="10"/>
      <color rgb="FF0065A6"/>
      <name val="Arial"/>
      <family val="2"/>
    </font>
    <font>
      <b/>
      <sz val="11"/>
      <color theme="1"/>
      <name val="Calibri"/>
      <family val="2"/>
      <scheme val="minor"/>
    </font>
    <font>
      <b/>
      <sz val="8"/>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rgb="FF002060"/>
        <bgColor indexed="64"/>
      </patternFill>
    </fill>
    <fill>
      <patternFill patternType="solid">
        <fgColor theme="1" tint="4.9989318521683403E-2"/>
        <bgColor indexed="64"/>
      </patternFill>
    </fill>
    <fill>
      <patternFill patternType="solid">
        <fgColor theme="5"/>
        <bgColor indexed="64"/>
      </patternFill>
    </fill>
    <fill>
      <patternFill patternType="solid">
        <fgColor theme="1" tint="0.49998474074526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0" fontId="4" fillId="0" borderId="0"/>
  </cellStyleXfs>
  <cellXfs count="260">
    <xf numFmtId="0" fontId="0" fillId="0" borderId="0" xfId="0"/>
    <xf numFmtId="0" fontId="2" fillId="0" borderId="0" xfId="0" applyFont="1"/>
    <xf numFmtId="0" fontId="7" fillId="5" borderId="3" xfId="0" applyFont="1" applyFill="1" applyBorder="1"/>
    <xf numFmtId="0" fontId="7" fillId="5" borderId="7" xfId="0" applyFont="1" applyFill="1" applyBorder="1" applyAlignment="1">
      <alignment horizontal="left"/>
    </xf>
    <xf numFmtId="0" fontId="7" fillId="5" borderId="8" xfId="0" applyFont="1" applyFill="1" applyBorder="1" applyAlignment="1">
      <alignment horizontal="right"/>
    </xf>
    <xf numFmtId="0" fontId="2" fillId="4" borderId="4" xfId="0" applyFont="1" applyFill="1" applyBorder="1"/>
    <xf numFmtId="167" fontId="2" fillId="4" borderId="4" xfId="2" applyNumberFormat="1"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7" fontId="7" fillId="5" borderId="8" xfId="2" applyNumberFormat="1" applyFont="1" applyFill="1" applyBorder="1"/>
    <xf numFmtId="0" fontId="7" fillId="5" borderId="11" xfId="0" applyFont="1" applyFill="1" applyBorder="1" applyAlignment="1">
      <alignment horizontal="left"/>
    </xf>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7" fillId="5" borderId="12" xfId="0" applyFont="1" applyFill="1" applyBorder="1"/>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0" fontId="7" fillId="5" borderId="1" xfId="0" applyFont="1" applyFill="1" applyBorder="1"/>
    <xf numFmtId="0" fontId="4" fillId="5" borderId="1" xfId="0" applyFont="1" applyFill="1" applyBorder="1"/>
    <xf numFmtId="167" fontId="7" fillId="5" borderId="9" xfId="2" applyNumberFormat="1" applyFont="1" applyFill="1" applyBorder="1"/>
    <xf numFmtId="167" fontId="7" fillId="5" borderId="10" xfId="2" applyNumberFormat="1" applyFont="1" applyFill="1" applyBorder="1"/>
    <xf numFmtId="0" fontId="5" fillId="8" borderId="0" xfId="0" applyFont="1" applyFill="1"/>
    <xf numFmtId="0" fontId="8" fillId="8" borderId="0" xfId="0" applyFont="1" applyFill="1"/>
    <xf numFmtId="0" fontId="2" fillId="10" borderId="4" xfId="0" applyFont="1" applyFill="1" applyBorder="1"/>
    <xf numFmtId="167" fontId="2" fillId="10" borderId="4" xfId="2" applyNumberFormat="1" applyFont="1" applyFill="1" applyBorder="1"/>
    <xf numFmtId="0" fontId="2" fillId="10" borderId="4" xfId="0" applyFont="1" applyFill="1" applyBorder="1" applyAlignment="1">
      <alignment wrapText="1"/>
    </xf>
    <xf numFmtId="0" fontId="5" fillId="8" borderId="12" xfId="0" applyFont="1" applyFill="1" applyBorder="1"/>
    <xf numFmtId="0" fontId="8" fillId="8" borderId="12" xfId="0" applyFont="1" applyFill="1" applyBorder="1"/>
    <xf numFmtId="0" fontId="7" fillId="11" borderId="8"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2" fillId="0" borderId="0" xfId="0" applyFont="1" applyAlignment="1">
      <alignment horizontal="left"/>
    </xf>
    <xf numFmtId="0" fontId="2" fillId="0" borderId="0" xfId="0" applyFont="1" applyFill="1" applyAlignment="1">
      <alignment horizontal="left"/>
    </xf>
    <xf numFmtId="0" fontId="11" fillId="0" borderId="0" xfId="0" applyFont="1"/>
    <xf numFmtId="0" fontId="7" fillId="0" borderId="0" xfId="0" applyFont="1" applyFill="1" applyBorder="1"/>
    <xf numFmtId="0" fontId="4" fillId="0" borderId="0" xfId="0" applyFont="1" applyFill="1" applyBorder="1"/>
    <xf numFmtId="167" fontId="7" fillId="0" borderId="0" xfId="2" applyNumberFormat="1" applyFont="1" applyFill="1" applyBorder="1"/>
    <xf numFmtId="0" fontId="5" fillId="8" borderId="8" xfId="0" applyFont="1" applyFill="1" applyBorder="1"/>
    <xf numFmtId="0" fontId="7" fillId="5" borderId="10" xfId="0" applyFont="1" applyFill="1" applyBorder="1"/>
    <xf numFmtId="0" fontId="11" fillId="0" borderId="6" xfId="0" applyFont="1" applyBorder="1"/>
    <xf numFmtId="0" fontId="9" fillId="4" borderId="8" xfId="0" applyFont="1" applyFill="1" applyBorder="1" applyAlignment="1">
      <alignment horizontal="left" vertical="top" wrapText="1"/>
    </xf>
    <xf numFmtId="0" fontId="2" fillId="4" borderId="8" xfId="0" quotePrefix="1" applyFont="1" applyFill="1" applyBorder="1" applyAlignment="1">
      <alignment vertical="top"/>
    </xf>
    <xf numFmtId="0" fontId="7" fillId="5" borderId="4" xfId="0" applyFont="1" applyFill="1" applyBorder="1" applyAlignment="1">
      <alignment horizontal="center"/>
    </xf>
    <xf numFmtId="0" fontId="7" fillId="5" borderId="7" xfId="0" applyFont="1" applyFill="1" applyBorder="1" applyAlignment="1">
      <alignment horizontal="center"/>
    </xf>
    <xf numFmtId="167" fontId="2" fillId="10" borderId="5" xfId="2" applyNumberFormat="1" applyFont="1" applyFill="1" applyBorder="1" applyAlignment="1">
      <alignment horizontal="center"/>
    </xf>
    <xf numFmtId="3" fontId="2" fillId="10" borderId="4" xfId="0" applyNumberFormat="1" applyFont="1" applyFill="1" applyBorder="1"/>
    <xf numFmtId="0" fontId="7" fillId="5" borderId="8" xfId="0" applyFont="1" applyFill="1" applyBorder="1" applyAlignment="1">
      <alignment horizontal="center"/>
    </xf>
    <xf numFmtId="0" fontId="9" fillId="10" borderId="4" xfId="0" applyFont="1" applyFill="1" applyBorder="1" applyAlignment="1">
      <alignment horizontal="left"/>
    </xf>
    <xf numFmtId="0" fontId="9" fillId="4" borderId="4" xfId="0" applyFont="1" applyFill="1" applyBorder="1" applyAlignment="1">
      <alignment horizontal="left" wrapText="1"/>
    </xf>
    <xf numFmtId="0" fontId="9" fillId="4" borderId="0" xfId="0" applyFont="1" applyFill="1" applyBorder="1" applyAlignment="1">
      <alignment horizontal="left" vertical="top" wrapText="1"/>
    </xf>
    <xf numFmtId="0" fontId="12" fillId="0" borderId="0" xfId="0" applyFont="1"/>
    <xf numFmtId="0" fontId="14" fillId="8" borderId="8" xfId="0" applyNumberFormat="1" applyFont="1" applyFill="1" applyBorder="1" applyAlignment="1">
      <alignment horizontal="left"/>
    </xf>
    <xf numFmtId="0" fontId="13" fillId="8" borderId="0" xfId="0" applyFont="1" applyFill="1" applyAlignment="1">
      <alignment horizontal="center"/>
    </xf>
    <xf numFmtId="2" fontId="13" fillId="8" borderId="0" xfId="0" applyNumberFormat="1" applyFont="1" applyFill="1" applyAlignment="1">
      <alignment horizontal="center"/>
    </xf>
    <xf numFmtId="1" fontId="13" fillId="8" borderId="0" xfId="0" applyNumberFormat="1" applyFont="1" applyFill="1" applyAlignment="1">
      <alignment horizontal="left"/>
    </xf>
    <xf numFmtId="2" fontId="13" fillId="8" borderId="0" xfId="0" applyNumberFormat="1" applyFont="1" applyFill="1" applyAlignment="1">
      <alignment horizontal="left"/>
    </xf>
    <xf numFmtId="0" fontId="13" fillId="8" borderId="0" xfId="0" applyFont="1" applyFill="1" applyAlignment="1">
      <alignment horizontal="left"/>
    </xf>
    <xf numFmtId="0" fontId="12" fillId="0" borderId="0" xfId="0" applyFont="1" applyFill="1"/>
    <xf numFmtId="0" fontId="13" fillId="0" borderId="0" xfId="0" applyFont="1" applyFill="1" applyAlignment="1">
      <alignment horizontal="left"/>
    </xf>
    <xf numFmtId="0" fontId="13" fillId="0" borderId="0" xfId="0" applyFont="1" applyFill="1" applyAlignment="1">
      <alignment horizontal="center"/>
    </xf>
    <xf numFmtId="2" fontId="13" fillId="0" borderId="0" xfId="0" applyNumberFormat="1" applyFont="1" applyFill="1" applyAlignment="1">
      <alignment horizontal="center"/>
    </xf>
    <xf numFmtId="1" fontId="13" fillId="0" borderId="0" xfId="0" applyNumberFormat="1" applyFont="1" applyFill="1" applyAlignment="1">
      <alignment horizontal="left"/>
    </xf>
    <xf numFmtId="2" fontId="13" fillId="0" borderId="0" xfId="0" applyNumberFormat="1" applyFont="1" applyFill="1" applyAlignment="1">
      <alignment horizontal="left"/>
    </xf>
    <xf numFmtId="0" fontId="13" fillId="8" borderId="9" xfId="0" applyFont="1" applyFill="1" applyBorder="1" applyAlignment="1">
      <alignment horizontal="center" vertical="center"/>
    </xf>
    <xf numFmtId="2" fontId="13" fillId="8" borderId="9" xfId="0" applyNumberFormat="1" applyFont="1" applyFill="1" applyBorder="1" applyAlignment="1">
      <alignment horizontal="center" vertical="center" wrapText="1"/>
    </xf>
    <xf numFmtId="1" fontId="13" fillId="8" borderId="9" xfId="0" applyNumberFormat="1" applyFont="1" applyFill="1" applyBorder="1" applyAlignment="1">
      <alignment horizontal="center" vertical="center" wrapText="1"/>
    </xf>
    <xf numFmtId="0" fontId="13" fillId="8" borderId="9" xfId="0" applyFont="1" applyFill="1" applyBorder="1" applyAlignment="1">
      <alignment horizontal="center" vertical="center" wrapText="1"/>
    </xf>
    <xf numFmtId="0" fontId="12" fillId="0" borderId="8" xfId="0" applyFont="1" applyBorder="1"/>
    <xf numFmtId="0" fontId="12" fillId="0" borderId="0" xfId="0" applyFont="1" applyBorder="1"/>
    <xf numFmtId="0" fontId="16" fillId="10" borderId="13" xfId="0" applyFont="1" applyFill="1" applyBorder="1" applyAlignment="1">
      <alignment horizontal="left" vertical="center"/>
    </xf>
    <xf numFmtId="0" fontId="16" fillId="10" borderId="13" xfId="0" applyFont="1" applyFill="1" applyBorder="1" applyAlignment="1">
      <alignment horizontal="center"/>
    </xf>
    <xf numFmtId="2" fontId="16" fillId="10" borderId="6" xfId="0" applyNumberFormat="1" applyFont="1" applyFill="1" applyBorder="1" applyAlignment="1">
      <alignment horizontal="center"/>
    </xf>
    <xf numFmtId="1" fontId="16" fillId="10" borderId="8" xfId="0" applyNumberFormat="1" applyFont="1" applyFill="1" applyBorder="1" applyAlignment="1">
      <alignment horizontal="center"/>
    </xf>
    <xf numFmtId="2" fontId="16" fillId="10" borderId="8" xfId="3" applyNumberFormat="1" applyFont="1" applyFill="1" applyBorder="1" applyAlignment="1">
      <alignment horizontal="center"/>
    </xf>
    <xf numFmtId="0" fontId="16" fillId="10" borderId="13" xfId="0" applyFont="1" applyFill="1" applyBorder="1"/>
    <xf numFmtId="169" fontId="16" fillId="10" borderId="6" xfId="0" applyNumberFormat="1" applyFont="1" applyFill="1" applyBorder="1" applyAlignment="1">
      <alignment horizontal="center"/>
    </xf>
    <xf numFmtId="169" fontId="16" fillId="10" borderId="8" xfId="0" applyNumberFormat="1" applyFont="1" applyFill="1" applyBorder="1" applyAlignment="1">
      <alignment horizontal="center"/>
    </xf>
    <xf numFmtId="4" fontId="16" fillId="10" borderId="8" xfId="3" applyNumberFormat="1" applyFont="1" applyFill="1" applyBorder="1" applyAlignment="1">
      <alignment horizontal="center"/>
    </xf>
    <xf numFmtId="2" fontId="15" fillId="11" borderId="4" xfId="0" applyNumberFormat="1" applyFont="1" applyFill="1" applyBorder="1" applyAlignment="1">
      <alignment horizontal="center"/>
    </xf>
    <xf numFmtId="0" fontId="12" fillId="0" borderId="6" xfId="0" applyFont="1" applyBorder="1"/>
    <xf numFmtId="0" fontId="17" fillId="0" borderId="0" xfId="0" applyFont="1"/>
    <xf numFmtId="0" fontId="17" fillId="0" borderId="0" xfId="0" applyFont="1" applyAlignment="1">
      <alignment horizontal="center"/>
    </xf>
    <xf numFmtId="2" fontId="17" fillId="0" borderId="0" xfId="0" applyNumberFormat="1" applyFont="1" applyBorder="1" applyAlignment="1">
      <alignment horizontal="center"/>
    </xf>
    <xf numFmtId="1" fontId="17" fillId="0" borderId="0" xfId="0" applyNumberFormat="1" applyFont="1"/>
    <xf numFmtId="2" fontId="17" fillId="0" borderId="0" xfId="0" applyNumberFormat="1" applyFont="1" applyBorder="1"/>
    <xf numFmtId="0" fontId="17" fillId="0" borderId="0" xfId="0" applyFont="1" applyBorder="1"/>
    <xf numFmtId="0" fontId="12" fillId="0" borderId="0" xfId="0" applyFont="1" applyAlignment="1">
      <alignment horizontal="center"/>
    </xf>
    <xf numFmtId="2" fontId="12" fillId="0" borderId="0" xfId="0" applyNumberFormat="1" applyFont="1" applyAlignment="1">
      <alignment horizontal="center"/>
    </xf>
    <xf numFmtId="1" fontId="12" fillId="0" borderId="0" xfId="0" applyNumberFormat="1" applyFont="1"/>
    <xf numFmtId="2" fontId="12" fillId="0" borderId="0" xfId="0" applyNumberFormat="1" applyFont="1"/>
    <xf numFmtId="0" fontId="12" fillId="0" borderId="11" xfId="0" applyFont="1" applyBorder="1"/>
    <xf numFmtId="0" fontId="5" fillId="8" borderId="0" xfId="0" applyFont="1" applyFill="1" applyAlignment="1">
      <alignment horizontal="left"/>
    </xf>
    <xf numFmtId="0" fontId="18" fillId="8" borderId="11" xfId="0" applyFont="1" applyFill="1" applyBorder="1"/>
    <xf numFmtId="0" fontId="19" fillId="8" borderId="0" xfId="0" applyFont="1" applyFill="1"/>
    <xf numFmtId="0" fontId="20" fillId="0" borderId="0" xfId="0" applyFont="1"/>
    <xf numFmtId="0" fontId="20" fillId="0" borderId="0" xfId="0" applyFont="1" applyFill="1"/>
    <xf numFmtId="0" fontId="21" fillId="9" borderId="4" xfId="0" applyFont="1" applyFill="1" applyBorder="1"/>
    <xf numFmtId="0" fontId="20" fillId="6" borderId="0" xfId="0" applyFont="1" applyFill="1"/>
    <xf numFmtId="0" fontId="21" fillId="9" borderId="9" xfId="0" applyFont="1" applyFill="1" applyBorder="1"/>
    <xf numFmtId="0" fontId="20" fillId="2" borderId="1" xfId="0" applyFont="1" applyFill="1" applyBorder="1" applyAlignment="1">
      <alignment horizontal="center"/>
    </xf>
    <xf numFmtId="0" fontId="23" fillId="2" borderId="4" xfId="0" applyFont="1" applyFill="1" applyBorder="1" applyAlignment="1">
      <alignment horizontal="center" vertical="center" wrapText="1"/>
    </xf>
    <xf numFmtId="0" fontId="21" fillId="9" borderId="9" xfId="0" applyFont="1" applyFill="1" applyBorder="1" applyAlignment="1">
      <alignment horizontal="left" vertical="center"/>
    </xf>
    <xf numFmtId="169" fontId="20" fillId="7" borderId="5" xfId="0" applyNumberFormat="1" applyFont="1" applyFill="1" applyBorder="1" applyAlignment="1">
      <alignment horizontal="center"/>
    </xf>
    <xf numFmtId="169" fontId="20" fillId="7" borderId="10" xfId="0" applyNumberFormat="1" applyFont="1" applyFill="1" applyBorder="1" applyAlignment="1">
      <alignment horizontal="center"/>
    </xf>
    <xf numFmtId="0" fontId="21" fillId="9" borderId="4" xfId="0" applyFont="1" applyFill="1" applyBorder="1" applyAlignment="1">
      <alignment horizontal="left" vertical="center"/>
    </xf>
    <xf numFmtId="169" fontId="20" fillId="7" borderId="3" xfId="0" applyNumberFormat="1" applyFont="1" applyFill="1" applyBorder="1" applyAlignment="1">
      <alignment horizontal="center"/>
    </xf>
    <xf numFmtId="169" fontId="20" fillId="3" borderId="3" xfId="0" applyNumberFormat="1" applyFont="1" applyFill="1" applyBorder="1" applyAlignment="1">
      <alignment horizontal="center"/>
    </xf>
    <xf numFmtId="169" fontId="20" fillId="3" borderId="9" xfId="0" applyNumberFormat="1" applyFont="1" applyFill="1" applyBorder="1" applyAlignment="1">
      <alignment horizontal="center" vertical="center"/>
    </xf>
    <xf numFmtId="0" fontId="22" fillId="7" borderId="8" xfId="0" applyFont="1" applyFill="1" applyBorder="1" applyAlignment="1">
      <alignment horizontal="left"/>
    </xf>
    <xf numFmtId="0" fontId="22" fillId="7" borderId="0" xfId="0" applyFont="1" applyFill="1" applyBorder="1" applyAlignment="1">
      <alignment horizontal="left"/>
    </xf>
    <xf numFmtId="0" fontId="18" fillId="8" borderId="8" xfId="0" applyFont="1" applyFill="1" applyBorder="1"/>
    <xf numFmtId="0" fontId="19" fillId="8" borderId="0" xfId="0" applyFont="1" applyFill="1" applyBorder="1"/>
    <xf numFmtId="0" fontId="19" fillId="8" borderId="2" xfId="0" applyFont="1" applyFill="1" applyBorder="1"/>
    <xf numFmtId="0" fontId="20" fillId="7" borderId="0" xfId="0" applyFont="1" applyFill="1" applyBorder="1" applyAlignment="1">
      <alignment horizontal="left" vertical="top" wrapText="1"/>
    </xf>
    <xf numFmtId="0" fontId="18" fillId="8" borderId="0" xfId="0" applyFont="1" applyFill="1"/>
    <xf numFmtId="0" fontId="20" fillId="0" borderId="0" xfId="0" applyFont="1" applyAlignment="1">
      <alignment horizontal="left"/>
    </xf>
    <xf numFmtId="0" fontId="20" fillId="7" borderId="0" xfId="0" applyFont="1" applyFill="1" applyBorder="1" applyAlignment="1">
      <alignment horizontal="left" wrapText="1"/>
    </xf>
    <xf numFmtId="0" fontId="20" fillId="7" borderId="0" xfId="0" applyFont="1" applyFill="1" applyBorder="1" applyAlignment="1">
      <alignment horizontal="left"/>
    </xf>
    <xf numFmtId="0" fontId="20" fillId="0" borderId="0" xfId="0" applyFont="1" applyFill="1" applyBorder="1" applyAlignment="1">
      <alignment horizontal="left"/>
    </xf>
    <xf numFmtId="0" fontId="21" fillId="2" borderId="3" xfId="0" applyFont="1" applyFill="1" applyBorder="1"/>
    <xf numFmtId="0" fontId="20" fillId="7" borderId="0" xfId="0" applyFont="1" applyFill="1" applyAlignment="1">
      <alignment horizontal="left"/>
    </xf>
    <xf numFmtId="0" fontId="21" fillId="2" borderId="1" xfId="0" applyFont="1" applyFill="1" applyBorder="1"/>
    <xf numFmtId="0" fontId="21" fillId="9" borderId="6" xfId="0" applyFont="1" applyFill="1" applyBorder="1" applyAlignment="1">
      <alignment horizontal="left"/>
    </xf>
    <xf numFmtId="0" fontId="21" fillId="9" borderId="7" xfId="0" applyFont="1" applyFill="1" applyBorder="1" applyAlignment="1">
      <alignment horizontal="right"/>
    </xf>
    <xf numFmtId="0" fontId="21" fillId="9" borderId="8" xfId="0" applyFont="1" applyFill="1" applyBorder="1" applyAlignment="1">
      <alignment horizontal="right"/>
    </xf>
    <xf numFmtId="167" fontId="24" fillId="0" borderId="0" xfId="2" applyNumberFormat="1" applyFont="1"/>
    <xf numFmtId="167" fontId="21" fillId="2" borderId="7" xfId="2" applyNumberFormat="1" applyFont="1" applyFill="1" applyBorder="1"/>
    <xf numFmtId="10" fontId="20" fillId="0" borderId="0" xfId="1" applyNumberFormat="1" applyFont="1"/>
    <xf numFmtId="10" fontId="20" fillId="0" borderId="0" xfId="0" applyNumberFormat="1" applyFont="1"/>
    <xf numFmtId="170" fontId="20" fillId="0" borderId="0" xfId="1" applyNumberFormat="1" applyFont="1"/>
    <xf numFmtId="0" fontId="18" fillId="8" borderId="6" xfId="0" applyFont="1" applyFill="1" applyBorder="1" applyAlignment="1">
      <alignment horizontal="left"/>
    </xf>
    <xf numFmtId="0" fontId="22" fillId="0" borderId="0" xfId="0" applyFont="1"/>
    <xf numFmtId="0" fontId="21" fillId="2" borderId="6" xfId="0" applyFont="1" applyFill="1" applyBorder="1" applyAlignment="1">
      <alignment horizontal="left"/>
    </xf>
    <xf numFmtId="0" fontId="21" fillId="2" borderId="7" xfId="0" applyFont="1" applyFill="1" applyBorder="1" applyAlignment="1">
      <alignment horizontal="right"/>
    </xf>
    <xf numFmtId="0" fontId="21" fillId="2" borderId="8" xfId="0" applyFont="1" applyFill="1" applyBorder="1" applyAlignment="1">
      <alignment horizontal="right"/>
    </xf>
    <xf numFmtId="168" fontId="24" fillId="0" borderId="0" xfId="3" applyNumberFormat="1" applyFont="1" applyAlignment="1"/>
    <xf numFmtId="171" fontId="21" fillId="2" borderId="7" xfId="2" applyNumberFormat="1" applyFont="1" applyFill="1" applyBorder="1" applyAlignment="1"/>
    <xf numFmtId="168" fontId="25" fillId="0" borderId="0" xfId="3" applyNumberFormat="1" applyFont="1" applyAlignment="1">
      <alignment horizontal="right"/>
    </xf>
    <xf numFmtId="168" fontId="25" fillId="0" borderId="0" xfId="3" applyNumberFormat="1" applyFont="1" applyAlignment="1">
      <alignment horizontal="center" vertical="center"/>
    </xf>
    <xf numFmtId="0" fontId="27" fillId="2" borderId="4" xfId="0" applyFont="1" applyFill="1" applyBorder="1" applyAlignment="1">
      <alignment horizontal="center" vertical="center"/>
    </xf>
    <xf numFmtId="0" fontId="7" fillId="9" borderId="4" xfId="0" applyFont="1" applyFill="1" applyBorder="1" applyAlignment="1">
      <alignment horizontal="left" vertical="center"/>
    </xf>
    <xf numFmtId="0" fontId="7" fillId="2" borderId="6" xfId="0" applyFont="1" applyFill="1" applyBorder="1"/>
    <xf numFmtId="0" fontId="5" fillId="0" borderId="0" xfId="0" applyFont="1" applyFill="1" applyAlignment="1">
      <alignment horizontal="left"/>
    </xf>
    <xf numFmtId="2" fontId="5" fillId="0" borderId="0" xfId="0" applyNumberFormat="1" applyFont="1" applyFill="1" applyAlignment="1">
      <alignment horizontal="left"/>
    </xf>
    <xf numFmtId="2"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3" fontId="4" fillId="10" borderId="8" xfId="3" applyNumberFormat="1" applyFont="1" applyFill="1" applyBorder="1" applyAlignment="1">
      <alignment horizontal="center"/>
    </xf>
    <xf numFmtId="2" fontId="4" fillId="10" borderId="4" xfId="3" applyNumberFormat="1" applyFont="1" applyFill="1" applyBorder="1" applyAlignment="1">
      <alignment horizontal="center"/>
    </xf>
    <xf numFmtId="2" fontId="4" fillId="10" borderId="8" xfId="3" applyNumberFormat="1" applyFont="1" applyFill="1" applyBorder="1" applyAlignment="1">
      <alignment horizontal="center"/>
    </xf>
    <xf numFmtId="0" fontId="8" fillId="0" borderId="0" xfId="0" applyFont="1" applyBorder="1"/>
    <xf numFmtId="0" fontId="8" fillId="0" borderId="2" xfId="0" applyFont="1" applyBorder="1"/>
    <xf numFmtId="0" fontId="8" fillId="0" borderId="1" xfId="0" applyFont="1" applyBorder="1"/>
    <xf numFmtId="169" fontId="8" fillId="0" borderId="1" xfId="0" applyNumberFormat="1" applyFont="1" applyBorder="1" applyAlignment="1">
      <alignment horizontal="center"/>
    </xf>
    <xf numFmtId="0" fontId="13" fillId="8" borderId="8" xfId="0" applyFont="1" applyFill="1" applyBorder="1" applyAlignment="1"/>
    <xf numFmtId="0" fontId="13" fillId="8" borderId="0" xfId="0" applyFont="1" applyFill="1" applyBorder="1" applyAlignment="1"/>
    <xf numFmtId="4" fontId="7" fillId="11" borderId="4" xfId="0" applyNumberFormat="1" applyFont="1" applyFill="1" applyBorder="1" applyAlignment="1">
      <alignment horizontal="center"/>
    </xf>
    <xf numFmtId="0" fontId="4" fillId="10" borderId="13" xfId="0" applyFont="1" applyFill="1" applyBorder="1" applyAlignment="1">
      <alignment horizontal="center"/>
    </xf>
    <xf numFmtId="10" fontId="0" fillId="0" borderId="0" xfId="1" applyNumberFormat="1" applyFont="1"/>
    <xf numFmtId="10" fontId="0" fillId="0" borderId="0" xfId="0" applyNumberFormat="1"/>
    <xf numFmtId="0" fontId="28" fillId="0" borderId="0" xfId="0" applyFont="1"/>
    <xf numFmtId="166" fontId="5" fillId="15" borderId="4" xfId="3" applyFont="1" applyFill="1" applyBorder="1" applyAlignment="1">
      <alignment horizontal="left"/>
    </xf>
    <xf numFmtId="166" fontId="5" fillId="15" borderId="4" xfId="3" applyFont="1" applyFill="1" applyBorder="1" applyAlignment="1">
      <alignment horizontal="center"/>
    </xf>
    <xf numFmtId="166" fontId="2" fillId="5" borderId="4" xfId="3" applyFont="1" applyFill="1" applyBorder="1" applyAlignment="1">
      <alignment horizontal="left" indent="2"/>
    </xf>
    <xf numFmtId="166" fontId="2" fillId="5" borderId="4" xfId="3" applyFont="1" applyFill="1" applyBorder="1"/>
    <xf numFmtId="172" fontId="2" fillId="5" borderId="4" xfId="3" applyNumberFormat="1" applyFont="1" applyFill="1" applyBorder="1"/>
    <xf numFmtId="166" fontId="6" fillId="5" borderId="4" xfId="3" applyFont="1" applyFill="1" applyBorder="1"/>
    <xf numFmtId="172"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26" fillId="0" borderId="0" xfId="0" applyFont="1"/>
    <xf numFmtId="0" fontId="7" fillId="0" borderId="8" xfId="0" applyFont="1" applyFill="1" applyBorder="1"/>
    <xf numFmtId="0" fontId="29" fillId="4" borderId="5" xfId="0" applyFont="1" applyFill="1" applyBorder="1"/>
    <xf numFmtId="0" fontId="6" fillId="4" borderId="5" xfId="0" applyFont="1" applyFill="1" applyBorder="1"/>
    <xf numFmtId="0" fontId="2" fillId="4" borderId="4" xfId="0" applyFont="1" applyFill="1" applyBorder="1" applyAlignment="1">
      <alignment horizontal="left"/>
    </xf>
    <xf numFmtId="166" fontId="30" fillId="10" borderId="4" xfId="3" applyFont="1" applyFill="1" applyBorder="1"/>
    <xf numFmtId="166" fontId="2" fillId="10" borderId="4" xfId="3" applyFont="1" applyFill="1" applyBorder="1"/>
    <xf numFmtId="166" fontId="6" fillId="5" borderId="4" xfId="3" applyFont="1" applyFill="1" applyBorder="1" applyAlignment="1">
      <alignment horizontal="left"/>
    </xf>
    <xf numFmtId="166" fontId="30" fillId="5" borderId="4" xfId="3" applyFont="1" applyFill="1" applyBorder="1"/>
    <xf numFmtId="0" fontId="6" fillId="4" borderId="4" xfId="0" applyFont="1" applyFill="1" applyBorder="1" applyAlignment="1">
      <alignment horizontal="left"/>
    </xf>
    <xf numFmtId="166" fontId="31" fillId="10" borderId="4" xfId="3" applyFont="1" applyFill="1" applyBorder="1"/>
    <xf numFmtId="166" fontId="6" fillId="10" borderId="4" xfId="3" applyFont="1" applyFill="1" applyBorder="1"/>
    <xf numFmtId="0" fontId="2" fillId="4" borderId="7" xfId="0" applyFont="1" applyFill="1" applyBorder="1" applyAlignment="1">
      <alignment horizontal="left"/>
    </xf>
    <xf numFmtId="172" fontId="2" fillId="10" borderId="4" xfId="3" applyNumberFormat="1" applyFont="1" applyFill="1" applyBorder="1"/>
    <xf numFmtId="0" fontId="9" fillId="4" borderId="3" xfId="0" applyFont="1" applyFill="1" applyBorder="1" applyAlignment="1">
      <alignment horizontal="left" wrapText="1"/>
    </xf>
    <xf numFmtId="0" fontId="9" fillId="4" borderId="5" xfId="0" applyFont="1" applyFill="1" applyBorder="1" applyAlignment="1">
      <alignment horizontal="left" wrapText="1"/>
    </xf>
    <xf numFmtId="167" fontId="6" fillId="11" borderId="5" xfId="2" applyNumberFormat="1" applyFont="1" applyFill="1" applyBorder="1"/>
    <xf numFmtId="3" fontId="6" fillId="11" borderId="10" xfId="0" applyNumberFormat="1" applyFont="1" applyFill="1" applyBorder="1"/>
    <xf numFmtId="0" fontId="2" fillId="4" borderId="3" xfId="0" applyFont="1" applyFill="1" applyBorder="1" applyAlignment="1">
      <alignment horizontal="left" indent="1"/>
    </xf>
    <xf numFmtId="0" fontId="6" fillId="4" borderId="4" xfId="0" applyFont="1" applyFill="1" applyBorder="1"/>
    <xf numFmtId="167" fontId="6" fillId="5" borderId="5" xfId="2" applyNumberFormat="1" applyFont="1" applyFill="1" applyBorder="1" applyAlignment="1">
      <alignment horizontal="center"/>
    </xf>
    <xf numFmtId="0" fontId="6" fillId="4" borderId="3" xfId="0" applyFont="1" applyFill="1" applyBorder="1"/>
    <xf numFmtId="167" fontId="6" fillId="10" borderId="5" xfId="2" applyNumberFormat="1" applyFont="1" applyFill="1" applyBorder="1" applyAlignment="1">
      <alignment horizontal="center"/>
    </xf>
    <xf numFmtId="0" fontId="7" fillId="5" borderId="4" xfId="0" applyFont="1" applyFill="1" applyBorder="1" applyAlignment="1">
      <alignment horizontal="left"/>
    </xf>
    <xf numFmtId="0" fontId="7" fillId="5" borderId="4" xfId="0" applyFont="1" applyFill="1" applyBorder="1" applyAlignment="1">
      <alignment horizontal="right"/>
    </xf>
    <xf numFmtId="3" fontId="6" fillId="11" borderId="4" xfId="0" applyNumberFormat="1" applyFont="1" applyFill="1" applyBorder="1"/>
    <xf numFmtId="0" fontId="2" fillId="4" borderId="4" xfId="0" quotePrefix="1" applyFont="1" applyFill="1" applyBorder="1"/>
    <xf numFmtId="0" fontId="7" fillId="11" borderId="4" xfId="0" applyFont="1" applyFill="1" applyBorder="1"/>
    <xf numFmtId="3" fontId="7" fillId="5" borderId="4" xfId="0" applyNumberFormat="1" applyFont="1" applyFill="1" applyBorder="1"/>
    <xf numFmtId="0" fontId="7" fillId="11" borderId="4" xfId="0" applyFont="1" applyFill="1" applyBorder="1" applyAlignment="1">
      <alignment horizontal="right"/>
    </xf>
    <xf numFmtId="0" fontId="7" fillId="11" borderId="4" xfId="0" applyFont="1" applyFill="1" applyBorder="1" applyAlignment="1">
      <alignment horizontal="left"/>
    </xf>
    <xf numFmtId="0" fontId="7" fillId="11" borderId="4" xfId="0" applyFont="1" applyFill="1" applyBorder="1" applyAlignment="1">
      <alignment horizontal="center"/>
    </xf>
    <xf numFmtId="167" fontId="7" fillId="5" borderId="4" xfId="2" applyNumberFormat="1" applyFont="1" applyFill="1" applyBorder="1"/>
    <xf numFmtId="167" fontId="6" fillId="11" borderId="4" xfId="2" applyNumberFormat="1" applyFont="1" applyFill="1" applyBorder="1"/>
    <xf numFmtId="169" fontId="24" fillId="7" borderId="2" xfId="0" applyNumberFormat="1" applyFont="1" applyFill="1" applyBorder="1" applyAlignment="1">
      <alignment horizontal="left"/>
    </xf>
    <xf numFmtId="169" fontId="24" fillId="7" borderId="3" xfId="0" applyNumberFormat="1" applyFont="1" applyFill="1" applyBorder="1" applyAlignment="1">
      <alignment horizontal="left"/>
    </xf>
    <xf numFmtId="0" fontId="22" fillId="7" borderId="5" xfId="0" applyNumberFormat="1" applyFont="1" applyFill="1" applyBorder="1" applyAlignment="1">
      <alignment horizontal="left" wrapText="1"/>
    </xf>
    <xf numFmtId="0" fontId="22" fillId="7" borderId="2" xfId="0" applyNumberFormat="1" applyFont="1" applyFill="1" applyBorder="1" applyAlignment="1">
      <alignment horizontal="left" wrapText="1"/>
    </xf>
    <xf numFmtId="0" fontId="20"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20" fillId="7" borderId="1" xfId="0" applyFont="1" applyFill="1" applyBorder="1" applyAlignment="1">
      <alignment horizontal="left" wrapText="1"/>
    </xf>
    <xf numFmtId="0" fontId="20" fillId="7" borderId="0" xfId="0" applyFont="1" applyFill="1" applyBorder="1" applyAlignment="1">
      <alignment horizontal="left" wrapText="1"/>
    </xf>
    <xf numFmtId="0" fontId="9" fillId="7" borderId="0" xfId="0" applyFont="1" applyFill="1" applyBorder="1" applyAlignment="1">
      <alignment horizontal="left" wrapText="1"/>
    </xf>
    <xf numFmtId="0" fontId="20" fillId="7" borderId="0" xfId="0" quotePrefix="1" applyFont="1" applyFill="1" applyBorder="1" applyAlignment="1">
      <alignment horizontal="left" vertical="top" wrapText="1"/>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5" fillId="13" borderId="0" xfId="0" applyFont="1" applyFill="1" applyBorder="1" applyAlignment="1">
      <alignment horizontal="center"/>
    </xf>
    <xf numFmtId="2" fontId="5" fillId="12" borderId="0" xfId="0" applyNumberFormat="1" applyFont="1" applyFill="1" applyAlignment="1">
      <alignment horizontal="center"/>
    </xf>
    <xf numFmtId="169" fontId="15" fillId="9" borderId="5" xfId="0" applyNumberFormat="1" applyFont="1" applyFill="1" applyBorder="1" applyAlignment="1">
      <alignment horizontal="left"/>
    </xf>
    <xf numFmtId="169" fontId="15" fillId="9" borderId="2" xfId="0" applyNumberFormat="1" applyFont="1" applyFill="1" applyBorder="1" applyAlignment="1">
      <alignment horizontal="left"/>
    </xf>
    <xf numFmtId="0" fontId="15" fillId="11" borderId="5" xfId="0" applyFont="1" applyFill="1" applyBorder="1" applyAlignment="1">
      <alignment horizontal="left" vertical="center"/>
    </xf>
    <xf numFmtId="0" fontId="15" fillId="11" borderId="2" xfId="0" applyFont="1" applyFill="1" applyBorder="1" applyAlignment="1">
      <alignment horizontal="left" vertical="center"/>
    </xf>
    <xf numFmtId="0" fontId="15" fillId="11" borderId="3" xfId="0" applyFont="1" applyFill="1" applyBorder="1" applyAlignment="1">
      <alignment horizontal="left" vertical="center"/>
    </xf>
    <xf numFmtId="0" fontId="6" fillId="4" borderId="5" xfId="0" applyFont="1" applyFill="1" applyBorder="1" applyAlignment="1">
      <alignment horizontal="center"/>
    </xf>
    <xf numFmtId="0" fontId="6" fillId="4" borderId="2" xfId="0" applyFont="1" applyFill="1" applyBorder="1" applyAlignment="1">
      <alignment horizontal="center"/>
    </xf>
    <xf numFmtId="10" fontId="28" fillId="14" borderId="12" xfId="0" applyNumberFormat="1" applyFont="1" applyFill="1" applyBorder="1" applyAlignment="1">
      <alignment horizontal="center"/>
    </xf>
    <xf numFmtId="10" fontId="28" fillId="14" borderId="0" xfId="0" applyNumberFormat="1" applyFont="1" applyFill="1" applyBorder="1" applyAlignment="1">
      <alignment horizontal="center"/>
    </xf>
    <xf numFmtId="0" fontId="4" fillId="4" borderId="1" xfId="0" applyFont="1" applyFill="1" applyBorder="1" applyAlignment="1">
      <alignment horizontal="left" vertical="top"/>
    </xf>
    <xf numFmtId="0" fontId="4" fillId="4" borderId="0" xfId="0" applyFont="1" applyFill="1" applyBorder="1" applyAlignment="1">
      <alignment horizontal="left" vertical="top"/>
    </xf>
    <xf numFmtId="0" fontId="5" fillId="8" borderId="12" xfId="0" applyFont="1" applyFill="1" applyBorder="1" applyAlignment="1">
      <alignment horizontal="center"/>
    </xf>
    <xf numFmtId="0" fontId="6" fillId="9" borderId="8" xfId="0" applyFont="1" applyFill="1" applyBorder="1" applyAlignment="1">
      <alignment horizontal="left"/>
    </xf>
    <xf numFmtId="0" fontId="6" fillId="9" borderId="0" xfId="0" applyFont="1" applyFill="1" applyBorder="1" applyAlignment="1">
      <alignment horizontal="left"/>
    </xf>
    <xf numFmtId="0" fontId="7" fillId="5" borderId="5" xfId="0" applyFont="1" applyFill="1" applyBorder="1"/>
    <xf numFmtId="0" fontId="4" fillId="5" borderId="2" xfId="0" applyFont="1" applyFill="1" applyBorder="1"/>
    <xf numFmtId="0" fontId="4" fillId="5" borderId="3" xfId="0" applyFont="1" applyFill="1" applyBorder="1"/>
    <xf numFmtId="166" fontId="31" fillId="5" borderId="4" xfId="3"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BFBFBF"/>
      <color rgb="FFA6A6A6"/>
      <color rgb="FFD9D9D9"/>
      <color rgb="FFEAEAEA"/>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7"/>
  <sheetViews>
    <sheetView showGridLines="0" tabSelected="1" zoomScale="90" zoomScaleNormal="90" workbookViewId="0">
      <selection activeCell="H56" sqref="H56"/>
    </sheetView>
  </sheetViews>
  <sheetFormatPr defaultColWidth="9.140625" defaultRowHeight="12.75" x14ac:dyDescent="0.2"/>
  <cols>
    <col min="1" max="1" width="2.42578125" style="106" customWidth="1"/>
    <col min="2" max="2" width="41.85546875" style="106" customWidth="1"/>
    <col min="3" max="3" width="19.85546875" style="106" customWidth="1"/>
    <col min="4" max="4" width="14.28515625" style="106" customWidth="1"/>
    <col min="5" max="5" width="13.85546875" style="106" customWidth="1"/>
    <col min="6" max="6" width="14" style="106" customWidth="1"/>
    <col min="7" max="7" width="12.85546875" style="106" customWidth="1"/>
    <col min="8" max="8" width="13.28515625" style="106" customWidth="1"/>
    <col min="9" max="9" width="11.5703125" style="106" customWidth="1"/>
    <col min="10" max="16384" width="9.140625" style="106"/>
  </cols>
  <sheetData>
    <row r="2" spans="2:19" x14ac:dyDescent="0.2">
      <c r="B2" s="104" t="s">
        <v>7</v>
      </c>
      <c r="C2" s="105"/>
      <c r="D2" s="105"/>
      <c r="E2" s="105"/>
      <c r="F2" s="105"/>
      <c r="G2" s="105"/>
      <c r="H2" s="105"/>
      <c r="O2" s="107"/>
      <c r="P2" s="107"/>
      <c r="Q2" s="107"/>
      <c r="R2" s="107"/>
      <c r="S2" s="107"/>
    </row>
    <row r="3" spans="2:19" ht="75.75" customHeight="1" x14ac:dyDescent="0.2">
      <c r="B3" s="108" t="s">
        <v>61</v>
      </c>
      <c r="C3" s="218" t="s">
        <v>82</v>
      </c>
      <c r="D3" s="219"/>
      <c r="E3" s="219"/>
      <c r="F3" s="219"/>
      <c r="G3" s="219"/>
      <c r="H3" s="219"/>
      <c r="M3" s="109"/>
      <c r="N3" s="109"/>
      <c r="O3" s="107"/>
      <c r="P3" s="107"/>
      <c r="Q3" s="107"/>
      <c r="R3" s="107"/>
      <c r="S3" s="107"/>
    </row>
    <row r="4" spans="2:19" ht="55.5" customHeight="1" x14ac:dyDescent="0.2">
      <c r="B4" s="110"/>
      <c r="C4" s="111"/>
      <c r="D4" s="112" t="s">
        <v>57</v>
      </c>
      <c r="E4" s="112" t="s">
        <v>58</v>
      </c>
      <c r="F4" s="112" t="s">
        <v>59</v>
      </c>
      <c r="G4" s="112" t="s">
        <v>69</v>
      </c>
      <c r="H4" s="112" t="s">
        <v>71</v>
      </c>
      <c r="M4" s="109"/>
      <c r="N4" s="109"/>
      <c r="O4" s="107"/>
      <c r="P4" s="107"/>
      <c r="Q4" s="107"/>
      <c r="R4" s="107"/>
      <c r="S4" s="107"/>
    </row>
    <row r="5" spans="2:19" x14ac:dyDescent="0.2">
      <c r="B5" s="108" t="s">
        <v>13</v>
      </c>
      <c r="C5" s="111"/>
      <c r="D5" s="151" t="s">
        <v>60</v>
      </c>
      <c r="E5" s="151" t="s">
        <v>60</v>
      </c>
      <c r="F5" s="151" t="s">
        <v>60</v>
      </c>
      <c r="G5" s="151" t="s">
        <v>60</v>
      </c>
      <c r="H5" s="151" t="s">
        <v>60</v>
      </c>
      <c r="M5" s="109"/>
      <c r="N5" s="109"/>
      <c r="O5" s="107"/>
      <c r="P5" s="107"/>
      <c r="Q5" s="107"/>
      <c r="R5" s="107"/>
      <c r="S5" s="107"/>
    </row>
    <row r="6" spans="2:19" x14ac:dyDescent="0.2">
      <c r="B6" s="113" t="s">
        <v>41</v>
      </c>
      <c r="C6" s="114"/>
      <c r="D6" s="115" t="s">
        <v>79</v>
      </c>
      <c r="E6" s="115" t="s">
        <v>79</v>
      </c>
      <c r="F6" s="115" t="s">
        <v>79</v>
      </c>
      <c r="G6" s="115" t="s">
        <v>79</v>
      </c>
      <c r="H6" s="115" t="s">
        <v>79</v>
      </c>
      <c r="M6" s="109"/>
      <c r="N6" s="109"/>
      <c r="O6" s="107"/>
      <c r="P6" s="107"/>
      <c r="Q6" s="107"/>
      <c r="R6" s="107"/>
      <c r="S6" s="107"/>
    </row>
    <row r="7" spans="2:19" x14ac:dyDescent="0.2">
      <c r="B7" s="152" t="s">
        <v>97</v>
      </c>
      <c r="C7" s="117"/>
      <c r="D7" s="118">
        <f>'Proposed price'!Q8</f>
        <v>239.25091780307636</v>
      </c>
      <c r="E7" s="119">
        <f>'Proposed price'!AH8</f>
        <v>239.25091780307636</v>
      </c>
      <c r="F7" s="119">
        <f>'Proposed price'!AY8</f>
        <v>239.25091780307636</v>
      </c>
      <c r="G7" s="119">
        <f>'Proposed price'!BP8</f>
        <v>239.25091780307636</v>
      </c>
      <c r="H7" s="119">
        <f>'Proposed price'!CG8</f>
        <v>239.25091780307636</v>
      </c>
      <c r="O7" s="107"/>
      <c r="P7" s="107"/>
      <c r="Q7" s="107"/>
      <c r="R7" s="107"/>
      <c r="S7" s="107"/>
    </row>
    <row r="8" spans="2:19" x14ac:dyDescent="0.2">
      <c r="B8" s="116" t="s">
        <v>48</v>
      </c>
      <c r="C8" s="216" t="s">
        <v>80</v>
      </c>
      <c r="D8" s="217"/>
      <c r="E8" s="120"/>
      <c r="F8" s="121"/>
      <c r="G8" s="121"/>
      <c r="H8" s="121"/>
      <c r="O8" s="107"/>
      <c r="P8" s="107"/>
      <c r="Q8" s="107"/>
      <c r="R8" s="107"/>
      <c r="S8" s="107"/>
    </row>
    <row r="9" spans="2:19" x14ac:dyDescent="0.2">
      <c r="B9" s="122" t="s">
        <v>5</v>
      </c>
      <c r="C9" s="123"/>
      <c r="D9" s="123"/>
      <c r="E9" s="124"/>
      <c r="F9" s="124"/>
      <c r="G9" s="124"/>
      <c r="H9" s="124"/>
      <c r="O9" s="107"/>
      <c r="P9" s="107"/>
      <c r="Q9" s="107"/>
      <c r="R9" s="107"/>
      <c r="S9" s="107"/>
    </row>
    <row r="10" spans="2:19" ht="109.5" customHeight="1" x14ac:dyDescent="0.2">
      <c r="B10" s="220" t="s">
        <v>96</v>
      </c>
      <c r="C10" s="220"/>
      <c r="D10" s="220"/>
      <c r="E10" s="220"/>
      <c r="F10" s="220"/>
      <c r="G10" s="220"/>
      <c r="H10" s="220"/>
      <c r="O10" s="107"/>
      <c r="P10" s="107"/>
      <c r="Q10" s="107"/>
      <c r="R10" s="107"/>
      <c r="S10" s="107"/>
    </row>
    <row r="11" spans="2:19" x14ac:dyDescent="0.2">
      <c r="B11" s="125"/>
      <c r="C11" s="125"/>
      <c r="D11" s="125"/>
      <c r="E11" s="125"/>
      <c r="F11" s="125"/>
      <c r="G11" s="125"/>
      <c r="H11" s="125"/>
      <c r="O11" s="107"/>
      <c r="P11" s="107"/>
      <c r="Q11" s="107"/>
      <c r="R11" s="107"/>
      <c r="S11" s="107"/>
    </row>
    <row r="12" spans="2:19" x14ac:dyDescent="0.2">
      <c r="O12" s="107"/>
      <c r="P12" s="107"/>
      <c r="Q12" s="107"/>
      <c r="R12" s="107"/>
      <c r="S12" s="107"/>
    </row>
    <row r="13" spans="2:19" x14ac:dyDescent="0.2">
      <c r="B13" s="126" t="s">
        <v>34</v>
      </c>
      <c r="C13" s="105"/>
      <c r="D13" s="105"/>
      <c r="E13" s="105"/>
      <c r="F13" s="105"/>
      <c r="G13" s="105"/>
      <c r="H13" s="105"/>
      <c r="O13" s="107"/>
      <c r="P13" s="107"/>
      <c r="Q13" s="107"/>
      <c r="R13" s="107"/>
      <c r="S13" s="107"/>
    </row>
    <row r="14" spans="2:19" ht="12.75" customHeight="1" x14ac:dyDescent="0.2">
      <c r="B14" s="221" t="s">
        <v>146</v>
      </c>
      <c r="C14" s="221"/>
      <c r="D14" s="221"/>
      <c r="E14" s="221"/>
      <c r="F14" s="221"/>
      <c r="G14" s="221"/>
      <c r="H14" s="221"/>
    </row>
    <row r="15" spans="2:19" ht="134.25" customHeight="1" x14ac:dyDescent="0.2">
      <c r="B15" s="221"/>
      <c r="C15" s="221"/>
      <c r="D15" s="221"/>
      <c r="E15" s="221"/>
      <c r="F15" s="221"/>
      <c r="G15" s="221"/>
      <c r="H15" s="221"/>
      <c r="I15" s="107"/>
    </row>
    <row r="16" spans="2:19" x14ac:dyDescent="0.2">
      <c r="B16" s="127"/>
      <c r="C16" s="127"/>
      <c r="D16" s="127"/>
      <c r="E16" s="127"/>
      <c r="F16" s="127"/>
      <c r="G16" s="127"/>
      <c r="H16" s="127"/>
    </row>
    <row r="17" spans="2:9" x14ac:dyDescent="0.2">
      <c r="B17" s="126" t="s">
        <v>42</v>
      </c>
      <c r="C17" s="105"/>
      <c r="D17" s="105"/>
      <c r="E17" s="105"/>
      <c r="F17" s="105"/>
      <c r="G17" s="105"/>
      <c r="H17" s="105"/>
    </row>
    <row r="18" spans="2:9" ht="12.75" customHeight="1" x14ac:dyDescent="0.2">
      <c r="B18" s="224" t="s">
        <v>77</v>
      </c>
      <c r="C18" s="224"/>
      <c r="D18" s="224"/>
      <c r="E18" s="224"/>
      <c r="F18" s="224"/>
      <c r="G18" s="224"/>
      <c r="H18" s="224"/>
    </row>
    <row r="19" spans="2:9" x14ac:dyDescent="0.2">
      <c r="B19" s="223"/>
      <c r="C19" s="223"/>
      <c r="D19" s="223"/>
      <c r="E19" s="223"/>
      <c r="F19" s="223"/>
      <c r="G19" s="223"/>
      <c r="H19" s="223"/>
    </row>
    <row r="20" spans="2:9" x14ac:dyDescent="0.2">
      <c r="B20" s="225"/>
      <c r="C20" s="225"/>
      <c r="D20" s="225"/>
      <c r="E20" s="225"/>
      <c r="F20" s="225"/>
      <c r="G20" s="225"/>
      <c r="H20" s="225"/>
    </row>
    <row r="21" spans="2:9" x14ac:dyDescent="0.2">
      <c r="B21" s="223"/>
      <c r="C21" s="223"/>
      <c r="D21" s="223"/>
      <c r="E21" s="223"/>
      <c r="F21" s="223"/>
      <c r="G21" s="223"/>
      <c r="H21" s="223"/>
    </row>
    <row r="22" spans="2:9" x14ac:dyDescent="0.2">
      <c r="B22" s="128"/>
      <c r="C22" s="128"/>
      <c r="D22" s="128"/>
      <c r="E22" s="128"/>
      <c r="F22" s="128"/>
      <c r="G22" s="128"/>
      <c r="H22" s="128"/>
    </row>
    <row r="23" spans="2:9" x14ac:dyDescent="0.2">
      <c r="B23" s="223"/>
      <c r="C23" s="223"/>
      <c r="D23" s="223"/>
      <c r="E23" s="223"/>
      <c r="F23" s="223"/>
      <c r="G23" s="223"/>
      <c r="H23" s="223"/>
    </row>
    <row r="24" spans="2:9" x14ac:dyDescent="0.2">
      <c r="B24" s="129"/>
      <c r="C24" s="129"/>
      <c r="D24" s="129"/>
      <c r="E24" s="129"/>
      <c r="F24" s="129"/>
      <c r="G24" s="129"/>
      <c r="H24" s="129"/>
    </row>
    <row r="25" spans="2:9" x14ac:dyDescent="0.2">
      <c r="B25" s="129"/>
      <c r="C25" s="129"/>
      <c r="D25" s="129"/>
      <c r="E25" s="129"/>
      <c r="F25" s="129"/>
      <c r="G25" s="129"/>
      <c r="H25" s="129"/>
    </row>
    <row r="26" spans="2:9" x14ac:dyDescent="0.2">
      <c r="B26" s="129"/>
      <c r="C26" s="129"/>
      <c r="D26" s="129"/>
      <c r="E26" s="129"/>
      <c r="F26" s="129"/>
      <c r="G26" s="129"/>
      <c r="H26" s="129"/>
    </row>
    <row r="27" spans="2:9" x14ac:dyDescent="0.2">
      <c r="B27" s="129"/>
      <c r="C27" s="129"/>
      <c r="D27" s="129"/>
      <c r="E27" s="129"/>
      <c r="F27" s="129"/>
      <c r="G27" s="129"/>
      <c r="H27" s="129"/>
    </row>
    <row r="28" spans="2:9" x14ac:dyDescent="0.2">
      <c r="B28" s="130"/>
      <c r="C28" s="130"/>
      <c r="D28" s="130"/>
      <c r="E28" s="130"/>
      <c r="F28" s="130"/>
      <c r="G28" s="130"/>
      <c r="H28" s="130"/>
      <c r="I28" s="107"/>
    </row>
    <row r="29" spans="2:9" x14ac:dyDescent="0.2">
      <c r="B29" s="126" t="s">
        <v>6</v>
      </c>
    </row>
    <row r="30" spans="2:9" x14ac:dyDescent="0.2">
      <c r="B30" s="131" t="s">
        <v>14</v>
      </c>
      <c r="C30" s="132" t="s">
        <v>29</v>
      </c>
      <c r="D30" s="132"/>
      <c r="E30" s="132"/>
      <c r="F30" s="132"/>
      <c r="G30" s="132"/>
      <c r="H30" s="132"/>
    </row>
    <row r="31" spans="2:9" x14ac:dyDescent="0.2">
      <c r="B31" s="133" t="s">
        <v>46</v>
      </c>
      <c r="C31" s="132" t="s">
        <v>53</v>
      </c>
      <c r="D31" s="132"/>
      <c r="E31" s="132"/>
      <c r="F31" s="132"/>
      <c r="G31" s="132"/>
      <c r="H31" s="132"/>
    </row>
    <row r="32" spans="2:9" x14ac:dyDescent="0.2">
      <c r="B32" s="133" t="s">
        <v>47</v>
      </c>
      <c r="C32" s="132" t="s">
        <v>54</v>
      </c>
      <c r="D32" s="132"/>
      <c r="E32" s="132"/>
      <c r="F32" s="132"/>
      <c r="G32" s="132"/>
      <c r="H32" s="132"/>
    </row>
    <row r="33" spans="2:9" x14ac:dyDescent="0.2">
      <c r="B33" s="133" t="s">
        <v>15</v>
      </c>
      <c r="C33" s="132" t="s">
        <v>30</v>
      </c>
      <c r="D33" s="132"/>
      <c r="E33" s="132"/>
      <c r="F33" s="132"/>
      <c r="G33" s="132"/>
      <c r="H33" s="132"/>
    </row>
    <row r="36" spans="2:9" x14ac:dyDescent="0.2">
      <c r="B36" s="126" t="s">
        <v>35</v>
      </c>
      <c r="C36" s="105"/>
      <c r="D36" s="105"/>
      <c r="E36" s="105"/>
      <c r="F36" s="105"/>
      <c r="G36" s="105"/>
      <c r="H36" s="105"/>
    </row>
    <row r="38" spans="2:9" x14ac:dyDescent="0.2">
      <c r="B38" s="134"/>
      <c r="C38" s="135" t="s">
        <v>36</v>
      </c>
      <c r="D38" s="135" t="s">
        <v>37</v>
      </c>
      <c r="E38" s="135" t="s">
        <v>38</v>
      </c>
      <c r="F38" s="135" t="s">
        <v>40</v>
      </c>
      <c r="G38" s="135" t="s">
        <v>39</v>
      </c>
      <c r="H38" s="136" t="s">
        <v>1</v>
      </c>
    </row>
    <row r="39" spans="2:9" x14ac:dyDescent="0.2">
      <c r="C39" s="137"/>
      <c r="D39" s="137"/>
      <c r="E39" s="137"/>
      <c r="F39" s="137"/>
      <c r="G39" s="137"/>
      <c r="H39" s="137"/>
    </row>
    <row r="40" spans="2:9" x14ac:dyDescent="0.2">
      <c r="B40" s="153" t="s">
        <v>98</v>
      </c>
      <c r="C40" s="138">
        <f>'Forecast Revenue - Costs'!D38</f>
        <v>55335.902463824517</v>
      </c>
      <c r="D40" s="138">
        <f>'Forecast Revenue - Costs'!E38</f>
        <v>55335.902463824517</v>
      </c>
      <c r="E40" s="138">
        <f>'Forecast Revenue - Costs'!F38</f>
        <v>55857.774671257859</v>
      </c>
      <c r="F40" s="138">
        <f>'Forecast Revenue - Costs'!G38</f>
        <v>56967.296428464579</v>
      </c>
      <c r="G40" s="138">
        <f>'Forecast Revenue - Costs'!H38</f>
        <v>58624.662537886252</v>
      </c>
      <c r="H40" s="138">
        <f>SUM(C40:G40)</f>
        <v>282121.53856525774</v>
      </c>
    </row>
    <row r="41" spans="2:9" x14ac:dyDescent="0.2">
      <c r="C41" s="139"/>
      <c r="D41" s="140"/>
      <c r="E41" s="139"/>
      <c r="F41" s="139"/>
      <c r="G41" s="139"/>
    </row>
    <row r="42" spans="2:9" x14ac:dyDescent="0.2">
      <c r="B42" s="153" t="s">
        <v>99</v>
      </c>
      <c r="C42" s="138">
        <f>SUM('Forecast Revenue - Costs'!D39:D41)</f>
        <v>40364.464657406039</v>
      </c>
      <c r="D42" s="138">
        <f>SUM('Forecast Revenue - Costs'!E39:E41)</f>
        <v>40364.464657406039</v>
      </c>
      <c r="E42" s="138">
        <f>SUM('Forecast Revenue - Costs'!F39:F41)</f>
        <v>40745.141421219494</v>
      </c>
      <c r="F42" s="138">
        <f>SUM('Forecast Revenue - Costs'!G39:G41)</f>
        <v>41554.475863441192</v>
      </c>
      <c r="G42" s="138">
        <f>SUM('Forecast Revenue - Costs'!H39:H41)</f>
        <v>42763.43230527149</v>
      </c>
      <c r="H42" s="138">
        <f>SUM(C42:G42)</f>
        <v>205791.97890474426</v>
      </c>
    </row>
    <row r="43" spans="2:9" x14ac:dyDescent="0.2">
      <c r="C43" s="139"/>
      <c r="D43" s="140"/>
      <c r="E43" s="139"/>
      <c r="F43" s="139"/>
      <c r="G43" s="139"/>
    </row>
    <row r="44" spans="2:9" x14ac:dyDescent="0.2">
      <c r="B44" s="153" t="s">
        <v>100</v>
      </c>
      <c r="C44" s="138">
        <f t="shared" ref="C44:H44" si="0">+C40+C42</f>
        <v>95700.367121230549</v>
      </c>
      <c r="D44" s="138">
        <f t="shared" si="0"/>
        <v>95700.367121230549</v>
      </c>
      <c r="E44" s="138">
        <f t="shared" si="0"/>
        <v>96602.916092477361</v>
      </c>
      <c r="F44" s="138">
        <f t="shared" si="0"/>
        <v>98521.772291905771</v>
      </c>
      <c r="G44" s="138">
        <f t="shared" si="0"/>
        <v>101388.09484315774</v>
      </c>
      <c r="H44" s="138">
        <f t="shared" si="0"/>
        <v>487913.517470002</v>
      </c>
    </row>
    <row r="45" spans="2:9" x14ac:dyDescent="0.2">
      <c r="C45" s="141"/>
      <c r="D45" s="141"/>
      <c r="E45" s="141"/>
      <c r="F45" s="141"/>
      <c r="G45" s="141"/>
    </row>
    <row r="46" spans="2:9" x14ac:dyDescent="0.2">
      <c r="B46" s="142" t="s">
        <v>6</v>
      </c>
    </row>
    <row r="47" spans="2:9" ht="14.25" customHeight="1" x14ac:dyDescent="0.2">
      <c r="B47" s="222"/>
      <c r="C47" s="222"/>
      <c r="D47" s="222"/>
      <c r="E47" s="222"/>
      <c r="F47" s="222"/>
      <c r="G47" s="222"/>
      <c r="H47" s="222"/>
    </row>
    <row r="48" spans="2:9" x14ac:dyDescent="0.2">
      <c r="B48" s="223"/>
      <c r="C48" s="223"/>
      <c r="D48" s="223"/>
      <c r="E48" s="223"/>
      <c r="F48" s="223"/>
      <c r="G48" s="223"/>
      <c r="H48" s="223"/>
      <c r="I48" s="107"/>
    </row>
    <row r="49" spans="2:8" ht="27.75" customHeight="1" x14ac:dyDescent="0.2">
      <c r="B49" s="223"/>
      <c r="C49" s="223"/>
      <c r="D49" s="223"/>
      <c r="E49" s="223"/>
      <c r="F49" s="223"/>
      <c r="G49" s="223"/>
      <c r="H49" s="223"/>
    </row>
    <row r="52" spans="2:8" x14ac:dyDescent="0.2">
      <c r="B52" s="126" t="s">
        <v>86</v>
      </c>
      <c r="C52" s="105"/>
      <c r="D52" s="105"/>
      <c r="E52" s="105"/>
      <c r="F52" s="105"/>
      <c r="G52" s="105"/>
      <c r="H52" s="105"/>
    </row>
    <row r="53" spans="2:8" x14ac:dyDescent="0.2">
      <c r="B53" s="143"/>
    </row>
    <row r="54" spans="2:8" x14ac:dyDescent="0.2">
      <c r="B54" s="144"/>
      <c r="C54" s="145" t="s">
        <v>36</v>
      </c>
      <c r="D54" s="145" t="s">
        <v>37</v>
      </c>
      <c r="E54" s="145" t="s">
        <v>38</v>
      </c>
      <c r="F54" s="145" t="s">
        <v>40</v>
      </c>
      <c r="G54" s="145" t="s">
        <v>39</v>
      </c>
      <c r="H54" s="146" t="s">
        <v>1</v>
      </c>
    </row>
    <row r="55" spans="2:8" x14ac:dyDescent="0.2">
      <c r="C55" s="147"/>
      <c r="D55" s="147"/>
      <c r="E55" s="147"/>
      <c r="F55" s="147"/>
      <c r="G55" s="147"/>
      <c r="H55" s="147"/>
    </row>
    <row r="56" spans="2:8" x14ac:dyDescent="0.2">
      <c r="B56" s="144" t="s">
        <v>12</v>
      </c>
      <c r="C56" s="148">
        <f>'Forecast Revenue - Costs'!D20</f>
        <v>400</v>
      </c>
      <c r="D56" s="148">
        <f>'Forecast Revenue - Costs'!E20</f>
        <v>400</v>
      </c>
      <c r="E56" s="148">
        <f>'Forecast Revenue - Costs'!F20</f>
        <v>400</v>
      </c>
      <c r="F56" s="148">
        <f>'Forecast Revenue - Costs'!G20</f>
        <v>400</v>
      </c>
      <c r="G56" s="148">
        <f>'Forecast Revenue - Costs'!H20</f>
        <v>400</v>
      </c>
      <c r="H56" s="148">
        <f>SUM(C56:G56)</f>
        <v>2000</v>
      </c>
    </row>
    <row r="57" spans="2:8" x14ac:dyDescent="0.2">
      <c r="C57" s="149"/>
      <c r="D57" s="149"/>
      <c r="E57" s="149"/>
      <c r="F57" s="149"/>
      <c r="G57" s="149"/>
      <c r="H57" s="150"/>
    </row>
  </sheetData>
  <mergeCells count="10">
    <mergeCell ref="C8:D8"/>
    <mergeCell ref="C3:H3"/>
    <mergeCell ref="B10:H10"/>
    <mergeCell ref="B14:H15"/>
    <mergeCell ref="B47:H49"/>
    <mergeCell ref="B18:H18"/>
    <mergeCell ref="B19:H19"/>
    <mergeCell ref="B20:H20"/>
    <mergeCell ref="B21:H21"/>
    <mergeCell ref="B23:H23"/>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Q11" sqref="Q11"/>
    </sheetView>
  </sheetViews>
  <sheetFormatPr defaultColWidth="9.140625" defaultRowHeight="12.75" x14ac:dyDescent="0.2"/>
  <cols>
    <col min="1" max="1" width="2.28515625" style="1" customWidth="1"/>
    <col min="2" max="2" width="2.42578125" style="43" customWidth="1"/>
    <col min="3" max="3" width="10.140625" style="43" customWidth="1"/>
    <col min="4" max="9" width="13.140625" style="43" customWidth="1"/>
    <col min="10" max="11" width="9.140625" style="43"/>
    <col min="12" max="12" width="5.28515625" style="43" customWidth="1"/>
    <col min="13" max="13" width="2.42578125" style="1" customWidth="1"/>
    <col min="14" max="16384" width="9.140625" style="1"/>
  </cols>
  <sheetData>
    <row r="1" spans="2:14" ht="9" customHeight="1" x14ac:dyDescent="0.2"/>
    <row r="2" spans="2:14" ht="18" customHeight="1" x14ac:dyDescent="0.2">
      <c r="B2" s="40" t="s">
        <v>16</v>
      </c>
      <c r="C2" s="40"/>
      <c r="D2" s="40"/>
      <c r="E2" s="40"/>
      <c r="F2" s="40"/>
      <c r="G2" s="40"/>
      <c r="H2" s="40"/>
      <c r="I2" s="40"/>
      <c r="J2" s="40"/>
      <c r="K2" s="40"/>
    </row>
    <row r="3" spans="2:14" x14ac:dyDescent="0.2">
      <c r="B3" s="39" t="s">
        <v>0</v>
      </c>
      <c r="C3" s="41"/>
      <c r="D3" s="254" t="str">
        <f>'AER Summary'!C3</f>
        <v>Non-Standard design approval (NEW)</v>
      </c>
      <c r="E3" s="255"/>
      <c r="F3" s="255"/>
      <c r="G3" s="255"/>
      <c r="H3" s="255"/>
      <c r="I3" s="255"/>
      <c r="J3" s="255"/>
      <c r="K3" s="255"/>
      <c r="N3" s="37"/>
    </row>
    <row r="4" spans="2:14" x14ac:dyDescent="0.2">
      <c r="N4" s="37"/>
    </row>
    <row r="5" spans="2:14" x14ac:dyDescent="0.2">
      <c r="B5" s="228" t="s">
        <v>81</v>
      </c>
      <c r="C5" s="228"/>
      <c r="D5" s="228"/>
      <c r="E5" s="228"/>
      <c r="F5" s="228"/>
      <c r="G5" s="228"/>
      <c r="H5" s="228"/>
      <c r="I5" s="228"/>
      <c r="J5" s="228"/>
      <c r="K5" s="228"/>
      <c r="N5" s="37"/>
    </row>
    <row r="6" spans="2:14" ht="60" customHeight="1" x14ac:dyDescent="0.2">
      <c r="B6" s="229" t="s">
        <v>76</v>
      </c>
      <c r="C6" s="230"/>
      <c r="D6" s="230"/>
      <c r="E6" s="230"/>
      <c r="F6" s="230"/>
      <c r="G6" s="230"/>
      <c r="H6" s="230"/>
      <c r="I6" s="230"/>
      <c r="J6" s="230"/>
      <c r="K6" s="230"/>
      <c r="N6" s="37"/>
    </row>
    <row r="9" spans="2:14" x14ac:dyDescent="0.2">
      <c r="B9" s="228" t="s">
        <v>43</v>
      </c>
      <c r="C9" s="228"/>
      <c r="D9" s="228"/>
      <c r="E9" s="228"/>
      <c r="F9" s="228"/>
      <c r="G9" s="228"/>
      <c r="H9" s="228"/>
      <c r="I9" s="228"/>
      <c r="J9" s="228"/>
      <c r="K9" s="228"/>
    </row>
    <row r="10" spans="2:14" ht="15" customHeight="1" x14ac:dyDescent="0.2">
      <c r="B10" s="227" t="s">
        <v>44</v>
      </c>
      <c r="C10" s="227"/>
      <c r="D10" s="227"/>
      <c r="E10" s="227"/>
      <c r="F10" s="227"/>
      <c r="G10" s="227"/>
      <c r="H10" s="227"/>
      <c r="I10" s="227"/>
      <c r="J10" s="227"/>
      <c r="K10" s="227"/>
    </row>
    <row r="11" spans="2:14" ht="24.75" customHeight="1" x14ac:dyDescent="0.2">
      <c r="B11" s="231"/>
      <c r="C11" s="231"/>
      <c r="D11" s="231"/>
      <c r="E11" s="231"/>
      <c r="F11" s="231"/>
      <c r="G11" s="231"/>
      <c r="H11" s="231"/>
      <c r="I11" s="231"/>
      <c r="J11" s="231"/>
      <c r="K11" s="231"/>
      <c r="L11" s="44"/>
      <c r="M11" s="38"/>
      <c r="N11" s="38"/>
    </row>
    <row r="12" spans="2:14" x14ac:dyDescent="0.2">
      <c r="B12" s="231"/>
      <c r="C12" s="231"/>
      <c r="D12" s="231"/>
      <c r="E12" s="231"/>
      <c r="F12" s="231"/>
      <c r="G12" s="231"/>
      <c r="H12" s="231"/>
      <c r="I12" s="231"/>
      <c r="J12" s="231"/>
      <c r="K12" s="231"/>
      <c r="L12" s="44"/>
      <c r="M12" s="38"/>
      <c r="N12" s="38"/>
    </row>
    <row r="13" spans="2:14" x14ac:dyDescent="0.2">
      <c r="B13" s="231"/>
      <c r="C13" s="231"/>
      <c r="D13" s="231"/>
      <c r="E13" s="231"/>
      <c r="F13" s="231"/>
      <c r="G13" s="231"/>
      <c r="H13" s="231"/>
      <c r="I13" s="231"/>
      <c r="J13" s="231"/>
      <c r="K13" s="231"/>
      <c r="L13" s="44"/>
      <c r="M13" s="38"/>
      <c r="N13" s="38"/>
    </row>
    <row r="14" spans="2:14" ht="48" customHeight="1" x14ac:dyDescent="0.2">
      <c r="B14" s="231"/>
      <c r="C14" s="231"/>
      <c r="D14" s="231"/>
      <c r="E14" s="231"/>
      <c r="F14" s="231"/>
      <c r="G14" s="231"/>
      <c r="H14" s="231"/>
      <c r="I14" s="231"/>
      <c r="J14" s="231"/>
      <c r="K14" s="231"/>
      <c r="L14" s="44"/>
      <c r="M14" s="38"/>
      <c r="N14" s="38"/>
    </row>
    <row r="15" spans="2:14" x14ac:dyDescent="0.2">
      <c r="B15" s="231"/>
      <c r="C15" s="231"/>
      <c r="D15" s="231"/>
      <c r="E15" s="231"/>
      <c r="F15" s="231"/>
      <c r="G15" s="231"/>
      <c r="H15" s="231"/>
      <c r="I15" s="231"/>
      <c r="J15" s="231"/>
      <c r="K15" s="231"/>
      <c r="L15" s="44"/>
      <c r="M15" s="38"/>
      <c r="N15" s="38"/>
    </row>
    <row r="16" spans="2:14" x14ac:dyDescent="0.2">
      <c r="B16" s="231"/>
      <c r="C16" s="231"/>
      <c r="D16" s="231"/>
      <c r="E16" s="231"/>
      <c r="F16" s="231"/>
      <c r="G16" s="231"/>
      <c r="H16" s="231"/>
      <c r="I16" s="231"/>
      <c r="J16" s="231"/>
      <c r="K16" s="231"/>
      <c r="L16" s="44"/>
      <c r="M16" s="38"/>
      <c r="N16" s="38"/>
    </row>
    <row r="17" spans="2:14" x14ac:dyDescent="0.2">
      <c r="L17" s="44"/>
      <c r="M17" s="38"/>
      <c r="N17" s="38"/>
    </row>
    <row r="18" spans="2:14" x14ac:dyDescent="0.2">
      <c r="L18" s="44"/>
      <c r="M18" s="38"/>
      <c r="N18" s="38"/>
    </row>
    <row r="19" spans="2:14" x14ac:dyDescent="0.2">
      <c r="B19" s="228" t="s">
        <v>45</v>
      </c>
      <c r="C19" s="228"/>
      <c r="D19" s="228"/>
      <c r="E19" s="228"/>
      <c r="F19" s="228"/>
      <c r="G19" s="228"/>
      <c r="H19" s="228"/>
      <c r="I19" s="228"/>
      <c r="J19" s="228"/>
      <c r="K19" s="228"/>
      <c r="L19" s="44"/>
      <c r="M19" s="38"/>
      <c r="N19" s="38"/>
    </row>
    <row r="20" spans="2:14" ht="129" customHeight="1" x14ac:dyDescent="0.2">
      <c r="B20" s="227" t="str">
        <f>'AER Summary'!B10:H10</f>
        <v xml:space="preserve">
Non-Standard design approval
Approval of a non-standard construction type at the request of the ASP Level 3, where during the design phase of the project the designer has identified a design requirement which do not comply with Essential Energy's approved design and construction standards.
Non-standard design requests require clear justification of the intended layout and details the proposed any deviations from approved standards.  
</v>
      </c>
      <c r="C20" s="227"/>
      <c r="D20" s="227"/>
      <c r="E20" s="227"/>
      <c r="F20" s="227"/>
      <c r="G20" s="227"/>
      <c r="H20" s="227"/>
      <c r="I20" s="227"/>
      <c r="J20" s="227"/>
      <c r="K20" s="227"/>
    </row>
    <row r="21" spans="2:14" x14ac:dyDescent="0.2">
      <c r="B21" s="226"/>
      <c r="C21" s="226"/>
      <c r="D21" s="226"/>
      <c r="E21" s="226"/>
      <c r="F21" s="226"/>
      <c r="G21" s="226"/>
      <c r="H21" s="226"/>
      <c r="I21" s="226"/>
      <c r="J21" s="226"/>
      <c r="K21" s="226"/>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6"/>
  <sheetViews>
    <sheetView showGridLines="0" zoomScaleNormal="100" workbookViewId="0">
      <selection activeCell="B36" sqref="B36"/>
    </sheetView>
  </sheetViews>
  <sheetFormatPr defaultColWidth="9.140625" defaultRowHeight="12.75" x14ac:dyDescent="0.2"/>
  <cols>
    <col min="1" max="1" width="3.5703125" style="45" customWidth="1"/>
    <col min="2" max="2" width="58.7109375" style="45" customWidth="1"/>
    <col min="3" max="3" width="65.140625" style="45" customWidth="1"/>
    <col min="4" max="4" width="12.85546875" style="45" customWidth="1"/>
    <col min="5" max="8" width="11.28515625" style="45" customWidth="1"/>
    <col min="9" max="9" width="12.7109375" style="45" customWidth="1"/>
    <col min="10" max="16384" width="9.140625" style="45"/>
  </cols>
  <sheetData>
    <row r="2" spans="1:9" x14ac:dyDescent="0.2">
      <c r="B2" s="42" t="s">
        <v>83</v>
      </c>
      <c r="C2" s="34"/>
      <c r="D2" s="34"/>
      <c r="E2" s="34"/>
      <c r="F2" s="34"/>
      <c r="G2" s="34"/>
      <c r="H2" s="34"/>
      <c r="I2" s="34"/>
    </row>
    <row r="3" spans="1:9" x14ac:dyDescent="0.2">
      <c r="B3" s="22" t="s">
        <v>20</v>
      </c>
      <c r="C3" s="22" t="s">
        <v>3</v>
      </c>
      <c r="D3" s="54" t="s">
        <v>64</v>
      </c>
      <c r="E3" s="54" t="s">
        <v>63</v>
      </c>
      <c r="F3" s="54" t="s">
        <v>62</v>
      </c>
      <c r="G3" s="54" t="s">
        <v>94</v>
      </c>
      <c r="H3" s="54" t="s">
        <v>95</v>
      </c>
      <c r="I3" s="23" t="s">
        <v>1</v>
      </c>
    </row>
    <row r="4" spans="1:9" x14ac:dyDescent="0.2">
      <c r="B4" s="5" t="s">
        <v>21</v>
      </c>
      <c r="C4" s="5" t="s">
        <v>87</v>
      </c>
      <c r="D4" s="56">
        <v>0</v>
      </c>
      <c r="E4" s="56">
        <v>0</v>
      </c>
      <c r="F4" s="56">
        <v>0</v>
      </c>
      <c r="G4" s="56">
        <v>0</v>
      </c>
      <c r="H4" s="56">
        <v>0</v>
      </c>
      <c r="I4" s="198">
        <f>SUM(D4:H4)</f>
        <v>0</v>
      </c>
    </row>
    <row r="5" spans="1:9" x14ac:dyDescent="0.2">
      <c r="B5" s="5" t="s">
        <v>23</v>
      </c>
      <c r="C5" s="12"/>
      <c r="D5" s="56"/>
      <c r="E5" s="56"/>
      <c r="F5" s="56"/>
      <c r="G5" s="56"/>
      <c r="H5" s="56"/>
      <c r="I5" s="198">
        <f t="shared" ref="I5:I8" si="0">SUM(D5:H5)</f>
        <v>0</v>
      </c>
    </row>
    <row r="6" spans="1:9" x14ac:dyDescent="0.2">
      <c r="B6" s="5" t="s">
        <v>24</v>
      </c>
      <c r="C6" s="5"/>
      <c r="D6" s="56">
        <v>0</v>
      </c>
      <c r="E6" s="56">
        <v>0</v>
      </c>
      <c r="F6" s="56">
        <v>0</v>
      </c>
      <c r="G6" s="56">
        <v>0</v>
      </c>
      <c r="H6" s="56">
        <v>0</v>
      </c>
      <c r="I6" s="198">
        <f t="shared" si="0"/>
        <v>0</v>
      </c>
    </row>
    <row r="7" spans="1:9" x14ac:dyDescent="0.2">
      <c r="B7" s="5" t="s">
        <v>25</v>
      </c>
      <c r="C7" s="5"/>
      <c r="D7" s="56"/>
      <c r="E7" s="56"/>
      <c r="F7" s="56"/>
      <c r="G7" s="56"/>
      <c r="H7" s="56"/>
      <c r="I7" s="198">
        <f t="shared" si="0"/>
        <v>0</v>
      </c>
    </row>
    <row r="8" spans="1:9" x14ac:dyDescent="0.2">
      <c r="B8" s="5" t="s">
        <v>22</v>
      </c>
      <c r="C8" s="5"/>
      <c r="D8" s="56"/>
      <c r="E8" s="56"/>
      <c r="F8" s="56"/>
      <c r="G8" s="56"/>
      <c r="H8" s="56"/>
      <c r="I8" s="198">
        <f t="shared" si="0"/>
        <v>0</v>
      </c>
    </row>
    <row r="9" spans="1:9" x14ac:dyDescent="0.2">
      <c r="B9" s="50" t="s">
        <v>1</v>
      </c>
      <c r="C9" s="25"/>
      <c r="D9" s="26">
        <f t="shared" ref="D9:I9" si="1">SUM(D4:D8)</f>
        <v>0</v>
      </c>
      <c r="E9" s="26">
        <f t="shared" si="1"/>
        <v>0</v>
      </c>
      <c r="F9" s="26">
        <f t="shared" si="1"/>
        <v>0</v>
      </c>
      <c r="G9" s="26">
        <f t="shared" ref="G9:H9" si="2">SUM(G4:G8)</f>
        <v>0</v>
      </c>
      <c r="H9" s="26">
        <f t="shared" si="2"/>
        <v>0</v>
      </c>
      <c r="I9" s="27">
        <f t="shared" si="1"/>
        <v>0</v>
      </c>
    </row>
    <row r="10" spans="1:9" x14ac:dyDescent="0.2">
      <c r="B10" s="46"/>
      <c r="C10" s="47"/>
      <c r="D10" s="48"/>
      <c r="E10" s="48"/>
      <c r="F10" s="48"/>
      <c r="G10" s="48"/>
      <c r="H10" s="48"/>
      <c r="I10" s="48"/>
    </row>
    <row r="11" spans="1:9" x14ac:dyDescent="0.2">
      <c r="B11" s="49" t="s">
        <v>10</v>
      </c>
      <c r="C11" s="29"/>
      <c r="D11" s="29"/>
      <c r="E11" s="29"/>
      <c r="F11" s="29"/>
      <c r="G11" s="29"/>
      <c r="H11" s="29"/>
      <c r="I11" s="29"/>
    </row>
    <row r="12" spans="1:9" x14ac:dyDescent="0.2">
      <c r="B12" s="205" t="s">
        <v>4</v>
      </c>
      <c r="C12" s="205" t="s">
        <v>9</v>
      </c>
      <c r="D12" s="54" t="s">
        <v>64</v>
      </c>
      <c r="E12" s="54" t="s">
        <v>63</v>
      </c>
      <c r="F12" s="54" t="s">
        <v>62</v>
      </c>
      <c r="G12" s="54" t="s">
        <v>94</v>
      </c>
      <c r="H12" s="54" t="s">
        <v>95</v>
      </c>
      <c r="I12" s="206" t="s">
        <v>1</v>
      </c>
    </row>
    <row r="13" spans="1:9" x14ac:dyDescent="0.2">
      <c r="B13" s="5" t="s">
        <v>19</v>
      </c>
      <c r="C13" s="5" t="s">
        <v>51</v>
      </c>
      <c r="D13" s="57"/>
      <c r="E13" s="57"/>
      <c r="F13" s="57"/>
      <c r="G13" s="57"/>
      <c r="H13" s="57"/>
      <c r="I13" s="207">
        <f>SUM(D13:H13)</f>
        <v>0</v>
      </c>
    </row>
    <row r="14" spans="1:9" x14ac:dyDescent="0.2">
      <c r="B14" s="5"/>
      <c r="C14" s="208"/>
      <c r="D14" s="57"/>
      <c r="E14" s="57"/>
      <c r="F14" s="57"/>
      <c r="G14" s="57"/>
      <c r="H14" s="57"/>
      <c r="I14" s="207">
        <f>SUM(D14:H14)</f>
        <v>0</v>
      </c>
    </row>
    <row r="15" spans="1:9" x14ac:dyDescent="0.2">
      <c r="A15" s="51"/>
      <c r="B15" s="35" t="s">
        <v>55</v>
      </c>
      <c r="C15" s="9"/>
      <c r="D15" s="15">
        <f t="shared" ref="D15:I15" si="3">SUM(D13:D14)</f>
        <v>0</v>
      </c>
      <c r="E15" s="15">
        <f t="shared" si="3"/>
        <v>0</v>
      </c>
      <c r="F15" s="15">
        <f t="shared" si="3"/>
        <v>0</v>
      </c>
      <c r="G15" s="15">
        <f t="shared" si="3"/>
        <v>0</v>
      </c>
      <c r="H15" s="15">
        <f t="shared" si="3"/>
        <v>0</v>
      </c>
      <c r="I15" s="15">
        <f t="shared" si="3"/>
        <v>0</v>
      </c>
    </row>
    <row r="17" spans="1:9" x14ac:dyDescent="0.2">
      <c r="A17" s="51"/>
      <c r="B17" s="17" t="s">
        <v>6</v>
      </c>
      <c r="C17" s="1"/>
      <c r="D17" s="16"/>
      <c r="E17" s="16"/>
      <c r="F17" s="16"/>
      <c r="G17" s="16"/>
      <c r="H17" s="16"/>
      <c r="I17" s="16"/>
    </row>
    <row r="18" spans="1:9" x14ac:dyDescent="0.2">
      <c r="B18" s="232" t="s">
        <v>90</v>
      </c>
      <c r="C18" s="233"/>
      <c r="D18" s="233"/>
      <c r="E18" s="233"/>
      <c r="F18" s="233"/>
      <c r="G18" s="233"/>
      <c r="H18" s="233"/>
      <c r="I18" s="233"/>
    </row>
    <row r="19" spans="1:9" x14ac:dyDescent="0.2">
      <c r="B19" s="234"/>
      <c r="C19" s="235"/>
      <c r="D19" s="235"/>
      <c r="E19" s="235"/>
      <c r="F19" s="235"/>
      <c r="G19" s="235"/>
      <c r="H19" s="235"/>
      <c r="I19" s="235"/>
    </row>
    <row r="20" spans="1:9" x14ac:dyDescent="0.2">
      <c r="B20" s="52"/>
      <c r="C20" s="36"/>
      <c r="D20" s="36"/>
      <c r="E20" s="36"/>
      <c r="F20" s="36"/>
      <c r="G20" s="61"/>
      <c r="H20" s="61"/>
      <c r="I20" s="36"/>
    </row>
    <row r="21" spans="1:9" x14ac:dyDescent="0.2">
      <c r="B21" s="1"/>
      <c r="C21" s="1"/>
      <c r="D21" s="16"/>
      <c r="E21" s="16"/>
      <c r="F21" s="16"/>
      <c r="G21" s="16"/>
      <c r="H21" s="16"/>
      <c r="I21" s="16"/>
    </row>
    <row r="22" spans="1:9" x14ac:dyDescent="0.2">
      <c r="B22" s="49" t="s">
        <v>89</v>
      </c>
      <c r="C22" s="29"/>
      <c r="D22" s="29"/>
      <c r="E22" s="29"/>
      <c r="F22" s="29"/>
      <c r="G22" s="29"/>
      <c r="H22" s="29"/>
      <c r="I22" s="29"/>
    </row>
    <row r="23" spans="1:9" x14ac:dyDescent="0.2">
      <c r="B23" s="256" t="s">
        <v>11</v>
      </c>
      <c r="C23" s="257"/>
      <c r="D23" s="257"/>
      <c r="E23" s="257"/>
      <c r="F23" s="257"/>
      <c r="G23" s="257"/>
      <c r="H23" s="257"/>
      <c r="I23" s="258"/>
    </row>
    <row r="24" spans="1:9" x14ac:dyDescent="0.2">
      <c r="B24" s="236"/>
      <c r="C24" s="237"/>
      <c r="D24" s="237"/>
      <c r="E24" s="237"/>
      <c r="F24" s="237"/>
      <c r="G24" s="237"/>
      <c r="H24" s="237"/>
      <c r="I24" s="237"/>
    </row>
    <row r="25" spans="1:9" x14ac:dyDescent="0.2">
      <c r="B25" s="238"/>
      <c r="C25" s="239"/>
      <c r="D25" s="239"/>
      <c r="E25" s="239"/>
      <c r="F25" s="239"/>
      <c r="G25" s="239"/>
      <c r="H25" s="239"/>
      <c r="I25" s="239"/>
    </row>
    <row r="26" spans="1:9" x14ac:dyDescent="0.2">
      <c r="B26" s="53"/>
      <c r="C26" s="21"/>
      <c r="D26" s="21"/>
      <c r="E26" s="21"/>
      <c r="F26" s="21"/>
      <c r="G26" s="21"/>
      <c r="H26" s="21"/>
      <c r="I26" s="21"/>
    </row>
  </sheetData>
  <mergeCells count="2">
    <mergeCell ref="B18:I19"/>
    <mergeCell ref="B24:I2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CG46"/>
  <sheetViews>
    <sheetView showGridLines="0" zoomScale="90" zoomScaleNormal="90" workbookViewId="0">
      <selection activeCell="AX18" sqref="AX18"/>
    </sheetView>
  </sheetViews>
  <sheetFormatPr defaultColWidth="9.140625" defaultRowHeight="12.75" x14ac:dyDescent="0.2"/>
  <cols>
    <col min="1" max="1" width="2.28515625" style="62" customWidth="1"/>
    <col min="2" max="2" width="59.42578125" style="62" customWidth="1"/>
    <col min="3" max="3" width="15.140625" style="98" bestFit="1" customWidth="1"/>
    <col min="4" max="4" width="9.140625" style="99"/>
    <col min="5" max="5" width="9.140625" style="100"/>
    <col min="6" max="6" width="9.140625" style="101"/>
    <col min="7" max="14" width="9.140625" style="1"/>
    <col min="15" max="15" width="11.28515625" style="1" customWidth="1"/>
    <col min="16" max="17" width="9.140625" style="1"/>
    <col min="18" max="18" width="2.85546875" style="62" customWidth="1"/>
    <col min="19" max="19" width="53.7109375" style="62" customWidth="1"/>
    <col min="20" max="20" width="15.7109375" style="62" customWidth="1"/>
    <col min="21" max="23" width="9.140625" style="62"/>
    <col min="24" max="31" width="9.140625" style="1"/>
    <col min="32" max="32" width="11.28515625" style="1" customWidth="1"/>
    <col min="33" max="34" width="9.140625" style="1"/>
    <col min="35" max="35" width="3.28515625" style="62" customWidth="1"/>
    <col min="36" max="36" width="53.7109375" style="62" customWidth="1"/>
    <col min="37" max="37" width="15.7109375" style="62" customWidth="1"/>
    <col min="38" max="40" width="9.140625" style="62"/>
    <col min="41" max="48" width="9.140625" style="1"/>
    <col min="49" max="49" width="11.28515625" style="1" customWidth="1"/>
    <col min="50" max="51" width="9.140625" style="1"/>
    <col min="52" max="52" width="4" style="62" customWidth="1"/>
    <col min="53" max="53" width="53.7109375" style="62" customWidth="1"/>
    <col min="54" max="54" width="15.7109375" style="62" customWidth="1"/>
    <col min="55" max="57" width="9.140625" style="62"/>
    <col min="58" max="65" width="9.140625" style="1"/>
    <col min="66" max="66" width="11.28515625" style="1" customWidth="1"/>
    <col min="67" max="68" width="9.140625" style="1"/>
    <col min="69" max="69" width="3.42578125" style="62" customWidth="1"/>
    <col min="70" max="70" width="53.7109375" style="62" customWidth="1"/>
    <col min="71" max="71" width="15.7109375" style="62" customWidth="1"/>
    <col min="72" max="74" width="9.140625" style="62"/>
    <col min="75" max="82" width="9.140625" style="1"/>
    <col min="83" max="83" width="11.28515625" style="1" customWidth="1"/>
    <col min="84" max="85" width="9.140625" style="1"/>
    <col min="86" max="16384" width="9.140625" style="62"/>
  </cols>
  <sheetData>
    <row r="2" spans="1:85" x14ac:dyDescent="0.2">
      <c r="B2" s="165" t="s">
        <v>56</v>
      </c>
      <c r="C2" s="166"/>
      <c r="D2" s="166"/>
      <c r="E2" s="166"/>
      <c r="F2" s="166"/>
      <c r="G2" s="166"/>
      <c r="H2" s="240" t="s">
        <v>113</v>
      </c>
      <c r="I2" s="240"/>
      <c r="J2" s="240"/>
      <c r="K2" s="240"/>
      <c r="L2" s="240"/>
      <c r="M2" s="240"/>
      <c r="N2" s="240"/>
      <c r="O2" s="240"/>
      <c r="P2" s="240"/>
      <c r="Q2" s="240"/>
      <c r="S2" s="165" t="s">
        <v>50</v>
      </c>
      <c r="T2" s="166"/>
      <c r="U2" s="166"/>
      <c r="V2" s="166"/>
      <c r="W2" s="166"/>
      <c r="X2" s="166"/>
      <c r="Y2" s="240" t="s">
        <v>113</v>
      </c>
      <c r="Z2" s="240"/>
      <c r="AA2" s="240"/>
      <c r="AB2" s="240"/>
      <c r="AC2" s="240"/>
      <c r="AD2" s="240"/>
      <c r="AE2" s="240"/>
      <c r="AF2" s="240"/>
      <c r="AG2" s="240"/>
      <c r="AH2" s="240"/>
      <c r="AJ2" s="165" t="s">
        <v>56</v>
      </c>
      <c r="AK2" s="166"/>
      <c r="AL2" s="166"/>
      <c r="AM2" s="166"/>
      <c r="AN2" s="166"/>
      <c r="AO2" s="166"/>
      <c r="AP2" s="240" t="s">
        <v>113</v>
      </c>
      <c r="AQ2" s="240"/>
      <c r="AR2" s="240"/>
      <c r="AS2" s="240"/>
      <c r="AT2" s="240"/>
      <c r="AU2" s="240"/>
      <c r="AV2" s="240"/>
      <c r="AW2" s="240"/>
      <c r="AX2" s="240"/>
      <c r="AY2" s="240"/>
      <c r="BA2" s="165" t="s">
        <v>56</v>
      </c>
      <c r="BB2" s="166"/>
      <c r="BC2" s="166"/>
      <c r="BD2" s="166"/>
      <c r="BE2" s="166"/>
      <c r="BF2" s="166"/>
      <c r="BG2" s="240" t="s">
        <v>113</v>
      </c>
      <c r="BH2" s="240"/>
      <c r="BI2" s="240"/>
      <c r="BJ2" s="240"/>
      <c r="BK2" s="240"/>
      <c r="BL2" s="240"/>
      <c r="BM2" s="240"/>
      <c r="BN2" s="240"/>
      <c r="BO2" s="240"/>
      <c r="BP2" s="240"/>
      <c r="BR2" s="165" t="s">
        <v>56</v>
      </c>
      <c r="BS2" s="166"/>
      <c r="BT2" s="166"/>
      <c r="BU2" s="166"/>
      <c r="BV2" s="166"/>
      <c r="BW2" s="166"/>
      <c r="BX2" s="240" t="s">
        <v>113</v>
      </c>
      <c r="BY2" s="240"/>
      <c r="BZ2" s="240"/>
      <c r="CA2" s="240"/>
      <c r="CB2" s="240"/>
      <c r="CC2" s="240"/>
      <c r="CD2" s="240"/>
      <c r="CE2" s="240"/>
      <c r="CF2" s="240"/>
      <c r="CG2" s="240"/>
    </row>
    <row r="3" spans="1:85" ht="15.75" x14ac:dyDescent="0.25">
      <c r="B3" s="63" t="s">
        <v>73</v>
      </c>
      <c r="C3" s="64"/>
      <c r="D3" s="65"/>
      <c r="E3" s="66"/>
      <c r="F3" s="67"/>
      <c r="G3" s="103"/>
      <c r="H3" s="241" t="s">
        <v>101</v>
      </c>
      <c r="I3" s="241"/>
      <c r="J3" s="241"/>
      <c r="K3" s="241"/>
      <c r="L3" s="241"/>
      <c r="M3" s="241"/>
      <c r="N3" s="241"/>
      <c r="O3" s="241"/>
      <c r="P3" s="241"/>
      <c r="Q3" s="241"/>
      <c r="S3" s="63" t="s">
        <v>143</v>
      </c>
      <c r="T3" s="68"/>
      <c r="U3" s="68"/>
      <c r="V3" s="68"/>
      <c r="W3" s="68"/>
      <c r="X3" s="103"/>
      <c r="Y3" s="241" t="s">
        <v>101</v>
      </c>
      <c r="Z3" s="241"/>
      <c r="AA3" s="241"/>
      <c r="AB3" s="241"/>
      <c r="AC3" s="241"/>
      <c r="AD3" s="241"/>
      <c r="AE3" s="241"/>
      <c r="AF3" s="241"/>
      <c r="AG3" s="241"/>
      <c r="AH3" s="241"/>
      <c r="AJ3" s="63" t="s">
        <v>144</v>
      </c>
      <c r="AK3" s="68"/>
      <c r="AL3" s="68"/>
      <c r="AM3" s="68"/>
      <c r="AN3" s="68"/>
      <c r="AO3" s="103"/>
      <c r="AP3" s="241" t="s">
        <v>101</v>
      </c>
      <c r="AQ3" s="241"/>
      <c r="AR3" s="241"/>
      <c r="AS3" s="241"/>
      <c r="AT3" s="241"/>
      <c r="AU3" s="241"/>
      <c r="AV3" s="241"/>
      <c r="AW3" s="241"/>
      <c r="AX3" s="241"/>
      <c r="AY3" s="241"/>
      <c r="BA3" s="63" t="s">
        <v>145</v>
      </c>
      <c r="BB3" s="68"/>
      <c r="BC3" s="68"/>
      <c r="BD3" s="68"/>
      <c r="BE3" s="68"/>
      <c r="BF3" s="103"/>
      <c r="BG3" s="241" t="s">
        <v>101</v>
      </c>
      <c r="BH3" s="241"/>
      <c r="BI3" s="241"/>
      <c r="BJ3" s="241"/>
      <c r="BK3" s="241"/>
      <c r="BL3" s="241"/>
      <c r="BM3" s="241"/>
      <c r="BN3" s="241"/>
      <c r="BO3" s="241"/>
      <c r="BP3" s="241"/>
      <c r="BR3" s="63" t="s">
        <v>74</v>
      </c>
      <c r="BS3" s="68"/>
      <c r="BT3" s="68"/>
      <c r="BU3" s="68"/>
      <c r="BV3" s="68"/>
      <c r="BW3" s="103"/>
      <c r="BX3" s="241" t="s">
        <v>101</v>
      </c>
      <c r="BY3" s="241"/>
      <c r="BZ3" s="241"/>
      <c r="CA3" s="241"/>
      <c r="CB3" s="241"/>
      <c r="CC3" s="241"/>
      <c r="CD3" s="241"/>
      <c r="CE3" s="241"/>
      <c r="CF3" s="241"/>
      <c r="CG3" s="241"/>
    </row>
    <row r="4" spans="1:85" s="69" customFormat="1" ht="3" customHeight="1" x14ac:dyDescent="0.2">
      <c r="B4" s="70"/>
      <c r="C4" s="71"/>
      <c r="D4" s="72"/>
      <c r="E4" s="73"/>
      <c r="F4" s="74"/>
      <c r="G4" s="154"/>
      <c r="H4" s="155"/>
      <c r="I4" s="155"/>
      <c r="J4" s="155"/>
      <c r="K4" s="155"/>
      <c r="L4" s="155"/>
      <c r="M4" s="155"/>
      <c r="N4" s="155"/>
      <c r="O4" s="155"/>
      <c r="P4" s="155"/>
      <c r="Q4" s="155"/>
      <c r="S4" s="70"/>
      <c r="T4" s="70"/>
      <c r="U4" s="70"/>
      <c r="V4" s="70"/>
      <c r="W4" s="70"/>
      <c r="X4" s="154"/>
      <c r="Y4" s="155"/>
      <c r="Z4" s="155"/>
      <c r="AA4" s="155"/>
      <c r="AB4" s="155"/>
      <c r="AC4" s="155"/>
      <c r="AD4" s="155"/>
      <c r="AE4" s="155"/>
      <c r="AF4" s="155"/>
      <c r="AG4" s="155"/>
      <c r="AH4" s="155"/>
      <c r="AJ4" s="70"/>
      <c r="AK4" s="70"/>
      <c r="AL4" s="70"/>
      <c r="AM4" s="70"/>
      <c r="AN4" s="70"/>
      <c r="AO4" s="154"/>
      <c r="AP4" s="155"/>
      <c r="AQ4" s="155"/>
      <c r="AR4" s="155"/>
      <c r="AS4" s="155"/>
      <c r="AT4" s="155"/>
      <c r="AU4" s="155"/>
      <c r="AV4" s="155"/>
      <c r="AW4" s="155"/>
      <c r="AX4" s="155"/>
      <c r="AY4" s="155"/>
      <c r="BA4" s="70"/>
      <c r="BB4" s="70"/>
      <c r="BC4" s="70"/>
      <c r="BD4" s="70"/>
      <c r="BE4" s="70"/>
      <c r="BF4" s="154"/>
      <c r="BG4" s="155"/>
      <c r="BH4" s="155"/>
      <c r="BI4" s="155"/>
      <c r="BJ4" s="155"/>
      <c r="BK4" s="155"/>
      <c r="BL4" s="155"/>
      <c r="BM4" s="155"/>
      <c r="BN4" s="155"/>
      <c r="BO4" s="155"/>
      <c r="BP4" s="155"/>
      <c r="BR4" s="70"/>
      <c r="BS4" s="70"/>
      <c r="BT4" s="70"/>
      <c r="BU4" s="70"/>
      <c r="BV4" s="70"/>
      <c r="BW4" s="154"/>
      <c r="BX4" s="155"/>
      <c r="BY4" s="155"/>
      <c r="BZ4" s="155"/>
      <c r="CA4" s="155"/>
      <c r="CB4" s="155"/>
      <c r="CC4" s="155"/>
      <c r="CD4" s="155"/>
      <c r="CE4" s="155"/>
      <c r="CF4" s="155"/>
      <c r="CG4" s="155"/>
    </row>
    <row r="5" spans="1:85" ht="76.5" x14ac:dyDescent="0.2">
      <c r="B5" s="75" t="s">
        <v>18</v>
      </c>
      <c r="C5" s="75" t="s">
        <v>31</v>
      </c>
      <c r="D5" s="76" t="s">
        <v>70</v>
      </c>
      <c r="E5" s="77" t="s">
        <v>33</v>
      </c>
      <c r="F5" s="76" t="s">
        <v>32</v>
      </c>
      <c r="G5" s="156" t="s">
        <v>102</v>
      </c>
      <c r="H5" s="156" t="s">
        <v>103</v>
      </c>
      <c r="I5" s="156" t="s">
        <v>104</v>
      </c>
      <c r="J5" s="156" t="s">
        <v>105</v>
      </c>
      <c r="K5" s="157" t="s">
        <v>106</v>
      </c>
      <c r="L5" s="157" t="s">
        <v>107</v>
      </c>
      <c r="M5" s="156" t="s">
        <v>108</v>
      </c>
      <c r="N5" s="156" t="s">
        <v>109</v>
      </c>
      <c r="O5" s="156" t="s">
        <v>110</v>
      </c>
      <c r="P5" s="156" t="s">
        <v>111</v>
      </c>
      <c r="Q5" s="156" t="s">
        <v>112</v>
      </c>
      <c r="R5" s="79"/>
      <c r="S5" s="75" t="s">
        <v>18</v>
      </c>
      <c r="T5" s="75" t="s">
        <v>31</v>
      </c>
      <c r="U5" s="78" t="s">
        <v>70</v>
      </c>
      <c r="V5" s="78" t="s">
        <v>33</v>
      </c>
      <c r="W5" s="78" t="s">
        <v>32</v>
      </c>
      <c r="X5" s="156" t="s">
        <v>102</v>
      </c>
      <c r="Y5" s="156" t="s">
        <v>103</v>
      </c>
      <c r="Z5" s="156" t="s">
        <v>104</v>
      </c>
      <c r="AA5" s="156" t="s">
        <v>105</v>
      </c>
      <c r="AB5" s="157" t="s">
        <v>106</v>
      </c>
      <c r="AC5" s="157" t="s">
        <v>107</v>
      </c>
      <c r="AD5" s="156" t="s">
        <v>108</v>
      </c>
      <c r="AE5" s="156" t="s">
        <v>109</v>
      </c>
      <c r="AF5" s="156" t="s">
        <v>110</v>
      </c>
      <c r="AG5" s="156" t="s">
        <v>111</v>
      </c>
      <c r="AH5" s="156" t="s">
        <v>112</v>
      </c>
      <c r="AJ5" s="75" t="s">
        <v>18</v>
      </c>
      <c r="AK5" s="75" t="s">
        <v>31</v>
      </c>
      <c r="AL5" s="78" t="s">
        <v>70</v>
      </c>
      <c r="AM5" s="78" t="s">
        <v>33</v>
      </c>
      <c r="AN5" s="78" t="s">
        <v>32</v>
      </c>
      <c r="AO5" s="156" t="s">
        <v>102</v>
      </c>
      <c r="AP5" s="156" t="s">
        <v>103</v>
      </c>
      <c r="AQ5" s="156" t="s">
        <v>104</v>
      </c>
      <c r="AR5" s="156" t="s">
        <v>105</v>
      </c>
      <c r="AS5" s="157" t="s">
        <v>106</v>
      </c>
      <c r="AT5" s="157" t="s">
        <v>107</v>
      </c>
      <c r="AU5" s="156" t="s">
        <v>108</v>
      </c>
      <c r="AV5" s="156" t="s">
        <v>109</v>
      </c>
      <c r="AW5" s="156" t="s">
        <v>110</v>
      </c>
      <c r="AX5" s="156" t="s">
        <v>111</v>
      </c>
      <c r="AY5" s="156" t="s">
        <v>112</v>
      </c>
      <c r="BA5" s="75" t="s">
        <v>18</v>
      </c>
      <c r="BB5" s="75" t="s">
        <v>31</v>
      </c>
      <c r="BC5" s="78" t="s">
        <v>70</v>
      </c>
      <c r="BD5" s="78" t="s">
        <v>33</v>
      </c>
      <c r="BE5" s="78" t="s">
        <v>32</v>
      </c>
      <c r="BF5" s="156" t="s">
        <v>102</v>
      </c>
      <c r="BG5" s="156" t="s">
        <v>103</v>
      </c>
      <c r="BH5" s="156" t="s">
        <v>104</v>
      </c>
      <c r="BI5" s="156" t="s">
        <v>105</v>
      </c>
      <c r="BJ5" s="157" t="s">
        <v>106</v>
      </c>
      <c r="BK5" s="157" t="s">
        <v>107</v>
      </c>
      <c r="BL5" s="156" t="s">
        <v>108</v>
      </c>
      <c r="BM5" s="156" t="s">
        <v>109</v>
      </c>
      <c r="BN5" s="156" t="s">
        <v>110</v>
      </c>
      <c r="BO5" s="156" t="s">
        <v>111</v>
      </c>
      <c r="BP5" s="156" t="s">
        <v>112</v>
      </c>
      <c r="BR5" s="75" t="s">
        <v>18</v>
      </c>
      <c r="BS5" s="75" t="s">
        <v>31</v>
      </c>
      <c r="BT5" s="78" t="s">
        <v>70</v>
      </c>
      <c r="BU5" s="78" t="s">
        <v>33</v>
      </c>
      <c r="BV5" s="78" t="s">
        <v>32</v>
      </c>
      <c r="BW5" s="156" t="s">
        <v>102</v>
      </c>
      <c r="BX5" s="156" t="s">
        <v>103</v>
      </c>
      <c r="BY5" s="156" t="s">
        <v>104</v>
      </c>
      <c r="BZ5" s="156" t="s">
        <v>105</v>
      </c>
      <c r="CA5" s="157" t="s">
        <v>106</v>
      </c>
      <c r="CB5" s="157" t="s">
        <v>107</v>
      </c>
      <c r="CC5" s="156" t="s">
        <v>108</v>
      </c>
      <c r="CD5" s="156" t="s">
        <v>109</v>
      </c>
      <c r="CE5" s="156" t="s">
        <v>110</v>
      </c>
      <c r="CF5" s="156" t="s">
        <v>111</v>
      </c>
      <c r="CG5" s="156" t="s">
        <v>112</v>
      </c>
    </row>
    <row r="6" spans="1:85" x14ac:dyDescent="0.2">
      <c r="B6" s="242" t="s">
        <v>75</v>
      </c>
      <c r="C6" s="243"/>
      <c r="D6" s="243"/>
      <c r="E6" s="243"/>
      <c r="F6" s="243"/>
      <c r="G6" s="243"/>
      <c r="H6" s="243"/>
      <c r="I6" s="243"/>
      <c r="J6" s="243"/>
      <c r="K6" s="243"/>
      <c r="L6" s="243"/>
      <c r="M6" s="243"/>
      <c r="N6" s="243"/>
      <c r="O6" s="243"/>
      <c r="P6" s="243"/>
      <c r="Q6" s="243"/>
      <c r="R6" s="80"/>
      <c r="S6" s="242" t="s">
        <v>75</v>
      </c>
      <c r="T6" s="243"/>
      <c r="U6" s="243"/>
      <c r="V6" s="243"/>
      <c r="W6" s="243"/>
      <c r="X6" s="243"/>
      <c r="Y6" s="243"/>
      <c r="Z6" s="243"/>
      <c r="AA6" s="243"/>
      <c r="AB6" s="243"/>
      <c r="AC6" s="243"/>
      <c r="AD6" s="243"/>
      <c r="AE6" s="243"/>
      <c r="AF6" s="243"/>
      <c r="AG6" s="243"/>
      <c r="AH6" s="243"/>
      <c r="AJ6" s="242" t="s">
        <v>75</v>
      </c>
      <c r="AK6" s="243"/>
      <c r="AL6" s="243"/>
      <c r="AM6" s="243"/>
      <c r="AN6" s="243"/>
      <c r="AO6" s="243"/>
      <c r="AP6" s="243"/>
      <c r="AQ6" s="243"/>
      <c r="AR6" s="243"/>
      <c r="AS6" s="243"/>
      <c r="AT6" s="243"/>
      <c r="AU6" s="243"/>
      <c r="AV6" s="243"/>
      <c r="AW6" s="243"/>
      <c r="AX6" s="243"/>
      <c r="AY6" s="243"/>
      <c r="BA6" s="242" t="s">
        <v>75</v>
      </c>
      <c r="BB6" s="243"/>
      <c r="BC6" s="243"/>
      <c r="BD6" s="243"/>
      <c r="BE6" s="243"/>
      <c r="BF6" s="243"/>
      <c r="BG6" s="243"/>
      <c r="BH6" s="243"/>
      <c r="BI6" s="243"/>
      <c r="BJ6" s="243"/>
      <c r="BK6" s="243"/>
      <c r="BL6" s="243"/>
      <c r="BM6" s="243"/>
      <c r="BN6" s="243"/>
      <c r="BO6" s="243"/>
      <c r="BP6" s="243"/>
      <c r="BR6" s="242" t="s">
        <v>75</v>
      </c>
      <c r="BS6" s="243"/>
      <c r="BT6" s="243"/>
      <c r="BU6" s="243"/>
      <c r="BV6" s="243"/>
      <c r="BW6" s="243"/>
      <c r="BX6" s="243"/>
      <c r="BY6" s="243"/>
      <c r="BZ6" s="243"/>
      <c r="CA6" s="243"/>
      <c r="CB6" s="243"/>
      <c r="CC6" s="243"/>
      <c r="CD6" s="243"/>
      <c r="CE6" s="243"/>
      <c r="CF6" s="243"/>
      <c r="CG6" s="243"/>
    </row>
    <row r="7" spans="1:85" x14ac:dyDescent="0.2">
      <c r="B7" s="81" t="s">
        <v>78</v>
      </c>
      <c r="C7" s="168" t="s">
        <v>72</v>
      </c>
      <c r="D7" s="83"/>
      <c r="E7" s="84"/>
      <c r="F7" s="85">
        <v>1</v>
      </c>
      <c r="G7" s="158">
        <v>0</v>
      </c>
      <c r="H7" s="159">
        <f>IF(G7=0,VLOOKUP(C:C,[1]Inputs!$B$20:$H$25,7,FALSE)*F7,VLOOKUP(C:C,[1]Inputs!$B$20:$I$25,8,FALSE)*F7)</f>
        <v>118.60731987121498</v>
      </c>
      <c r="I7" s="160">
        <f>VLOOKUP(C:C,[1]Inputs!$C$54:$G$59,5,FALSE)*F7</f>
        <v>19.732436288346317</v>
      </c>
      <c r="J7" s="160"/>
      <c r="K7" s="160"/>
      <c r="L7" s="160"/>
      <c r="M7" s="160">
        <f>SUM(H7:J7)</f>
        <v>138.33975615956129</v>
      </c>
      <c r="N7" s="160">
        <f>[1]Inputs!$M$43*M7</f>
        <v>64.45617382547924</v>
      </c>
      <c r="O7" s="160">
        <f>[1]Inputs!$M$48*M7</f>
        <v>22.18659601886797</v>
      </c>
      <c r="P7" s="159">
        <f>[1]Inputs!$H$13*SUM(M7:O7)</f>
        <v>14.268391799167876</v>
      </c>
      <c r="Q7" s="160">
        <f t="shared" ref="Q7" si="0">SUM(M7:P7)</f>
        <v>239.25091780307636</v>
      </c>
      <c r="S7" s="86" t="s">
        <v>78</v>
      </c>
      <c r="T7" s="82" t="s">
        <v>72</v>
      </c>
      <c r="U7" s="87"/>
      <c r="V7" s="88"/>
      <c r="W7" s="89">
        <v>1</v>
      </c>
      <c r="X7" s="158">
        <v>0</v>
      </c>
      <c r="Y7" s="159">
        <f>IF(X7=0,VLOOKUP(T:T,[1]Inputs!$B$20:$H$25,7,FALSE)*W7,VLOOKUP(T:T,[1]Inputs!$B$20:$I$25,8,FALSE)*W7)</f>
        <v>118.60731987121498</v>
      </c>
      <c r="Z7" s="160">
        <f>VLOOKUP(T:T,[1]Inputs!$C$54:$G$59,5,FALSE)*W7</f>
        <v>19.732436288346317</v>
      </c>
      <c r="AA7" s="160"/>
      <c r="AB7" s="160"/>
      <c r="AC7" s="160"/>
      <c r="AD7" s="160">
        <f>SUM(Y7:AA7)</f>
        <v>138.33975615956129</v>
      </c>
      <c r="AE7" s="160">
        <f>[1]Inputs!$M$43*AD7</f>
        <v>64.45617382547924</v>
      </c>
      <c r="AF7" s="160">
        <f>[1]Inputs!$M$48*AD7</f>
        <v>22.18659601886797</v>
      </c>
      <c r="AG7" s="159">
        <f>[1]Inputs!$H$13*SUM(AD7:AF7)</f>
        <v>14.268391799167876</v>
      </c>
      <c r="AH7" s="160">
        <f t="shared" ref="AH7" si="1">SUM(AD7:AG7)</f>
        <v>239.25091780307636</v>
      </c>
      <c r="AJ7" s="86" t="s">
        <v>78</v>
      </c>
      <c r="AK7" s="82" t="s">
        <v>72</v>
      </c>
      <c r="AL7" s="87"/>
      <c r="AM7" s="88"/>
      <c r="AN7" s="89">
        <v>1</v>
      </c>
      <c r="AO7" s="158">
        <v>0</v>
      </c>
      <c r="AP7" s="159">
        <f>IF(AO7=0,VLOOKUP(AK:AK,[1]Inputs!$B$20:$H$25,7,FALSE)*AN7,VLOOKUP(AK:AK,[1]Inputs!$B$20:$I$25,8,FALSE)*AN7)</f>
        <v>118.60731987121498</v>
      </c>
      <c r="AQ7" s="160">
        <f>VLOOKUP(AK:AK,[1]Inputs!$C$54:$G$59,5,FALSE)*AN7</f>
        <v>19.732436288346317</v>
      </c>
      <c r="AR7" s="160"/>
      <c r="AS7" s="160"/>
      <c r="AT7" s="160"/>
      <c r="AU7" s="160">
        <f>SUM(AP7:AR7)</f>
        <v>138.33975615956129</v>
      </c>
      <c r="AV7" s="160">
        <f>[1]Inputs!$M$43*AU7</f>
        <v>64.45617382547924</v>
      </c>
      <c r="AW7" s="160">
        <f>[1]Inputs!$M$48*AU7</f>
        <v>22.18659601886797</v>
      </c>
      <c r="AX7" s="159">
        <f>[1]Inputs!$H$13*SUM(AU7:AW7)</f>
        <v>14.268391799167876</v>
      </c>
      <c r="AY7" s="160">
        <f t="shared" ref="AY7" si="2">SUM(AU7:AX7)</f>
        <v>239.25091780307636</v>
      </c>
      <c r="BA7" s="86" t="s">
        <v>78</v>
      </c>
      <c r="BB7" s="82" t="s">
        <v>72</v>
      </c>
      <c r="BC7" s="87"/>
      <c r="BD7" s="88"/>
      <c r="BE7" s="89">
        <v>1</v>
      </c>
      <c r="BF7" s="158">
        <v>0</v>
      </c>
      <c r="BG7" s="159">
        <f>IF(BF7=0,VLOOKUP(BB:BB,[1]Inputs!$B$20:$H$25,7,FALSE)*BE7,VLOOKUP(BB:BB,[1]Inputs!$B$20:$I$25,8,FALSE)*BE7)</f>
        <v>118.60731987121498</v>
      </c>
      <c r="BH7" s="160">
        <f>VLOOKUP(BB:BB,[1]Inputs!$C$54:$G$59,5,FALSE)*BE7</f>
        <v>19.732436288346317</v>
      </c>
      <c r="BI7" s="160"/>
      <c r="BJ7" s="160"/>
      <c r="BK7" s="160"/>
      <c r="BL7" s="160">
        <f>SUM(BG7:BI7)</f>
        <v>138.33975615956129</v>
      </c>
      <c r="BM7" s="160">
        <f>[1]Inputs!$M$43*BL7</f>
        <v>64.45617382547924</v>
      </c>
      <c r="BN7" s="160">
        <f>[1]Inputs!$M$48*BL7</f>
        <v>22.18659601886797</v>
      </c>
      <c r="BO7" s="159">
        <f>[1]Inputs!$H$13*SUM(BL7:BN7)</f>
        <v>14.268391799167876</v>
      </c>
      <c r="BP7" s="160">
        <f t="shared" ref="BP7" si="3">SUM(BL7:BO7)</f>
        <v>239.25091780307636</v>
      </c>
      <c r="BR7" s="86" t="s">
        <v>78</v>
      </c>
      <c r="BS7" s="82" t="s">
        <v>72</v>
      </c>
      <c r="BT7" s="87"/>
      <c r="BU7" s="88"/>
      <c r="BV7" s="89">
        <v>1</v>
      </c>
      <c r="BW7" s="158">
        <v>0</v>
      </c>
      <c r="BX7" s="159">
        <f>IF(BW7=0,VLOOKUP(BS:BS,[1]Inputs!$B$20:$H$25,7,FALSE)*BV7,VLOOKUP(BS:BS,[1]Inputs!$B$20:$I$25,8,FALSE)*BV7)</f>
        <v>118.60731987121498</v>
      </c>
      <c r="BY7" s="160">
        <f>VLOOKUP(BS:BS,[1]Inputs!$C$54:$G$59,5,FALSE)*BV7</f>
        <v>19.732436288346317</v>
      </c>
      <c r="BZ7" s="160"/>
      <c r="CA7" s="160"/>
      <c r="CB7" s="160"/>
      <c r="CC7" s="160">
        <f>SUM(BX7:BZ7)</f>
        <v>138.33975615956129</v>
      </c>
      <c r="CD7" s="160">
        <f>[1]Inputs!$M$43*CC7</f>
        <v>64.45617382547924</v>
      </c>
      <c r="CE7" s="160">
        <f>[1]Inputs!$M$48*CC7</f>
        <v>22.18659601886797</v>
      </c>
      <c r="CF7" s="159">
        <f>[1]Inputs!$H$13*SUM(CC7:CE7)</f>
        <v>14.268391799167876</v>
      </c>
      <c r="CG7" s="160">
        <f t="shared" ref="CG7" si="4">SUM(CC7:CF7)</f>
        <v>239.25091780307636</v>
      </c>
    </row>
    <row r="8" spans="1:85" x14ac:dyDescent="0.2">
      <c r="B8" s="244" t="s">
        <v>1</v>
      </c>
      <c r="C8" s="245"/>
      <c r="D8" s="245"/>
      <c r="E8" s="246"/>
      <c r="F8" s="90">
        <f>SUM(F7:F7)</f>
        <v>1</v>
      </c>
      <c r="G8" s="90">
        <f t="shared" ref="G8:Q8" si="5">SUM(G7:G7)</f>
        <v>0</v>
      </c>
      <c r="H8" s="90">
        <f t="shared" si="5"/>
        <v>118.60731987121498</v>
      </c>
      <c r="I8" s="90">
        <f t="shared" si="5"/>
        <v>19.732436288346317</v>
      </c>
      <c r="J8" s="90">
        <f t="shared" si="5"/>
        <v>0</v>
      </c>
      <c r="K8" s="90">
        <f t="shared" si="5"/>
        <v>0</v>
      </c>
      <c r="L8" s="90">
        <f t="shared" si="5"/>
        <v>0</v>
      </c>
      <c r="M8" s="90">
        <f t="shared" si="5"/>
        <v>138.33975615956129</v>
      </c>
      <c r="N8" s="90">
        <f t="shared" si="5"/>
        <v>64.45617382547924</v>
      </c>
      <c r="O8" s="90">
        <f t="shared" si="5"/>
        <v>22.18659601886797</v>
      </c>
      <c r="P8" s="90">
        <f t="shared" si="5"/>
        <v>14.268391799167876</v>
      </c>
      <c r="Q8" s="90">
        <f t="shared" si="5"/>
        <v>239.25091780307636</v>
      </c>
      <c r="R8" s="79"/>
      <c r="S8" s="244" t="s">
        <v>1</v>
      </c>
      <c r="T8" s="245"/>
      <c r="U8" s="245"/>
      <c r="V8" s="246"/>
      <c r="W8" s="167">
        <f>W7</f>
        <v>1</v>
      </c>
      <c r="X8" s="167">
        <f t="shared" ref="X8:AH8" si="6">X7</f>
        <v>0</v>
      </c>
      <c r="Y8" s="167">
        <f t="shared" si="6"/>
        <v>118.60731987121498</v>
      </c>
      <c r="Z8" s="167">
        <f t="shared" si="6"/>
        <v>19.732436288346317</v>
      </c>
      <c r="AA8" s="167">
        <f t="shared" si="6"/>
        <v>0</v>
      </c>
      <c r="AB8" s="167">
        <f t="shared" si="6"/>
        <v>0</v>
      </c>
      <c r="AC8" s="167">
        <f t="shared" si="6"/>
        <v>0</v>
      </c>
      <c r="AD8" s="167">
        <f t="shared" si="6"/>
        <v>138.33975615956129</v>
      </c>
      <c r="AE8" s="167">
        <f t="shared" si="6"/>
        <v>64.45617382547924</v>
      </c>
      <c r="AF8" s="167">
        <f t="shared" si="6"/>
        <v>22.18659601886797</v>
      </c>
      <c r="AG8" s="167">
        <f t="shared" si="6"/>
        <v>14.268391799167876</v>
      </c>
      <c r="AH8" s="167">
        <f t="shared" si="6"/>
        <v>239.25091780307636</v>
      </c>
      <c r="AJ8" s="244" t="s">
        <v>1</v>
      </c>
      <c r="AK8" s="245"/>
      <c r="AL8" s="245"/>
      <c r="AM8" s="246"/>
      <c r="AN8" s="167">
        <f>AN7</f>
        <v>1</v>
      </c>
      <c r="AO8" s="167">
        <f t="shared" ref="AO8:AY8" si="7">AO7</f>
        <v>0</v>
      </c>
      <c r="AP8" s="167">
        <f t="shared" si="7"/>
        <v>118.60731987121498</v>
      </c>
      <c r="AQ8" s="167">
        <f t="shared" si="7"/>
        <v>19.732436288346317</v>
      </c>
      <c r="AR8" s="167">
        <f t="shared" si="7"/>
        <v>0</v>
      </c>
      <c r="AS8" s="167">
        <f t="shared" si="7"/>
        <v>0</v>
      </c>
      <c r="AT8" s="167">
        <f t="shared" si="7"/>
        <v>0</v>
      </c>
      <c r="AU8" s="167">
        <f t="shared" si="7"/>
        <v>138.33975615956129</v>
      </c>
      <c r="AV8" s="167">
        <f t="shared" si="7"/>
        <v>64.45617382547924</v>
      </c>
      <c r="AW8" s="167">
        <f t="shared" si="7"/>
        <v>22.18659601886797</v>
      </c>
      <c r="AX8" s="167">
        <f t="shared" si="7"/>
        <v>14.268391799167876</v>
      </c>
      <c r="AY8" s="167">
        <f t="shared" si="7"/>
        <v>239.25091780307636</v>
      </c>
      <c r="BA8" s="244" t="s">
        <v>1</v>
      </c>
      <c r="BB8" s="245"/>
      <c r="BC8" s="245"/>
      <c r="BD8" s="246"/>
      <c r="BE8" s="167">
        <f>BE7</f>
        <v>1</v>
      </c>
      <c r="BF8" s="167">
        <f t="shared" ref="BF8:BP8" si="8">BF7</f>
        <v>0</v>
      </c>
      <c r="BG8" s="167">
        <f t="shared" si="8"/>
        <v>118.60731987121498</v>
      </c>
      <c r="BH8" s="167">
        <f t="shared" si="8"/>
        <v>19.732436288346317</v>
      </c>
      <c r="BI8" s="167">
        <f t="shared" si="8"/>
        <v>0</v>
      </c>
      <c r="BJ8" s="167">
        <f t="shared" si="8"/>
        <v>0</v>
      </c>
      <c r="BK8" s="167">
        <f t="shared" si="8"/>
        <v>0</v>
      </c>
      <c r="BL8" s="167">
        <f t="shared" si="8"/>
        <v>138.33975615956129</v>
      </c>
      <c r="BM8" s="167">
        <f t="shared" si="8"/>
        <v>64.45617382547924</v>
      </c>
      <c r="BN8" s="167">
        <f t="shared" si="8"/>
        <v>22.18659601886797</v>
      </c>
      <c r="BO8" s="167">
        <f t="shared" si="8"/>
        <v>14.268391799167876</v>
      </c>
      <c r="BP8" s="167">
        <f t="shared" si="8"/>
        <v>239.25091780307636</v>
      </c>
      <c r="BR8" s="244" t="s">
        <v>1</v>
      </c>
      <c r="BS8" s="245"/>
      <c r="BT8" s="245"/>
      <c r="BU8" s="246"/>
      <c r="BV8" s="167">
        <f>BV7</f>
        <v>1</v>
      </c>
      <c r="BW8" s="167">
        <f t="shared" ref="BW8:CG8" si="9">BW7</f>
        <v>0</v>
      </c>
      <c r="BX8" s="167">
        <f t="shared" si="9"/>
        <v>118.60731987121498</v>
      </c>
      <c r="BY8" s="167">
        <f t="shared" si="9"/>
        <v>19.732436288346317</v>
      </c>
      <c r="BZ8" s="167">
        <f t="shared" si="9"/>
        <v>0</v>
      </c>
      <c r="CA8" s="167">
        <f t="shared" si="9"/>
        <v>0</v>
      </c>
      <c r="CB8" s="167">
        <f t="shared" si="9"/>
        <v>0</v>
      </c>
      <c r="CC8" s="167">
        <f t="shared" si="9"/>
        <v>138.33975615956129</v>
      </c>
      <c r="CD8" s="167">
        <f t="shared" si="9"/>
        <v>64.45617382547924</v>
      </c>
      <c r="CE8" s="167">
        <f t="shared" si="9"/>
        <v>22.18659601886797</v>
      </c>
      <c r="CF8" s="167">
        <f t="shared" si="9"/>
        <v>14.268391799167876</v>
      </c>
      <c r="CG8" s="167">
        <f t="shared" si="9"/>
        <v>239.25091780307636</v>
      </c>
    </row>
    <row r="9" spans="1:85" x14ac:dyDescent="0.2">
      <c r="A9" s="91"/>
      <c r="B9" s="92"/>
      <c r="C9" s="93"/>
      <c r="D9" s="94"/>
      <c r="E9" s="95"/>
      <c r="F9" s="96"/>
      <c r="G9" s="161"/>
      <c r="H9" s="162"/>
      <c r="I9" s="163"/>
      <c r="J9" s="163"/>
      <c r="K9" s="163"/>
      <c r="L9" s="163"/>
      <c r="M9" s="163"/>
      <c r="N9" s="163"/>
      <c r="O9" s="163"/>
      <c r="P9" s="164"/>
      <c r="Q9" s="164"/>
      <c r="R9" s="79"/>
      <c r="S9" s="92"/>
      <c r="T9" s="92"/>
      <c r="U9" s="97"/>
      <c r="V9" s="92"/>
      <c r="W9" s="97"/>
      <c r="X9" s="161"/>
      <c r="Y9" s="162"/>
      <c r="Z9" s="163"/>
      <c r="AA9" s="163"/>
      <c r="AB9" s="163"/>
      <c r="AC9" s="163"/>
      <c r="AD9" s="163"/>
      <c r="AE9" s="163"/>
      <c r="AF9" s="163"/>
      <c r="AG9" s="164"/>
      <c r="AH9" s="164"/>
      <c r="AO9" s="161"/>
      <c r="AP9" s="162"/>
      <c r="AQ9" s="163"/>
      <c r="AR9" s="163"/>
      <c r="AS9" s="163"/>
      <c r="AT9" s="163"/>
      <c r="AU9" s="163"/>
      <c r="AV9" s="163"/>
      <c r="AW9" s="163"/>
      <c r="AX9" s="164"/>
      <c r="AY9" s="164"/>
      <c r="BF9" s="161"/>
      <c r="BG9" s="162"/>
      <c r="BH9" s="163"/>
      <c r="BI9" s="163"/>
      <c r="BJ9" s="163"/>
      <c r="BK9" s="163"/>
      <c r="BL9" s="163"/>
      <c r="BM9" s="163"/>
      <c r="BN9" s="163"/>
      <c r="BO9" s="164"/>
      <c r="BP9" s="164"/>
      <c r="BW9" s="161"/>
      <c r="BX9" s="162"/>
      <c r="BY9" s="163"/>
      <c r="BZ9" s="163"/>
      <c r="CA9" s="163"/>
      <c r="CB9" s="163"/>
      <c r="CC9" s="163"/>
      <c r="CD9" s="163"/>
      <c r="CE9" s="163"/>
      <c r="CF9" s="164"/>
      <c r="CG9" s="164"/>
    </row>
    <row r="12" spans="1:85" x14ac:dyDescent="0.2">
      <c r="R12" s="102"/>
    </row>
    <row r="15" spans="1:85" x14ac:dyDescent="0.2">
      <c r="R15" s="79"/>
    </row>
    <row r="20" spans="18:18" x14ac:dyDescent="0.2">
      <c r="R20" s="79"/>
    </row>
    <row r="33" spans="18:18" x14ac:dyDescent="0.2">
      <c r="R33" s="79"/>
    </row>
    <row r="46" spans="18:18" x14ac:dyDescent="0.2">
      <c r="R46" s="79"/>
    </row>
  </sheetData>
  <mergeCells count="20">
    <mergeCell ref="Y2:AH2"/>
    <mergeCell ref="H2:Q2"/>
    <mergeCell ref="B6:Q6"/>
    <mergeCell ref="B8:E8"/>
    <mergeCell ref="S6:AH6"/>
    <mergeCell ref="S8:V8"/>
    <mergeCell ref="H3:Q3"/>
    <mergeCell ref="Y3:AH3"/>
    <mergeCell ref="BX2:CG2"/>
    <mergeCell ref="BG3:BP3"/>
    <mergeCell ref="BG2:BP2"/>
    <mergeCell ref="AJ6:AY6"/>
    <mergeCell ref="AJ8:AM8"/>
    <mergeCell ref="AP3:AY3"/>
    <mergeCell ref="AP2:AY2"/>
    <mergeCell ref="BR6:CG6"/>
    <mergeCell ref="BR8:BU8"/>
    <mergeCell ref="BA6:BP6"/>
    <mergeCell ref="BA8:BD8"/>
    <mergeCell ref="BX3:CG3"/>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zoomScaleNormal="100" workbookViewId="0">
      <selection activeCell="B35" sqref="B35"/>
    </sheetView>
  </sheetViews>
  <sheetFormatPr defaultColWidth="9.140625" defaultRowHeight="12.75" x14ac:dyDescent="0.2"/>
  <cols>
    <col min="1" max="1" width="3.140625" style="45" customWidth="1"/>
    <col min="2" max="2" width="80" style="45" bestFit="1" customWidth="1"/>
    <col min="3" max="3" width="65.140625" style="45" customWidth="1"/>
    <col min="4" max="4" width="12.85546875" style="45" customWidth="1"/>
    <col min="5" max="8" width="11.28515625" style="45" customWidth="1"/>
    <col min="9" max="9" width="12.7109375" style="45" customWidth="1"/>
    <col min="10" max="16384" width="9.140625" style="45"/>
  </cols>
  <sheetData>
    <row r="2" spans="2:9" x14ac:dyDescent="0.2">
      <c r="B2" s="28" t="s">
        <v>8</v>
      </c>
      <c r="C2" s="29"/>
      <c r="D2" s="29"/>
      <c r="E2" s="29"/>
      <c r="F2" s="29"/>
      <c r="G2" s="29"/>
      <c r="H2" s="29"/>
      <c r="I2" s="29"/>
    </row>
    <row r="3" spans="2:9" x14ac:dyDescent="0.2">
      <c r="B3" s="1"/>
      <c r="C3" s="1"/>
      <c r="D3" s="1"/>
      <c r="E3" s="1"/>
      <c r="F3" s="1"/>
      <c r="G3" s="1"/>
      <c r="H3" s="1"/>
      <c r="I3" s="1"/>
    </row>
    <row r="4" spans="2:9" x14ac:dyDescent="0.2">
      <c r="B4" s="28" t="s">
        <v>2</v>
      </c>
      <c r="C4" s="29"/>
      <c r="D4" s="29"/>
      <c r="E4" s="29"/>
      <c r="F4" s="29"/>
      <c r="G4" s="29"/>
      <c r="H4" s="29"/>
      <c r="I4" s="29"/>
    </row>
    <row r="5" spans="2:9" x14ac:dyDescent="0.2">
      <c r="B5" s="212" t="s">
        <v>84</v>
      </c>
      <c r="C5" s="212" t="s">
        <v>9</v>
      </c>
      <c r="D5" s="213" t="s">
        <v>64</v>
      </c>
      <c r="E5" s="213" t="s">
        <v>63</v>
      </c>
      <c r="F5" s="213" t="s">
        <v>62</v>
      </c>
      <c r="G5" s="54" t="s">
        <v>94</v>
      </c>
      <c r="H5" s="54" t="s">
        <v>95</v>
      </c>
      <c r="I5" s="211" t="s">
        <v>1</v>
      </c>
    </row>
    <row r="6" spans="2:9" ht="13.5" customHeight="1" x14ac:dyDescent="0.2">
      <c r="B6" s="59" t="s">
        <v>77</v>
      </c>
      <c r="C6" s="32"/>
      <c r="D6" s="31">
        <v>0</v>
      </c>
      <c r="E6" s="31">
        <v>0</v>
      </c>
      <c r="F6" s="31">
        <v>0</v>
      </c>
      <c r="G6" s="31">
        <v>0</v>
      </c>
      <c r="H6" s="31">
        <v>0</v>
      </c>
      <c r="I6" s="215">
        <f>SUM(D6:H6)</f>
        <v>0</v>
      </c>
    </row>
    <row r="7" spans="2:9" x14ac:dyDescent="0.2">
      <c r="B7" s="5"/>
      <c r="C7" s="30"/>
      <c r="D7" s="31"/>
      <c r="E7" s="31"/>
      <c r="F7" s="31"/>
      <c r="G7" s="31"/>
      <c r="H7" s="31"/>
      <c r="I7" s="215">
        <f t="shared" ref="I7:I9" si="0">SUM(D7:H7)</f>
        <v>0</v>
      </c>
    </row>
    <row r="8" spans="2:9" x14ac:dyDescent="0.2">
      <c r="B8" s="5"/>
      <c r="C8" s="30"/>
      <c r="D8" s="31"/>
      <c r="E8" s="31"/>
      <c r="F8" s="31"/>
      <c r="G8" s="31"/>
      <c r="H8" s="31"/>
      <c r="I8" s="215">
        <f t="shared" si="0"/>
        <v>0</v>
      </c>
    </row>
    <row r="9" spans="2:9" x14ac:dyDescent="0.2">
      <c r="B9" s="5"/>
      <c r="C9" s="30"/>
      <c r="D9" s="31"/>
      <c r="E9" s="31"/>
      <c r="F9" s="31"/>
      <c r="G9" s="31"/>
      <c r="H9" s="31"/>
      <c r="I9" s="215">
        <f t="shared" si="0"/>
        <v>0</v>
      </c>
    </row>
    <row r="10" spans="2:9" x14ac:dyDescent="0.2">
      <c r="B10" s="22" t="s">
        <v>1</v>
      </c>
      <c r="C10" s="22"/>
      <c r="D10" s="214">
        <f t="shared" ref="D10:I10" si="1">SUM(D6:D9)</f>
        <v>0</v>
      </c>
      <c r="E10" s="214">
        <f t="shared" si="1"/>
        <v>0</v>
      </c>
      <c r="F10" s="214">
        <f t="shared" si="1"/>
        <v>0</v>
      </c>
      <c r="G10" s="214">
        <f t="shared" si="1"/>
        <v>0</v>
      </c>
      <c r="H10" s="214">
        <f t="shared" si="1"/>
        <v>0</v>
      </c>
      <c r="I10" s="214">
        <f t="shared" si="1"/>
        <v>0</v>
      </c>
    </row>
    <row r="11" spans="2:9" x14ac:dyDescent="0.2">
      <c r="B11" s="1"/>
      <c r="C11" s="1"/>
      <c r="D11" s="1"/>
      <c r="E11" s="1"/>
      <c r="F11" s="1"/>
      <c r="G11" s="1"/>
      <c r="H11" s="1"/>
      <c r="I11" s="1"/>
    </row>
    <row r="12" spans="2:9" x14ac:dyDescent="0.2">
      <c r="B12" s="28" t="s">
        <v>10</v>
      </c>
      <c r="C12" s="29"/>
      <c r="D12" s="29"/>
      <c r="E12" s="29"/>
      <c r="F12" s="29"/>
      <c r="G12" s="29"/>
      <c r="H12" s="29"/>
      <c r="I12" s="29"/>
    </row>
    <row r="13" spans="2:9" x14ac:dyDescent="0.2">
      <c r="B13" s="212" t="s">
        <v>4</v>
      </c>
      <c r="C13" s="212" t="s">
        <v>9</v>
      </c>
      <c r="D13" s="213" t="s">
        <v>64</v>
      </c>
      <c r="E13" s="213" t="s">
        <v>63</v>
      </c>
      <c r="F13" s="213" t="s">
        <v>62</v>
      </c>
      <c r="G13" s="54" t="s">
        <v>94</v>
      </c>
      <c r="H13" s="54" t="s">
        <v>95</v>
      </c>
      <c r="I13" s="211" t="s">
        <v>1</v>
      </c>
    </row>
    <row r="14" spans="2:9" x14ac:dyDescent="0.2">
      <c r="B14" s="5"/>
      <c r="C14" s="5"/>
      <c r="D14" s="57"/>
      <c r="E14" s="57"/>
      <c r="F14" s="57"/>
      <c r="G14" s="57"/>
      <c r="H14" s="57"/>
      <c r="I14" s="207">
        <f>SUM(D14:H14)</f>
        <v>0</v>
      </c>
    </row>
    <row r="15" spans="2:9" x14ac:dyDescent="0.2">
      <c r="B15" s="5"/>
      <c r="C15" s="208"/>
      <c r="D15" s="13"/>
      <c r="E15" s="13"/>
      <c r="F15" s="13"/>
      <c r="G15" s="13"/>
      <c r="H15" s="13"/>
      <c r="I15" s="207">
        <f t="shared" ref="I15:I16" si="2">SUM(D15:H15)</f>
        <v>0</v>
      </c>
    </row>
    <row r="16" spans="2:9" x14ac:dyDescent="0.2">
      <c r="B16" s="5"/>
      <c r="C16" s="5"/>
      <c r="D16" s="13"/>
      <c r="E16" s="13"/>
      <c r="F16" s="13"/>
      <c r="G16" s="13"/>
      <c r="H16" s="13"/>
      <c r="I16" s="207">
        <f t="shared" si="2"/>
        <v>0</v>
      </c>
    </row>
    <row r="17" spans="2:9" x14ac:dyDescent="0.2">
      <c r="B17" s="209" t="s">
        <v>17</v>
      </c>
      <c r="C17" s="22"/>
      <c r="D17" s="210">
        <f t="shared" ref="D17:H17" si="3">SUM(D14:D16)</f>
        <v>0</v>
      </c>
      <c r="E17" s="210">
        <f t="shared" si="3"/>
        <v>0</v>
      </c>
      <c r="F17" s="210">
        <f t="shared" si="3"/>
        <v>0</v>
      </c>
      <c r="G17" s="210">
        <f t="shared" si="3"/>
        <v>0</v>
      </c>
      <c r="H17" s="210">
        <f t="shared" si="3"/>
        <v>0</v>
      </c>
      <c r="I17" s="210">
        <f>SUM(I14:I16)</f>
        <v>0</v>
      </c>
    </row>
    <row r="18" spans="2:9" x14ac:dyDescent="0.2">
      <c r="B18" s="1"/>
      <c r="C18" s="1"/>
      <c r="D18" s="16"/>
      <c r="E18" s="16"/>
      <c r="F18" s="16"/>
      <c r="G18" s="16"/>
      <c r="H18" s="16"/>
      <c r="I18" s="16"/>
    </row>
    <row r="19" spans="2:9" x14ac:dyDescent="0.2">
      <c r="B19" s="17" t="s">
        <v>6</v>
      </c>
      <c r="C19" s="1"/>
      <c r="D19" s="16"/>
      <c r="E19" s="16"/>
      <c r="F19" s="16"/>
      <c r="G19" s="16"/>
      <c r="H19" s="16"/>
      <c r="I19" s="16"/>
    </row>
    <row r="20" spans="2:9" x14ac:dyDescent="0.2">
      <c r="B20" s="233" t="s">
        <v>91</v>
      </c>
      <c r="C20" s="233"/>
      <c r="D20" s="233"/>
      <c r="E20" s="233"/>
      <c r="F20" s="233"/>
      <c r="G20" s="233"/>
      <c r="H20" s="233"/>
      <c r="I20" s="233"/>
    </row>
    <row r="21" spans="2:9" x14ac:dyDescent="0.2">
      <c r="B21" s="235"/>
      <c r="C21" s="235"/>
      <c r="D21" s="235"/>
      <c r="E21" s="235"/>
      <c r="F21" s="235"/>
      <c r="G21" s="235"/>
      <c r="H21" s="235"/>
      <c r="I21" s="235"/>
    </row>
    <row r="22" spans="2:9" x14ac:dyDescent="0.2">
      <c r="B22" s="1"/>
      <c r="C22" s="1"/>
      <c r="D22" s="16"/>
      <c r="E22" s="16"/>
      <c r="F22" s="16"/>
      <c r="G22" s="16"/>
      <c r="H22" s="16"/>
      <c r="I22" s="16"/>
    </row>
    <row r="23" spans="2:9" x14ac:dyDescent="0.2">
      <c r="B23" s="28" t="s">
        <v>2</v>
      </c>
      <c r="C23" s="29"/>
      <c r="D23" s="29"/>
      <c r="E23" s="29"/>
      <c r="F23" s="29"/>
      <c r="G23" s="29"/>
      <c r="H23" s="29"/>
      <c r="I23" s="29"/>
    </row>
    <row r="24" spans="2:9" x14ac:dyDescent="0.2">
      <c r="B24" s="256" t="s">
        <v>11</v>
      </c>
      <c r="C24" s="257"/>
      <c r="D24" s="257"/>
      <c r="E24" s="257"/>
      <c r="F24" s="257"/>
      <c r="G24" s="257"/>
      <c r="H24" s="257"/>
      <c r="I24" s="258"/>
    </row>
    <row r="25" spans="2:9" x14ac:dyDescent="0.2">
      <c r="B25" s="237"/>
      <c r="C25" s="237"/>
      <c r="D25" s="237"/>
      <c r="E25" s="237"/>
      <c r="F25" s="237"/>
      <c r="G25" s="237"/>
      <c r="H25" s="237"/>
      <c r="I25" s="237"/>
    </row>
    <row r="26" spans="2:9" x14ac:dyDescent="0.2">
      <c r="B26" s="239"/>
      <c r="C26" s="239"/>
      <c r="D26" s="239"/>
      <c r="E26" s="239"/>
      <c r="F26" s="239"/>
      <c r="G26" s="239"/>
      <c r="H26" s="239"/>
      <c r="I26" s="239"/>
    </row>
    <row r="27" spans="2:9" x14ac:dyDescent="0.2">
      <c r="B27" s="20"/>
      <c r="C27" s="21"/>
      <c r="D27" s="21"/>
      <c r="E27" s="21"/>
      <c r="F27" s="21"/>
      <c r="G27" s="21"/>
      <c r="H27" s="21"/>
      <c r="I27" s="21"/>
    </row>
  </sheetData>
  <mergeCells count="2">
    <mergeCell ref="B20:I21"/>
    <mergeCell ref="B25:I2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FB65C-CC14-4C54-8E34-30E45FF7357B}">
  <dimension ref="B1:O76"/>
  <sheetViews>
    <sheetView zoomScale="90" zoomScaleNormal="90" workbookViewId="0">
      <selection activeCell="C70" sqref="C70:H70"/>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114</v>
      </c>
      <c r="D1" s="169">
        <f>[1]Inputs!H16</f>
        <v>1</v>
      </c>
      <c r="E1" s="169">
        <f>[1]Inputs!I16</f>
        <v>1</v>
      </c>
      <c r="F1" s="169">
        <f>[1]Inputs!J16</f>
        <v>1.0109999999999999</v>
      </c>
      <c r="G1" s="169">
        <f>[1]Inputs!K16</f>
        <v>1.0231319999999999</v>
      </c>
      <c r="H1" s="169">
        <f>[1]Inputs!L16</f>
        <v>1.0337725727999998</v>
      </c>
      <c r="K1" s="170">
        <f>D1</f>
        <v>1</v>
      </c>
      <c r="L1" s="170">
        <f t="shared" ref="L1:O5" si="0">E1</f>
        <v>1</v>
      </c>
      <c r="M1" s="170">
        <f t="shared" si="0"/>
        <v>1.0109999999999999</v>
      </c>
      <c r="N1" s="170">
        <f t="shared" si="0"/>
        <v>1.0231319999999999</v>
      </c>
      <c r="O1" s="170">
        <f t="shared" si="0"/>
        <v>1.0337725727999998</v>
      </c>
    </row>
    <row r="2" spans="2:15" x14ac:dyDescent="0.25">
      <c r="B2" t="s">
        <v>115</v>
      </c>
      <c r="D2" s="169">
        <f>[1]Inputs!H61</f>
        <v>0.04</v>
      </c>
      <c r="E2" s="169">
        <f>[1]Inputs!I61</f>
        <v>0.04</v>
      </c>
      <c r="F2" s="169">
        <f>[1]Inputs!J61</f>
        <v>0.04</v>
      </c>
      <c r="G2" s="169">
        <f>[1]Inputs!K61</f>
        <v>0.04</v>
      </c>
      <c r="H2" s="169">
        <f>[1]Inputs!L61</f>
        <v>0.04</v>
      </c>
      <c r="K2" s="170"/>
      <c r="L2" s="170"/>
      <c r="M2" s="170"/>
      <c r="N2" s="170"/>
      <c r="O2" s="170"/>
    </row>
    <row r="3" spans="2:15" x14ac:dyDescent="0.25">
      <c r="B3" t="s">
        <v>116</v>
      </c>
      <c r="D3" s="170">
        <f>[1]Inputs!$M$43</f>
        <v>0.46592661151676018</v>
      </c>
      <c r="E3" s="170">
        <f>[1]Inputs!$M$43</f>
        <v>0.46592661151676018</v>
      </c>
      <c r="F3" s="170">
        <f>[1]Inputs!$M$43</f>
        <v>0.46592661151676018</v>
      </c>
      <c r="G3" s="170">
        <f>[1]Inputs!$M$43</f>
        <v>0.46592661151676018</v>
      </c>
      <c r="H3" s="170">
        <f>[1]Inputs!$M$43</f>
        <v>0.46592661151676018</v>
      </c>
      <c r="K3" s="170">
        <f t="shared" ref="K3:K5" si="1">D3</f>
        <v>0.46592661151676018</v>
      </c>
      <c r="L3" s="170">
        <f t="shared" si="0"/>
        <v>0.46592661151676018</v>
      </c>
      <c r="M3" s="170">
        <f t="shared" si="0"/>
        <v>0.46592661151676018</v>
      </c>
      <c r="N3" s="170">
        <f t="shared" si="0"/>
        <v>0.46592661151676018</v>
      </c>
      <c r="O3" s="170">
        <f t="shared" si="0"/>
        <v>0.46592661151676018</v>
      </c>
    </row>
    <row r="4" spans="2:15" x14ac:dyDescent="0.25">
      <c r="B4" t="s">
        <v>117</v>
      </c>
      <c r="D4" s="170">
        <f>[1]Inputs!$M$48</f>
        <v>0.16037758511933414</v>
      </c>
      <c r="E4" s="170">
        <f>[1]Inputs!$M$48</f>
        <v>0.16037758511933414</v>
      </c>
      <c r="F4" s="170">
        <f>[1]Inputs!$M$48</f>
        <v>0.16037758511933414</v>
      </c>
      <c r="G4" s="170">
        <f>[1]Inputs!$M$48</f>
        <v>0.16037758511933414</v>
      </c>
      <c r="H4" s="170">
        <f>[1]Inputs!$M$48</f>
        <v>0.16037758511933414</v>
      </c>
      <c r="K4" s="170">
        <f t="shared" si="1"/>
        <v>0.16037758511933414</v>
      </c>
      <c r="L4" s="170">
        <f t="shared" si="0"/>
        <v>0.16037758511933414</v>
      </c>
      <c r="M4" s="170">
        <f t="shared" si="0"/>
        <v>0.16037758511933414</v>
      </c>
      <c r="N4" s="170">
        <f t="shared" si="0"/>
        <v>0.16037758511933414</v>
      </c>
      <c r="O4" s="170">
        <f t="shared" si="0"/>
        <v>0.16037758511933414</v>
      </c>
    </row>
    <row r="5" spans="2:15" x14ac:dyDescent="0.25">
      <c r="B5" t="s">
        <v>118</v>
      </c>
      <c r="D5" s="170">
        <f>[1]Inputs!$H$13</f>
        <v>6.3420000000000004E-2</v>
      </c>
      <c r="E5" s="170">
        <f>[1]Inputs!$H$13</f>
        <v>6.3420000000000004E-2</v>
      </c>
      <c r="F5" s="170">
        <f>[1]Inputs!$H$13</f>
        <v>6.3420000000000004E-2</v>
      </c>
      <c r="G5" s="170">
        <f>[1]Inputs!$H$13</f>
        <v>6.3420000000000004E-2</v>
      </c>
      <c r="H5" s="170">
        <f>[1]Inputs!$H$13</f>
        <v>6.3420000000000004E-2</v>
      </c>
      <c r="K5" s="170">
        <f t="shared" si="1"/>
        <v>6.3420000000000004E-2</v>
      </c>
      <c r="L5" s="170">
        <f t="shared" si="0"/>
        <v>6.3420000000000004E-2</v>
      </c>
      <c r="M5" s="170">
        <f t="shared" si="0"/>
        <v>6.3420000000000004E-2</v>
      </c>
      <c r="N5" s="170">
        <f t="shared" si="0"/>
        <v>6.3420000000000004E-2</v>
      </c>
      <c r="O5" s="170">
        <f t="shared" si="0"/>
        <v>6.3420000000000004E-2</v>
      </c>
    </row>
    <row r="6" spans="2:15" s="171" customFormat="1" ht="15.75" x14ac:dyDescent="0.25">
      <c r="D6" s="249" t="s">
        <v>119</v>
      </c>
      <c r="E6" s="249"/>
      <c r="F6" s="249"/>
      <c r="G6" s="249"/>
      <c r="H6" s="249"/>
      <c r="J6" s="250" t="s">
        <v>120</v>
      </c>
      <c r="K6" s="250"/>
      <c r="L6" s="250"/>
      <c r="M6" s="250"/>
      <c r="N6" s="250"/>
      <c r="O6" s="250"/>
    </row>
    <row r="7" spans="2:15" x14ac:dyDescent="0.25">
      <c r="B7" s="172" t="s">
        <v>134</v>
      </c>
      <c r="C7" s="173"/>
      <c r="D7" s="173" t="s">
        <v>121</v>
      </c>
      <c r="E7" s="173" t="s">
        <v>122</v>
      </c>
      <c r="F7" s="173" t="s">
        <v>123</v>
      </c>
      <c r="G7" s="173" t="s">
        <v>124</v>
      </c>
      <c r="H7" s="173" t="s">
        <v>125</v>
      </c>
    </row>
    <row r="8" spans="2:15" x14ac:dyDescent="0.25">
      <c r="B8" s="174" t="s">
        <v>103</v>
      </c>
      <c r="C8" s="175"/>
      <c r="D8" s="176">
        <f t="shared" ref="D8:D14" si="2">(D19*D$27)+(D31*D$39)+(D43*D$51)+(D55*D$63)+(D67*D$75)</f>
        <v>47442.927948485994</v>
      </c>
      <c r="E8" s="176">
        <f t="shared" ref="E8:H8" si="3">(E19*E$27)+(E31*E$39)+(E43*E$51)+(E55*E$63)+(E67*E$75)</f>
        <v>47442.927948485994</v>
      </c>
      <c r="F8" s="176">
        <f t="shared" si="3"/>
        <v>47964.800155919336</v>
      </c>
      <c r="G8" s="176">
        <f t="shared" si="3"/>
        <v>49074.321913126056</v>
      </c>
      <c r="H8" s="176">
        <f t="shared" si="3"/>
        <v>50731.688022547736</v>
      </c>
    </row>
    <row r="9" spans="2:15" x14ac:dyDescent="0.25">
      <c r="B9" s="174" t="s">
        <v>104</v>
      </c>
      <c r="C9" s="175"/>
      <c r="D9" s="176">
        <f t="shared" si="2"/>
        <v>7892.9745153385275</v>
      </c>
      <c r="E9" s="176">
        <f t="shared" ref="E9:H9" si="4">(E20*E$27)+(E32*E$39)+(E44*E$51)+(E56*E$63)+(E68*E$75)</f>
        <v>7892.9745153385275</v>
      </c>
      <c r="F9" s="176">
        <f t="shared" si="4"/>
        <v>7892.9745153385275</v>
      </c>
      <c r="G9" s="176">
        <f t="shared" si="4"/>
        <v>7892.9745153385275</v>
      </c>
      <c r="H9" s="176">
        <f t="shared" si="4"/>
        <v>7892.9745153385275</v>
      </c>
    </row>
    <row r="10" spans="2:15" x14ac:dyDescent="0.25">
      <c r="B10" s="174" t="s">
        <v>105</v>
      </c>
      <c r="C10" s="175"/>
      <c r="D10" s="176">
        <f t="shared" si="2"/>
        <v>0</v>
      </c>
      <c r="E10" s="176">
        <f t="shared" ref="E10:H10" si="5">(E21*E$27)+(E33*E$39)+(E45*E$51)+(E57*E$63)+(E69*E$75)</f>
        <v>0</v>
      </c>
      <c r="F10" s="176">
        <f t="shared" si="5"/>
        <v>0</v>
      </c>
      <c r="G10" s="176">
        <f t="shared" si="5"/>
        <v>0</v>
      </c>
      <c r="H10" s="176">
        <f t="shared" si="5"/>
        <v>0</v>
      </c>
    </row>
    <row r="11" spans="2:15" x14ac:dyDescent="0.25">
      <c r="B11" s="177" t="s">
        <v>126</v>
      </c>
      <c r="C11" s="177"/>
      <c r="D11" s="178">
        <f t="shared" si="2"/>
        <v>55335.902463824517</v>
      </c>
      <c r="E11" s="178">
        <f t="shared" ref="E11:H11" si="6">(E22*E$27)+(E34*E$39)+(E46*E$51)+(E58*E$63)+(E70*E$75)</f>
        <v>55335.902463824517</v>
      </c>
      <c r="F11" s="178">
        <f t="shared" si="6"/>
        <v>55857.774671257859</v>
      </c>
      <c r="G11" s="178">
        <f t="shared" si="6"/>
        <v>56967.296428464579</v>
      </c>
      <c r="H11" s="178">
        <f t="shared" si="6"/>
        <v>58624.662537886252</v>
      </c>
    </row>
    <row r="12" spans="2:15" x14ac:dyDescent="0.25">
      <c r="B12" s="175" t="s">
        <v>109</v>
      </c>
      <c r="C12" s="175"/>
      <c r="D12" s="176">
        <f t="shared" si="2"/>
        <v>25782.469530191698</v>
      </c>
      <c r="E12" s="176">
        <f t="shared" ref="E12:H12" si="7">(E23*E$27)+(E35*E$39)+(E47*E$51)+(E59*E$63)+(E71*E$75)</f>
        <v>25782.469530191698</v>
      </c>
      <c r="F12" s="176">
        <f t="shared" si="7"/>
        <v>26025.623679445886</v>
      </c>
      <c r="G12" s="176">
        <f t="shared" si="7"/>
        <v>26542.579392185333</v>
      </c>
      <c r="H12" s="176">
        <f t="shared" si="7"/>
        <v>27314.790367590896</v>
      </c>
    </row>
    <row r="13" spans="2:15" x14ac:dyDescent="0.25">
      <c r="B13" s="175" t="s">
        <v>110</v>
      </c>
      <c r="C13" s="175"/>
      <c r="D13" s="176">
        <f t="shared" si="2"/>
        <v>8874.6384075471888</v>
      </c>
      <c r="E13" s="176">
        <f t="shared" ref="E13:H13" si="8">(E24*E$27)+(E36*E$39)+(E48*E$51)+(E60*E$63)+(E72*E$75)</f>
        <v>8874.6384075471888</v>
      </c>
      <c r="F13" s="176">
        <f t="shared" si="8"/>
        <v>8958.3350119162442</v>
      </c>
      <c r="G13" s="176">
        <f t="shared" si="8"/>
        <v>9136.2774319744167</v>
      </c>
      <c r="H13" s="176">
        <f t="shared" si="8"/>
        <v>9402.0818062620929</v>
      </c>
    </row>
    <row r="14" spans="2:15" x14ac:dyDescent="0.25">
      <c r="B14" s="175" t="s">
        <v>127</v>
      </c>
      <c r="C14" s="175"/>
      <c r="D14" s="176">
        <f t="shared" si="2"/>
        <v>5707.3567196671502</v>
      </c>
      <c r="E14" s="176">
        <f t="shared" ref="E14:H14" si="9">(E25*E$27)+(E37*E$39)+(E49*E$51)+(E61*E$63)+(E73*E$75)</f>
        <v>5707.3567196671502</v>
      </c>
      <c r="F14" s="176">
        <f t="shared" si="9"/>
        <v>5761.1827298573598</v>
      </c>
      <c r="G14" s="176">
        <f t="shared" si="9"/>
        <v>5875.619039281436</v>
      </c>
      <c r="H14" s="176">
        <f t="shared" si="9"/>
        <v>6046.5601314185042</v>
      </c>
    </row>
    <row r="15" spans="2:15" s="180" customFormat="1" x14ac:dyDescent="0.25">
      <c r="B15" s="179" t="s">
        <v>128</v>
      </c>
      <c r="C15" s="175"/>
      <c r="D15" s="178">
        <f>SUM(D11:D14)</f>
        <v>95700.367121230549</v>
      </c>
      <c r="E15" s="178">
        <f t="shared" ref="E15:H15" si="10">SUM(E11:E14)</f>
        <v>95700.367121230549</v>
      </c>
      <c r="F15" s="178">
        <f t="shared" si="10"/>
        <v>96602.916092477361</v>
      </c>
      <c r="G15" s="178">
        <f t="shared" si="10"/>
        <v>98521.772291905756</v>
      </c>
      <c r="H15" s="178">
        <f t="shared" si="10"/>
        <v>101388.09484315774</v>
      </c>
    </row>
    <row r="16" spans="2:15" s="182" customFormat="1" x14ac:dyDescent="0.25">
      <c r="B16" s="181" t="s">
        <v>129</v>
      </c>
      <c r="C16" s="177"/>
      <c r="D16" s="178">
        <f>D28+D40+D52+D64+D76-D15</f>
        <v>0</v>
      </c>
      <c r="E16" s="178">
        <f t="shared" ref="E16:H16" si="11">E28+E40+E52+E64+E76-E15</f>
        <v>0</v>
      </c>
      <c r="F16" s="178">
        <f t="shared" si="11"/>
        <v>0</v>
      </c>
      <c r="G16" s="178">
        <f t="shared" si="11"/>
        <v>0</v>
      </c>
      <c r="H16" s="178">
        <f t="shared" si="11"/>
        <v>0</v>
      </c>
    </row>
    <row r="17" spans="2:15" s="182" customFormat="1" x14ac:dyDescent="0.25">
      <c r="C17" s="183"/>
    </row>
    <row r="18" spans="2:15" x14ac:dyDescent="0.25">
      <c r="B18" s="184" t="s">
        <v>135</v>
      </c>
      <c r="C18" s="185"/>
      <c r="D18" s="247" t="s">
        <v>130</v>
      </c>
      <c r="E18" s="248"/>
      <c r="F18" s="248"/>
      <c r="G18" s="248"/>
      <c r="H18" s="248"/>
      <c r="J18" s="185"/>
      <c r="K18" s="247" t="s">
        <v>130</v>
      </c>
      <c r="L18" s="248"/>
      <c r="M18" s="248"/>
      <c r="N18" s="248"/>
      <c r="O18" s="248"/>
    </row>
    <row r="19" spans="2:15" x14ac:dyDescent="0.25">
      <c r="B19" s="186" t="s">
        <v>103</v>
      </c>
      <c r="C19" s="187">
        <f>'Proposed price'!H8</f>
        <v>118.60731987121498</v>
      </c>
      <c r="D19" s="188">
        <f>C19*D$1</f>
        <v>118.60731987121498</v>
      </c>
      <c r="E19" s="188">
        <f>D19*E1</f>
        <v>118.60731987121498</v>
      </c>
      <c r="F19" s="188">
        <f>E19*F1</f>
        <v>119.91200038979834</v>
      </c>
      <c r="G19" s="188">
        <f>F19*G1</f>
        <v>122.68580478281514</v>
      </c>
      <c r="H19" s="188">
        <f>G19*H1</f>
        <v>126.82922005636932</v>
      </c>
      <c r="J19" s="187"/>
      <c r="K19" s="188">
        <f>J19*K$1</f>
        <v>0</v>
      </c>
      <c r="L19" s="188">
        <f>K19*L1</f>
        <v>0</v>
      </c>
      <c r="M19" s="188">
        <f>L19*M1</f>
        <v>0</v>
      </c>
      <c r="N19" s="188">
        <f>M19*N1</f>
        <v>0</v>
      </c>
      <c r="O19" s="188">
        <f>N19*O1</f>
        <v>0</v>
      </c>
    </row>
    <row r="20" spans="2:15" x14ac:dyDescent="0.25">
      <c r="B20" s="186" t="s">
        <v>104</v>
      </c>
      <c r="C20" s="187">
        <f>'Proposed price'!I8</f>
        <v>19.732436288346317</v>
      </c>
      <c r="D20" s="188">
        <f>C20</f>
        <v>19.732436288346317</v>
      </c>
      <c r="E20" s="188">
        <f t="shared" ref="E20:H21" si="12">D20</f>
        <v>19.732436288346317</v>
      </c>
      <c r="F20" s="188">
        <f t="shared" si="12"/>
        <v>19.732436288346317</v>
      </c>
      <c r="G20" s="188">
        <f t="shared" si="12"/>
        <v>19.732436288346317</v>
      </c>
      <c r="H20" s="188">
        <f t="shared" si="12"/>
        <v>19.732436288346317</v>
      </c>
      <c r="J20" s="187"/>
      <c r="K20" s="188">
        <f>J20</f>
        <v>0</v>
      </c>
      <c r="L20" s="188">
        <f t="shared" ref="L20:O21" si="13">K20</f>
        <v>0</v>
      </c>
      <c r="M20" s="188">
        <f t="shared" si="13"/>
        <v>0</v>
      </c>
      <c r="N20" s="188">
        <f t="shared" si="13"/>
        <v>0</v>
      </c>
      <c r="O20" s="188">
        <f t="shared" si="13"/>
        <v>0</v>
      </c>
    </row>
    <row r="21" spans="2:15" x14ac:dyDescent="0.25">
      <c r="B21" s="186" t="s">
        <v>105</v>
      </c>
      <c r="C21" s="187">
        <f>'Proposed price'!J8</f>
        <v>0</v>
      </c>
      <c r="D21" s="188">
        <f>C21</f>
        <v>0</v>
      </c>
      <c r="E21" s="188">
        <f t="shared" si="12"/>
        <v>0</v>
      </c>
      <c r="F21" s="188">
        <f t="shared" si="12"/>
        <v>0</v>
      </c>
      <c r="G21" s="188">
        <f t="shared" si="12"/>
        <v>0</v>
      </c>
      <c r="H21" s="188">
        <f t="shared" si="12"/>
        <v>0</v>
      </c>
      <c r="J21" s="187"/>
      <c r="K21" s="188">
        <f>J21</f>
        <v>0</v>
      </c>
      <c r="L21" s="188">
        <f t="shared" si="13"/>
        <v>0</v>
      </c>
      <c r="M21" s="188">
        <f t="shared" si="13"/>
        <v>0</v>
      </c>
      <c r="N21" s="188">
        <f t="shared" si="13"/>
        <v>0</v>
      </c>
      <c r="O21" s="188">
        <f t="shared" si="13"/>
        <v>0</v>
      </c>
    </row>
    <row r="22" spans="2:15" s="182" customFormat="1" x14ac:dyDescent="0.25">
      <c r="B22" s="189" t="s">
        <v>126</v>
      </c>
      <c r="C22" s="259">
        <f>'Proposed price'!M8</f>
        <v>138.33975615956129</v>
      </c>
      <c r="D22" s="177">
        <f>SUM(D19:D21)</f>
        <v>138.33975615956129</v>
      </c>
      <c r="E22" s="177">
        <f t="shared" ref="E22:H22" si="14">SUM(E19:E21)</f>
        <v>138.33975615956129</v>
      </c>
      <c r="F22" s="177">
        <f t="shared" si="14"/>
        <v>139.64443667814464</v>
      </c>
      <c r="G22" s="177">
        <f t="shared" si="14"/>
        <v>142.41824107116145</v>
      </c>
      <c r="H22" s="177">
        <f t="shared" si="14"/>
        <v>146.56165634471563</v>
      </c>
      <c r="J22" s="190"/>
      <c r="K22" s="175">
        <f>SUM(K19:K21)</f>
        <v>0</v>
      </c>
      <c r="L22" s="175">
        <f t="shared" ref="L22:O22" si="15">SUM(L19:L21)</f>
        <v>0</v>
      </c>
      <c r="M22" s="175">
        <f t="shared" si="15"/>
        <v>0</v>
      </c>
      <c r="N22" s="175">
        <f t="shared" si="15"/>
        <v>0</v>
      </c>
      <c r="O22" s="175">
        <f t="shared" si="15"/>
        <v>0</v>
      </c>
    </row>
    <row r="23" spans="2:15" x14ac:dyDescent="0.25">
      <c r="B23" s="186" t="s">
        <v>109</v>
      </c>
      <c r="C23" s="187">
        <f>'Proposed price'!N8</f>
        <v>64.45617382547924</v>
      </c>
      <c r="D23" s="188">
        <f>D22*D$3</f>
        <v>64.45617382547924</v>
      </c>
      <c r="E23" s="188">
        <f t="shared" ref="E23:H23" si="16">E22*E$3</f>
        <v>64.45617382547924</v>
      </c>
      <c r="F23" s="188">
        <f t="shared" si="16"/>
        <v>65.064059198614714</v>
      </c>
      <c r="G23" s="188">
        <f t="shared" si="16"/>
        <v>66.356448480463342</v>
      </c>
      <c r="H23" s="188">
        <f t="shared" si="16"/>
        <v>68.286975918977234</v>
      </c>
      <c r="J23" s="187"/>
      <c r="K23" s="188">
        <f>K22*K$3</f>
        <v>0</v>
      </c>
      <c r="L23" s="188">
        <f t="shared" ref="L23:O23" si="17">L22*L$3</f>
        <v>0</v>
      </c>
      <c r="M23" s="188">
        <f t="shared" si="17"/>
        <v>0</v>
      </c>
      <c r="N23" s="188">
        <f t="shared" si="17"/>
        <v>0</v>
      </c>
      <c r="O23" s="188">
        <f t="shared" si="17"/>
        <v>0</v>
      </c>
    </row>
    <row r="24" spans="2:15" x14ac:dyDescent="0.25">
      <c r="B24" s="186" t="s">
        <v>110</v>
      </c>
      <c r="C24" s="187">
        <f>'Proposed price'!O8</f>
        <v>22.18659601886797</v>
      </c>
      <c r="D24" s="188">
        <f>D22*D$4</f>
        <v>22.18659601886797</v>
      </c>
      <c r="E24" s="188">
        <f t="shared" ref="E24:H24" si="18">E22*E$4</f>
        <v>22.18659601886797</v>
      </c>
      <c r="F24" s="188">
        <f t="shared" si="18"/>
        <v>22.395837529790608</v>
      </c>
      <c r="G24" s="188">
        <f t="shared" si="18"/>
        <v>22.840693579936044</v>
      </c>
      <c r="H24" s="188">
        <f t="shared" si="18"/>
        <v>23.50520451565523</v>
      </c>
      <c r="J24" s="187"/>
      <c r="K24" s="188">
        <f>K22*K$4</f>
        <v>0</v>
      </c>
      <c r="L24" s="188">
        <f t="shared" ref="L24:O24" si="19">L22*L$4</f>
        <v>0</v>
      </c>
      <c r="M24" s="188">
        <f t="shared" si="19"/>
        <v>0</v>
      </c>
      <c r="N24" s="188">
        <f t="shared" si="19"/>
        <v>0</v>
      </c>
      <c r="O24" s="188">
        <f t="shared" si="19"/>
        <v>0</v>
      </c>
    </row>
    <row r="25" spans="2:15" x14ac:dyDescent="0.25">
      <c r="B25" s="186" t="s">
        <v>111</v>
      </c>
      <c r="C25" s="187">
        <f>'Proposed price'!P8</f>
        <v>14.268391799167876</v>
      </c>
      <c r="D25" s="188">
        <f>SUM(D22:D24)*D$5</f>
        <v>14.268391799167876</v>
      </c>
      <c r="E25" s="188">
        <f t="shared" ref="E25:H25" si="20">SUM(E22:E24)*E$5</f>
        <v>14.268391799167876</v>
      </c>
      <c r="F25" s="188">
        <f t="shared" si="20"/>
        <v>14.402956824643399</v>
      </c>
      <c r="G25" s="188">
        <f t="shared" si="20"/>
        <v>14.689047598203588</v>
      </c>
      <c r="H25" s="188">
        <f t="shared" si="20"/>
        <v>15.116400328546259</v>
      </c>
      <c r="J25" s="187"/>
      <c r="K25" s="188">
        <f>SUM(K22:K24)*K$5</f>
        <v>0</v>
      </c>
      <c r="L25" s="188">
        <f t="shared" ref="L25:O25" si="21">SUM(L22:L24)*L$5</f>
        <v>0</v>
      </c>
      <c r="M25" s="188">
        <f t="shared" si="21"/>
        <v>0</v>
      </c>
      <c r="N25" s="188">
        <f t="shared" si="21"/>
        <v>0</v>
      </c>
      <c r="O25" s="188">
        <f t="shared" si="21"/>
        <v>0</v>
      </c>
    </row>
    <row r="26" spans="2:15" s="182" customFormat="1" x14ac:dyDescent="0.25">
      <c r="B26" s="191" t="s">
        <v>131</v>
      </c>
      <c r="C26" s="192">
        <f>'Proposed price'!Q8</f>
        <v>239.25091780307636</v>
      </c>
      <c r="D26" s="193">
        <f>SUM(D22:D25)</f>
        <v>239.25091780307636</v>
      </c>
      <c r="E26" s="193">
        <f t="shared" ref="E26:H26" si="22">SUM(E22:E25)</f>
        <v>239.25091780307636</v>
      </c>
      <c r="F26" s="193">
        <f t="shared" si="22"/>
        <v>241.50729023119337</v>
      </c>
      <c r="G26" s="193">
        <f t="shared" si="22"/>
        <v>246.30443072976442</v>
      </c>
      <c r="H26" s="193">
        <f t="shared" si="22"/>
        <v>253.47023710789438</v>
      </c>
      <c r="J26" s="192"/>
      <c r="K26" s="193">
        <f>SUM(K22:K25)</f>
        <v>0</v>
      </c>
      <c r="L26" s="193">
        <f t="shared" ref="L26:O26" si="23">SUM(L22:L25)</f>
        <v>0</v>
      </c>
      <c r="M26" s="193">
        <f t="shared" si="23"/>
        <v>0</v>
      </c>
      <c r="N26" s="193">
        <f t="shared" si="23"/>
        <v>0</v>
      </c>
      <c r="O26" s="193">
        <f t="shared" si="23"/>
        <v>0</v>
      </c>
    </row>
    <row r="27" spans="2:15" x14ac:dyDescent="0.25">
      <c r="B27" s="194" t="s">
        <v>132</v>
      </c>
      <c r="C27" s="188"/>
      <c r="D27" s="195">
        <f>'Forecast Revenue - Costs'!D15</f>
        <v>80</v>
      </c>
      <c r="E27" s="195">
        <f>'Forecast Revenue - Costs'!E15</f>
        <v>80</v>
      </c>
      <c r="F27" s="195">
        <f>'Forecast Revenue - Costs'!F15</f>
        <v>80</v>
      </c>
      <c r="G27" s="195">
        <f>'Forecast Revenue - Costs'!G15</f>
        <v>80</v>
      </c>
      <c r="H27" s="195">
        <f>'Forecast Revenue - Costs'!H15</f>
        <v>80</v>
      </c>
      <c r="J27" s="188"/>
      <c r="K27" s="195"/>
      <c r="L27" s="195"/>
      <c r="M27" s="195"/>
      <c r="N27" s="195"/>
      <c r="O27" s="195"/>
    </row>
    <row r="28" spans="2:15" s="182" customFormat="1" x14ac:dyDescent="0.25">
      <c r="B28" s="179" t="s">
        <v>133</v>
      </c>
      <c r="C28" s="177"/>
      <c r="D28" s="178">
        <f>D26*D27</f>
        <v>19140.073424246108</v>
      </c>
      <c r="E28" s="178">
        <f t="shared" ref="E28:H28" si="24">E26*E27</f>
        <v>19140.073424246108</v>
      </c>
      <c r="F28" s="178">
        <f t="shared" si="24"/>
        <v>19320.583218495471</v>
      </c>
      <c r="G28" s="178">
        <f t="shared" si="24"/>
        <v>19704.354458381153</v>
      </c>
      <c r="H28" s="178">
        <f t="shared" si="24"/>
        <v>20277.618968631548</v>
      </c>
      <c r="J28" s="177"/>
      <c r="K28" s="178"/>
      <c r="L28" s="178"/>
      <c r="M28" s="178"/>
      <c r="N28" s="178"/>
      <c r="O28" s="178"/>
    </row>
    <row r="30" spans="2:15" x14ac:dyDescent="0.25">
      <c r="B30" s="184" t="s">
        <v>136</v>
      </c>
      <c r="C30" s="185"/>
      <c r="D30" s="247" t="s">
        <v>130</v>
      </c>
      <c r="E30" s="248"/>
      <c r="F30" s="248"/>
      <c r="G30" s="248"/>
      <c r="H30" s="248"/>
      <c r="J30" s="185"/>
      <c r="K30" s="247" t="s">
        <v>130</v>
      </c>
      <c r="L30" s="248"/>
      <c r="M30" s="248"/>
      <c r="N30" s="248"/>
      <c r="O30" s="248"/>
    </row>
    <row r="31" spans="2:15" x14ac:dyDescent="0.25">
      <c r="B31" s="186" t="s">
        <v>103</v>
      </c>
      <c r="C31" s="187">
        <f>'Proposed price'!Y8</f>
        <v>118.60731987121498</v>
      </c>
      <c r="D31" s="188">
        <f>C31*D$1</f>
        <v>118.60731987121498</v>
      </c>
      <c r="E31" s="188">
        <f t="shared" ref="E31:H31" si="25">D31*E$1</f>
        <v>118.60731987121498</v>
      </c>
      <c r="F31" s="188">
        <f t="shared" si="25"/>
        <v>119.91200038979834</v>
      </c>
      <c r="G31" s="188">
        <f t="shared" si="25"/>
        <v>122.68580478281514</v>
      </c>
      <c r="H31" s="188">
        <f t="shared" si="25"/>
        <v>126.82922005636932</v>
      </c>
      <c r="J31" s="187"/>
      <c r="K31" s="188">
        <f>J31*K$1</f>
        <v>0</v>
      </c>
      <c r="L31" s="188">
        <f t="shared" ref="L31:O31" si="26">K31*L$1</f>
        <v>0</v>
      </c>
      <c r="M31" s="188">
        <f t="shared" si="26"/>
        <v>0</v>
      </c>
      <c r="N31" s="188">
        <f t="shared" si="26"/>
        <v>0</v>
      </c>
      <c r="O31" s="188">
        <f t="shared" si="26"/>
        <v>0</v>
      </c>
    </row>
    <row r="32" spans="2:15" x14ac:dyDescent="0.25">
      <c r="B32" s="186" t="s">
        <v>104</v>
      </c>
      <c r="C32" s="187">
        <f>'Proposed price'!Z8</f>
        <v>19.732436288346317</v>
      </c>
      <c r="D32" s="188">
        <f>C32</f>
        <v>19.732436288346317</v>
      </c>
      <c r="E32" s="188">
        <f t="shared" ref="E32:H32" si="27">D32</f>
        <v>19.732436288346317</v>
      </c>
      <c r="F32" s="188">
        <f t="shared" si="27"/>
        <v>19.732436288346317</v>
      </c>
      <c r="G32" s="188">
        <f t="shared" si="27"/>
        <v>19.732436288346317</v>
      </c>
      <c r="H32" s="188">
        <f t="shared" si="27"/>
        <v>19.732436288346317</v>
      </c>
      <c r="J32" s="187"/>
      <c r="K32" s="188">
        <f>J32</f>
        <v>0</v>
      </c>
      <c r="L32" s="188">
        <f t="shared" ref="L32:O33" si="28">K32</f>
        <v>0</v>
      </c>
      <c r="M32" s="188">
        <f t="shared" si="28"/>
        <v>0</v>
      </c>
      <c r="N32" s="188">
        <f t="shared" si="28"/>
        <v>0</v>
      </c>
      <c r="O32" s="188">
        <f t="shared" si="28"/>
        <v>0</v>
      </c>
    </row>
    <row r="33" spans="2:15" x14ac:dyDescent="0.25">
      <c r="B33" s="186" t="s">
        <v>105</v>
      </c>
      <c r="C33" s="187">
        <f>'Proposed price'!AA8</f>
        <v>0</v>
      </c>
      <c r="D33" s="188">
        <f>C33</f>
        <v>0</v>
      </c>
      <c r="E33" s="188">
        <f t="shared" ref="E33:H33" si="29">D33</f>
        <v>0</v>
      </c>
      <c r="F33" s="188">
        <f t="shared" si="29"/>
        <v>0</v>
      </c>
      <c r="G33" s="188">
        <f t="shared" si="29"/>
        <v>0</v>
      </c>
      <c r="H33" s="188">
        <f t="shared" si="29"/>
        <v>0</v>
      </c>
      <c r="J33" s="187"/>
      <c r="K33" s="188">
        <f>J33</f>
        <v>0</v>
      </c>
      <c r="L33" s="188">
        <f t="shared" si="28"/>
        <v>0</v>
      </c>
      <c r="M33" s="188">
        <f t="shared" si="28"/>
        <v>0</v>
      </c>
      <c r="N33" s="188">
        <f t="shared" si="28"/>
        <v>0</v>
      </c>
      <c r="O33" s="188">
        <f t="shared" si="28"/>
        <v>0</v>
      </c>
    </row>
    <row r="34" spans="2:15" x14ac:dyDescent="0.25">
      <c r="B34" s="189" t="s">
        <v>126</v>
      </c>
      <c r="C34" s="259">
        <f>'Proposed price'!AD8</f>
        <v>138.33975615956129</v>
      </c>
      <c r="D34" s="177">
        <f>SUM(D31:D33)</f>
        <v>138.33975615956129</v>
      </c>
      <c r="E34" s="177">
        <f t="shared" ref="E34:H34" si="30">SUM(E31:E33)</f>
        <v>138.33975615956129</v>
      </c>
      <c r="F34" s="177">
        <f t="shared" si="30"/>
        <v>139.64443667814464</v>
      </c>
      <c r="G34" s="177">
        <f t="shared" si="30"/>
        <v>142.41824107116145</v>
      </c>
      <c r="H34" s="177">
        <f t="shared" si="30"/>
        <v>146.56165634471563</v>
      </c>
      <c r="J34" s="190"/>
      <c r="K34" s="175">
        <f>SUM(K31:K33)</f>
        <v>0</v>
      </c>
      <c r="L34" s="175">
        <f t="shared" ref="L34:O34" si="31">SUM(L31:L33)</f>
        <v>0</v>
      </c>
      <c r="M34" s="175">
        <f t="shared" si="31"/>
        <v>0</v>
      </c>
      <c r="N34" s="175">
        <f t="shared" si="31"/>
        <v>0</v>
      </c>
      <c r="O34" s="175">
        <f t="shared" si="31"/>
        <v>0</v>
      </c>
    </row>
    <row r="35" spans="2:15" x14ac:dyDescent="0.25">
      <c r="B35" s="186" t="s">
        <v>109</v>
      </c>
      <c r="C35" s="187">
        <f>'Proposed price'!AE8</f>
        <v>64.45617382547924</v>
      </c>
      <c r="D35" s="188">
        <f>D34*D$3</f>
        <v>64.45617382547924</v>
      </c>
      <c r="E35" s="188">
        <f t="shared" ref="E35:H35" si="32">E34*E$3</f>
        <v>64.45617382547924</v>
      </c>
      <c r="F35" s="188">
        <f t="shared" si="32"/>
        <v>65.064059198614714</v>
      </c>
      <c r="G35" s="188">
        <f t="shared" si="32"/>
        <v>66.356448480463342</v>
      </c>
      <c r="H35" s="188">
        <f t="shared" si="32"/>
        <v>68.286975918977234</v>
      </c>
      <c r="J35" s="187"/>
      <c r="K35" s="188">
        <f>K34*K$3</f>
        <v>0</v>
      </c>
      <c r="L35" s="188">
        <f t="shared" ref="L35:O35" si="33">L34*L$3</f>
        <v>0</v>
      </c>
      <c r="M35" s="188">
        <f t="shared" si="33"/>
        <v>0</v>
      </c>
      <c r="N35" s="188">
        <f t="shared" si="33"/>
        <v>0</v>
      </c>
      <c r="O35" s="188">
        <f t="shared" si="33"/>
        <v>0</v>
      </c>
    </row>
    <row r="36" spans="2:15" x14ac:dyDescent="0.25">
      <c r="B36" s="186" t="s">
        <v>110</v>
      </c>
      <c r="C36" s="187">
        <f>'Proposed price'!AF8</f>
        <v>22.18659601886797</v>
      </c>
      <c r="D36" s="188">
        <f>D34*D$4</f>
        <v>22.18659601886797</v>
      </c>
      <c r="E36" s="188">
        <f t="shared" ref="E36:H36" si="34">E34*E$4</f>
        <v>22.18659601886797</v>
      </c>
      <c r="F36" s="188">
        <f t="shared" si="34"/>
        <v>22.395837529790608</v>
      </c>
      <c r="G36" s="188">
        <f t="shared" si="34"/>
        <v>22.840693579936044</v>
      </c>
      <c r="H36" s="188">
        <f t="shared" si="34"/>
        <v>23.50520451565523</v>
      </c>
      <c r="J36" s="187"/>
      <c r="K36" s="188">
        <f>K34*K$4</f>
        <v>0</v>
      </c>
      <c r="L36" s="188">
        <f t="shared" ref="L36:O36" si="35">L34*L$4</f>
        <v>0</v>
      </c>
      <c r="M36" s="188">
        <f t="shared" si="35"/>
        <v>0</v>
      </c>
      <c r="N36" s="188">
        <f t="shared" si="35"/>
        <v>0</v>
      </c>
      <c r="O36" s="188">
        <f t="shared" si="35"/>
        <v>0</v>
      </c>
    </row>
    <row r="37" spans="2:15" x14ac:dyDescent="0.25">
      <c r="B37" s="186" t="s">
        <v>111</v>
      </c>
      <c r="C37" s="187">
        <f>'Proposed price'!AG8</f>
        <v>14.268391799167876</v>
      </c>
      <c r="D37" s="188">
        <f>SUM(D34:D36)*D$5</f>
        <v>14.268391799167876</v>
      </c>
      <c r="E37" s="188">
        <f t="shared" ref="E37:H37" si="36">SUM(E34:E36)*E$5</f>
        <v>14.268391799167876</v>
      </c>
      <c r="F37" s="188">
        <f t="shared" si="36"/>
        <v>14.402956824643399</v>
      </c>
      <c r="G37" s="188">
        <f t="shared" si="36"/>
        <v>14.689047598203588</v>
      </c>
      <c r="H37" s="188">
        <f t="shared" si="36"/>
        <v>15.116400328546259</v>
      </c>
      <c r="J37" s="187"/>
      <c r="K37" s="188">
        <f>SUM(K34:K36)*K$5</f>
        <v>0</v>
      </c>
      <c r="L37" s="188">
        <f t="shared" ref="L37:O37" si="37">SUM(L34:L36)*L$5</f>
        <v>0</v>
      </c>
      <c r="M37" s="188">
        <f t="shared" si="37"/>
        <v>0</v>
      </c>
      <c r="N37" s="188">
        <f t="shared" si="37"/>
        <v>0</v>
      </c>
      <c r="O37" s="188">
        <f t="shared" si="37"/>
        <v>0</v>
      </c>
    </row>
    <row r="38" spans="2:15" x14ac:dyDescent="0.25">
      <c r="B38" s="191" t="s">
        <v>131</v>
      </c>
      <c r="C38" s="192">
        <f>'Proposed price'!AH8</f>
        <v>239.25091780307636</v>
      </c>
      <c r="D38" s="193">
        <f>SUM(D34:D37)</f>
        <v>239.25091780307636</v>
      </c>
      <c r="E38" s="193">
        <f t="shared" ref="E38:H38" si="38">SUM(E34:E37)</f>
        <v>239.25091780307636</v>
      </c>
      <c r="F38" s="193">
        <f t="shared" si="38"/>
        <v>241.50729023119337</v>
      </c>
      <c r="G38" s="193">
        <f t="shared" si="38"/>
        <v>246.30443072976442</v>
      </c>
      <c r="H38" s="193">
        <f t="shared" si="38"/>
        <v>253.47023710789438</v>
      </c>
      <c r="J38" s="192"/>
      <c r="K38" s="193">
        <f>SUM(K34:K37)</f>
        <v>0</v>
      </c>
      <c r="L38" s="193">
        <f t="shared" ref="L38:O38" si="39">SUM(L34:L37)</f>
        <v>0</v>
      </c>
      <c r="M38" s="193">
        <f t="shared" si="39"/>
        <v>0</v>
      </c>
      <c r="N38" s="193">
        <f t="shared" si="39"/>
        <v>0</v>
      </c>
      <c r="O38" s="193">
        <f t="shared" si="39"/>
        <v>0</v>
      </c>
    </row>
    <row r="39" spans="2:15" x14ac:dyDescent="0.25">
      <c r="B39" s="194" t="s">
        <v>132</v>
      </c>
      <c r="C39" s="188"/>
      <c r="D39" s="195">
        <f>'Forecast Revenue - Costs'!D16</f>
        <v>80</v>
      </c>
      <c r="E39" s="195">
        <f>'Forecast Revenue - Costs'!E16</f>
        <v>80</v>
      </c>
      <c r="F39" s="195">
        <f>'Forecast Revenue - Costs'!F16</f>
        <v>80</v>
      </c>
      <c r="G39" s="195">
        <f>'Forecast Revenue - Costs'!G16</f>
        <v>80</v>
      </c>
      <c r="H39" s="195">
        <f>'Forecast Revenue - Costs'!H16</f>
        <v>80</v>
      </c>
      <c r="J39" s="188"/>
      <c r="K39" s="195"/>
      <c r="L39" s="195"/>
      <c r="M39" s="195"/>
      <c r="N39" s="195"/>
      <c r="O39" s="195"/>
    </row>
    <row r="40" spans="2:15" x14ac:dyDescent="0.25">
      <c r="B40" s="179" t="s">
        <v>133</v>
      </c>
      <c r="C40" s="177"/>
      <c r="D40" s="178">
        <f>D38*D39</f>
        <v>19140.073424246108</v>
      </c>
      <c r="E40" s="178">
        <f t="shared" ref="E40:H40" si="40">E38*E39</f>
        <v>19140.073424246108</v>
      </c>
      <c r="F40" s="178">
        <f t="shared" si="40"/>
        <v>19320.583218495471</v>
      </c>
      <c r="G40" s="178">
        <f t="shared" si="40"/>
        <v>19704.354458381153</v>
      </c>
      <c r="H40" s="178">
        <f t="shared" si="40"/>
        <v>20277.618968631548</v>
      </c>
      <c r="J40" s="177"/>
      <c r="K40" s="178"/>
      <c r="L40" s="178"/>
      <c r="M40" s="178"/>
      <c r="N40" s="178"/>
      <c r="O40" s="178"/>
    </row>
    <row r="42" spans="2:15" x14ac:dyDescent="0.25">
      <c r="B42" s="184" t="s">
        <v>59</v>
      </c>
      <c r="C42" s="185"/>
      <c r="D42" s="247" t="s">
        <v>130</v>
      </c>
      <c r="E42" s="248"/>
      <c r="F42" s="248"/>
      <c r="G42" s="248"/>
      <c r="H42" s="248"/>
      <c r="J42" s="185"/>
      <c r="K42" s="247" t="s">
        <v>130</v>
      </c>
      <c r="L42" s="248"/>
      <c r="M42" s="248"/>
      <c r="N42" s="248"/>
      <c r="O42" s="248"/>
    </row>
    <row r="43" spans="2:15" x14ac:dyDescent="0.25">
      <c r="B43" s="186" t="s">
        <v>103</v>
      </c>
      <c r="C43" s="187">
        <f>'Proposed price'!AP8</f>
        <v>118.60731987121498</v>
      </c>
      <c r="D43" s="188">
        <f>C43*D$1</f>
        <v>118.60731987121498</v>
      </c>
      <c r="E43" s="188">
        <f t="shared" ref="E43:H43" si="41">D43*E$1</f>
        <v>118.60731987121498</v>
      </c>
      <c r="F43" s="188">
        <f t="shared" si="41"/>
        <v>119.91200038979834</v>
      </c>
      <c r="G43" s="188">
        <f t="shared" si="41"/>
        <v>122.68580478281514</v>
      </c>
      <c r="H43" s="188">
        <f t="shared" si="41"/>
        <v>126.82922005636932</v>
      </c>
      <c r="J43" s="187"/>
      <c r="K43" s="188">
        <f>J43*K$1</f>
        <v>0</v>
      </c>
      <c r="L43" s="188">
        <f t="shared" ref="L43:O43" si="42">K43*L$1</f>
        <v>0</v>
      </c>
      <c r="M43" s="188">
        <f t="shared" si="42"/>
        <v>0</v>
      </c>
      <c r="N43" s="188">
        <f t="shared" si="42"/>
        <v>0</v>
      </c>
      <c r="O43" s="188">
        <f t="shared" si="42"/>
        <v>0</v>
      </c>
    </row>
    <row r="44" spans="2:15" x14ac:dyDescent="0.25">
      <c r="B44" s="186" t="s">
        <v>104</v>
      </c>
      <c r="C44" s="187">
        <f>'Proposed price'!AQ8</f>
        <v>19.732436288346317</v>
      </c>
      <c r="D44" s="188">
        <f>C44</f>
        <v>19.732436288346317</v>
      </c>
      <c r="E44" s="188">
        <f t="shared" ref="E44:H44" si="43">D44</f>
        <v>19.732436288346317</v>
      </c>
      <c r="F44" s="188">
        <f t="shared" si="43"/>
        <v>19.732436288346317</v>
      </c>
      <c r="G44" s="188">
        <f t="shared" si="43"/>
        <v>19.732436288346317</v>
      </c>
      <c r="H44" s="188">
        <f t="shared" si="43"/>
        <v>19.732436288346317</v>
      </c>
      <c r="J44" s="187"/>
      <c r="K44" s="188">
        <f>J44</f>
        <v>0</v>
      </c>
      <c r="L44" s="188">
        <f t="shared" ref="L44:O45" si="44">K44</f>
        <v>0</v>
      </c>
      <c r="M44" s="188">
        <f t="shared" si="44"/>
        <v>0</v>
      </c>
      <c r="N44" s="188">
        <f t="shared" si="44"/>
        <v>0</v>
      </c>
      <c r="O44" s="188">
        <f t="shared" si="44"/>
        <v>0</v>
      </c>
    </row>
    <row r="45" spans="2:15" x14ac:dyDescent="0.25">
      <c r="B45" s="186" t="s">
        <v>105</v>
      </c>
      <c r="C45" s="187">
        <f>'Proposed price'!AR8</f>
        <v>0</v>
      </c>
      <c r="D45" s="188">
        <f>C45</f>
        <v>0</v>
      </c>
      <c r="E45" s="188">
        <f t="shared" ref="E45:H45" si="45">D45</f>
        <v>0</v>
      </c>
      <c r="F45" s="188">
        <f t="shared" si="45"/>
        <v>0</v>
      </c>
      <c r="G45" s="188">
        <f t="shared" si="45"/>
        <v>0</v>
      </c>
      <c r="H45" s="188">
        <f t="shared" si="45"/>
        <v>0</v>
      </c>
      <c r="J45" s="187"/>
      <c r="K45" s="188">
        <f>J45</f>
        <v>0</v>
      </c>
      <c r="L45" s="188">
        <f t="shared" si="44"/>
        <v>0</v>
      </c>
      <c r="M45" s="188">
        <f t="shared" si="44"/>
        <v>0</v>
      </c>
      <c r="N45" s="188">
        <f t="shared" si="44"/>
        <v>0</v>
      </c>
      <c r="O45" s="188">
        <f t="shared" si="44"/>
        <v>0</v>
      </c>
    </row>
    <row r="46" spans="2:15" x14ac:dyDescent="0.25">
      <c r="B46" s="189" t="s">
        <v>126</v>
      </c>
      <c r="C46" s="259">
        <f>'Proposed price'!AU8</f>
        <v>138.33975615956129</v>
      </c>
      <c r="D46" s="177">
        <f>SUM(D43:D45)</f>
        <v>138.33975615956129</v>
      </c>
      <c r="E46" s="177">
        <f t="shared" ref="E46:H46" si="46">SUM(E43:E45)</f>
        <v>138.33975615956129</v>
      </c>
      <c r="F46" s="177">
        <f t="shared" si="46"/>
        <v>139.64443667814464</v>
      </c>
      <c r="G46" s="177">
        <f t="shared" si="46"/>
        <v>142.41824107116145</v>
      </c>
      <c r="H46" s="177">
        <f t="shared" si="46"/>
        <v>146.56165634471563</v>
      </c>
      <c r="J46" s="190"/>
      <c r="K46" s="175">
        <f>SUM(K43:K45)</f>
        <v>0</v>
      </c>
      <c r="L46" s="175">
        <f t="shared" ref="L46:O46" si="47">SUM(L43:L45)</f>
        <v>0</v>
      </c>
      <c r="M46" s="175">
        <f t="shared" si="47"/>
        <v>0</v>
      </c>
      <c r="N46" s="175">
        <f t="shared" si="47"/>
        <v>0</v>
      </c>
      <c r="O46" s="175">
        <f t="shared" si="47"/>
        <v>0</v>
      </c>
    </row>
    <row r="47" spans="2:15" x14ac:dyDescent="0.25">
      <c r="B47" s="186" t="s">
        <v>109</v>
      </c>
      <c r="C47" s="187">
        <f>'Proposed price'!AV8</f>
        <v>64.45617382547924</v>
      </c>
      <c r="D47" s="188">
        <f>D46*D$3</f>
        <v>64.45617382547924</v>
      </c>
      <c r="E47" s="188">
        <f t="shared" ref="E47:H47" si="48">E46*E$3</f>
        <v>64.45617382547924</v>
      </c>
      <c r="F47" s="188">
        <f t="shared" si="48"/>
        <v>65.064059198614714</v>
      </c>
      <c r="G47" s="188">
        <f t="shared" si="48"/>
        <v>66.356448480463342</v>
      </c>
      <c r="H47" s="188">
        <f t="shared" si="48"/>
        <v>68.286975918977234</v>
      </c>
      <c r="J47" s="187"/>
      <c r="K47" s="188">
        <f>K46*K$3</f>
        <v>0</v>
      </c>
      <c r="L47" s="188">
        <f t="shared" ref="L47:O47" si="49">L46*L$3</f>
        <v>0</v>
      </c>
      <c r="M47" s="188">
        <f t="shared" si="49"/>
        <v>0</v>
      </c>
      <c r="N47" s="188">
        <f t="shared" si="49"/>
        <v>0</v>
      </c>
      <c r="O47" s="188">
        <f t="shared" si="49"/>
        <v>0</v>
      </c>
    </row>
    <row r="48" spans="2:15" x14ac:dyDescent="0.25">
      <c r="B48" s="186" t="s">
        <v>110</v>
      </c>
      <c r="C48" s="187">
        <f>'Proposed price'!AW8</f>
        <v>22.18659601886797</v>
      </c>
      <c r="D48" s="188">
        <f>D46*D$4</f>
        <v>22.18659601886797</v>
      </c>
      <c r="E48" s="188">
        <f t="shared" ref="E48:H48" si="50">E46*E$4</f>
        <v>22.18659601886797</v>
      </c>
      <c r="F48" s="188">
        <f t="shared" si="50"/>
        <v>22.395837529790608</v>
      </c>
      <c r="G48" s="188">
        <f t="shared" si="50"/>
        <v>22.840693579936044</v>
      </c>
      <c r="H48" s="188">
        <f t="shared" si="50"/>
        <v>23.50520451565523</v>
      </c>
      <c r="J48" s="187"/>
      <c r="K48" s="188">
        <f>K46*K$4</f>
        <v>0</v>
      </c>
      <c r="L48" s="188">
        <f t="shared" ref="L48:O48" si="51">L46*L$4</f>
        <v>0</v>
      </c>
      <c r="M48" s="188">
        <f t="shared" si="51"/>
        <v>0</v>
      </c>
      <c r="N48" s="188">
        <f t="shared" si="51"/>
        <v>0</v>
      </c>
      <c r="O48" s="188">
        <f t="shared" si="51"/>
        <v>0</v>
      </c>
    </row>
    <row r="49" spans="2:15" x14ac:dyDescent="0.25">
      <c r="B49" s="186" t="s">
        <v>111</v>
      </c>
      <c r="C49" s="187">
        <f>'Proposed price'!AX8</f>
        <v>14.268391799167876</v>
      </c>
      <c r="D49" s="188">
        <f>SUM(D46:D48)*D$5</f>
        <v>14.268391799167876</v>
      </c>
      <c r="E49" s="188">
        <f t="shared" ref="E49:H49" si="52">SUM(E46:E48)*E$5</f>
        <v>14.268391799167876</v>
      </c>
      <c r="F49" s="188">
        <f t="shared" si="52"/>
        <v>14.402956824643399</v>
      </c>
      <c r="G49" s="188">
        <f t="shared" si="52"/>
        <v>14.689047598203588</v>
      </c>
      <c r="H49" s="188">
        <f t="shared" si="52"/>
        <v>15.116400328546259</v>
      </c>
      <c r="J49" s="187"/>
      <c r="K49" s="188">
        <f>SUM(K46:K48)*K$5</f>
        <v>0</v>
      </c>
      <c r="L49" s="188">
        <f t="shared" ref="L49:O49" si="53">SUM(L46:L48)*L$5</f>
        <v>0</v>
      </c>
      <c r="M49" s="188">
        <f t="shared" si="53"/>
        <v>0</v>
      </c>
      <c r="N49" s="188">
        <f t="shared" si="53"/>
        <v>0</v>
      </c>
      <c r="O49" s="188">
        <f t="shared" si="53"/>
        <v>0</v>
      </c>
    </row>
    <row r="50" spans="2:15" x14ac:dyDescent="0.25">
      <c r="B50" s="191" t="s">
        <v>131</v>
      </c>
      <c r="C50" s="192">
        <f>'Proposed price'!AY8</f>
        <v>239.25091780307636</v>
      </c>
      <c r="D50" s="193">
        <f>SUM(D46:D49)</f>
        <v>239.25091780307636</v>
      </c>
      <c r="E50" s="193">
        <f t="shared" ref="E50:H50" si="54">SUM(E46:E49)</f>
        <v>239.25091780307636</v>
      </c>
      <c r="F50" s="193">
        <f t="shared" si="54"/>
        <v>241.50729023119337</v>
      </c>
      <c r="G50" s="193">
        <f t="shared" si="54"/>
        <v>246.30443072976442</v>
      </c>
      <c r="H50" s="193">
        <f t="shared" si="54"/>
        <v>253.47023710789438</v>
      </c>
      <c r="J50" s="192"/>
      <c r="K50" s="193">
        <f>SUM(K46:K49)</f>
        <v>0</v>
      </c>
      <c r="L50" s="193">
        <f t="shared" ref="L50:O50" si="55">SUM(L46:L49)</f>
        <v>0</v>
      </c>
      <c r="M50" s="193">
        <f t="shared" si="55"/>
        <v>0</v>
      </c>
      <c r="N50" s="193">
        <f t="shared" si="55"/>
        <v>0</v>
      </c>
      <c r="O50" s="193">
        <f t="shared" si="55"/>
        <v>0</v>
      </c>
    </row>
    <row r="51" spans="2:15" x14ac:dyDescent="0.25">
      <c r="B51" s="194" t="s">
        <v>132</v>
      </c>
      <c r="C51" s="188"/>
      <c r="D51" s="195">
        <f>'Forecast Revenue - Costs'!D17</f>
        <v>80</v>
      </c>
      <c r="E51" s="195">
        <f>'Forecast Revenue - Costs'!E17</f>
        <v>80</v>
      </c>
      <c r="F51" s="195">
        <f>'Forecast Revenue - Costs'!F17</f>
        <v>80</v>
      </c>
      <c r="G51" s="195">
        <f>'Forecast Revenue - Costs'!G17</f>
        <v>80</v>
      </c>
      <c r="H51" s="195">
        <f>'Forecast Revenue - Costs'!H17</f>
        <v>80</v>
      </c>
      <c r="J51" s="188"/>
      <c r="K51" s="195"/>
      <c r="L51" s="195"/>
      <c r="M51" s="195"/>
      <c r="N51" s="195"/>
      <c r="O51" s="195"/>
    </row>
    <row r="52" spans="2:15" x14ac:dyDescent="0.25">
      <c r="B52" s="179" t="s">
        <v>133</v>
      </c>
      <c r="C52" s="177"/>
      <c r="D52" s="178">
        <f>D50*D51</f>
        <v>19140.073424246108</v>
      </c>
      <c r="E52" s="178">
        <f t="shared" ref="E52:H52" si="56">E50*E51</f>
        <v>19140.073424246108</v>
      </c>
      <c r="F52" s="178">
        <f t="shared" si="56"/>
        <v>19320.583218495471</v>
      </c>
      <c r="G52" s="178">
        <f t="shared" si="56"/>
        <v>19704.354458381153</v>
      </c>
      <c r="H52" s="178">
        <f t="shared" si="56"/>
        <v>20277.618968631548</v>
      </c>
      <c r="J52" s="177"/>
      <c r="K52" s="178"/>
      <c r="L52" s="178"/>
      <c r="M52" s="178"/>
      <c r="N52" s="178"/>
      <c r="O52" s="178"/>
    </row>
    <row r="54" spans="2:15" x14ac:dyDescent="0.25">
      <c r="B54" s="184" t="s">
        <v>137</v>
      </c>
      <c r="C54" s="185"/>
      <c r="D54" s="247" t="s">
        <v>130</v>
      </c>
      <c r="E54" s="248"/>
      <c r="F54" s="248"/>
      <c r="G54" s="248"/>
      <c r="H54" s="248"/>
      <c r="J54" s="185"/>
      <c r="K54" s="247" t="s">
        <v>130</v>
      </c>
      <c r="L54" s="248"/>
      <c r="M54" s="248"/>
      <c r="N54" s="248"/>
      <c r="O54" s="248"/>
    </row>
    <row r="55" spans="2:15" x14ac:dyDescent="0.25">
      <c r="B55" s="186" t="s">
        <v>103</v>
      </c>
      <c r="C55" s="187">
        <f>'Proposed price'!BG8</f>
        <v>118.60731987121498</v>
      </c>
      <c r="D55" s="188">
        <f>C55*D$1</f>
        <v>118.60731987121498</v>
      </c>
      <c r="E55" s="188">
        <f t="shared" ref="E55:H55" si="57">D55*E$1</f>
        <v>118.60731987121498</v>
      </c>
      <c r="F55" s="188">
        <f t="shared" si="57"/>
        <v>119.91200038979834</v>
      </c>
      <c r="G55" s="188">
        <f t="shared" si="57"/>
        <v>122.68580478281514</v>
      </c>
      <c r="H55" s="188">
        <f t="shared" si="57"/>
        <v>126.82922005636932</v>
      </c>
      <c r="J55" s="187"/>
      <c r="K55" s="188">
        <f>J55*K$1</f>
        <v>0</v>
      </c>
      <c r="L55" s="188">
        <f t="shared" ref="L55:O55" si="58">K55*L$1</f>
        <v>0</v>
      </c>
      <c r="M55" s="188">
        <f t="shared" si="58"/>
        <v>0</v>
      </c>
      <c r="N55" s="188">
        <f t="shared" si="58"/>
        <v>0</v>
      </c>
      <c r="O55" s="188">
        <f t="shared" si="58"/>
        <v>0</v>
      </c>
    </row>
    <row r="56" spans="2:15" x14ac:dyDescent="0.25">
      <c r="B56" s="186" t="s">
        <v>104</v>
      </c>
      <c r="C56" s="187">
        <f>'Proposed price'!BH8</f>
        <v>19.732436288346317</v>
      </c>
      <c r="D56" s="188">
        <f>C56</f>
        <v>19.732436288346317</v>
      </c>
      <c r="E56" s="188">
        <f t="shared" ref="E56:H56" si="59">D56</f>
        <v>19.732436288346317</v>
      </c>
      <c r="F56" s="188">
        <f t="shared" si="59"/>
        <v>19.732436288346317</v>
      </c>
      <c r="G56" s="188">
        <f t="shared" si="59"/>
        <v>19.732436288346317</v>
      </c>
      <c r="H56" s="188">
        <f t="shared" si="59"/>
        <v>19.732436288346317</v>
      </c>
      <c r="J56" s="187"/>
      <c r="K56" s="188">
        <f>J56</f>
        <v>0</v>
      </c>
      <c r="L56" s="188">
        <f t="shared" ref="L56:O57" si="60">K56</f>
        <v>0</v>
      </c>
      <c r="M56" s="188">
        <f t="shared" si="60"/>
        <v>0</v>
      </c>
      <c r="N56" s="188">
        <f t="shared" si="60"/>
        <v>0</v>
      </c>
      <c r="O56" s="188">
        <f t="shared" si="60"/>
        <v>0</v>
      </c>
    </row>
    <row r="57" spans="2:15" x14ac:dyDescent="0.25">
      <c r="B57" s="186" t="s">
        <v>105</v>
      </c>
      <c r="C57" s="187">
        <f>'Proposed price'!BI8</f>
        <v>0</v>
      </c>
      <c r="D57" s="188">
        <f>C57</f>
        <v>0</v>
      </c>
      <c r="E57" s="188">
        <f t="shared" ref="E57:H57" si="61">D57</f>
        <v>0</v>
      </c>
      <c r="F57" s="188">
        <f t="shared" si="61"/>
        <v>0</v>
      </c>
      <c r="G57" s="188">
        <f t="shared" si="61"/>
        <v>0</v>
      </c>
      <c r="H57" s="188">
        <f t="shared" si="61"/>
        <v>0</v>
      </c>
      <c r="J57" s="187"/>
      <c r="K57" s="188">
        <f>J57</f>
        <v>0</v>
      </c>
      <c r="L57" s="188">
        <f t="shared" si="60"/>
        <v>0</v>
      </c>
      <c r="M57" s="188">
        <f t="shared" si="60"/>
        <v>0</v>
      </c>
      <c r="N57" s="188">
        <f t="shared" si="60"/>
        <v>0</v>
      </c>
      <c r="O57" s="188">
        <f t="shared" si="60"/>
        <v>0</v>
      </c>
    </row>
    <row r="58" spans="2:15" x14ac:dyDescent="0.25">
      <c r="B58" s="189" t="s">
        <v>126</v>
      </c>
      <c r="C58" s="259">
        <f>'Proposed price'!BL8</f>
        <v>138.33975615956129</v>
      </c>
      <c r="D58" s="177">
        <f>SUM(D55:D57)</f>
        <v>138.33975615956129</v>
      </c>
      <c r="E58" s="177">
        <f t="shared" ref="E58:H58" si="62">SUM(E55:E57)</f>
        <v>138.33975615956129</v>
      </c>
      <c r="F58" s="177">
        <f t="shared" si="62"/>
        <v>139.64443667814464</v>
      </c>
      <c r="G58" s="177">
        <f t="shared" si="62"/>
        <v>142.41824107116145</v>
      </c>
      <c r="H58" s="177">
        <f t="shared" si="62"/>
        <v>146.56165634471563</v>
      </c>
      <c r="J58" s="190"/>
      <c r="K58" s="175">
        <f>SUM(K55:K57)</f>
        <v>0</v>
      </c>
      <c r="L58" s="175">
        <f t="shared" ref="L58:O58" si="63">SUM(L55:L57)</f>
        <v>0</v>
      </c>
      <c r="M58" s="175">
        <f t="shared" si="63"/>
        <v>0</v>
      </c>
      <c r="N58" s="175">
        <f t="shared" si="63"/>
        <v>0</v>
      </c>
      <c r="O58" s="175">
        <f t="shared" si="63"/>
        <v>0</v>
      </c>
    </row>
    <row r="59" spans="2:15" x14ac:dyDescent="0.25">
      <c r="B59" s="186" t="s">
        <v>109</v>
      </c>
      <c r="C59" s="187">
        <f>'Proposed price'!BM8</f>
        <v>64.45617382547924</v>
      </c>
      <c r="D59" s="188">
        <f>D58*D$3</f>
        <v>64.45617382547924</v>
      </c>
      <c r="E59" s="188">
        <f t="shared" ref="E59:H59" si="64">E58*E$3</f>
        <v>64.45617382547924</v>
      </c>
      <c r="F59" s="188">
        <f t="shared" si="64"/>
        <v>65.064059198614714</v>
      </c>
      <c r="G59" s="188">
        <f t="shared" si="64"/>
        <v>66.356448480463342</v>
      </c>
      <c r="H59" s="188">
        <f t="shared" si="64"/>
        <v>68.286975918977234</v>
      </c>
      <c r="J59" s="187"/>
      <c r="K59" s="188">
        <f>K58*K$3</f>
        <v>0</v>
      </c>
      <c r="L59" s="188">
        <f t="shared" ref="L59:O59" si="65">L58*L$3</f>
        <v>0</v>
      </c>
      <c r="M59" s="188">
        <f t="shared" si="65"/>
        <v>0</v>
      </c>
      <c r="N59" s="188">
        <f t="shared" si="65"/>
        <v>0</v>
      </c>
      <c r="O59" s="188">
        <f t="shared" si="65"/>
        <v>0</v>
      </c>
    </row>
    <row r="60" spans="2:15" x14ac:dyDescent="0.25">
      <c r="B60" s="186" t="s">
        <v>110</v>
      </c>
      <c r="C60" s="187">
        <f>'Proposed price'!BN8</f>
        <v>22.18659601886797</v>
      </c>
      <c r="D60" s="188">
        <f>D58*D$4</f>
        <v>22.18659601886797</v>
      </c>
      <c r="E60" s="188">
        <f t="shared" ref="E60:H60" si="66">E58*E$4</f>
        <v>22.18659601886797</v>
      </c>
      <c r="F60" s="188">
        <f t="shared" si="66"/>
        <v>22.395837529790608</v>
      </c>
      <c r="G60" s="188">
        <f t="shared" si="66"/>
        <v>22.840693579936044</v>
      </c>
      <c r="H60" s="188">
        <f t="shared" si="66"/>
        <v>23.50520451565523</v>
      </c>
      <c r="J60" s="187"/>
      <c r="K60" s="188">
        <f>K58*K$4</f>
        <v>0</v>
      </c>
      <c r="L60" s="188">
        <f t="shared" ref="L60:O60" si="67">L58*L$4</f>
        <v>0</v>
      </c>
      <c r="M60" s="188">
        <f t="shared" si="67"/>
        <v>0</v>
      </c>
      <c r="N60" s="188">
        <f t="shared" si="67"/>
        <v>0</v>
      </c>
      <c r="O60" s="188">
        <f t="shared" si="67"/>
        <v>0</v>
      </c>
    </row>
    <row r="61" spans="2:15" x14ac:dyDescent="0.25">
      <c r="B61" s="186" t="s">
        <v>111</v>
      </c>
      <c r="C61" s="187">
        <f>'Proposed price'!BO8</f>
        <v>14.268391799167876</v>
      </c>
      <c r="D61" s="188">
        <f>SUM(D58:D60)*D$5</f>
        <v>14.268391799167876</v>
      </c>
      <c r="E61" s="188">
        <f>SUM(E58:E60)*E$5</f>
        <v>14.268391799167876</v>
      </c>
      <c r="F61" s="188">
        <f t="shared" ref="F61:H61" si="68">SUM(F58:F60)*F$5</f>
        <v>14.402956824643399</v>
      </c>
      <c r="G61" s="188">
        <f t="shared" si="68"/>
        <v>14.689047598203588</v>
      </c>
      <c r="H61" s="188">
        <f t="shared" si="68"/>
        <v>15.116400328546259</v>
      </c>
      <c r="J61" s="187"/>
      <c r="K61" s="188">
        <f>SUM(K58:K60)*K$5</f>
        <v>0</v>
      </c>
      <c r="L61" s="188">
        <f t="shared" ref="L61:O61" si="69">SUM(L58:L60)*L$5</f>
        <v>0</v>
      </c>
      <c r="M61" s="188">
        <f t="shared" si="69"/>
        <v>0</v>
      </c>
      <c r="N61" s="188">
        <f t="shared" si="69"/>
        <v>0</v>
      </c>
      <c r="O61" s="188">
        <f t="shared" si="69"/>
        <v>0</v>
      </c>
    </row>
    <row r="62" spans="2:15" x14ac:dyDescent="0.25">
      <c r="B62" s="191" t="s">
        <v>131</v>
      </c>
      <c r="C62" s="192">
        <f>'Proposed price'!BP8</f>
        <v>239.25091780307636</v>
      </c>
      <c r="D62" s="193">
        <f>SUM(D58:D61)</f>
        <v>239.25091780307636</v>
      </c>
      <c r="E62" s="193">
        <f t="shared" ref="E62:H62" si="70">SUM(E58:E61)</f>
        <v>239.25091780307636</v>
      </c>
      <c r="F62" s="193">
        <f t="shared" si="70"/>
        <v>241.50729023119337</v>
      </c>
      <c r="G62" s="193">
        <f t="shared" si="70"/>
        <v>246.30443072976442</v>
      </c>
      <c r="H62" s="193">
        <f t="shared" si="70"/>
        <v>253.47023710789438</v>
      </c>
      <c r="J62" s="192"/>
      <c r="K62" s="193">
        <f>SUM(K58:K61)</f>
        <v>0</v>
      </c>
      <c r="L62" s="193">
        <f t="shared" ref="L62:O62" si="71">SUM(L58:L61)</f>
        <v>0</v>
      </c>
      <c r="M62" s="193">
        <f t="shared" si="71"/>
        <v>0</v>
      </c>
      <c r="N62" s="193">
        <f t="shared" si="71"/>
        <v>0</v>
      </c>
      <c r="O62" s="193">
        <f t="shared" si="71"/>
        <v>0</v>
      </c>
    </row>
    <row r="63" spans="2:15" x14ac:dyDescent="0.25">
      <c r="B63" s="194" t="s">
        <v>132</v>
      </c>
      <c r="C63" s="188"/>
      <c r="D63" s="195">
        <f>'Forecast Revenue - Costs'!D18</f>
        <v>80</v>
      </c>
      <c r="E63" s="195">
        <f>'Forecast Revenue - Costs'!E18</f>
        <v>80</v>
      </c>
      <c r="F63" s="195">
        <f>'Forecast Revenue - Costs'!F18</f>
        <v>80</v>
      </c>
      <c r="G63" s="195">
        <f>'Forecast Revenue - Costs'!G18</f>
        <v>80</v>
      </c>
      <c r="H63" s="195">
        <f>'Forecast Revenue - Costs'!H18</f>
        <v>80</v>
      </c>
      <c r="J63" s="188"/>
      <c r="K63" s="195"/>
      <c r="L63" s="195"/>
      <c r="M63" s="195"/>
      <c r="N63" s="195"/>
      <c r="O63" s="195"/>
    </row>
    <row r="64" spans="2:15" x14ac:dyDescent="0.25">
      <c r="B64" s="179" t="s">
        <v>133</v>
      </c>
      <c r="C64" s="177"/>
      <c r="D64" s="178">
        <f>D62*D63</f>
        <v>19140.073424246108</v>
      </c>
      <c r="E64" s="178">
        <f t="shared" ref="E64:H64" si="72">E62*E63</f>
        <v>19140.073424246108</v>
      </c>
      <c r="F64" s="178">
        <f t="shared" si="72"/>
        <v>19320.583218495471</v>
      </c>
      <c r="G64" s="178">
        <f t="shared" si="72"/>
        <v>19704.354458381153</v>
      </c>
      <c r="H64" s="178">
        <f t="shared" si="72"/>
        <v>20277.618968631548</v>
      </c>
      <c r="J64" s="177"/>
      <c r="K64" s="178"/>
      <c r="L64" s="178"/>
      <c r="M64" s="178"/>
      <c r="N64" s="178"/>
      <c r="O64" s="178"/>
    </row>
    <row r="66" spans="2:15" x14ac:dyDescent="0.25">
      <c r="B66" s="184" t="s">
        <v>138</v>
      </c>
      <c r="C66" s="185"/>
      <c r="D66" s="247" t="s">
        <v>130</v>
      </c>
      <c r="E66" s="248"/>
      <c r="F66" s="248"/>
      <c r="G66" s="248"/>
      <c r="H66" s="248"/>
      <c r="J66" s="185"/>
      <c r="K66" s="247" t="s">
        <v>130</v>
      </c>
      <c r="L66" s="248"/>
      <c r="M66" s="248"/>
      <c r="N66" s="248"/>
      <c r="O66" s="248"/>
    </row>
    <row r="67" spans="2:15" x14ac:dyDescent="0.25">
      <c r="B67" s="186" t="s">
        <v>103</v>
      </c>
      <c r="C67" s="187">
        <f>'Proposed price'!BX8</f>
        <v>118.60731987121498</v>
      </c>
      <c r="D67" s="188">
        <f>C67*D$1</f>
        <v>118.60731987121498</v>
      </c>
      <c r="E67" s="188">
        <f t="shared" ref="E67:H67" si="73">D67*E$1</f>
        <v>118.60731987121498</v>
      </c>
      <c r="F67" s="188">
        <f t="shared" si="73"/>
        <v>119.91200038979834</v>
      </c>
      <c r="G67" s="188">
        <f t="shared" si="73"/>
        <v>122.68580478281514</v>
      </c>
      <c r="H67" s="188">
        <f t="shared" si="73"/>
        <v>126.82922005636932</v>
      </c>
      <c r="J67" s="187"/>
      <c r="K67" s="188">
        <f>J67*K$1</f>
        <v>0</v>
      </c>
      <c r="L67" s="188">
        <f t="shared" ref="L67:O67" si="74">K67*L$1</f>
        <v>0</v>
      </c>
      <c r="M67" s="188">
        <f t="shared" si="74"/>
        <v>0</v>
      </c>
      <c r="N67" s="188">
        <f t="shared" si="74"/>
        <v>0</v>
      </c>
      <c r="O67" s="188">
        <f t="shared" si="74"/>
        <v>0</v>
      </c>
    </row>
    <row r="68" spans="2:15" x14ac:dyDescent="0.25">
      <c r="B68" s="186" t="s">
        <v>104</v>
      </c>
      <c r="C68" s="187">
        <f>'Proposed price'!BY8</f>
        <v>19.732436288346317</v>
      </c>
      <c r="D68" s="188">
        <f>C68</f>
        <v>19.732436288346317</v>
      </c>
      <c r="E68" s="188">
        <f t="shared" ref="E68:H69" si="75">D68</f>
        <v>19.732436288346317</v>
      </c>
      <c r="F68" s="188">
        <f t="shared" si="75"/>
        <v>19.732436288346317</v>
      </c>
      <c r="G68" s="188">
        <f t="shared" si="75"/>
        <v>19.732436288346317</v>
      </c>
      <c r="H68" s="188">
        <f t="shared" si="75"/>
        <v>19.732436288346317</v>
      </c>
      <c r="J68" s="187"/>
      <c r="K68" s="188">
        <f>J68</f>
        <v>0</v>
      </c>
      <c r="L68" s="188">
        <f t="shared" ref="L68:O69" si="76">K68</f>
        <v>0</v>
      </c>
      <c r="M68" s="188">
        <f t="shared" si="76"/>
        <v>0</v>
      </c>
      <c r="N68" s="188">
        <f t="shared" si="76"/>
        <v>0</v>
      </c>
      <c r="O68" s="188">
        <f t="shared" si="76"/>
        <v>0</v>
      </c>
    </row>
    <row r="69" spans="2:15" x14ac:dyDescent="0.25">
      <c r="B69" s="186" t="s">
        <v>105</v>
      </c>
      <c r="C69" s="187">
        <f>'Proposed price'!BZ8</f>
        <v>0</v>
      </c>
      <c r="D69" s="188">
        <f>C69</f>
        <v>0</v>
      </c>
      <c r="E69" s="188">
        <f t="shared" si="75"/>
        <v>0</v>
      </c>
      <c r="F69" s="188">
        <f t="shared" si="75"/>
        <v>0</v>
      </c>
      <c r="G69" s="188">
        <f t="shared" si="75"/>
        <v>0</v>
      </c>
      <c r="H69" s="188">
        <f t="shared" si="75"/>
        <v>0</v>
      </c>
      <c r="J69" s="187"/>
      <c r="K69" s="188">
        <f>J69</f>
        <v>0</v>
      </c>
      <c r="L69" s="188">
        <f t="shared" si="76"/>
        <v>0</v>
      </c>
      <c r="M69" s="188">
        <f t="shared" si="76"/>
        <v>0</v>
      </c>
      <c r="N69" s="188">
        <f t="shared" si="76"/>
        <v>0</v>
      </c>
      <c r="O69" s="188">
        <f t="shared" si="76"/>
        <v>0</v>
      </c>
    </row>
    <row r="70" spans="2:15" x14ac:dyDescent="0.25">
      <c r="B70" s="189" t="s">
        <v>126</v>
      </c>
      <c r="C70" s="259">
        <f>'Proposed price'!CC8</f>
        <v>138.33975615956129</v>
      </c>
      <c r="D70" s="177">
        <f>SUM(D67:D69)</f>
        <v>138.33975615956129</v>
      </c>
      <c r="E70" s="177">
        <f t="shared" ref="E70:H70" si="77">SUM(E67:E69)</f>
        <v>138.33975615956129</v>
      </c>
      <c r="F70" s="177">
        <f t="shared" si="77"/>
        <v>139.64443667814464</v>
      </c>
      <c r="G70" s="177">
        <f t="shared" si="77"/>
        <v>142.41824107116145</v>
      </c>
      <c r="H70" s="177">
        <f t="shared" si="77"/>
        <v>146.56165634471563</v>
      </c>
      <c r="J70" s="190"/>
      <c r="K70" s="175">
        <f>SUM(K67:K69)</f>
        <v>0</v>
      </c>
      <c r="L70" s="175">
        <f t="shared" ref="L70:O70" si="78">SUM(L67:L69)</f>
        <v>0</v>
      </c>
      <c r="M70" s="175">
        <f t="shared" si="78"/>
        <v>0</v>
      </c>
      <c r="N70" s="175">
        <f t="shared" si="78"/>
        <v>0</v>
      </c>
      <c r="O70" s="175">
        <f t="shared" si="78"/>
        <v>0</v>
      </c>
    </row>
    <row r="71" spans="2:15" x14ac:dyDescent="0.25">
      <c r="B71" s="186" t="s">
        <v>109</v>
      </c>
      <c r="C71" s="187">
        <f>'Proposed price'!CD8</f>
        <v>64.45617382547924</v>
      </c>
      <c r="D71" s="188">
        <f>D70*D$3</f>
        <v>64.45617382547924</v>
      </c>
      <c r="E71" s="188">
        <f t="shared" ref="E71:H71" si="79">E70*E$3</f>
        <v>64.45617382547924</v>
      </c>
      <c r="F71" s="188">
        <f t="shared" si="79"/>
        <v>65.064059198614714</v>
      </c>
      <c r="G71" s="188">
        <f t="shared" si="79"/>
        <v>66.356448480463342</v>
      </c>
      <c r="H71" s="188">
        <f t="shared" si="79"/>
        <v>68.286975918977234</v>
      </c>
      <c r="J71" s="187"/>
      <c r="K71" s="188">
        <f>K70*K$3</f>
        <v>0</v>
      </c>
      <c r="L71" s="188">
        <f t="shared" ref="L71:O71" si="80">L70*L$3</f>
        <v>0</v>
      </c>
      <c r="M71" s="188">
        <f t="shared" si="80"/>
        <v>0</v>
      </c>
      <c r="N71" s="188">
        <f t="shared" si="80"/>
        <v>0</v>
      </c>
      <c r="O71" s="188">
        <f t="shared" si="80"/>
        <v>0</v>
      </c>
    </row>
    <row r="72" spans="2:15" x14ac:dyDescent="0.25">
      <c r="B72" s="186" t="s">
        <v>110</v>
      </c>
      <c r="C72" s="187">
        <f>'Proposed price'!CE8</f>
        <v>22.18659601886797</v>
      </c>
      <c r="D72" s="188">
        <f>D70*D$4</f>
        <v>22.18659601886797</v>
      </c>
      <c r="E72" s="188">
        <f t="shared" ref="E72:H72" si="81">E70*E$4</f>
        <v>22.18659601886797</v>
      </c>
      <c r="F72" s="188">
        <f t="shared" si="81"/>
        <v>22.395837529790608</v>
      </c>
      <c r="G72" s="188">
        <f t="shared" si="81"/>
        <v>22.840693579936044</v>
      </c>
      <c r="H72" s="188">
        <f t="shared" si="81"/>
        <v>23.50520451565523</v>
      </c>
      <c r="J72" s="187"/>
      <c r="K72" s="188">
        <f>K70*K$4</f>
        <v>0</v>
      </c>
      <c r="L72" s="188">
        <f t="shared" ref="L72:O72" si="82">L70*L$4</f>
        <v>0</v>
      </c>
      <c r="M72" s="188">
        <f t="shared" si="82"/>
        <v>0</v>
      </c>
      <c r="N72" s="188">
        <f t="shared" si="82"/>
        <v>0</v>
      </c>
      <c r="O72" s="188">
        <f t="shared" si="82"/>
        <v>0</v>
      </c>
    </row>
    <row r="73" spans="2:15" x14ac:dyDescent="0.25">
      <c r="B73" s="186" t="s">
        <v>111</v>
      </c>
      <c r="C73" s="187">
        <f>'Proposed price'!CF8</f>
        <v>14.268391799167876</v>
      </c>
      <c r="D73" s="188">
        <f>SUM(D70:D72)*D$5</f>
        <v>14.268391799167876</v>
      </c>
      <c r="E73" s="188">
        <f t="shared" ref="E73:H73" si="83">SUM(E70:E72)*E$5</f>
        <v>14.268391799167876</v>
      </c>
      <c r="F73" s="188">
        <f t="shared" si="83"/>
        <v>14.402956824643399</v>
      </c>
      <c r="G73" s="188">
        <f t="shared" si="83"/>
        <v>14.689047598203588</v>
      </c>
      <c r="H73" s="188">
        <f t="shared" si="83"/>
        <v>15.116400328546259</v>
      </c>
      <c r="J73" s="187"/>
      <c r="K73" s="188">
        <f>SUM(K70:K72)*K$5</f>
        <v>0</v>
      </c>
      <c r="L73" s="188">
        <f t="shared" ref="L73:O73" si="84">SUM(L70:L72)*L$5</f>
        <v>0</v>
      </c>
      <c r="M73" s="188">
        <f t="shared" si="84"/>
        <v>0</v>
      </c>
      <c r="N73" s="188">
        <f t="shared" si="84"/>
        <v>0</v>
      </c>
      <c r="O73" s="188">
        <f t="shared" si="84"/>
        <v>0</v>
      </c>
    </row>
    <row r="74" spans="2:15" x14ac:dyDescent="0.25">
      <c r="B74" s="191" t="s">
        <v>131</v>
      </c>
      <c r="C74" s="192">
        <f>'Proposed price'!CG8</f>
        <v>239.25091780307636</v>
      </c>
      <c r="D74" s="193">
        <f>SUM(D70:D73)</f>
        <v>239.25091780307636</v>
      </c>
      <c r="E74" s="193">
        <f t="shared" ref="E74:H74" si="85">SUM(E70:E73)</f>
        <v>239.25091780307636</v>
      </c>
      <c r="F74" s="193">
        <f t="shared" si="85"/>
        <v>241.50729023119337</v>
      </c>
      <c r="G74" s="193">
        <f t="shared" si="85"/>
        <v>246.30443072976442</v>
      </c>
      <c r="H74" s="193">
        <f t="shared" si="85"/>
        <v>253.47023710789438</v>
      </c>
      <c r="J74" s="192"/>
      <c r="K74" s="193">
        <f>SUM(K70:K73)</f>
        <v>0</v>
      </c>
      <c r="L74" s="193">
        <f t="shared" ref="L74:O74" si="86">SUM(L70:L73)</f>
        <v>0</v>
      </c>
      <c r="M74" s="193">
        <f t="shared" si="86"/>
        <v>0</v>
      </c>
      <c r="N74" s="193">
        <f t="shared" si="86"/>
        <v>0</v>
      </c>
      <c r="O74" s="193">
        <f t="shared" si="86"/>
        <v>0</v>
      </c>
    </row>
    <row r="75" spans="2:15" x14ac:dyDescent="0.25">
      <c r="B75" s="194" t="s">
        <v>132</v>
      </c>
      <c r="C75" s="188"/>
      <c r="D75" s="195">
        <f>'Forecast Revenue - Costs'!D19</f>
        <v>80</v>
      </c>
      <c r="E75" s="195">
        <f>'Forecast Revenue - Costs'!E19</f>
        <v>80</v>
      </c>
      <c r="F75" s="195">
        <f>'Forecast Revenue - Costs'!F19</f>
        <v>80</v>
      </c>
      <c r="G75" s="195">
        <f>'Forecast Revenue - Costs'!G19</f>
        <v>80</v>
      </c>
      <c r="H75" s="195">
        <f>'Forecast Revenue - Costs'!H19</f>
        <v>80</v>
      </c>
      <c r="J75" s="188"/>
      <c r="K75" s="195"/>
      <c r="L75" s="195"/>
      <c r="M75" s="195"/>
      <c r="N75" s="195"/>
      <c r="O75" s="195"/>
    </row>
    <row r="76" spans="2:15" x14ac:dyDescent="0.25">
      <c r="B76" s="179" t="s">
        <v>133</v>
      </c>
      <c r="C76" s="177"/>
      <c r="D76" s="178">
        <f>D74*D75</f>
        <v>19140.073424246108</v>
      </c>
      <c r="E76" s="178">
        <f t="shared" ref="E76:H76" si="87">E74*E75</f>
        <v>19140.073424246108</v>
      </c>
      <c r="F76" s="178">
        <f t="shared" si="87"/>
        <v>19320.583218495471</v>
      </c>
      <c r="G76" s="178">
        <f t="shared" si="87"/>
        <v>19704.354458381153</v>
      </c>
      <c r="H76" s="178">
        <f t="shared" si="87"/>
        <v>20277.618968631548</v>
      </c>
      <c r="J76" s="177"/>
      <c r="K76" s="178"/>
      <c r="L76" s="178"/>
      <c r="M76" s="178"/>
      <c r="N76" s="178"/>
      <c r="O76" s="178"/>
    </row>
  </sheetData>
  <mergeCells count="12">
    <mergeCell ref="D30:H30"/>
    <mergeCell ref="K30:O30"/>
    <mergeCell ref="D6:H6"/>
    <mergeCell ref="J6:O6"/>
    <mergeCell ref="D18:H18"/>
    <mergeCell ref="K18:O18"/>
    <mergeCell ref="D42:H42"/>
    <mergeCell ref="K42:O42"/>
    <mergeCell ref="D54:H54"/>
    <mergeCell ref="K54:O54"/>
    <mergeCell ref="D66:H66"/>
    <mergeCell ref="K66:O66"/>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42"/>
  <sheetViews>
    <sheetView showGridLines="0" workbookViewId="0">
      <selection activeCell="I9" sqref="I9"/>
    </sheetView>
  </sheetViews>
  <sheetFormatPr defaultRowHeight="15" x14ac:dyDescent="0.25"/>
  <cols>
    <col min="1" max="1" width="3.28515625" customWidth="1"/>
    <col min="2" max="2" width="66.42578125" customWidth="1"/>
    <col min="3" max="3" width="60.5703125" bestFit="1" customWidth="1"/>
    <col min="4" max="4" width="13" customWidth="1"/>
    <col min="5" max="5" width="12.85546875" customWidth="1"/>
    <col min="6" max="6" width="11.85546875" customWidth="1"/>
    <col min="7" max="8" width="11.28515625" customWidth="1"/>
    <col min="9" max="9" width="12.7109375" customWidth="1"/>
  </cols>
  <sheetData>
    <row r="2" spans="2:9" x14ac:dyDescent="0.25">
      <c r="B2" s="28" t="s">
        <v>52</v>
      </c>
      <c r="C2" s="29"/>
      <c r="D2" s="29"/>
      <c r="E2" s="29"/>
      <c r="F2" s="29"/>
      <c r="G2" s="29"/>
      <c r="H2" s="29"/>
      <c r="I2" s="29"/>
    </row>
    <row r="3" spans="2:9" x14ac:dyDescent="0.25">
      <c r="B3" s="1"/>
      <c r="C3" s="1"/>
      <c r="D3" s="1"/>
      <c r="E3" s="1"/>
      <c r="F3" s="1"/>
      <c r="G3" s="1"/>
      <c r="H3" s="1"/>
      <c r="I3" s="1"/>
    </row>
    <row r="4" spans="2:9" x14ac:dyDescent="0.25">
      <c r="B4" s="3" t="s">
        <v>84</v>
      </c>
      <c r="C4" s="3" t="s">
        <v>3</v>
      </c>
      <c r="D4" s="55" t="s">
        <v>65</v>
      </c>
      <c r="E4" s="55" t="s">
        <v>66</v>
      </c>
      <c r="F4" s="55" t="s">
        <v>67</v>
      </c>
      <c r="G4" s="55" t="s">
        <v>85</v>
      </c>
      <c r="H4" s="58" t="s">
        <v>68</v>
      </c>
      <c r="I4" s="4" t="s">
        <v>1</v>
      </c>
    </row>
    <row r="5" spans="2:9" ht="17.25" customHeight="1" x14ac:dyDescent="0.25">
      <c r="B5" s="60" t="s">
        <v>88</v>
      </c>
      <c r="C5" s="5" t="s">
        <v>57</v>
      </c>
      <c r="D5" s="31">
        <f>'Forecasts by year'!D28</f>
        <v>19140.073424246108</v>
      </c>
      <c r="E5" s="31">
        <f>'Forecasts by year'!E28</f>
        <v>19140.073424246108</v>
      </c>
      <c r="F5" s="31">
        <f>'Forecasts by year'!F28</f>
        <v>19320.583218495471</v>
      </c>
      <c r="G5" s="31">
        <f>'Forecasts by year'!G28</f>
        <v>19704.354458381153</v>
      </c>
      <c r="H5" s="31">
        <f>'Forecasts by year'!H28</f>
        <v>20277.618968631548</v>
      </c>
      <c r="I5" s="198">
        <f>SUM(D5:H5)</f>
        <v>97582.703494000394</v>
      </c>
    </row>
    <row r="6" spans="2:9" ht="17.25" customHeight="1" x14ac:dyDescent="0.25">
      <c r="B6" s="196"/>
      <c r="C6" s="5" t="s">
        <v>58</v>
      </c>
      <c r="D6" s="31">
        <f>'Forecasts by year'!D40</f>
        <v>19140.073424246108</v>
      </c>
      <c r="E6" s="31">
        <f>'Forecasts by year'!E40</f>
        <v>19140.073424246108</v>
      </c>
      <c r="F6" s="31">
        <f>'Forecasts by year'!F40</f>
        <v>19320.583218495471</v>
      </c>
      <c r="G6" s="31">
        <f>'Forecasts by year'!G40</f>
        <v>19704.354458381153</v>
      </c>
      <c r="H6" s="31">
        <f>'Forecasts by year'!H40</f>
        <v>20277.618968631548</v>
      </c>
      <c r="I6" s="198">
        <f t="shared" ref="I6:I9" si="0">SUM(D6:H6)</f>
        <v>97582.703494000394</v>
      </c>
    </row>
    <row r="7" spans="2:9" x14ac:dyDescent="0.25">
      <c r="B7" s="7"/>
      <c r="C7" s="5" t="s">
        <v>59</v>
      </c>
      <c r="D7" s="6">
        <f>'Forecasts by year'!D52</f>
        <v>19140.073424246108</v>
      </c>
      <c r="E7" s="6">
        <f>'Forecasts by year'!E52</f>
        <v>19140.073424246108</v>
      </c>
      <c r="F7" s="6">
        <f>'Forecasts by year'!F52</f>
        <v>19320.583218495471</v>
      </c>
      <c r="G7" s="6">
        <f>'Forecasts by year'!G52</f>
        <v>19704.354458381153</v>
      </c>
      <c r="H7" s="6">
        <f>'Forecasts by year'!H52</f>
        <v>20277.618968631548</v>
      </c>
      <c r="I7" s="198">
        <f t="shared" si="0"/>
        <v>97582.703494000394</v>
      </c>
    </row>
    <row r="8" spans="2:9" x14ac:dyDescent="0.25">
      <c r="B8" s="7"/>
      <c r="C8" s="5" t="s">
        <v>69</v>
      </c>
      <c r="D8" s="6">
        <f>'Forecasts by year'!D64</f>
        <v>19140.073424246108</v>
      </c>
      <c r="E8" s="6">
        <f>'Forecasts by year'!E64</f>
        <v>19140.073424246108</v>
      </c>
      <c r="F8" s="6">
        <f>'Forecasts by year'!F64</f>
        <v>19320.583218495471</v>
      </c>
      <c r="G8" s="6">
        <f>'Forecasts by year'!G64</f>
        <v>19704.354458381153</v>
      </c>
      <c r="H8" s="6">
        <f>'Forecasts by year'!H64</f>
        <v>20277.618968631548</v>
      </c>
      <c r="I8" s="198">
        <f t="shared" si="0"/>
        <v>97582.703494000394</v>
      </c>
    </row>
    <row r="9" spans="2:9" x14ac:dyDescent="0.25">
      <c r="B9" s="7"/>
      <c r="C9" s="5" t="s">
        <v>71</v>
      </c>
      <c r="D9" s="6">
        <f>'Forecasts by year'!D76</f>
        <v>19140.073424246108</v>
      </c>
      <c r="E9" s="6">
        <f>'Forecasts by year'!E76</f>
        <v>19140.073424246108</v>
      </c>
      <c r="F9" s="6">
        <f>'Forecasts by year'!F76</f>
        <v>19320.583218495471</v>
      </c>
      <c r="G9" s="6">
        <f>'Forecasts by year'!G76</f>
        <v>19704.354458381153</v>
      </c>
      <c r="H9" s="6">
        <f>'Forecasts by year'!H76</f>
        <v>20277.618968631548</v>
      </c>
      <c r="I9" s="198">
        <f t="shared" si="0"/>
        <v>97582.703494000394</v>
      </c>
    </row>
    <row r="10" spans="2:9" x14ac:dyDescent="0.25">
      <c r="B10" s="8" t="s">
        <v>1</v>
      </c>
      <c r="C10" s="9"/>
      <c r="D10" s="10">
        <f>SUM(D5:D9)</f>
        <v>95700.367121230534</v>
      </c>
      <c r="E10" s="10">
        <f t="shared" ref="E10:I10" si="1">SUM(E5:E9)</f>
        <v>95700.367121230534</v>
      </c>
      <c r="F10" s="10">
        <f t="shared" si="1"/>
        <v>96602.916092477361</v>
      </c>
      <c r="G10" s="10">
        <f t="shared" si="1"/>
        <v>98521.772291905771</v>
      </c>
      <c r="H10" s="10">
        <f t="shared" si="1"/>
        <v>101388.09484315774</v>
      </c>
      <c r="I10" s="10">
        <f t="shared" si="1"/>
        <v>487913.51747000194</v>
      </c>
    </row>
    <row r="11" spans="2:9" x14ac:dyDescent="0.25">
      <c r="B11" s="1"/>
      <c r="C11" s="1"/>
      <c r="D11" s="1"/>
      <c r="E11" s="1"/>
      <c r="F11" s="1"/>
      <c r="G11" s="1"/>
      <c r="H11" s="1"/>
      <c r="I11" s="1"/>
    </row>
    <row r="12" spans="2:9" x14ac:dyDescent="0.25">
      <c r="B12" s="28" t="s">
        <v>27</v>
      </c>
      <c r="C12" s="29"/>
      <c r="D12" s="29"/>
      <c r="E12" s="29"/>
      <c r="F12" s="29"/>
      <c r="G12" s="29"/>
      <c r="H12" s="29"/>
      <c r="I12" s="29"/>
    </row>
    <row r="13" spans="2:9" x14ac:dyDescent="0.25">
      <c r="B13" s="1"/>
      <c r="C13" s="1"/>
      <c r="D13" s="1"/>
      <c r="E13" s="1"/>
      <c r="F13" s="1"/>
      <c r="G13" s="1"/>
      <c r="H13" s="1"/>
      <c r="I13" s="1"/>
    </row>
    <row r="14" spans="2:9" x14ac:dyDescent="0.25">
      <c r="B14" s="3" t="s">
        <v>4</v>
      </c>
      <c r="C14" s="11" t="s">
        <v>3</v>
      </c>
      <c r="D14" s="55" t="s">
        <v>65</v>
      </c>
      <c r="E14" s="55" t="s">
        <v>66</v>
      </c>
      <c r="F14" s="55" t="s">
        <v>67</v>
      </c>
      <c r="G14" s="55" t="s">
        <v>85</v>
      </c>
      <c r="H14" s="58" t="s">
        <v>68</v>
      </c>
      <c r="I14" s="4" t="s">
        <v>1</v>
      </c>
    </row>
    <row r="15" spans="2:9" x14ac:dyDescent="0.25">
      <c r="B15" s="60" t="s">
        <v>88</v>
      </c>
      <c r="C15" s="5" t="s">
        <v>57</v>
      </c>
      <c r="D15" s="57">
        <v>80</v>
      </c>
      <c r="E15" s="57">
        <v>80</v>
      </c>
      <c r="F15" s="57">
        <v>80</v>
      </c>
      <c r="G15" s="57">
        <v>80</v>
      </c>
      <c r="H15" s="57">
        <v>80</v>
      </c>
      <c r="I15" s="199">
        <f>SUM(D15:H15)</f>
        <v>400</v>
      </c>
    </row>
    <row r="16" spans="2:9" x14ac:dyDescent="0.25">
      <c r="B16" s="197"/>
      <c r="C16" s="12" t="s">
        <v>58</v>
      </c>
      <c r="D16" s="57">
        <v>80</v>
      </c>
      <c r="E16" s="57">
        <v>80</v>
      </c>
      <c r="F16" s="57">
        <v>80</v>
      </c>
      <c r="G16" s="57">
        <v>80</v>
      </c>
      <c r="H16" s="57">
        <v>80</v>
      </c>
      <c r="I16" s="199">
        <f t="shared" ref="I16:I20" si="2">SUM(D16:H16)</f>
        <v>400</v>
      </c>
    </row>
    <row r="17" spans="2:9" x14ac:dyDescent="0.25">
      <c r="B17" s="197"/>
      <c r="C17" s="12" t="s">
        <v>59</v>
      </c>
      <c r="D17" s="57">
        <v>80</v>
      </c>
      <c r="E17" s="57">
        <v>80</v>
      </c>
      <c r="F17" s="57">
        <v>80</v>
      </c>
      <c r="G17" s="57">
        <v>80</v>
      </c>
      <c r="H17" s="57">
        <v>80</v>
      </c>
      <c r="I17" s="199">
        <f t="shared" si="2"/>
        <v>400</v>
      </c>
    </row>
    <row r="18" spans="2:9" x14ac:dyDescent="0.25">
      <c r="B18" s="12"/>
      <c r="C18" s="14" t="s">
        <v>69</v>
      </c>
      <c r="D18" s="57">
        <v>80</v>
      </c>
      <c r="E18" s="57">
        <v>80</v>
      </c>
      <c r="F18" s="57">
        <v>80</v>
      </c>
      <c r="G18" s="57">
        <v>80</v>
      </c>
      <c r="H18" s="57">
        <v>80</v>
      </c>
      <c r="I18" s="199">
        <f t="shared" si="2"/>
        <v>400</v>
      </c>
    </row>
    <row r="19" spans="2:9" x14ac:dyDescent="0.25">
      <c r="B19" s="12"/>
      <c r="C19" s="12" t="s">
        <v>71</v>
      </c>
      <c r="D19" s="57">
        <v>80</v>
      </c>
      <c r="E19" s="57">
        <v>80</v>
      </c>
      <c r="F19" s="57">
        <v>80</v>
      </c>
      <c r="G19" s="57">
        <v>80</v>
      </c>
      <c r="H19" s="57">
        <v>80</v>
      </c>
      <c r="I19" s="199">
        <f t="shared" si="2"/>
        <v>400</v>
      </c>
    </row>
    <row r="20" spans="2:9" x14ac:dyDescent="0.25">
      <c r="B20" s="8" t="s">
        <v>17</v>
      </c>
      <c r="C20" s="9"/>
      <c r="D20" s="15">
        <f t="shared" ref="D20:H20" si="3">SUM(D15:D19)</f>
        <v>400</v>
      </c>
      <c r="E20" s="15">
        <f t="shared" si="3"/>
        <v>400</v>
      </c>
      <c r="F20" s="15">
        <f t="shared" si="3"/>
        <v>400</v>
      </c>
      <c r="G20" s="15">
        <f t="shared" si="3"/>
        <v>400</v>
      </c>
      <c r="H20" s="15">
        <f t="shared" si="3"/>
        <v>400</v>
      </c>
      <c r="I20" s="199">
        <f t="shared" si="2"/>
        <v>2000</v>
      </c>
    </row>
    <row r="21" spans="2:9" x14ac:dyDescent="0.25">
      <c r="B21" s="1"/>
      <c r="C21" s="1"/>
      <c r="D21" s="16"/>
      <c r="E21" s="16"/>
      <c r="F21" s="16"/>
      <c r="G21" s="16"/>
      <c r="H21" s="16"/>
      <c r="I21" s="16"/>
    </row>
    <row r="22" spans="2:9" x14ac:dyDescent="0.25">
      <c r="B22" s="17" t="s">
        <v>6</v>
      </c>
      <c r="C22" s="1"/>
      <c r="D22" s="16"/>
      <c r="E22" s="16"/>
      <c r="F22" s="16"/>
      <c r="G22" s="16"/>
      <c r="H22" s="16"/>
      <c r="I22" s="16"/>
    </row>
    <row r="23" spans="2:9" x14ac:dyDescent="0.25">
      <c r="B23" s="233" t="s">
        <v>92</v>
      </c>
      <c r="C23" s="251"/>
      <c r="D23" s="251"/>
      <c r="E23" s="251"/>
      <c r="F23" s="251"/>
      <c r="G23" s="251"/>
      <c r="H23" s="251"/>
      <c r="I23" s="251"/>
    </row>
    <row r="24" spans="2:9" x14ac:dyDescent="0.25">
      <c r="B24" s="252"/>
      <c r="C24" s="252"/>
      <c r="D24" s="252"/>
      <c r="E24" s="252"/>
      <c r="F24" s="252"/>
      <c r="G24" s="252"/>
      <c r="H24" s="252"/>
      <c r="I24" s="252"/>
    </row>
    <row r="25" spans="2:9" x14ac:dyDescent="0.25">
      <c r="B25" s="1"/>
      <c r="C25" s="1"/>
      <c r="D25" s="16"/>
      <c r="E25" s="16"/>
      <c r="F25" s="16"/>
      <c r="G25" s="16"/>
      <c r="H25" s="16"/>
      <c r="I25" s="16"/>
    </row>
    <row r="26" spans="2:9" x14ac:dyDescent="0.25">
      <c r="B26" s="28" t="s">
        <v>28</v>
      </c>
      <c r="C26" s="29"/>
      <c r="D26" s="29"/>
      <c r="E26" s="29"/>
      <c r="F26" s="29"/>
      <c r="G26" s="29"/>
      <c r="H26" s="29"/>
      <c r="I26" s="29"/>
    </row>
    <row r="27" spans="2:9" x14ac:dyDescent="0.25">
      <c r="B27" s="1"/>
      <c r="C27" s="1"/>
      <c r="D27" s="1"/>
      <c r="E27" s="1"/>
      <c r="F27" s="1"/>
      <c r="G27" s="1"/>
      <c r="H27" s="1"/>
      <c r="I27" s="1"/>
    </row>
    <row r="28" spans="2:9" x14ac:dyDescent="0.25">
      <c r="B28" s="18" t="s">
        <v>26</v>
      </c>
      <c r="C28" s="19"/>
      <c r="D28" s="19"/>
      <c r="E28" s="19"/>
      <c r="F28" s="19"/>
      <c r="G28" s="19"/>
      <c r="H28" s="19"/>
      <c r="I28" s="19"/>
    </row>
    <row r="29" spans="2:9" x14ac:dyDescent="0.25">
      <c r="B29" s="237" t="s">
        <v>93</v>
      </c>
      <c r="C29" s="237"/>
      <c r="D29" s="237"/>
      <c r="E29" s="237"/>
      <c r="F29" s="237"/>
      <c r="G29" s="237"/>
      <c r="H29" s="237"/>
      <c r="I29" s="237"/>
    </row>
    <row r="30" spans="2:9" x14ac:dyDescent="0.25">
      <c r="B30" s="239"/>
      <c r="C30" s="239"/>
      <c r="D30" s="239"/>
      <c r="E30" s="239"/>
      <c r="F30" s="239"/>
      <c r="G30" s="239"/>
      <c r="H30" s="239"/>
      <c r="I30" s="239"/>
    </row>
    <row r="31" spans="2:9" x14ac:dyDescent="0.25">
      <c r="B31" s="20"/>
      <c r="C31" s="21"/>
      <c r="D31" s="21"/>
      <c r="E31" s="21"/>
      <c r="F31" s="21"/>
      <c r="G31" s="21"/>
      <c r="H31" s="21"/>
      <c r="I31" s="21"/>
    </row>
    <row r="32" spans="2:9" x14ac:dyDescent="0.25">
      <c r="B32" s="1"/>
      <c r="C32" s="1"/>
      <c r="D32" s="1"/>
      <c r="E32" s="1"/>
      <c r="F32" s="1"/>
      <c r="G32" s="1"/>
      <c r="H32" s="1"/>
      <c r="I32" s="1"/>
    </row>
    <row r="33" spans="2:9" x14ac:dyDescent="0.25">
      <c r="B33" s="33" t="s">
        <v>49</v>
      </c>
      <c r="C33" s="34"/>
      <c r="D33" s="253" t="s">
        <v>139</v>
      </c>
      <c r="E33" s="253"/>
      <c r="F33" s="253"/>
      <c r="G33" s="253"/>
      <c r="H33" s="253"/>
      <c r="I33" s="34"/>
    </row>
    <row r="34" spans="2:9" ht="15.75" customHeight="1" x14ac:dyDescent="0.25">
      <c r="B34" s="2" t="s">
        <v>20</v>
      </c>
      <c r="C34" s="22" t="s">
        <v>3</v>
      </c>
      <c r="D34" s="55" t="s">
        <v>65</v>
      </c>
      <c r="E34" s="55" t="s">
        <v>66</v>
      </c>
      <c r="F34" s="55" t="s">
        <v>67</v>
      </c>
      <c r="G34" s="55" t="s">
        <v>85</v>
      </c>
      <c r="H34" s="58" t="s">
        <v>68</v>
      </c>
      <c r="I34" s="23" t="s">
        <v>1</v>
      </c>
    </row>
    <row r="35" spans="2:9" s="182" customFormat="1" x14ac:dyDescent="0.25">
      <c r="B35" s="200" t="s">
        <v>140</v>
      </c>
      <c r="C35" s="201"/>
      <c r="D35" s="56">
        <f>'Forecasts by year'!D8</f>
        <v>47442.927948485994</v>
      </c>
      <c r="E35" s="56">
        <f>'Forecasts by year'!E8</f>
        <v>47442.927948485994</v>
      </c>
      <c r="F35" s="56">
        <f>'Forecasts by year'!F8</f>
        <v>47964.800155919336</v>
      </c>
      <c r="G35" s="56">
        <f>'Forecasts by year'!G8</f>
        <v>49074.321913126056</v>
      </c>
      <c r="H35" s="56">
        <f>'Forecasts by year'!H8</f>
        <v>50731.688022547736</v>
      </c>
      <c r="I35" s="202">
        <f t="shared" ref="I35:I37" si="4">SUM(D35:H35)</f>
        <v>242656.66598856513</v>
      </c>
    </row>
    <row r="36" spans="2:9" s="182" customFormat="1" x14ac:dyDescent="0.25">
      <c r="B36" s="200" t="s">
        <v>141</v>
      </c>
      <c r="C36" s="185"/>
      <c r="D36" s="56">
        <f>'Forecasts by year'!D9</f>
        <v>7892.9745153385275</v>
      </c>
      <c r="E36" s="56">
        <f>'Forecasts by year'!E9</f>
        <v>7892.9745153385275</v>
      </c>
      <c r="F36" s="56">
        <f>'Forecasts by year'!F9</f>
        <v>7892.9745153385275</v>
      </c>
      <c r="G36" s="56">
        <f>'Forecasts by year'!G9</f>
        <v>7892.9745153385275</v>
      </c>
      <c r="H36" s="56">
        <f>'Forecasts by year'!H9</f>
        <v>7892.9745153385275</v>
      </c>
      <c r="I36" s="202">
        <f t="shared" si="4"/>
        <v>39464.872576692636</v>
      </c>
    </row>
    <row r="37" spans="2:9" s="182" customFormat="1" x14ac:dyDescent="0.25">
      <c r="B37" s="200" t="s">
        <v>105</v>
      </c>
      <c r="C37" s="185"/>
      <c r="D37" s="56">
        <f>'Forecasts by year'!D10</f>
        <v>0</v>
      </c>
      <c r="E37" s="56">
        <f>'Forecasts by year'!E10</f>
        <v>0</v>
      </c>
      <c r="F37" s="56">
        <f>'Forecasts by year'!F10</f>
        <v>0</v>
      </c>
      <c r="G37" s="56">
        <f>'Forecasts by year'!G10</f>
        <v>0</v>
      </c>
      <c r="H37" s="56">
        <f>'Forecasts by year'!H10</f>
        <v>0</v>
      </c>
      <c r="I37" s="202">
        <f t="shared" si="4"/>
        <v>0</v>
      </c>
    </row>
    <row r="38" spans="2:9" s="182" customFormat="1" x14ac:dyDescent="0.25">
      <c r="B38" s="203" t="s">
        <v>142</v>
      </c>
      <c r="C38" s="185"/>
      <c r="D38" s="204">
        <f>'Forecasts by year'!D11</f>
        <v>55335.902463824517</v>
      </c>
      <c r="E38" s="204">
        <f>'Forecasts by year'!E11</f>
        <v>55335.902463824517</v>
      </c>
      <c r="F38" s="204">
        <f>'Forecasts by year'!F11</f>
        <v>55857.774671257859</v>
      </c>
      <c r="G38" s="204">
        <f>'Forecasts by year'!G11</f>
        <v>56967.296428464579</v>
      </c>
      <c r="H38" s="204">
        <f>'Forecasts by year'!H11</f>
        <v>58624.662537886252</v>
      </c>
      <c r="I38" s="202">
        <f>SUM(D38:H38)</f>
        <v>282121.53856525774</v>
      </c>
    </row>
    <row r="39" spans="2:9" x14ac:dyDescent="0.25">
      <c r="B39" s="7" t="s">
        <v>109</v>
      </c>
      <c r="C39" s="12"/>
      <c r="D39" s="56">
        <f>'Forecasts by year'!D12</f>
        <v>25782.469530191698</v>
      </c>
      <c r="E39" s="56">
        <f>'Forecasts by year'!E12</f>
        <v>25782.469530191698</v>
      </c>
      <c r="F39" s="56">
        <f>'Forecasts by year'!F12</f>
        <v>26025.623679445886</v>
      </c>
      <c r="G39" s="56">
        <f>'Forecasts by year'!G12</f>
        <v>26542.579392185333</v>
      </c>
      <c r="H39" s="56">
        <f>'Forecasts by year'!H12</f>
        <v>27314.790367590896</v>
      </c>
      <c r="I39" s="202">
        <f>SUM(D39:H39)</f>
        <v>131447.93249960552</v>
      </c>
    </row>
    <row r="40" spans="2:9" x14ac:dyDescent="0.25">
      <c r="B40" s="7" t="s">
        <v>110</v>
      </c>
      <c r="C40" s="5"/>
      <c r="D40" s="56">
        <f>'Forecasts by year'!D13</f>
        <v>8874.6384075471888</v>
      </c>
      <c r="E40" s="56">
        <f>'Forecasts by year'!E13</f>
        <v>8874.6384075471888</v>
      </c>
      <c r="F40" s="56">
        <f>'Forecasts by year'!F13</f>
        <v>8958.3350119162442</v>
      </c>
      <c r="G40" s="56">
        <f>'Forecasts by year'!G13</f>
        <v>9136.2774319744167</v>
      </c>
      <c r="H40" s="56">
        <f>'Forecasts by year'!H13</f>
        <v>9402.0818062620929</v>
      </c>
      <c r="I40" s="202">
        <f>SUM(D40:H40)</f>
        <v>45245.97106524714</v>
      </c>
    </row>
    <row r="41" spans="2:9" x14ac:dyDescent="0.25">
      <c r="B41" s="7" t="s">
        <v>127</v>
      </c>
      <c r="C41" s="5"/>
      <c r="D41" s="56">
        <f>'Forecasts by year'!D14</f>
        <v>5707.3567196671502</v>
      </c>
      <c r="E41" s="56">
        <f>'Forecasts by year'!E14</f>
        <v>5707.3567196671502</v>
      </c>
      <c r="F41" s="56">
        <f>'Forecasts by year'!F14</f>
        <v>5761.1827298573598</v>
      </c>
      <c r="G41" s="56">
        <f>'Forecasts by year'!G14</f>
        <v>5875.619039281436</v>
      </c>
      <c r="H41" s="56">
        <f>'Forecasts by year'!H14</f>
        <v>6046.5601314185042</v>
      </c>
      <c r="I41" s="202">
        <f>SUM(D41:H41)</f>
        <v>29098.075339891599</v>
      </c>
    </row>
    <row r="42" spans="2:9" x14ac:dyDescent="0.25">
      <c r="B42" s="24" t="s">
        <v>1</v>
      </c>
      <c r="C42" s="25"/>
      <c r="D42" s="26">
        <f>SUM(D38:D41)</f>
        <v>95700.367121230549</v>
      </c>
      <c r="E42" s="26">
        <f t="shared" ref="E42:H42" si="5">SUM(E38:E41)</f>
        <v>95700.367121230549</v>
      </c>
      <c r="F42" s="26">
        <f t="shared" si="5"/>
        <v>96602.916092477361</v>
      </c>
      <c r="G42" s="26">
        <f t="shared" si="5"/>
        <v>98521.772291905756</v>
      </c>
      <c r="H42" s="26">
        <f t="shared" si="5"/>
        <v>101388.09484315774</v>
      </c>
      <c r="I42" s="27">
        <f>SUM(I38:I41)</f>
        <v>487913.517470002</v>
      </c>
    </row>
  </sheetData>
  <mergeCells count="3">
    <mergeCell ref="B23:I24"/>
    <mergeCell ref="B29:I30"/>
    <mergeCell ref="D33:H3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price</vt:lpstr>
      <vt:lpstr>Historical Revenue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2018-04-17T01:30:02Z</dcterms:modified>
</cp:coreProperties>
</file>