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5_Notice of Arrangements &amp; Completion Notices\"/>
    </mc:Choice>
  </mc:AlternateContent>
  <xr:revisionPtr revIDLastSave="0" documentId="13_ncr:1_{70DE681F-7931-4CBE-8A64-9F7348C0E88B}"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price" sheetId="11" r:id="rId4"/>
    <sheet name="Historical Revenue" sheetId="13" r:id="rId5"/>
    <sheet name="Forecasts by year" sheetId="17" r:id="rId6"/>
    <sheet name="Forecast Revenue - Costs" sheetId="16" r:id="rId7"/>
  </sheets>
  <externalReferences>
    <externalReference r:id="rId8"/>
  </externalReferences>
  <calcPr calcId="171027"/>
</workbook>
</file>

<file path=xl/calcChain.xml><?xml version="1.0" encoding="utf-8"?>
<calcChain xmlns="http://schemas.openxmlformats.org/spreadsheetml/2006/main">
  <c r="B20" i="9" l="1"/>
  <c r="H5" i="17" l="1"/>
  <c r="G5" i="17"/>
  <c r="F5" i="17"/>
  <c r="E5" i="17"/>
  <c r="D5" i="17"/>
  <c r="H2" i="17"/>
  <c r="G2" i="17"/>
  <c r="F2" i="17"/>
  <c r="E2" i="17"/>
  <c r="D2" i="17"/>
  <c r="H1" i="17"/>
  <c r="G1" i="17"/>
  <c r="F1" i="17"/>
  <c r="E1" i="17"/>
  <c r="D1" i="17"/>
  <c r="C21" i="17" l="1"/>
  <c r="D21" i="17" s="1"/>
  <c r="E27" i="17"/>
  <c r="F27" i="17"/>
  <c r="G27" i="17"/>
  <c r="H27" i="17"/>
  <c r="D27" i="17"/>
  <c r="K21" i="17"/>
  <c r="L21" i="17" s="1"/>
  <c r="M21" i="17" s="1"/>
  <c r="N21" i="17" s="1"/>
  <c r="O21" i="17" s="1"/>
  <c r="K20" i="17"/>
  <c r="L20" i="17" s="1"/>
  <c r="M20" i="17" s="1"/>
  <c r="N20" i="17" s="1"/>
  <c r="O20" i="17" s="1"/>
  <c r="O5" i="17"/>
  <c r="M5" i="17"/>
  <c r="O1" i="17"/>
  <c r="N1" i="17"/>
  <c r="M1" i="17"/>
  <c r="L1" i="17"/>
  <c r="G9" i="11"/>
  <c r="J9" i="11"/>
  <c r="K9" i="11"/>
  <c r="L9" i="11"/>
  <c r="E21" i="17" l="1"/>
  <c r="E10" i="17" s="1"/>
  <c r="E29" i="16" s="1"/>
  <c r="D10" i="17"/>
  <c r="D29" i="16" s="1"/>
  <c r="K5" i="17"/>
  <c r="N5" i="17"/>
  <c r="F21" i="17"/>
  <c r="F10" i="17" s="1"/>
  <c r="F29" i="16" s="1"/>
  <c r="K1" i="17"/>
  <c r="L5" i="17"/>
  <c r="G21" i="17" l="1"/>
  <c r="G10" i="17" s="1"/>
  <c r="G29" i="16" s="1"/>
  <c r="K19" i="17"/>
  <c r="I17" i="13"/>
  <c r="I18" i="13"/>
  <c r="I16" i="13"/>
  <c r="G19" i="13"/>
  <c r="H19" i="13"/>
  <c r="I8" i="13"/>
  <c r="I9" i="13"/>
  <c r="I10" i="13"/>
  <c r="I7" i="13"/>
  <c r="G11" i="13"/>
  <c r="H11" i="13"/>
  <c r="I14" i="15"/>
  <c r="I13" i="15"/>
  <c r="G15" i="15"/>
  <c r="H15" i="15"/>
  <c r="I5" i="15"/>
  <c r="I6" i="15"/>
  <c r="I7" i="15"/>
  <c r="I8" i="15"/>
  <c r="I4" i="15"/>
  <c r="G9" i="15"/>
  <c r="H9" i="15"/>
  <c r="H21" i="17" l="1"/>
  <c r="H10" i="17" s="1"/>
  <c r="H29" i="16" s="1"/>
  <c r="I29" i="16" s="1"/>
  <c r="K22" i="17"/>
  <c r="L19" i="17"/>
  <c r="M19" i="17" l="1"/>
  <c r="L22" i="17"/>
  <c r="F9" i="11"/>
  <c r="N19" i="17" l="1"/>
  <c r="M22" i="17"/>
  <c r="O19" i="17" l="1"/>
  <c r="O22" i="17" s="1"/>
  <c r="N22" i="17"/>
  <c r="F15" i="15"/>
  <c r="E15" i="15"/>
  <c r="D15" i="15"/>
  <c r="I15" i="15" l="1"/>
  <c r="E9" i="15"/>
  <c r="D9" i="15"/>
  <c r="H12" i="16"/>
  <c r="G12" i="16"/>
  <c r="F12" i="16"/>
  <c r="E12" i="16"/>
  <c r="I11" i="16"/>
  <c r="C5" i="16"/>
  <c r="C11" i="16" s="1"/>
  <c r="F19" i="13"/>
  <c r="E19" i="13"/>
  <c r="D19" i="13"/>
  <c r="F11" i="13"/>
  <c r="E11" i="13"/>
  <c r="D11" i="13"/>
  <c r="G57" i="8" l="1"/>
  <c r="F57" i="8"/>
  <c r="E57" i="8"/>
  <c r="D57" i="8"/>
  <c r="I12" i="16"/>
  <c r="I11" i="13"/>
  <c r="I19" i="13"/>
  <c r="F9" i="15"/>
  <c r="D12" i="16"/>
  <c r="C57" i="8" l="1"/>
  <c r="I9" i="15"/>
  <c r="D3" i="9" l="1"/>
  <c r="H57" i="8" l="1"/>
  <c r="H7" i="11" l="1"/>
  <c r="H9" i="11" l="1"/>
  <c r="C19" i="17" s="1"/>
  <c r="D19" i="17" s="1"/>
  <c r="E19" i="17" l="1"/>
  <c r="D8" i="17"/>
  <c r="D27" i="16" s="1"/>
  <c r="E8" i="17" l="1"/>
  <c r="E27" i="16" s="1"/>
  <c r="F19" i="17"/>
  <c r="F8" i="17" l="1"/>
  <c r="F27" i="16" s="1"/>
  <c r="G19" i="17"/>
  <c r="G8" i="17" l="1"/>
  <c r="G27" i="16" s="1"/>
  <c r="H19" i="17"/>
  <c r="H8" i="17" l="1"/>
  <c r="H27" i="16" s="1"/>
  <c r="I27" i="16" s="1"/>
  <c r="I7" i="11" l="1"/>
  <c r="I9" i="11" l="1"/>
  <c r="C20" i="17" s="1"/>
  <c r="D20" i="17" s="1"/>
  <c r="M7" i="11"/>
  <c r="M9" i="11" l="1"/>
  <c r="C22" i="17" s="1"/>
  <c r="D9" i="17"/>
  <c r="D28" i="16" s="1"/>
  <c r="E20" i="17"/>
  <c r="D22" i="17"/>
  <c r="D11" i="17" l="1"/>
  <c r="D30" i="16" s="1"/>
  <c r="E9" i="17"/>
  <c r="E28" i="16" s="1"/>
  <c r="F20" i="17"/>
  <c r="E22" i="17"/>
  <c r="F9" i="17" l="1"/>
  <c r="F28" i="16" s="1"/>
  <c r="G20" i="17"/>
  <c r="F22" i="17"/>
  <c r="C41" i="8"/>
  <c r="E11" i="17"/>
  <c r="E30" i="16" s="1"/>
  <c r="D41" i="8" l="1"/>
  <c r="G9" i="17"/>
  <c r="G28" i="16" s="1"/>
  <c r="H20" i="17"/>
  <c r="G22" i="17"/>
  <c r="F11" i="17"/>
  <c r="F30" i="16" s="1"/>
  <c r="H9" i="17" l="1"/>
  <c r="H28" i="16" s="1"/>
  <c r="I28" i="16" s="1"/>
  <c r="H22" i="17"/>
  <c r="E41" i="8"/>
  <c r="G11" i="17"/>
  <c r="G30" i="16" s="1"/>
  <c r="H11" i="17" l="1"/>
  <c r="H30" i="16" s="1"/>
  <c r="F41" i="8"/>
  <c r="I30" i="16" l="1"/>
  <c r="G41" i="8"/>
  <c r="H41" i="8" l="1"/>
  <c r="F4" i="17" l="1"/>
  <c r="E4" i="17"/>
  <c r="G4" i="17"/>
  <c r="H4" i="17"/>
  <c r="D4" i="17"/>
  <c r="O7" i="11"/>
  <c r="O9" i="11" s="1"/>
  <c r="C24" i="17" s="1"/>
  <c r="L4" i="17" l="1"/>
  <c r="L24" i="17" s="1"/>
  <c r="E24" i="17"/>
  <c r="E13" i="17" s="1"/>
  <c r="E32" i="16" s="1"/>
  <c r="K4" i="17"/>
  <c r="K24" i="17" s="1"/>
  <c r="D24" i="17"/>
  <c r="D13" i="17" s="1"/>
  <c r="D32" i="16" s="1"/>
  <c r="M4" i="17"/>
  <c r="M24" i="17" s="1"/>
  <c r="F24" i="17"/>
  <c r="F13" i="17" s="1"/>
  <c r="F32" i="16" s="1"/>
  <c r="O4" i="17"/>
  <c r="O24" i="17" s="1"/>
  <c r="H24" i="17"/>
  <c r="H13" i="17" s="1"/>
  <c r="H32" i="16" s="1"/>
  <c r="N4" i="17"/>
  <c r="N24" i="17" s="1"/>
  <c r="G24" i="17"/>
  <c r="G13" i="17" s="1"/>
  <c r="G32" i="16" s="1"/>
  <c r="I32" i="16" l="1"/>
  <c r="G3" i="17"/>
  <c r="F3" i="17"/>
  <c r="H3" i="17"/>
  <c r="D3" i="17"/>
  <c r="E3" i="17"/>
  <c r="N7" i="11"/>
  <c r="P7" i="11" l="1"/>
  <c r="P9" i="11" s="1"/>
  <c r="C25" i="17" s="1"/>
  <c r="N9" i="11"/>
  <c r="C23" i="17" s="1"/>
  <c r="M3" i="17"/>
  <c r="M23" i="17" s="1"/>
  <c r="M25" i="17" s="1"/>
  <c r="M26" i="17" s="1"/>
  <c r="F23" i="17"/>
  <c r="L3" i="17"/>
  <c r="L23" i="17" s="1"/>
  <c r="L25" i="17" s="1"/>
  <c r="L26" i="17" s="1"/>
  <c r="E23" i="17"/>
  <c r="N3" i="17"/>
  <c r="N23" i="17" s="1"/>
  <c r="N25" i="17" s="1"/>
  <c r="N26" i="17" s="1"/>
  <c r="G23" i="17"/>
  <c r="K3" i="17"/>
  <c r="K23" i="17" s="1"/>
  <c r="K25" i="17" s="1"/>
  <c r="K26" i="17" s="1"/>
  <c r="D23" i="17"/>
  <c r="O3" i="17"/>
  <c r="O23" i="17" s="1"/>
  <c r="O25" i="17" s="1"/>
  <c r="O26" i="17" s="1"/>
  <c r="H23" i="17"/>
  <c r="H12" i="17" l="1"/>
  <c r="H31" i="16" s="1"/>
  <c r="H25" i="17"/>
  <c r="H14" i="17" s="1"/>
  <c r="H33" i="16" s="1"/>
  <c r="D12" i="17"/>
  <c r="D31" i="16" s="1"/>
  <c r="D25" i="17"/>
  <c r="D14" i="17" s="1"/>
  <c r="D33" i="16" s="1"/>
  <c r="E12" i="17"/>
  <c r="E31" i="16" s="1"/>
  <c r="E25" i="17"/>
  <c r="E14" i="17" s="1"/>
  <c r="E33" i="16" s="1"/>
  <c r="Q7" i="11"/>
  <c r="Q9" i="11" s="1"/>
  <c r="G12" i="17"/>
  <c r="G31" i="16" s="1"/>
  <c r="G26" i="17"/>
  <c r="G25" i="17"/>
  <c r="G14" i="17" s="1"/>
  <c r="G33" i="16" s="1"/>
  <c r="F12" i="17"/>
  <c r="F31" i="16" s="1"/>
  <c r="F25" i="17"/>
  <c r="F14" i="17" s="1"/>
  <c r="F33" i="16" s="1"/>
  <c r="H34" i="16" l="1"/>
  <c r="E43" i="8"/>
  <c r="E45" i="8" s="1"/>
  <c r="D26" i="17"/>
  <c r="D28" i="17" s="1"/>
  <c r="G15" i="17"/>
  <c r="G28" i="17"/>
  <c r="I31" i="16"/>
  <c r="D34" i="16"/>
  <c r="F26" i="17"/>
  <c r="F43" i="8"/>
  <c r="F45" i="8" s="1"/>
  <c r="G34" i="16"/>
  <c r="E26" i="17"/>
  <c r="H26" i="17"/>
  <c r="C26" i="17"/>
  <c r="D7" i="8"/>
  <c r="D15" i="17"/>
  <c r="F34" i="16"/>
  <c r="D43" i="8"/>
  <c r="D45" i="8" s="1"/>
  <c r="E34" i="16"/>
  <c r="C43" i="8"/>
  <c r="I33" i="16"/>
  <c r="G43" i="8"/>
  <c r="G45" i="8" s="1"/>
  <c r="F15" i="17" l="1"/>
  <c r="F28" i="17"/>
  <c r="G5" i="16"/>
  <c r="G6" i="16" s="1"/>
  <c r="G16" i="17"/>
  <c r="H28" i="17"/>
  <c r="H15" i="17"/>
  <c r="D5" i="16"/>
  <c r="D16" i="17"/>
  <c r="E15" i="17"/>
  <c r="E28" i="17"/>
  <c r="I34" i="16"/>
  <c r="H43" i="8"/>
  <c r="H45" i="8" s="1"/>
  <c r="C45" i="8"/>
  <c r="F16" i="17" l="1"/>
  <c r="F5" i="16"/>
  <c r="F6" i="16" s="1"/>
  <c r="D6" i="16"/>
  <c r="H5" i="16"/>
  <c r="H6" i="16" s="1"/>
  <c r="H16" i="17"/>
  <c r="E5" i="16"/>
  <c r="E6" i="16" s="1"/>
  <c r="E16" i="17"/>
  <c r="I5" i="16" l="1"/>
  <c r="I6" i="16" s="1"/>
</calcChain>
</file>

<file path=xl/sharedStrings.xml><?xml version="1.0" encoding="utf-8"?>
<sst xmlns="http://schemas.openxmlformats.org/spreadsheetml/2006/main" count="216" uniqueCount="135">
  <si>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</si>
  <si>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</si>
  <si>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</si>
  <si>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</si>
  <si>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</si>
  <si>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</si>
  <si>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</si>
  <si>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</si>
  <si>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</si>
  <si>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</si>
  <si>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</si>
  <si>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</si>
  <si>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</si>
  <si>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</si>
  <si>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</si>
  <si>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</si>
  <si>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</si>
  <si>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</si>
  <si>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</si>
  <si>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</si>
  <si>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Admin Officer</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</si>
  <si>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</si>
  <si>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</si>
  <si>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</si>
  <si>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</si>
  <si>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</si>
  <si>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</si>
  <si>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</si>
  <si>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</si>
  <si>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</si>
  <si>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</si>
  <si>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</si>
  <si>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</si>
  <si>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</si>
  <si>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</si>
  <si>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</si>
  <si>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</si>
  <si>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</si>
  <si>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</si>
  <si>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</si>
  <si>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</si>
  <si>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</si>
  <si>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</si>
  <si>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</si>
  <si>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</si>
  <si>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</si>
  <si>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</si>
  <si>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</si>
  <si>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</si>
  <si>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</si>
  <si>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</si>
  <si>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</si>
  <si>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</si>
  <si>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</si>
  <si>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</si>
  <si>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R2a</t>
  </si>
  <si>
    <t>Alternative Control Service - Bottom Up Estimation</t>
  </si>
  <si>
    <t>Network Service:</t>
  </si>
  <si>
    <t>FY16/17</t>
  </si>
  <si>
    <t>FY15/16</t>
  </si>
  <si>
    <t>FY14/15</t>
  </si>
  <si>
    <t>FY19/20</t>
  </si>
  <si>
    <t>FY20/21</t>
  </si>
  <si>
    <t>FY21/22</t>
  </si>
  <si>
    <t>FY23/24</t>
  </si>
  <si>
    <t>Time on Task (Hours)</t>
  </si>
  <si>
    <t>Contestable Works Database</t>
  </si>
  <si>
    <t>Bottom Up Estimation</t>
  </si>
  <si>
    <t xml:space="preserve">Existing Service Description (2014 - 19) </t>
  </si>
  <si>
    <t>Notices of Arrangement and Completion Notices
A distributor may be required to perform work of an administrative nature where a local council requires evidence in writing from the distributor that all necessary arrangements have been made to supply electricity to a development. This may include receiving and checking subdivision plans and 88 B instruments, copying subdivision plans, checking and recording easement details, assessing supply availability, liaising with developers if errors or changes are required and preparing notifications of arrangement.
A distributor may also be required to provide a completion notice (other than a notice of arrangement). This applies where the customer/developer or ASP requests distributor to provide documentation confirming progress of work. Usually associated with discharging contractual arrangements (e.g. progress payments) to meet contractual undertakings.</t>
  </si>
  <si>
    <t>Completion Notice - other than NOA (NEW)</t>
  </si>
  <si>
    <t xml:space="preserve"> - </t>
  </si>
  <si>
    <t>New Service</t>
  </si>
  <si>
    <r>
      <t xml:space="preserve">
</t>
    </r>
    <r>
      <rPr>
        <sz val="10"/>
        <color rgb="FFFF0000"/>
        <rFont val="Arial"/>
        <family val="2"/>
      </rPr>
      <t>New Service</t>
    </r>
  </si>
  <si>
    <t>Completion Notice - Other than NOA</t>
  </si>
  <si>
    <t>Completion Notice other than NOA (hourly rate)</t>
  </si>
  <si>
    <t>Completion notice processing</t>
  </si>
  <si>
    <t>Hourly Rate</t>
  </si>
  <si>
    <t>Project Code</t>
  </si>
  <si>
    <t>FY22/23</t>
  </si>
  <si>
    <t>Operating Costs (on IO's, work orders, cost objects, cost centres)</t>
  </si>
  <si>
    <t>Projected Volumes for FY2019/24 Regulatory Period</t>
  </si>
  <si>
    <t xml:space="preserve">Operating Costs - </t>
  </si>
  <si>
    <t>New Service. No historical costs available.</t>
  </si>
  <si>
    <t>New Service. No historical revenue available.</t>
  </si>
  <si>
    <t>FY17/18</t>
  </si>
  <si>
    <t>FY18/19</t>
  </si>
  <si>
    <t xml:space="preserve">New Service - Completion Notice - other than NOA </t>
  </si>
  <si>
    <r>
      <t xml:space="preserve">
Completion Notice - other than NOA
</t>
    </r>
    <r>
      <rPr>
        <sz val="10"/>
        <color theme="1"/>
        <rFont val="Arial"/>
        <family val="2"/>
      </rPr>
      <t>Provision of completion notice p</t>
    </r>
    <r>
      <rPr>
        <sz val="11"/>
        <color theme="1"/>
        <rFont val="Calibri"/>
        <family val="2"/>
        <scheme val="minor"/>
      </rPr>
      <t>rior to issue of Notice of Arrangement.  An ASP may request the DSNP to provide a "Completion Notice" to verify that the work have been completed and meet the DSNP's standards.</t>
    </r>
  </si>
  <si>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</si>
  <si>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</si>
  <si>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</si>
  <si>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</si>
  <si>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</si>
  <si>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</si>
  <si>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</si>
  <si>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</si>
  <si>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</si>
  <si>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</si>
  <si>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</si>
  <si>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</si>
  <si>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</si>
  <si>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</si>
  <si>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</si>
  <si>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</si>
  <si>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</si>
  <si>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</si>
  <si>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</si>
  <si>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</si>
  <si>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</si>
  <si>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</si>
  <si>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</si>
  <si>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</si>
  <si>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</si>
  <si>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</si>
  <si>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</si>
  <si>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</si>
  <si>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</si>
  <si>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</si>
  <si>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</si>
  <si>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</si>
  <si>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</si>
  <si>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</si>
  <si>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</si>
  <si>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</si>
  <si>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</si>
  <si>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</si>
  <si>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</si>
  <si>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</si>
  <si>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</si>
  <si>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5.3 Completion Notice - Other than Notice of Arrangement (NOA)</t>
  </si>
  <si>
    <t xml:space="preserve"> Completion Notice - Other than Notice of Arrangement (NOA)</t>
  </si>
  <si>
    <t>Forecast volumes are based on feedback from teams. Essential Energy issued approx. 400hr associated with "Completion Notices other than NOA" in FY15/16</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</si>
  <si>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</si>
  <si>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 xml:space="preserve">Estimates have been provided on the work effort that will be required to complete each service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</si>
</sst>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6" formatCode="_(&quot;$&quot;* #,##0.00_);_(&quot;$&quot;* \(#,##0.00\);_(&quot;$&quot;* &quot;-&quot;??_);_(@_)"/>
    <numFmt numFmtId="167" formatCode="_(* #,##0.00_);_(* \(#,##0.00\);_(* &quot;-&quot;??_);_(@_)"/>
    <numFmt numFmtId="168" formatCode="_-&quot;$&quot;* #,##0_-;\-&quot;$&quot;* #,##0_-;_-&quot;$&quot;* &quot;-&quot;??_-;_-@_-"/>
    <numFmt numFmtId="169" formatCode="_-* #,##0_-;\-* #,##0_-;_-* &quot;-&quot;??_-;_-@_-"/>
    <numFmt numFmtId="170" formatCode="&quot;$&quot;#,##0.00"/>
    <numFmt numFmtId="171" formatCode="#,##0.00\ ;\(#,##0.00\);\-\ "/>
    <numFmt numFmtId="172" formatCode="#,##0\ ;\(#,##0\);\-\ "/>
    <numFmt numFmtId="173" formatCode="_(* #,##0_);_(* \(#,##0\);_(* &quot;-&quot;??_);_(@_)"/>
  </numFmts>
  <fonts count="37"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FF0000"/>
      <name val="Arial"/>
      <family val="2"/>
    </font>
    <font>
      <sz val="10"/>
      <color rgb="FF0065A6"/>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
      <b/>
      <sz val="8"/>
      <color theme="1"/>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6">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style="thin">
        <color theme="0"/>
      </top>
      <bottom/>
      <diagonal/>
    </border>
    <border>
      <left style="thin">
        <color theme="0"/>
      </left>
      <right style="thin">
        <color theme="0"/>
      </right>
      <top/>
      <bottom style="thin">
        <color theme="0"/>
      </bottom>
      <diagonal/>
    </border>
    <border>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6" fontId="3" fillId="0" borderId="0" applyFont="0" applyFill="0" applyBorder="0" applyAlignment="0" applyProtection="0"/>
    <xf numFmtId="0" fontId="4" fillId="0" borderId="0"/>
  </cellStyleXfs>
  <cellXfs count="275">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8" fontId="7" fillId="5" borderId="8" xfId="2" applyNumberFormat="1" applyFont="1" applyFill="1" applyBorder="1"/>
    <xf numFmtId="0" fontId="7" fillId="5" borderId="11" xfId="0" applyFont="1" applyFill="1" applyBorder="1" applyAlignment="1">
      <alignment horizontal="left"/>
    </xf>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68" fontId="7" fillId="5" borderId="9" xfId="2" applyNumberFormat="1" applyFont="1" applyFill="1" applyBorder="1"/>
    <xf numFmtId="168" fontId="7" fillId="5" borderId="10" xfId="2" applyNumberFormat="1" applyFont="1" applyFill="1" applyBorder="1"/>
    <xf numFmtId="0" fontId="2" fillId="0" borderId="0" xfId="0" applyFont="1" applyBorder="1"/>
    <xf numFmtId="0" fontId="5" fillId="8" borderId="0" xfId="0" applyFont="1" applyFill="1"/>
    <xf numFmtId="0" fontId="8" fillId="8" borderId="0" xfId="0" applyFont="1" applyFill="1"/>
    <xf numFmtId="168" fontId="2" fillId="10" borderId="4" xfId="2" applyNumberFormat="1" applyFont="1" applyFill="1" applyBorder="1"/>
    <xf numFmtId="0" fontId="5" fillId="8" borderId="12" xfId="0" applyFont="1" applyFill="1" applyBorder="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8" borderId="9" xfId="0" applyFont="1" applyFill="1" applyBorder="1" applyAlignment="1">
      <alignment horizontal="center" vertical="center"/>
    </xf>
    <xf numFmtId="170" fontId="4" fillId="10" borderId="4" xfId="0" applyNumberFormat="1" applyFont="1" applyFill="1" applyBorder="1" applyAlignment="1">
      <alignment horizontal="center"/>
    </xf>
    <xf numFmtId="170" fontId="4" fillId="10" borderId="9" xfId="0" applyNumberFormat="1" applyFont="1" applyFill="1" applyBorder="1" applyAlignment="1">
      <alignment horizontal="center"/>
    </xf>
    <xf numFmtId="0" fontId="8" fillId="0" borderId="0" xfId="0" applyFont="1"/>
    <xf numFmtId="170" fontId="2" fillId="0" borderId="0" xfId="0" applyNumberFormat="1" applyFont="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2" fillId="0" borderId="0" xfId="0" applyFont="1" applyFill="1" applyAlignment="1">
      <alignment horizontal="left"/>
    </xf>
    <xf numFmtId="0" fontId="11" fillId="0" borderId="0" xfId="0" applyFont="1"/>
    <xf numFmtId="0" fontId="2" fillId="0" borderId="8" xfId="0" applyFont="1" applyBorder="1"/>
    <xf numFmtId="0" fontId="7" fillId="0" borderId="0" xfId="0" applyFont="1" applyFill="1" applyBorder="1"/>
    <xf numFmtId="0" fontId="4" fillId="0" borderId="0" xfId="0" applyFont="1" applyFill="1" applyBorder="1"/>
    <xf numFmtId="168" fontId="7" fillId="0" borderId="0" xfId="2" applyNumberFormat="1" applyFont="1" applyFill="1" applyBorder="1"/>
    <xf numFmtId="0" fontId="5" fillId="8" borderId="8" xfId="0" applyFont="1" applyFill="1" applyBorder="1"/>
    <xf numFmtId="0" fontId="7" fillId="5" borderId="10" xfId="0" applyFont="1" applyFill="1" applyBorder="1"/>
    <xf numFmtId="0" fontId="7" fillId="5" borderId="14" xfId="0" applyFont="1" applyFill="1" applyBorder="1" applyAlignment="1">
      <alignment horizontal="left"/>
    </xf>
    <xf numFmtId="0" fontId="11" fillId="0" borderId="6" xfId="0" applyFont="1" applyBorder="1"/>
    <xf numFmtId="0" fontId="7" fillId="11" borderId="10" xfId="0" applyFont="1" applyFill="1" applyBorder="1"/>
    <xf numFmtId="0" fontId="9" fillId="4" borderId="8" xfId="0" applyFont="1" applyFill="1" applyBorder="1" applyAlignment="1">
      <alignment horizontal="left" vertical="top" wrapText="1"/>
    </xf>
    <xf numFmtId="0" fontId="2" fillId="4" borderId="8" xfId="0" quotePrefix="1" applyFont="1" applyFill="1" applyBorder="1" applyAlignment="1">
      <alignment vertical="top"/>
    </xf>
    <xf numFmtId="0" fontId="7" fillId="5" borderId="4" xfId="0" applyFont="1" applyFill="1" applyBorder="1" applyAlignment="1">
      <alignment horizontal="center"/>
    </xf>
    <xf numFmtId="0" fontId="7" fillId="5" borderId="7" xfId="0" applyFont="1" applyFill="1" applyBorder="1" applyAlignment="1">
      <alignment horizontal="center"/>
    </xf>
    <xf numFmtId="0" fontId="4" fillId="10" borderId="4" xfId="0" applyFont="1" applyFill="1" applyBorder="1" applyAlignment="1">
      <alignment horizontal="center"/>
    </xf>
    <xf numFmtId="0" fontId="4" fillId="10" borderId="4" xfId="0" applyFont="1" applyFill="1" applyBorder="1" applyAlignment="1">
      <alignment horizontal="left" vertical="center"/>
    </xf>
    <xf numFmtId="1" fontId="4" fillId="10" borderId="10" xfId="0" applyNumberFormat="1" applyFont="1" applyFill="1" applyBorder="1" applyAlignment="1">
      <alignment horizontal="center"/>
    </xf>
    <xf numFmtId="1" fontId="8" fillId="0" borderId="0" xfId="0" applyNumberFormat="1" applyFont="1"/>
    <xf numFmtId="1" fontId="2" fillId="0" borderId="0" xfId="0" applyNumberFormat="1" applyFont="1"/>
    <xf numFmtId="0" fontId="8" fillId="0" borderId="0" xfId="0" applyFont="1" applyAlignment="1">
      <alignment horizontal="center"/>
    </xf>
    <xf numFmtId="0" fontId="2" fillId="0" borderId="0" xfId="0" applyFont="1" applyAlignment="1">
      <alignment horizontal="center"/>
    </xf>
    <xf numFmtId="2" fontId="4" fillId="10" borderId="13" xfId="0" applyNumberFormat="1" applyFont="1" applyFill="1" applyBorder="1" applyAlignment="1">
      <alignment horizontal="center"/>
    </xf>
    <xf numFmtId="2" fontId="8" fillId="0" borderId="0" xfId="0" applyNumberFormat="1" applyFont="1" applyBorder="1"/>
    <xf numFmtId="2" fontId="2" fillId="0" borderId="0" xfId="0" applyNumberFormat="1" applyFont="1"/>
    <xf numFmtId="2" fontId="8" fillId="0" borderId="0" xfId="0" applyNumberFormat="1" applyFont="1" applyBorder="1" applyAlignment="1">
      <alignment horizontal="center"/>
    </xf>
    <xf numFmtId="2" fontId="2" fillId="0" borderId="0" xfId="0" applyNumberFormat="1" applyFont="1" applyAlignment="1">
      <alignment horizontal="center"/>
    </xf>
    <xf numFmtId="2" fontId="4" fillId="10" borderId="10" xfId="3" applyNumberFormat="1" applyFont="1" applyFill="1" applyBorder="1" applyAlignment="1">
      <alignment horizontal="center"/>
    </xf>
    <xf numFmtId="2" fontId="7" fillId="11" borderId="4" xfId="0" applyNumberFormat="1" applyFont="1" applyFill="1" applyBorder="1" applyAlignment="1">
      <alignment horizontal="center"/>
    </xf>
    <xf numFmtId="168" fontId="2" fillId="10" borderId="5" xfId="2" applyNumberFormat="1" applyFont="1" applyFill="1" applyBorder="1" applyAlignment="1">
      <alignment horizontal="center"/>
    </xf>
    <xf numFmtId="3" fontId="2" fillId="10" borderId="4" xfId="0" applyNumberFormat="1" applyFont="1" applyFill="1" applyBorder="1"/>
    <xf numFmtId="0" fontId="7" fillId="5" borderId="8" xfId="0" applyFont="1" applyFill="1" applyBorder="1" applyAlignment="1">
      <alignment horizontal="center"/>
    </xf>
    <xf numFmtId="0" fontId="9" fillId="4" borderId="4" xfId="0" applyFont="1" applyFill="1" applyBorder="1" applyAlignment="1">
      <alignment horizontal="left"/>
    </xf>
    <xf numFmtId="0" fontId="9" fillId="4" borderId="0" xfId="0" applyFont="1" applyFill="1" applyBorder="1" applyAlignment="1">
      <alignment horizontal="left" vertical="top" wrapText="1"/>
    </xf>
    <xf numFmtId="0" fontId="7" fillId="11" borderId="8" xfId="0" applyFont="1" applyFill="1" applyBorder="1" applyAlignment="1">
      <alignment horizontal="center"/>
    </xf>
    <xf numFmtId="0" fontId="13" fillId="8" borderId="0" xfId="0" applyFont="1" applyFill="1"/>
    <xf numFmtId="0" fontId="14" fillId="8" borderId="0" xfId="0" applyFont="1" applyFill="1"/>
    <xf numFmtId="0" fontId="15" fillId="0" borderId="0" xfId="0" applyFont="1"/>
    <xf numFmtId="0" fontId="16" fillId="0" borderId="0" xfId="0" applyFont="1"/>
    <xf numFmtId="0" fontId="17" fillId="11" borderId="7" xfId="0" applyFont="1" applyFill="1" applyBorder="1" applyAlignment="1">
      <alignment horizontal="left"/>
    </xf>
    <xf numFmtId="0" fontId="17" fillId="11" borderId="7" xfId="0" applyFont="1" applyFill="1" applyBorder="1" applyAlignment="1">
      <alignment horizontal="center"/>
    </xf>
    <xf numFmtId="0" fontId="17" fillId="11" borderId="8" xfId="0" applyFont="1" applyFill="1" applyBorder="1" applyAlignment="1">
      <alignment horizontal="center"/>
    </xf>
    <xf numFmtId="0" fontId="17" fillId="11" borderId="8" xfId="0" applyFont="1" applyFill="1" applyBorder="1" applyAlignment="1">
      <alignment horizontal="right"/>
    </xf>
    <xf numFmtId="0" fontId="18" fillId="10" borderId="4" xfId="0" applyFont="1" applyFill="1" applyBorder="1" applyAlignment="1">
      <alignment horizontal="left"/>
    </xf>
    <xf numFmtId="0" fontId="16" fillId="10" borderId="4" xfId="0" applyFont="1" applyFill="1" applyBorder="1" applyAlignment="1">
      <alignment wrapText="1"/>
    </xf>
    <xf numFmtId="168" fontId="16" fillId="10" borderId="4" xfId="2" applyNumberFormat="1" applyFont="1" applyFill="1" applyBorder="1"/>
    <xf numFmtId="0" fontId="16" fillId="4" borderId="3" xfId="0" applyFont="1" applyFill="1" applyBorder="1"/>
    <xf numFmtId="0" fontId="16" fillId="10" borderId="4" xfId="0" applyFont="1" applyFill="1" applyBorder="1"/>
    <xf numFmtId="0" fontId="17" fillId="5" borderId="8" xfId="0" applyFont="1" applyFill="1" applyBorder="1"/>
    <xf numFmtId="0" fontId="17" fillId="5" borderId="0" xfId="0" applyFont="1" applyFill="1" applyBorder="1"/>
    <xf numFmtId="168" fontId="17" fillId="5" borderId="8" xfId="2" applyNumberFormat="1" applyFont="1" applyFill="1" applyBorder="1"/>
    <xf numFmtId="0" fontId="17" fillId="11" borderId="11" xfId="0" applyFont="1" applyFill="1" applyBorder="1" applyAlignment="1">
      <alignment horizontal="left"/>
    </xf>
    <xf numFmtId="0" fontId="16" fillId="4" borderId="5" xfId="0" applyFont="1" applyFill="1" applyBorder="1"/>
    <xf numFmtId="3" fontId="16" fillId="10" borderId="4" xfId="0" applyNumberFormat="1" applyFont="1" applyFill="1" applyBorder="1"/>
    <xf numFmtId="0" fontId="16" fillId="4" borderId="5" xfId="0" quotePrefix="1" applyFont="1" applyFill="1" applyBorder="1"/>
    <xf numFmtId="3" fontId="16" fillId="4" borderId="4" xfId="0" applyNumberFormat="1" applyFont="1" applyFill="1" applyBorder="1"/>
    <xf numFmtId="0" fontId="17" fillId="11" borderId="8" xfId="0" applyFont="1" applyFill="1" applyBorder="1"/>
    <xf numFmtId="3" fontId="17" fillId="5" borderId="8" xfId="0" applyNumberFormat="1" applyFont="1" applyFill="1" applyBorder="1"/>
    <xf numFmtId="0" fontId="19" fillId="0" borderId="0" xfId="0" applyFont="1"/>
    <xf numFmtId="0" fontId="17" fillId="5" borderId="6" xfId="0" applyFont="1" applyFill="1" applyBorder="1" applyAlignment="1">
      <alignment horizontal="left"/>
    </xf>
    <xf numFmtId="0" fontId="16" fillId="4" borderId="0" xfId="0" quotePrefix="1" applyFont="1" applyFill="1" applyBorder="1" applyAlignment="1">
      <alignment vertical="top"/>
    </xf>
    <xf numFmtId="0" fontId="16" fillId="4" borderId="0" xfId="0" applyFont="1" applyFill="1" applyBorder="1" applyAlignment="1">
      <alignment vertical="top"/>
    </xf>
    <xf numFmtId="0" fontId="21" fillId="8" borderId="11" xfId="0" applyFont="1" applyFill="1" applyBorder="1"/>
    <xf numFmtId="0" fontId="22" fillId="8" borderId="0" xfId="0" applyFont="1" applyFill="1"/>
    <xf numFmtId="0" fontId="23" fillId="0" borderId="0" xfId="0" applyFont="1"/>
    <xf numFmtId="0" fontId="23" fillId="0" borderId="0" xfId="0" applyFont="1" applyFill="1"/>
    <xf numFmtId="0" fontId="24" fillId="9" borderId="4" xfId="0" applyFont="1" applyFill="1" applyBorder="1"/>
    <xf numFmtId="0" fontId="23" fillId="6" borderId="0" xfId="0" applyFont="1" applyFill="1"/>
    <xf numFmtId="0" fontId="24" fillId="9" borderId="10" xfId="0" applyFont="1" applyFill="1" applyBorder="1"/>
    <xf numFmtId="0" fontId="26" fillId="7" borderId="0" xfId="0" applyFont="1" applyFill="1" applyBorder="1" applyAlignment="1">
      <alignment horizontal="center" vertical="center" wrapText="1"/>
    </xf>
    <xf numFmtId="0" fontId="24" fillId="9" borderId="5" xfId="0" applyFont="1" applyFill="1" applyBorder="1"/>
    <xf numFmtId="0" fontId="26" fillId="2" borderId="4" xfId="0" applyFont="1" applyFill="1" applyBorder="1" applyAlignment="1">
      <alignment horizontal="center" vertical="center"/>
    </xf>
    <xf numFmtId="0" fontId="27" fillId="7" borderId="0" xfId="0" applyFont="1" applyFill="1" applyBorder="1" applyAlignment="1">
      <alignment horizontal="center" vertical="center"/>
    </xf>
    <xf numFmtId="0" fontId="24" fillId="9" borderId="10" xfId="0" applyFont="1" applyFill="1" applyBorder="1" applyAlignment="1">
      <alignment vertical="center"/>
    </xf>
    <xf numFmtId="170" fontId="23" fillId="7" borderId="7" xfId="0" applyNumberFormat="1" applyFont="1" applyFill="1" applyBorder="1" applyAlignment="1">
      <alignment horizontal="center"/>
    </xf>
    <xf numFmtId="170" fontId="23" fillId="7" borderId="0" xfId="0" applyNumberFormat="1" applyFont="1" applyFill="1" applyBorder="1" applyAlignment="1">
      <alignment horizontal="center"/>
    </xf>
    <xf numFmtId="0" fontId="23" fillId="7" borderId="0" xfId="0" applyFont="1" applyFill="1" applyBorder="1" applyAlignment="1">
      <alignment horizontal="center" vertical="center"/>
    </xf>
    <xf numFmtId="0" fontId="24" fillId="9" borderId="9" xfId="0" applyFont="1" applyFill="1" applyBorder="1" applyAlignment="1">
      <alignment horizontal="left" vertical="center"/>
    </xf>
    <xf numFmtId="170" fontId="28" fillId="7" borderId="4" xfId="0" applyNumberFormat="1" applyFont="1" applyFill="1" applyBorder="1" applyAlignment="1">
      <alignment horizontal="left"/>
    </xf>
    <xf numFmtId="170" fontId="23" fillId="3" borderId="4" xfId="0" applyNumberFormat="1" applyFont="1" applyFill="1" applyBorder="1" applyAlignment="1">
      <alignment horizontal="center"/>
    </xf>
    <xf numFmtId="0" fontId="25" fillId="7" borderId="0" xfId="0" applyFont="1" applyFill="1" applyBorder="1" applyAlignment="1">
      <alignment horizontal="left"/>
    </xf>
    <xf numFmtId="0" fontId="21" fillId="8" borderId="5" xfId="0" applyFont="1" applyFill="1" applyBorder="1"/>
    <xf numFmtId="0" fontId="22" fillId="8" borderId="2" xfId="0" applyFont="1" applyFill="1" applyBorder="1"/>
    <xf numFmtId="0" fontId="22" fillId="8" borderId="3" xfId="0" applyFont="1" applyFill="1" applyBorder="1"/>
    <xf numFmtId="0" fontId="23" fillId="7" borderId="0" xfId="0" applyFont="1" applyFill="1" applyBorder="1" applyAlignment="1">
      <alignment horizontal="left" vertical="top" wrapText="1"/>
    </xf>
    <xf numFmtId="0" fontId="21" fillId="8" borderId="0" xfId="0" applyFont="1" applyFill="1"/>
    <xf numFmtId="0" fontId="23" fillId="7" borderId="0" xfId="0" applyFont="1" applyFill="1" applyBorder="1" applyAlignment="1">
      <alignment horizontal="left"/>
    </xf>
    <xf numFmtId="0" fontId="23" fillId="0" borderId="0" xfId="0" applyFont="1" applyAlignment="1">
      <alignment horizontal="left"/>
    </xf>
    <xf numFmtId="0" fontId="23" fillId="7" borderId="0" xfId="0" applyFont="1" applyFill="1" applyBorder="1" applyAlignment="1">
      <alignment horizontal="left" wrapText="1"/>
    </xf>
    <xf numFmtId="0" fontId="23" fillId="0" borderId="0" xfId="0" applyFont="1" applyFill="1" applyBorder="1" applyAlignment="1">
      <alignment horizontal="left"/>
    </xf>
    <xf numFmtId="0" fontId="24" fillId="2" borderId="3" xfId="0" applyFont="1" applyFill="1" applyBorder="1"/>
    <xf numFmtId="0" fontId="23" fillId="7" borderId="0" xfId="0" applyFont="1" applyFill="1" applyAlignment="1">
      <alignment horizontal="left"/>
    </xf>
    <xf numFmtId="0" fontId="24" fillId="2" borderId="1" xfId="0" applyFont="1" applyFill="1" applyBorder="1"/>
    <xf numFmtId="0" fontId="24" fillId="9" borderId="6" xfId="0" applyFont="1" applyFill="1" applyBorder="1" applyAlignment="1">
      <alignment horizontal="left"/>
    </xf>
    <xf numFmtId="0" fontId="24" fillId="9" borderId="7" xfId="0" applyFont="1" applyFill="1" applyBorder="1" applyAlignment="1">
      <alignment horizontal="right"/>
    </xf>
    <xf numFmtId="0" fontId="24" fillId="9" borderId="8" xfId="0" applyFont="1" applyFill="1" applyBorder="1" applyAlignment="1">
      <alignment horizontal="right"/>
    </xf>
    <xf numFmtId="168" fontId="28" fillId="0" borderId="0" xfId="2" applyNumberFormat="1" applyFont="1"/>
    <xf numFmtId="168" fontId="24" fillId="2" borderId="7" xfId="2" applyNumberFormat="1" applyFont="1" applyFill="1" applyBorder="1"/>
    <xf numFmtId="10" fontId="23" fillId="0" borderId="0" xfId="1" applyNumberFormat="1" applyFont="1"/>
    <xf numFmtId="10" fontId="23" fillId="0" borderId="0" xfId="0" applyNumberFormat="1" applyFont="1"/>
    <xf numFmtId="171" fontId="23" fillId="0" borderId="0" xfId="1" applyNumberFormat="1" applyFont="1"/>
    <xf numFmtId="0" fontId="21" fillId="8" borderId="6" xfId="0" applyFont="1" applyFill="1" applyBorder="1" applyAlignment="1">
      <alignment horizontal="left"/>
    </xf>
    <xf numFmtId="0" fontId="25" fillId="0" borderId="0" xfId="0" applyFont="1"/>
    <xf numFmtId="0" fontId="24" fillId="2" borderId="6" xfId="0" applyFont="1" applyFill="1" applyBorder="1" applyAlignment="1">
      <alignment horizontal="left"/>
    </xf>
    <xf numFmtId="0" fontId="24" fillId="2" borderId="7" xfId="0" applyFont="1" applyFill="1" applyBorder="1" applyAlignment="1">
      <alignment horizontal="right"/>
    </xf>
    <xf numFmtId="0" fontId="24" fillId="2" borderId="8" xfId="0" applyFont="1" applyFill="1" applyBorder="1" applyAlignment="1">
      <alignment horizontal="right"/>
    </xf>
    <xf numFmtId="169" fontId="28" fillId="0" borderId="0" xfId="3" applyNumberFormat="1" applyFont="1" applyAlignment="1"/>
    <xf numFmtId="172" fontId="24" fillId="2" borderId="7" xfId="2" applyNumberFormat="1" applyFont="1" applyFill="1" applyBorder="1" applyAlignment="1"/>
    <xf numFmtId="169" fontId="30" fillId="0" borderId="0" xfId="3" applyNumberFormat="1" applyFont="1" applyAlignment="1">
      <alignment horizontal="right"/>
    </xf>
    <xf numFmtId="169" fontId="30" fillId="0" borderId="0" xfId="3" applyNumberFormat="1" applyFont="1" applyAlignment="1">
      <alignment horizontal="center" vertical="center"/>
    </xf>
    <xf numFmtId="0" fontId="7" fillId="9" borderId="9" xfId="0" applyFont="1" applyFill="1" applyBorder="1" applyAlignment="1">
      <alignment horizontal="left" vertical="center"/>
    </xf>
    <xf numFmtId="0" fontId="7" fillId="2" borderId="6" xfId="0" applyFont="1" applyFill="1" applyBorder="1"/>
    <xf numFmtId="168" fontId="6" fillId="11" borderId="5" xfId="2" applyNumberFormat="1" applyFont="1" applyFill="1" applyBorder="1"/>
    <xf numFmtId="3" fontId="6" fillId="11" borderId="10" xfId="0" applyNumberFormat="1" applyFont="1" applyFill="1" applyBorder="1"/>
    <xf numFmtId="2"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170" fontId="7" fillId="9" borderId="2" xfId="0" applyNumberFormat="1" applyFont="1" applyFill="1" applyBorder="1" applyAlignment="1"/>
    <xf numFmtId="170" fontId="7" fillId="9" borderId="3" xfId="0" applyNumberFormat="1" applyFont="1" applyFill="1" applyBorder="1" applyAlignment="1">
      <alignment horizontal="left"/>
    </xf>
    <xf numFmtId="3" fontId="4" fillId="10" borderId="8" xfId="3" applyNumberFormat="1" applyFont="1" applyFill="1" applyBorder="1" applyAlignment="1">
      <alignment horizontal="center"/>
    </xf>
    <xf numFmtId="2" fontId="4" fillId="10" borderId="8" xfId="3" applyNumberFormat="1" applyFont="1" applyFill="1" applyBorder="1" applyAlignment="1">
      <alignment horizontal="center"/>
    </xf>
    <xf numFmtId="0" fontId="8" fillId="0" borderId="12" xfId="0" applyFont="1" applyBorder="1"/>
    <xf numFmtId="170" fontId="8" fillId="0" borderId="0" xfId="0" applyNumberFormat="1" applyFont="1" applyBorder="1" applyAlignment="1">
      <alignment horizontal="center"/>
    </xf>
    <xf numFmtId="0" fontId="5" fillId="8" borderId="10" xfId="0" applyFont="1" applyFill="1" applyBorder="1" applyAlignment="1"/>
    <xf numFmtId="0" fontId="5" fillId="8" borderId="1" xfId="0" applyFont="1" applyFill="1" applyBorder="1" applyAlignment="1"/>
    <xf numFmtId="0" fontId="12" fillId="8" borderId="11" xfId="0" applyNumberFormat="1" applyFont="1" applyFill="1" applyBorder="1" applyAlignment="1">
      <alignment horizontal="left"/>
    </xf>
    <xf numFmtId="0" fontId="5" fillId="8" borderId="12" xfId="0" applyFont="1" applyFill="1" applyBorder="1" applyAlignment="1">
      <alignment horizontal="center"/>
    </xf>
    <xf numFmtId="2" fontId="5" fillId="8" borderId="12" xfId="0" applyNumberFormat="1" applyFont="1" applyFill="1" applyBorder="1" applyAlignment="1">
      <alignment horizontal="center"/>
    </xf>
    <xf numFmtId="1" fontId="5" fillId="8" borderId="12" xfId="0" applyNumberFormat="1" applyFont="1" applyFill="1" applyBorder="1" applyAlignment="1">
      <alignment horizontal="left"/>
    </xf>
    <xf numFmtId="2" fontId="5" fillId="8" borderId="12" xfId="0" applyNumberFormat="1" applyFont="1" applyFill="1" applyBorder="1" applyAlignment="1">
      <alignment horizontal="left"/>
    </xf>
    <xf numFmtId="1" fontId="5" fillId="8" borderId="9" xfId="0" applyNumberFormat="1" applyFont="1" applyFill="1" applyBorder="1" applyAlignment="1">
      <alignment horizontal="center" vertical="center" wrapText="1"/>
    </xf>
    <xf numFmtId="0" fontId="4" fillId="10" borderId="14" xfId="0" applyFont="1" applyFill="1" applyBorder="1" applyAlignment="1">
      <alignment horizontal="left" vertical="center"/>
    </xf>
    <xf numFmtId="0" fontId="4" fillId="10" borderId="14" xfId="0" applyFont="1" applyFill="1" applyBorder="1" applyAlignment="1">
      <alignment horizontal="center"/>
    </xf>
    <xf numFmtId="2" fontId="4" fillId="10" borderId="6" xfId="0" applyNumberFormat="1" applyFont="1" applyFill="1" applyBorder="1" applyAlignment="1">
      <alignment horizontal="center"/>
    </xf>
    <xf numFmtId="1" fontId="4" fillId="10" borderId="8" xfId="0" applyNumberFormat="1" applyFont="1" applyFill="1" applyBorder="1" applyAlignment="1">
      <alignment horizontal="center"/>
    </xf>
    <xf numFmtId="2" fontId="4" fillId="10" borderId="14" xfId="3" applyNumberFormat="1" applyFont="1" applyFill="1" applyBorder="1" applyAlignment="1">
      <alignment horizontal="center"/>
    </xf>
    <xf numFmtId="170" fontId="7" fillId="9" borderId="5" xfId="0" applyNumberFormat="1" applyFont="1" applyFill="1" applyBorder="1" applyAlignment="1"/>
    <xf numFmtId="168" fontId="19" fillId="11" borderId="5" xfId="2" applyNumberFormat="1" applyFont="1" applyFill="1" applyBorder="1"/>
    <xf numFmtId="3" fontId="19" fillId="11" borderId="10" xfId="0" applyNumberFormat="1" applyFont="1" applyFill="1" applyBorder="1"/>
    <xf numFmtId="3" fontId="17" fillId="11" borderId="8" xfId="0" applyNumberFormat="1" applyFont="1" applyFill="1" applyBorder="1"/>
    <xf numFmtId="0" fontId="2" fillId="4" borderId="3" xfId="0" applyFont="1" applyFill="1" applyBorder="1" applyAlignment="1">
      <alignment horizontal="left" indent="1"/>
    </xf>
    <xf numFmtId="0" fontId="6" fillId="4" borderId="4" xfId="0" applyFont="1" applyFill="1" applyBorder="1"/>
    <xf numFmtId="168" fontId="6" fillId="5" borderId="5" xfId="2" applyNumberFormat="1" applyFont="1" applyFill="1" applyBorder="1" applyAlignment="1">
      <alignment horizontal="center"/>
    </xf>
    <xf numFmtId="0" fontId="31" fillId="0" borderId="0" xfId="0" applyFont="1"/>
    <xf numFmtId="0" fontId="6" fillId="4" borderId="5" xfId="0" applyFont="1" applyFill="1" applyBorder="1"/>
    <xf numFmtId="0" fontId="6" fillId="4" borderId="3" xfId="0" applyFont="1" applyFill="1" applyBorder="1"/>
    <xf numFmtId="168" fontId="6" fillId="10" borderId="5" xfId="2" applyNumberFormat="1" applyFont="1" applyFill="1" applyBorder="1" applyAlignment="1">
      <alignment horizontal="center"/>
    </xf>
    <xf numFmtId="10" fontId="0" fillId="0" borderId="0" xfId="1" applyNumberFormat="1" applyFont="1"/>
    <xf numFmtId="10" fontId="0" fillId="0" borderId="0" xfId="0" applyNumberFormat="1"/>
    <xf numFmtId="0" fontId="32" fillId="0" borderId="0" xfId="0" applyFont="1"/>
    <xf numFmtId="167" fontId="5" fillId="15" borderId="4" xfId="3" applyFont="1" applyFill="1" applyBorder="1" applyAlignment="1">
      <alignment horizontal="left"/>
    </xf>
    <xf numFmtId="167" fontId="5" fillId="15" borderId="4" xfId="3" applyFont="1" applyFill="1" applyBorder="1" applyAlignment="1">
      <alignment horizontal="center"/>
    </xf>
    <xf numFmtId="167" fontId="2" fillId="5" borderId="4" xfId="3" applyFont="1" applyFill="1" applyBorder="1" applyAlignment="1">
      <alignment horizontal="left" indent="2"/>
    </xf>
    <xf numFmtId="167" fontId="2" fillId="5" borderId="4" xfId="3" applyFont="1" applyFill="1" applyBorder="1"/>
    <xf numFmtId="173" fontId="2" fillId="5" borderId="4" xfId="3" applyNumberFormat="1" applyFont="1" applyFill="1" applyBorder="1"/>
    <xf numFmtId="167" fontId="6" fillId="5" borderId="4" xfId="3" applyFont="1" applyFill="1" applyBorder="1"/>
    <xf numFmtId="173"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33" fillId="4" borderId="5" xfId="0" applyFont="1" applyFill="1" applyBorder="1"/>
    <xf numFmtId="0" fontId="2" fillId="4" borderId="4" xfId="0" applyFont="1" applyFill="1" applyBorder="1" applyAlignment="1">
      <alignment horizontal="left"/>
    </xf>
    <xf numFmtId="167" fontId="34" fillId="10" borderId="4" xfId="3" applyFont="1" applyFill="1" applyBorder="1"/>
    <xf numFmtId="167" fontId="2" fillId="10" borderId="4" xfId="3" applyFont="1" applyFill="1" applyBorder="1"/>
    <xf numFmtId="167" fontId="6" fillId="5" borderId="4" xfId="3" applyFont="1" applyFill="1" applyBorder="1" applyAlignment="1">
      <alignment horizontal="left"/>
    </xf>
    <xf numFmtId="167" fontId="34" fillId="5" borderId="4" xfId="3" applyFont="1" applyFill="1" applyBorder="1"/>
    <xf numFmtId="0" fontId="6" fillId="4" borderId="4" xfId="0" applyFont="1" applyFill="1" applyBorder="1" applyAlignment="1">
      <alignment horizontal="left"/>
    </xf>
    <xf numFmtId="167" fontId="35" fillId="10" borderId="4" xfId="3" applyFont="1" applyFill="1" applyBorder="1"/>
    <xf numFmtId="167" fontId="6" fillId="10" borderId="4" xfId="3" applyFont="1" applyFill="1" applyBorder="1"/>
    <xf numFmtId="0" fontId="2" fillId="4" borderId="7" xfId="0" applyFont="1" applyFill="1" applyBorder="1" applyAlignment="1">
      <alignment horizontal="left"/>
    </xf>
    <xf numFmtId="173" fontId="2" fillId="10" borderId="4" xfId="3" applyNumberFormat="1" applyFont="1" applyFill="1" applyBorder="1"/>
    <xf numFmtId="3" fontId="6" fillId="11" borderId="5" xfId="0" applyNumberFormat="1" applyFont="1" applyFill="1" applyBorder="1"/>
    <xf numFmtId="0" fontId="36" fillId="2" borderId="4" xfId="0" applyFont="1" applyFill="1" applyBorder="1" applyAlignment="1">
      <alignment horizontal="center" vertical="center"/>
    </xf>
    <xf numFmtId="170" fontId="28" fillId="7" borderId="5" xfId="0" applyNumberFormat="1" applyFont="1" applyFill="1" applyBorder="1" applyAlignment="1">
      <alignment horizontal="left"/>
    </xf>
    <xf numFmtId="170" fontId="28" fillId="7" borderId="3" xfId="0" applyNumberFormat="1" applyFont="1" applyFill="1" applyBorder="1" applyAlignment="1">
      <alignment horizontal="left"/>
    </xf>
    <xf numFmtId="0" fontId="25" fillId="7" borderId="10" xfId="0" applyNumberFormat="1" applyFont="1" applyFill="1" applyBorder="1" applyAlignment="1">
      <alignment horizontal="left" wrapText="1"/>
    </xf>
    <xf numFmtId="0" fontId="25" fillId="7" borderId="1" xfId="0" applyNumberFormat="1" applyFont="1" applyFill="1" applyBorder="1" applyAlignment="1">
      <alignment horizontal="left" wrapText="1"/>
    </xf>
    <xf numFmtId="0" fontId="23" fillId="7" borderId="0" xfId="0" applyFont="1" applyFill="1" applyBorder="1" applyAlignment="1">
      <alignment horizontal="left" wrapText="1"/>
    </xf>
    <xf numFmtId="0" fontId="25" fillId="7" borderId="1" xfId="0" applyFont="1" applyFill="1" applyBorder="1" applyAlignment="1">
      <alignment horizontal="left" vertical="top" wrapText="1"/>
    </xf>
    <xf numFmtId="0" fontId="23"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3" fillId="2" borderId="4" xfId="0" applyFont="1" applyFill="1" applyBorder="1" applyAlignment="1">
      <alignment horizontal="center"/>
    </xf>
    <xf numFmtId="0" fontId="23" fillId="7" borderId="1" xfId="0" applyFont="1" applyFill="1" applyBorder="1" applyAlignment="1">
      <alignment horizontal="left" wrapText="1"/>
    </xf>
    <xf numFmtId="0" fontId="29" fillId="7" borderId="0" xfId="0" quotePrefix="1" applyFont="1" applyFill="1" applyBorder="1" applyAlignment="1">
      <alignment horizontal="left" vertical="top" wrapText="1"/>
    </xf>
    <xf numFmtId="0" fontId="23" fillId="7" borderId="0" xfId="0" quotePrefix="1" applyFont="1" applyFill="1" applyBorder="1" applyAlignment="1">
      <alignment horizontal="left" vertical="top" wrapText="1"/>
    </xf>
    <xf numFmtId="0" fontId="23" fillId="7" borderId="0" xfId="0"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12" borderId="1" xfId="0" applyFont="1" applyFill="1" applyBorder="1" applyAlignment="1">
      <alignment horizontal="center"/>
    </xf>
    <xf numFmtId="0" fontId="5" fillId="12" borderId="13" xfId="0" applyFont="1" applyFill="1" applyBorder="1" applyAlignment="1">
      <alignment horizontal="center"/>
    </xf>
    <xf numFmtId="2" fontId="5" fillId="13" borderId="12" xfId="0" applyNumberFormat="1" applyFont="1" applyFill="1" applyBorder="1" applyAlignment="1">
      <alignment horizontal="center"/>
    </xf>
    <xf numFmtId="2" fontId="5" fillId="13" borderId="15" xfId="0" applyNumberFormat="1" applyFont="1" applyFill="1" applyBorder="1" applyAlignment="1">
      <alignment horizontal="center"/>
    </xf>
    <xf numFmtId="0" fontId="18" fillId="4" borderId="1" xfId="0" applyFont="1" applyFill="1" applyBorder="1" applyAlignment="1">
      <alignment horizontal="left" vertical="top" wrapText="1"/>
    </xf>
    <xf numFmtId="0" fontId="18" fillId="4" borderId="0" xfId="0" applyFont="1" applyFill="1" applyBorder="1" applyAlignment="1">
      <alignment horizontal="left" vertical="top" wrapText="1"/>
    </xf>
    <xf numFmtId="0" fontId="16" fillId="4" borderId="1" xfId="0" quotePrefix="1" applyFont="1" applyFill="1" applyBorder="1" applyAlignment="1">
      <alignment horizontal="left" vertical="top" wrapText="1"/>
    </xf>
    <xf numFmtId="0" fontId="16" fillId="4" borderId="0" xfId="0" quotePrefix="1" applyFont="1" applyFill="1" applyBorder="1" applyAlignment="1">
      <alignment horizontal="left" vertical="top" wrapText="1"/>
    </xf>
    <xf numFmtId="10" fontId="32" fillId="14" borderId="12" xfId="0" applyNumberFormat="1" applyFont="1" applyFill="1" applyBorder="1" applyAlignment="1">
      <alignment horizontal="center"/>
    </xf>
    <xf numFmtId="10" fontId="32"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0" fontId="6" fillId="9" borderId="8" xfId="0" applyFont="1" applyFill="1" applyBorder="1" applyAlignment="1">
      <alignment horizontal="left"/>
    </xf>
    <xf numFmtId="0" fontId="6" fillId="9" borderId="0" xfId="0" applyFont="1" applyFill="1" applyBorder="1" applyAlignment="1">
      <alignment horizontal="left"/>
    </xf>
    <xf numFmtId="3" fontId="19" fillId="11" borderId="5" xfId="0" applyNumberFormat="1" applyFont="1" applyFill="1" applyBorder="1"/>
    <xf numFmtId="0" fontId="7" fillId="5" borderId="5" xfId="0" applyFont="1" applyFill="1" applyBorder="1"/>
    <xf numFmtId="0" fontId="4" fillId="5" borderId="2" xfId="0" applyFont="1" applyFill="1" applyBorder="1"/>
    <xf numFmtId="0" fontId="4" fillId="5" borderId="3" xfId="0" applyFont="1" applyFill="1" applyBorder="1"/>
    <xf numFmtId="0" fontId="17" fillId="5" borderId="5" xfId="0" applyFont="1" applyFill="1" applyBorder="1"/>
    <xf numFmtId="0" fontId="20" fillId="5" borderId="2" xfId="0" applyFont="1" applyFill="1" applyBorder="1"/>
    <xf numFmtId="0" fontId="20" fillId="5" borderId="3" xfId="0" applyFont="1" applyFill="1" applyBorder="1"/>
    <xf numFmtId="167" fontId="35" fillId="5" borderId="4" xfId="3" applyFont="1" applyFill="1" applyBorder="1"/>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BFBFBF"/>
      <color rgb="FFD9D9D9"/>
      <color rgb="FFA6A6A6"/>
      <color rgb="FFEAEAEA"/>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8"/>
  <sheetViews>
    <sheetView showGridLines="0" tabSelected="1" topLeftCell="A4" zoomScaleNormal="100" workbookViewId="0">
      <selection activeCell="H57" sqref="H57"/>
    </sheetView>
  </sheetViews>
  <sheetFormatPr defaultRowHeight="12.75" x14ac:dyDescent="0.2"/>
  <cols>
    <col min="1" max="1" width="2.42578125" style="110" customWidth="1"/>
    <col min="2" max="2" width="41.85546875" style="110" customWidth="1"/>
    <col min="3" max="3" width="19.85546875" style="110" customWidth="1"/>
    <col min="4" max="4" width="18.28515625" style="110" customWidth="1"/>
    <col min="5" max="5" width="13.85546875" style="110" customWidth="1"/>
    <col min="6" max="6" width="14" style="110" customWidth="1"/>
    <col min="7" max="7" width="12.85546875" style="110" customWidth="1"/>
    <col min="8" max="8" width="13.28515625" style="110" customWidth="1"/>
    <col min="9" max="9" width="11.5703125" style="110" customWidth="1"/>
    <col min="10" max="16384" width="9.140625" style="110"/>
  </cols>
  <sheetData>
    <row r="2" spans="2:19" x14ac:dyDescent="0.2">
      <c r="B2" s="108" t="s">
        <v>7</v>
      </c>
      <c r="C2" s="109"/>
      <c r="D2" s="109"/>
      <c r="E2" s="109"/>
      <c r="F2" s="109"/>
      <c r="G2" s="109"/>
      <c r="H2" s="109"/>
      <c r="O2" s="111"/>
      <c r="P2" s="111"/>
      <c r="Q2" s="111"/>
      <c r="R2" s="111"/>
      <c r="S2" s="111"/>
    </row>
    <row r="3" spans="2:19" ht="75.75" customHeight="1" x14ac:dyDescent="0.2">
      <c r="B3" s="112" t="s">
        <v>57</v>
      </c>
      <c r="C3" s="221" t="s">
        <v>70</v>
      </c>
      <c r="D3" s="222"/>
      <c r="E3" s="222"/>
      <c r="F3" s="222"/>
      <c r="G3" s="222"/>
      <c r="H3" s="222"/>
      <c r="M3" s="113"/>
      <c r="N3" s="113"/>
      <c r="O3" s="111"/>
      <c r="P3" s="111"/>
      <c r="Q3" s="111"/>
      <c r="R3" s="111"/>
      <c r="S3" s="111"/>
    </row>
    <row r="4" spans="2:19" ht="55.5" customHeight="1" x14ac:dyDescent="0.2">
      <c r="B4" s="114"/>
      <c r="C4" s="227"/>
      <c r="D4" s="227"/>
      <c r="E4" s="115"/>
      <c r="F4" s="115"/>
      <c r="G4" s="115"/>
      <c r="H4" s="115"/>
      <c r="M4" s="113"/>
      <c r="N4" s="113"/>
      <c r="O4" s="111"/>
      <c r="P4" s="111"/>
      <c r="Q4" s="111"/>
      <c r="R4" s="111"/>
      <c r="S4" s="111"/>
    </row>
    <row r="5" spans="2:19" x14ac:dyDescent="0.2">
      <c r="B5" s="116" t="s">
        <v>13</v>
      </c>
      <c r="C5" s="117"/>
      <c r="D5" s="218" t="s">
        <v>77</v>
      </c>
      <c r="E5" s="118"/>
      <c r="F5" s="118"/>
      <c r="G5" s="118"/>
      <c r="H5" s="118"/>
      <c r="M5" s="113"/>
      <c r="N5" s="113"/>
      <c r="O5" s="111"/>
      <c r="P5" s="111"/>
      <c r="Q5" s="111"/>
      <c r="R5" s="111"/>
      <c r="S5" s="111"/>
    </row>
    <row r="6" spans="2:19" x14ac:dyDescent="0.2">
      <c r="B6" s="119" t="s">
        <v>42</v>
      </c>
      <c r="C6" s="120"/>
      <c r="D6" s="121" t="s">
        <v>71</v>
      </c>
      <c r="E6" s="122"/>
      <c r="F6" s="122"/>
      <c r="G6" s="122"/>
      <c r="H6" s="122"/>
      <c r="M6" s="113"/>
      <c r="N6" s="113"/>
      <c r="O6" s="111"/>
      <c r="P6" s="111"/>
      <c r="Q6" s="111"/>
      <c r="R6" s="111"/>
      <c r="S6" s="111"/>
    </row>
    <row r="7" spans="2:19" x14ac:dyDescent="0.2">
      <c r="B7" s="156" t="s">
        <v>89</v>
      </c>
      <c r="C7" s="124"/>
      <c r="D7" s="125">
        <f>'Proposed price'!Q9</f>
        <v>178.58346320213872</v>
      </c>
      <c r="E7" s="122"/>
      <c r="F7" s="122"/>
      <c r="G7" s="122"/>
      <c r="H7" s="122"/>
      <c r="O7" s="111"/>
      <c r="P7" s="111"/>
      <c r="Q7" s="111"/>
      <c r="R7" s="111"/>
      <c r="S7" s="111"/>
    </row>
    <row r="8" spans="2:19" x14ac:dyDescent="0.2">
      <c r="B8" s="123" t="s">
        <v>48</v>
      </c>
      <c r="C8" s="219" t="s">
        <v>67</v>
      </c>
      <c r="D8" s="220"/>
      <c r="E8" s="126"/>
      <c r="F8" s="126"/>
      <c r="G8" s="126"/>
      <c r="H8" s="126"/>
      <c r="O8" s="111"/>
      <c r="P8" s="111"/>
      <c r="Q8" s="111"/>
      <c r="R8" s="111"/>
      <c r="S8" s="111"/>
    </row>
    <row r="9" spans="2:19" x14ac:dyDescent="0.2">
      <c r="B9" s="127" t="s">
        <v>5</v>
      </c>
      <c r="C9" s="128"/>
      <c r="D9" s="128"/>
      <c r="E9" s="128"/>
      <c r="F9" s="128"/>
      <c r="G9" s="128"/>
      <c r="H9" s="129"/>
      <c r="O9" s="111"/>
      <c r="P9" s="111"/>
      <c r="Q9" s="111"/>
      <c r="R9" s="111"/>
      <c r="S9" s="111"/>
    </row>
    <row r="10" spans="2:19" ht="105" customHeight="1" x14ac:dyDescent="0.2">
      <c r="B10" s="224" t="s">
        <v>88</v>
      </c>
      <c r="C10" s="225"/>
      <c r="D10" s="225"/>
      <c r="E10" s="225"/>
      <c r="F10" s="225"/>
      <c r="G10" s="225"/>
      <c r="H10" s="225"/>
      <c r="O10" s="111"/>
      <c r="P10" s="111"/>
      <c r="Q10" s="111"/>
      <c r="R10" s="111"/>
      <c r="S10" s="111"/>
    </row>
    <row r="11" spans="2:19" x14ac:dyDescent="0.2">
      <c r="B11" s="130"/>
      <c r="C11" s="130"/>
      <c r="D11" s="130"/>
      <c r="E11" s="130"/>
      <c r="F11" s="130"/>
      <c r="G11" s="130"/>
      <c r="H11" s="130"/>
      <c r="O11" s="111"/>
      <c r="P11" s="111"/>
      <c r="Q11" s="111"/>
      <c r="R11" s="111"/>
      <c r="S11" s="111"/>
    </row>
    <row r="12" spans="2:19" x14ac:dyDescent="0.2">
      <c r="O12" s="111"/>
      <c r="P12" s="111"/>
      <c r="Q12" s="111"/>
      <c r="R12" s="111"/>
      <c r="S12" s="111"/>
    </row>
    <row r="13" spans="2:19" x14ac:dyDescent="0.2">
      <c r="B13" s="131" t="s">
        <v>35</v>
      </c>
      <c r="C13" s="109"/>
      <c r="D13" s="109"/>
      <c r="E13" s="109"/>
      <c r="F13" s="109"/>
      <c r="G13" s="109"/>
      <c r="H13" s="109"/>
      <c r="O13" s="111"/>
      <c r="P13" s="111"/>
      <c r="Q13" s="111"/>
      <c r="R13" s="111"/>
      <c r="S13" s="111"/>
    </row>
    <row r="14" spans="2:19" x14ac:dyDescent="0.2">
      <c r="B14" s="223"/>
      <c r="C14" s="223"/>
      <c r="D14" s="223"/>
      <c r="E14" s="223"/>
      <c r="F14" s="223"/>
      <c r="G14" s="223"/>
      <c r="H14" s="223"/>
    </row>
    <row r="15" spans="2:19" ht="138.75" customHeight="1" x14ac:dyDescent="0.2">
      <c r="B15" s="226" t="s">
        <v>133</v>
      </c>
      <c r="C15" s="226"/>
      <c r="D15" s="226"/>
      <c r="E15" s="226"/>
      <c r="F15" s="226"/>
      <c r="G15" s="226"/>
      <c r="H15" s="226"/>
      <c r="I15" s="111"/>
    </row>
    <row r="16" spans="2:19" x14ac:dyDescent="0.2">
      <c r="B16" s="132"/>
      <c r="C16" s="132"/>
      <c r="D16" s="132"/>
      <c r="E16" s="132"/>
      <c r="F16" s="132"/>
      <c r="G16" s="132"/>
      <c r="H16" s="132"/>
    </row>
    <row r="17" spans="2:9" x14ac:dyDescent="0.2">
      <c r="B17" s="133"/>
      <c r="C17" s="133"/>
      <c r="D17" s="133"/>
      <c r="E17" s="133"/>
      <c r="F17" s="133"/>
      <c r="G17" s="133"/>
      <c r="H17" s="133"/>
    </row>
    <row r="18" spans="2:9" x14ac:dyDescent="0.2">
      <c r="B18" s="131" t="s">
        <v>43</v>
      </c>
      <c r="C18" s="109"/>
      <c r="D18" s="109"/>
      <c r="E18" s="109"/>
      <c r="F18" s="109"/>
      <c r="G18" s="109"/>
      <c r="H18" s="109"/>
    </row>
    <row r="19" spans="2:9" x14ac:dyDescent="0.2">
      <c r="B19" s="223"/>
      <c r="C19" s="223"/>
      <c r="D19" s="223"/>
      <c r="E19" s="223"/>
      <c r="F19" s="223"/>
      <c r="G19" s="223"/>
      <c r="H19" s="223"/>
    </row>
    <row r="20" spans="2:9" x14ac:dyDescent="0.2">
      <c r="B20" s="229" t="s">
        <v>72</v>
      </c>
      <c r="C20" s="229"/>
      <c r="D20" s="229"/>
      <c r="E20" s="229"/>
      <c r="F20" s="229"/>
      <c r="G20" s="229"/>
      <c r="H20" s="229"/>
    </row>
    <row r="21" spans="2:9" x14ac:dyDescent="0.2">
      <c r="B21" s="230"/>
      <c r="C21" s="230"/>
      <c r="D21" s="230"/>
      <c r="E21" s="230"/>
      <c r="F21" s="230"/>
      <c r="G21" s="230"/>
      <c r="H21" s="230"/>
    </row>
    <row r="22" spans="2:9" x14ac:dyDescent="0.2">
      <c r="B22" s="230"/>
      <c r="C22" s="231"/>
      <c r="D22" s="231"/>
      <c r="E22" s="231"/>
      <c r="F22" s="231"/>
      <c r="G22" s="231"/>
      <c r="H22" s="231"/>
    </row>
    <row r="23" spans="2:9" x14ac:dyDescent="0.2">
      <c r="B23" s="134"/>
      <c r="C23" s="134"/>
      <c r="D23" s="134"/>
      <c r="E23" s="134"/>
      <c r="F23" s="134"/>
      <c r="G23" s="134"/>
      <c r="H23" s="134"/>
    </row>
    <row r="24" spans="2:9" x14ac:dyDescent="0.2">
      <c r="B24" s="223"/>
      <c r="C24" s="223"/>
      <c r="D24" s="223"/>
      <c r="E24" s="223"/>
      <c r="F24" s="223"/>
      <c r="G24" s="223"/>
      <c r="H24" s="223"/>
    </row>
    <row r="25" spans="2:9" x14ac:dyDescent="0.2">
      <c r="B25" s="132"/>
      <c r="C25" s="132"/>
      <c r="D25" s="132"/>
      <c r="E25" s="132"/>
      <c r="F25" s="132"/>
      <c r="G25" s="132"/>
      <c r="H25" s="132"/>
    </row>
    <row r="26" spans="2:9" x14ac:dyDescent="0.2">
      <c r="B26" s="132"/>
      <c r="C26" s="132"/>
      <c r="D26" s="132"/>
      <c r="E26" s="132"/>
      <c r="F26" s="132"/>
      <c r="G26" s="132"/>
      <c r="H26" s="132"/>
    </row>
    <row r="27" spans="2:9" x14ac:dyDescent="0.2">
      <c r="B27" s="132"/>
      <c r="C27" s="132"/>
      <c r="D27" s="132"/>
      <c r="E27" s="132"/>
      <c r="F27" s="132"/>
      <c r="G27" s="132"/>
      <c r="H27" s="132"/>
    </row>
    <row r="28" spans="2:9" x14ac:dyDescent="0.2">
      <c r="B28" s="132"/>
      <c r="C28" s="132"/>
      <c r="D28" s="132"/>
      <c r="E28" s="132"/>
      <c r="F28" s="132"/>
      <c r="G28" s="132"/>
      <c r="H28" s="132"/>
    </row>
    <row r="29" spans="2:9" x14ac:dyDescent="0.2">
      <c r="B29" s="135"/>
      <c r="C29" s="135"/>
      <c r="D29" s="135"/>
      <c r="E29" s="135"/>
      <c r="F29" s="135"/>
      <c r="G29" s="135"/>
      <c r="H29" s="135"/>
      <c r="I29" s="111"/>
    </row>
    <row r="30" spans="2:9" x14ac:dyDescent="0.2">
      <c r="B30" s="131" t="s">
        <v>6</v>
      </c>
    </row>
    <row r="31" spans="2:9" x14ac:dyDescent="0.2">
      <c r="B31" s="136" t="s">
        <v>14</v>
      </c>
      <c r="C31" s="137" t="s">
        <v>30</v>
      </c>
      <c r="D31" s="137"/>
      <c r="E31" s="137"/>
      <c r="F31" s="137"/>
      <c r="G31" s="137"/>
      <c r="H31" s="137"/>
    </row>
    <row r="32" spans="2:9" x14ac:dyDescent="0.2">
      <c r="B32" s="138" t="s">
        <v>46</v>
      </c>
      <c r="C32" s="137" t="s">
        <v>52</v>
      </c>
      <c r="D32" s="137"/>
      <c r="E32" s="137"/>
      <c r="F32" s="137"/>
      <c r="G32" s="137"/>
      <c r="H32" s="137"/>
    </row>
    <row r="33" spans="2:8" x14ac:dyDescent="0.2">
      <c r="B33" s="138" t="s">
        <v>47</v>
      </c>
      <c r="C33" s="137" t="s">
        <v>53</v>
      </c>
      <c r="D33" s="137"/>
      <c r="E33" s="137"/>
      <c r="F33" s="137"/>
      <c r="G33" s="137"/>
      <c r="H33" s="137"/>
    </row>
    <row r="34" spans="2:8" x14ac:dyDescent="0.2">
      <c r="B34" s="138" t="s">
        <v>15</v>
      </c>
      <c r="C34" s="137" t="s">
        <v>31</v>
      </c>
      <c r="D34" s="137"/>
      <c r="E34" s="137"/>
      <c r="F34" s="137"/>
      <c r="G34" s="137"/>
      <c r="H34" s="137"/>
    </row>
    <row r="37" spans="2:8" x14ac:dyDescent="0.2">
      <c r="B37" s="131" t="s">
        <v>36</v>
      </c>
      <c r="C37" s="109"/>
      <c r="D37" s="109"/>
      <c r="E37" s="109"/>
      <c r="F37" s="109"/>
      <c r="G37" s="109"/>
      <c r="H37" s="109"/>
    </row>
    <row r="39" spans="2:8" x14ac:dyDescent="0.2">
      <c r="B39" s="139"/>
      <c r="C39" s="140" t="s">
        <v>37</v>
      </c>
      <c r="D39" s="140" t="s">
        <v>38</v>
      </c>
      <c r="E39" s="140" t="s">
        <v>39</v>
      </c>
      <c r="F39" s="140" t="s">
        <v>41</v>
      </c>
      <c r="G39" s="140" t="s">
        <v>40</v>
      </c>
      <c r="H39" s="141" t="s">
        <v>1</v>
      </c>
    </row>
    <row r="40" spans="2:8" x14ac:dyDescent="0.2">
      <c r="C40" s="142"/>
      <c r="D40" s="142"/>
      <c r="E40" s="142"/>
      <c r="F40" s="142"/>
      <c r="G40" s="142"/>
      <c r="H40" s="142"/>
    </row>
    <row r="41" spans="2:8" x14ac:dyDescent="0.2">
      <c r="B41" s="157" t="s">
        <v>90</v>
      </c>
      <c r="C41" s="143">
        <f>'Forecast Revenue - Costs'!D30</f>
        <v>41304.239048058</v>
      </c>
      <c r="D41" s="143">
        <f>'Forecast Revenue - Costs'!E30</f>
        <v>41304.239048058</v>
      </c>
      <c r="E41" s="143">
        <f>'Forecast Revenue - Costs'!F30</f>
        <v>41758.585677586634</v>
      </c>
      <c r="F41" s="143">
        <f>'Forecast Revenue - Costs'!G30</f>
        <v>42724.545281480561</v>
      </c>
      <c r="G41" s="143">
        <f>'Forecast Revenue - Costs'!H30</f>
        <v>44167.463097346248</v>
      </c>
      <c r="H41" s="143">
        <f>SUM(C41:G41)</f>
        <v>211259.07215252944</v>
      </c>
    </row>
    <row r="42" spans="2:8" x14ac:dyDescent="0.2">
      <c r="C42" s="144"/>
      <c r="D42" s="145"/>
      <c r="E42" s="144"/>
      <c r="F42" s="144"/>
      <c r="G42" s="144"/>
    </row>
    <row r="43" spans="2:8" x14ac:dyDescent="0.2">
      <c r="B43" s="157" t="s">
        <v>91</v>
      </c>
      <c r="C43" s="143">
        <f>SUM('Forecast Revenue - Costs'!D31:D33)</f>
        <v>30129.146232797484</v>
      </c>
      <c r="D43" s="143">
        <f>SUM('Forecast Revenue - Costs'!E31:E33)</f>
        <v>30129.146232797484</v>
      </c>
      <c r="E43" s="143">
        <f>SUM('Forecast Revenue - Costs'!F31:F33)</f>
        <v>30460.56684135825</v>
      </c>
      <c r="F43" s="143">
        <f>SUM('Forecast Revenue - Costs'!G31:G33)</f>
        <v>31165.180673532552</v>
      </c>
      <c r="G43" s="143">
        <f>SUM('Forecast Revenue - Costs'!H31:H33)</f>
        <v>32217.709006654575</v>
      </c>
      <c r="H43" s="143">
        <f>SUM(C43:G43)</f>
        <v>154101.74898714034</v>
      </c>
    </row>
    <row r="44" spans="2:8" x14ac:dyDescent="0.2">
      <c r="C44" s="144"/>
      <c r="D44" s="145"/>
      <c r="E44" s="144"/>
      <c r="F44" s="144"/>
      <c r="G44" s="144"/>
    </row>
    <row r="45" spans="2:8" x14ac:dyDescent="0.2">
      <c r="B45" s="157" t="s">
        <v>92</v>
      </c>
      <c r="C45" s="143">
        <f t="shared" ref="C45:H45" si="0">+C41+C43</f>
        <v>71433.38528085548</v>
      </c>
      <c r="D45" s="143">
        <f t="shared" si="0"/>
        <v>71433.38528085548</v>
      </c>
      <c r="E45" s="143">
        <f t="shared" si="0"/>
        <v>72219.152518944888</v>
      </c>
      <c r="F45" s="143">
        <f t="shared" si="0"/>
        <v>73889.725955013113</v>
      </c>
      <c r="G45" s="143">
        <f t="shared" si="0"/>
        <v>76385.172104000827</v>
      </c>
      <c r="H45" s="143">
        <f t="shared" si="0"/>
        <v>365360.82113966974</v>
      </c>
    </row>
    <row r="46" spans="2:8" x14ac:dyDescent="0.2">
      <c r="C46" s="146"/>
      <c r="D46" s="146"/>
      <c r="E46" s="146"/>
      <c r="F46" s="146"/>
      <c r="G46" s="146"/>
    </row>
    <row r="47" spans="2:8" x14ac:dyDescent="0.2">
      <c r="B47" s="147" t="s">
        <v>6</v>
      </c>
    </row>
    <row r="48" spans="2:8" ht="14.25" customHeight="1" x14ac:dyDescent="0.2">
      <c r="B48" s="228"/>
      <c r="C48" s="228"/>
      <c r="D48" s="228"/>
      <c r="E48" s="228"/>
      <c r="F48" s="228"/>
      <c r="G48" s="228"/>
      <c r="H48" s="228"/>
    </row>
    <row r="49" spans="2:9" x14ac:dyDescent="0.2">
      <c r="B49" s="223"/>
      <c r="C49" s="223"/>
      <c r="D49" s="223"/>
      <c r="E49" s="223"/>
      <c r="F49" s="223"/>
      <c r="G49" s="223"/>
      <c r="H49" s="223"/>
      <c r="I49" s="111"/>
    </row>
    <row r="50" spans="2:9" ht="27.75" customHeight="1" x14ac:dyDescent="0.2">
      <c r="B50" s="223"/>
      <c r="C50" s="223"/>
      <c r="D50" s="223"/>
      <c r="E50" s="223"/>
      <c r="F50" s="223"/>
      <c r="G50" s="223"/>
      <c r="H50" s="223"/>
    </row>
    <row r="53" spans="2:9" x14ac:dyDescent="0.2">
      <c r="B53" s="131" t="s">
        <v>81</v>
      </c>
      <c r="C53" s="109"/>
      <c r="D53" s="109"/>
      <c r="E53" s="109"/>
      <c r="F53" s="109"/>
      <c r="G53" s="109"/>
      <c r="H53" s="109"/>
    </row>
    <row r="54" spans="2:9" x14ac:dyDescent="0.2">
      <c r="B54" s="148"/>
    </row>
    <row r="55" spans="2:9" x14ac:dyDescent="0.2">
      <c r="B55" s="149"/>
      <c r="C55" s="150" t="s">
        <v>37</v>
      </c>
      <c r="D55" s="150" t="s">
        <v>38</v>
      </c>
      <c r="E55" s="150" t="s">
        <v>39</v>
      </c>
      <c r="F55" s="150" t="s">
        <v>41</v>
      </c>
      <c r="G55" s="150" t="s">
        <v>40</v>
      </c>
      <c r="H55" s="151" t="s">
        <v>1</v>
      </c>
    </row>
    <row r="56" spans="2:9" x14ac:dyDescent="0.2">
      <c r="C56" s="152"/>
      <c r="D56" s="152"/>
      <c r="E56" s="152"/>
      <c r="F56" s="152"/>
      <c r="G56" s="152"/>
      <c r="H56" s="152"/>
    </row>
    <row r="57" spans="2:9" x14ac:dyDescent="0.2">
      <c r="B57" s="149" t="s">
        <v>12</v>
      </c>
      <c r="C57" s="153">
        <f>'Forecast Revenue - Costs'!D12</f>
        <v>400</v>
      </c>
      <c r="D57" s="153">
        <f>'Forecast Revenue - Costs'!E12</f>
        <v>400</v>
      </c>
      <c r="E57" s="153">
        <f>'Forecast Revenue - Costs'!F12</f>
        <v>400</v>
      </c>
      <c r="F57" s="153">
        <f>'Forecast Revenue - Costs'!G12</f>
        <v>400</v>
      </c>
      <c r="G57" s="153">
        <f>'Forecast Revenue - Costs'!H12</f>
        <v>400</v>
      </c>
      <c r="H57" s="153">
        <f>SUM(C57:G57)</f>
        <v>2000</v>
      </c>
    </row>
    <row r="58" spans="2:9" x14ac:dyDescent="0.2">
      <c r="C58" s="154"/>
      <c r="D58" s="154"/>
      <c r="E58" s="154"/>
      <c r="F58" s="154"/>
      <c r="G58" s="154"/>
      <c r="H58" s="155"/>
    </row>
  </sheetData>
  <mergeCells count="12">
    <mergeCell ref="B48:H50"/>
    <mergeCell ref="B19:H19"/>
    <mergeCell ref="B20:H20"/>
    <mergeCell ref="B21:H21"/>
    <mergeCell ref="B22:H22"/>
    <mergeCell ref="B24:H24"/>
    <mergeCell ref="C8:D8"/>
    <mergeCell ref="C3:H3"/>
    <mergeCell ref="B14:H14"/>
    <mergeCell ref="B10:H10"/>
    <mergeCell ref="B15:H15"/>
    <mergeCell ref="C4:D4"/>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RowHeight="12.75" x14ac:dyDescent="0.2"/>
  <cols>
    <col min="1" max="1" width="2.28515625" style="1" customWidth="1"/>
    <col min="2" max="2" width="2.42578125" style="45" customWidth="1"/>
    <col min="3" max="3" width="10.140625" style="45" customWidth="1"/>
    <col min="4" max="9" width="13.140625" style="45" customWidth="1"/>
    <col min="10" max="11" width="9.140625" style="45"/>
    <col min="12" max="12" width="5.28515625" style="45" customWidth="1"/>
    <col min="13" max="13" width="2.42578125" style="1" customWidth="1"/>
    <col min="14" max="16384" width="9.140625" style="1"/>
  </cols>
  <sheetData>
    <row r="1" spans="2:14" ht="9" customHeight="1" x14ac:dyDescent="0.2"/>
    <row r="2" spans="2:14" ht="18" customHeight="1" x14ac:dyDescent="0.2">
      <c r="B2" s="42" t="s">
        <v>16</v>
      </c>
      <c r="C2" s="42"/>
      <c r="D2" s="42"/>
      <c r="E2" s="42"/>
      <c r="F2" s="42"/>
      <c r="G2" s="42"/>
      <c r="H2" s="42"/>
      <c r="I2" s="42"/>
      <c r="J2" s="42"/>
      <c r="K2" s="42"/>
    </row>
    <row r="3" spans="2:14" x14ac:dyDescent="0.2">
      <c r="B3" s="36" t="s">
        <v>0</v>
      </c>
      <c r="C3" s="43"/>
      <c r="D3" s="264" t="str">
        <f>'AER Summary'!C3</f>
        <v>Completion Notice - other than NOA (NEW)</v>
      </c>
      <c r="E3" s="265"/>
      <c r="F3" s="265"/>
      <c r="G3" s="265"/>
      <c r="H3" s="265"/>
      <c r="I3" s="265"/>
      <c r="J3" s="265"/>
      <c r="K3" s="265"/>
      <c r="N3" s="34"/>
    </row>
    <row r="4" spans="2:14" x14ac:dyDescent="0.2">
      <c r="N4" s="34"/>
    </row>
    <row r="5" spans="2:14" x14ac:dyDescent="0.2">
      <c r="B5" s="234" t="s">
        <v>68</v>
      </c>
      <c r="C5" s="234"/>
      <c r="D5" s="234"/>
      <c r="E5" s="234"/>
      <c r="F5" s="234"/>
      <c r="G5" s="234"/>
      <c r="H5" s="234"/>
      <c r="I5" s="234"/>
      <c r="J5" s="234"/>
      <c r="K5" s="234"/>
      <c r="N5" s="34"/>
    </row>
    <row r="6" spans="2:14" ht="51" customHeight="1" x14ac:dyDescent="0.2">
      <c r="B6" s="235" t="s">
        <v>73</v>
      </c>
      <c r="C6" s="236"/>
      <c r="D6" s="236"/>
      <c r="E6" s="236"/>
      <c r="F6" s="236"/>
      <c r="G6" s="236"/>
      <c r="H6" s="236"/>
      <c r="I6" s="236"/>
      <c r="J6" s="236"/>
      <c r="K6" s="236"/>
      <c r="N6" s="34"/>
    </row>
    <row r="9" spans="2:14" x14ac:dyDescent="0.2">
      <c r="B9" s="234" t="s">
        <v>44</v>
      </c>
      <c r="C9" s="234"/>
      <c r="D9" s="234"/>
      <c r="E9" s="234"/>
      <c r="F9" s="234"/>
      <c r="G9" s="234"/>
      <c r="H9" s="234"/>
      <c r="I9" s="234"/>
      <c r="J9" s="234"/>
      <c r="K9" s="234"/>
    </row>
    <row r="10" spans="2:14" ht="15" customHeight="1" x14ac:dyDescent="0.2">
      <c r="B10" s="233" t="s">
        <v>69</v>
      </c>
      <c r="C10" s="233"/>
      <c r="D10" s="233"/>
      <c r="E10" s="233"/>
      <c r="F10" s="233"/>
      <c r="G10" s="233"/>
      <c r="H10" s="233"/>
      <c r="I10" s="233"/>
      <c r="J10" s="233"/>
      <c r="K10" s="233"/>
    </row>
    <row r="11" spans="2:14" ht="24.75" customHeight="1" x14ac:dyDescent="0.2">
      <c r="B11" s="237"/>
      <c r="C11" s="237"/>
      <c r="D11" s="237"/>
      <c r="E11" s="237"/>
      <c r="F11" s="237"/>
      <c r="G11" s="237"/>
      <c r="H11" s="237"/>
      <c r="I11" s="237"/>
      <c r="J11" s="237"/>
      <c r="K11" s="237"/>
      <c r="L11" s="46"/>
      <c r="M11" s="35"/>
      <c r="N11" s="35"/>
    </row>
    <row r="12" spans="2:14" x14ac:dyDescent="0.2">
      <c r="B12" s="237"/>
      <c r="C12" s="237"/>
      <c r="D12" s="237"/>
      <c r="E12" s="237"/>
      <c r="F12" s="237"/>
      <c r="G12" s="237"/>
      <c r="H12" s="237"/>
      <c r="I12" s="237"/>
      <c r="J12" s="237"/>
      <c r="K12" s="237"/>
      <c r="L12" s="46"/>
      <c r="M12" s="35"/>
      <c r="N12" s="35"/>
    </row>
    <row r="13" spans="2:14" x14ac:dyDescent="0.2">
      <c r="B13" s="237"/>
      <c r="C13" s="237"/>
      <c r="D13" s="237"/>
      <c r="E13" s="237"/>
      <c r="F13" s="237"/>
      <c r="G13" s="237"/>
      <c r="H13" s="237"/>
      <c r="I13" s="237"/>
      <c r="J13" s="237"/>
      <c r="K13" s="237"/>
      <c r="L13" s="46"/>
      <c r="M13" s="35"/>
      <c r="N13" s="35"/>
    </row>
    <row r="14" spans="2:14" ht="48" customHeight="1" x14ac:dyDescent="0.2">
      <c r="B14" s="237"/>
      <c r="C14" s="237"/>
      <c r="D14" s="237"/>
      <c r="E14" s="237"/>
      <c r="F14" s="237"/>
      <c r="G14" s="237"/>
      <c r="H14" s="237"/>
      <c r="I14" s="237"/>
      <c r="J14" s="237"/>
      <c r="K14" s="237"/>
      <c r="L14" s="46"/>
      <c r="M14" s="35"/>
      <c r="N14" s="35"/>
    </row>
    <row r="15" spans="2:14" x14ac:dyDescent="0.2">
      <c r="B15" s="237"/>
      <c r="C15" s="237"/>
      <c r="D15" s="237"/>
      <c r="E15" s="237"/>
      <c r="F15" s="237"/>
      <c r="G15" s="237"/>
      <c r="H15" s="237"/>
      <c r="I15" s="237"/>
      <c r="J15" s="237"/>
      <c r="K15" s="237"/>
      <c r="L15" s="46"/>
      <c r="M15" s="35"/>
      <c r="N15" s="35"/>
    </row>
    <row r="16" spans="2:14" x14ac:dyDescent="0.2">
      <c r="B16" s="237"/>
      <c r="C16" s="237"/>
      <c r="D16" s="237"/>
      <c r="E16" s="237"/>
      <c r="F16" s="237"/>
      <c r="G16" s="237"/>
      <c r="H16" s="237"/>
      <c r="I16" s="237"/>
      <c r="J16" s="237"/>
      <c r="K16" s="237"/>
      <c r="L16" s="46"/>
      <c r="M16" s="35"/>
      <c r="N16" s="35"/>
    </row>
    <row r="17" spans="2:14" x14ac:dyDescent="0.2">
      <c r="L17" s="46"/>
      <c r="M17" s="35"/>
      <c r="N17" s="35"/>
    </row>
    <row r="18" spans="2:14" x14ac:dyDescent="0.2">
      <c r="L18" s="46"/>
      <c r="M18" s="35"/>
      <c r="N18" s="35"/>
    </row>
    <row r="19" spans="2:14" x14ac:dyDescent="0.2">
      <c r="B19" s="234" t="s">
        <v>45</v>
      </c>
      <c r="C19" s="234"/>
      <c r="D19" s="234"/>
      <c r="E19" s="234"/>
      <c r="F19" s="234"/>
      <c r="G19" s="234"/>
      <c r="H19" s="234"/>
      <c r="I19" s="234"/>
      <c r="J19" s="234"/>
      <c r="K19" s="234"/>
      <c r="L19" s="46"/>
      <c r="M19" s="35"/>
      <c r="N19" s="35"/>
    </row>
    <row r="20" spans="2:14" ht="77.25" customHeight="1" x14ac:dyDescent="0.2">
      <c r="B20" s="233" t="str">
        <f>'AER Summary'!B10:H10</f>
        <v xml:space="preserve">
Completion Notice - other than NOA
Provision of completion notice prior to issue of Notice of Arrangement.  An ASP may request the DSNP to provide a "Completion Notice" to verify that the work have been completed and meet the DSNP's standards.</v>
      </c>
      <c r="C20" s="233"/>
      <c r="D20" s="233"/>
      <c r="E20" s="233"/>
      <c r="F20" s="233"/>
      <c r="G20" s="233"/>
      <c r="H20" s="233"/>
      <c r="I20" s="233"/>
      <c r="J20" s="233"/>
      <c r="K20" s="233"/>
    </row>
    <row r="21" spans="2:14" x14ac:dyDescent="0.2">
      <c r="B21" s="232"/>
      <c r="C21" s="232"/>
      <c r="D21" s="232"/>
      <c r="E21" s="232"/>
      <c r="F21" s="232"/>
      <c r="G21" s="232"/>
      <c r="H21" s="232"/>
      <c r="I21" s="232"/>
      <c r="J21" s="232"/>
      <c r="K21" s="232"/>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workbookViewId="0">
      <selection activeCell="C32" sqref="C32:C33"/>
    </sheetView>
  </sheetViews>
  <sheetFormatPr defaultRowHeight="12.75" x14ac:dyDescent="0.2"/>
  <cols>
    <col min="1" max="1" width="3.5703125" style="47" customWidth="1"/>
    <col min="2" max="2" width="58.7109375" style="47" customWidth="1"/>
    <col min="3" max="3" width="65.140625" style="47" customWidth="1"/>
    <col min="4" max="4" width="12.85546875" style="47" customWidth="1"/>
    <col min="5" max="8" width="11.28515625" style="47" customWidth="1"/>
    <col min="9" max="9" width="12.7109375" style="47" customWidth="1"/>
    <col min="10" max="16384" width="9.140625" style="47"/>
  </cols>
  <sheetData>
    <row r="2" spans="1:9" x14ac:dyDescent="0.2">
      <c r="B2" s="44" t="s">
        <v>80</v>
      </c>
      <c r="C2" s="32"/>
      <c r="D2" s="32"/>
      <c r="E2" s="32"/>
      <c r="F2" s="32"/>
      <c r="G2" s="32"/>
      <c r="H2" s="32"/>
      <c r="I2" s="32"/>
    </row>
    <row r="3" spans="1:9" x14ac:dyDescent="0.2">
      <c r="B3" s="21" t="s">
        <v>21</v>
      </c>
      <c r="C3" s="21" t="s">
        <v>3</v>
      </c>
      <c r="D3" s="59" t="s">
        <v>60</v>
      </c>
      <c r="E3" s="59" t="s">
        <v>59</v>
      </c>
      <c r="F3" s="59" t="s">
        <v>58</v>
      </c>
      <c r="G3" s="80" t="s">
        <v>85</v>
      </c>
      <c r="H3" s="80" t="s">
        <v>86</v>
      </c>
      <c r="I3" s="22" t="s">
        <v>1</v>
      </c>
    </row>
    <row r="4" spans="1:9" x14ac:dyDescent="0.2">
      <c r="B4" s="5" t="s">
        <v>22</v>
      </c>
      <c r="C4" s="5" t="s">
        <v>20</v>
      </c>
      <c r="D4" s="75"/>
      <c r="E4" s="75"/>
      <c r="F4" s="75"/>
      <c r="G4" s="75"/>
      <c r="H4" s="75"/>
      <c r="I4" s="158">
        <f>SUM(D4:H4)</f>
        <v>0</v>
      </c>
    </row>
    <row r="5" spans="1:9" x14ac:dyDescent="0.2">
      <c r="B5" s="5" t="s">
        <v>24</v>
      </c>
      <c r="C5" s="11"/>
      <c r="D5" s="75"/>
      <c r="E5" s="75"/>
      <c r="F5" s="75"/>
      <c r="G5" s="75"/>
      <c r="H5" s="75"/>
      <c r="I5" s="158">
        <f t="shared" ref="I5:I8" si="0">SUM(D5:H5)</f>
        <v>0</v>
      </c>
    </row>
    <row r="6" spans="1:9" x14ac:dyDescent="0.2">
      <c r="B6" s="5" t="s">
        <v>25</v>
      </c>
      <c r="C6" s="5"/>
      <c r="D6" s="75">
        <v>0</v>
      </c>
      <c r="E6" s="75">
        <v>0</v>
      </c>
      <c r="F6" s="75">
        <v>0</v>
      </c>
      <c r="G6" s="75">
        <v>0</v>
      </c>
      <c r="H6" s="75">
        <v>0</v>
      </c>
      <c r="I6" s="158">
        <f t="shared" si="0"/>
        <v>0</v>
      </c>
    </row>
    <row r="7" spans="1:9" x14ac:dyDescent="0.2">
      <c r="B7" s="5" t="s">
        <v>26</v>
      </c>
      <c r="C7" s="5"/>
      <c r="D7" s="75"/>
      <c r="E7" s="75"/>
      <c r="F7" s="75"/>
      <c r="G7" s="75"/>
      <c r="H7" s="75"/>
      <c r="I7" s="158">
        <f t="shared" si="0"/>
        <v>0</v>
      </c>
    </row>
    <row r="8" spans="1:9" x14ac:dyDescent="0.2">
      <c r="B8" s="5" t="s">
        <v>23</v>
      </c>
      <c r="C8" s="5"/>
      <c r="D8" s="75"/>
      <c r="E8" s="75"/>
      <c r="F8" s="75"/>
      <c r="G8" s="75"/>
      <c r="H8" s="75"/>
      <c r="I8" s="158">
        <f t="shared" si="0"/>
        <v>0</v>
      </c>
    </row>
    <row r="9" spans="1:9" x14ac:dyDescent="0.2">
      <c r="B9" s="53" t="s">
        <v>1</v>
      </c>
      <c r="C9" s="24"/>
      <c r="D9" s="25">
        <f t="shared" ref="D9:I9" si="1">SUM(D4:D8)</f>
        <v>0</v>
      </c>
      <c r="E9" s="25">
        <f t="shared" si="1"/>
        <v>0</v>
      </c>
      <c r="F9" s="25">
        <f t="shared" si="1"/>
        <v>0</v>
      </c>
      <c r="G9" s="25">
        <f t="shared" ref="G9:H9" si="2">SUM(G4:G8)</f>
        <v>0</v>
      </c>
      <c r="H9" s="25">
        <f t="shared" si="2"/>
        <v>0</v>
      </c>
      <c r="I9" s="26">
        <f t="shared" si="1"/>
        <v>0</v>
      </c>
    </row>
    <row r="10" spans="1:9" x14ac:dyDescent="0.2">
      <c r="B10" s="49"/>
      <c r="C10" s="50"/>
      <c r="D10" s="51"/>
      <c r="E10" s="51"/>
      <c r="F10" s="51"/>
      <c r="G10" s="51"/>
      <c r="H10" s="51"/>
      <c r="I10" s="51"/>
    </row>
    <row r="11" spans="1:9" x14ac:dyDescent="0.2">
      <c r="B11" s="52" t="s">
        <v>10</v>
      </c>
      <c r="C11" s="29"/>
      <c r="D11" s="29"/>
      <c r="E11" s="29"/>
      <c r="F11" s="29"/>
      <c r="G11" s="29"/>
      <c r="H11" s="29"/>
      <c r="I11" s="29"/>
    </row>
    <row r="12" spans="1:9" x14ac:dyDescent="0.2">
      <c r="B12" s="54" t="s">
        <v>4</v>
      </c>
      <c r="C12" s="10" t="s">
        <v>9</v>
      </c>
      <c r="D12" s="60" t="s">
        <v>60</v>
      </c>
      <c r="E12" s="60" t="s">
        <v>59</v>
      </c>
      <c r="F12" s="60" t="s">
        <v>58</v>
      </c>
      <c r="G12" s="80" t="s">
        <v>85</v>
      </c>
      <c r="H12" s="80" t="s">
        <v>86</v>
      </c>
      <c r="I12" s="4" t="s">
        <v>1</v>
      </c>
    </row>
    <row r="13" spans="1:9" x14ac:dyDescent="0.2">
      <c r="B13" s="5" t="s">
        <v>19</v>
      </c>
      <c r="C13" s="11" t="s">
        <v>50</v>
      </c>
      <c r="D13" s="76"/>
      <c r="E13" s="76"/>
      <c r="F13" s="76"/>
      <c r="G13" s="76"/>
      <c r="H13" s="76"/>
      <c r="I13" s="159">
        <f>SUM(D13:H13)</f>
        <v>0</v>
      </c>
    </row>
    <row r="14" spans="1:9" x14ac:dyDescent="0.2">
      <c r="B14" s="11"/>
      <c r="C14" s="13"/>
      <c r="D14" s="12"/>
      <c r="E14" s="12"/>
      <c r="F14" s="12"/>
      <c r="G14" s="12"/>
      <c r="H14" s="12"/>
      <c r="I14" s="217">
        <f>SUM(D14:H14)</f>
        <v>0</v>
      </c>
    </row>
    <row r="15" spans="1:9" x14ac:dyDescent="0.2">
      <c r="A15" s="55"/>
      <c r="B15" s="56" t="s">
        <v>54</v>
      </c>
      <c r="C15" s="8"/>
      <c r="D15" s="14">
        <f t="shared" ref="D15:I15" si="3">SUM(D13:D14)</f>
        <v>0</v>
      </c>
      <c r="E15" s="14">
        <f t="shared" si="3"/>
        <v>0</v>
      </c>
      <c r="F15" s="14">
        <f t="shared" si="3"/>
        <v>0</v>
      </c>
      <c r="G15" s="14">
        <f t="shared" ref="G15:H15" si="4">SUM(G13:G14)</f>
        <v>0</v>
      </c>
      <c r="H15" s="14">
        <f t="shared" si="4"/>
        <v>0</v>
      </c>
      <c r="I15" s="14">
        <f t="shared" si="3"/>
        <v>0</v>
      </c>
    </row>
    <row r="17" spans="1:9" x14ac:dyDescent="0.2">
      <c r="A17" s="55"/>
      <c r="B17" s="16" t="s">
        <v>6</v>
      </c>
      <c r="C17" s="1"/>
      <c r="D17" s="15"/>
      <c r="E17" s="15"/>
      <c r="F17" s="15"/>
      <c r="G17" s="15"/>
      <c r="H17" s="15"/>
      <c r="I17" s="15"/>
    </row>
    <row r="18" spans="1:9" x14ac:dyDescent="0.2">
      <c r="B18" s="238" t="s">
        <v>83</v>
      </c>
      <c r="C18" s="239"/>
      <c r="D18" s="239"/>
      <c r="E18" s="239"/>
      <c r="F18" s="239"/>
      <c r="G18" s="239"/>
      <c r="H18" s="239"/>
      <c r="I18" s="239"/>
    </row>
    <row r="19" spans="1:9" x14ac:dyDescent="0.2">
      <c r="B19" s="240"/>
      <c r="C19" s="241"/>
      <c r="D19" s="241"/>
      <c r="E19" s="241"/>
      <c r="F19" s="241"/>
      <c r="G19" s="241"/>
      <c r="H19" s="241"/>
      <c r="I19" s="241"/>
    </row>
    <row r="20" spans="1:9" x14ac:dyDescent="0.2">
      <c r="B20" s="57"/>
      <c r="C20" s="33"/>
      <c r="D20" s="33"/>
      <c r="E20" s="33"/>
      <c r="F20" s="33"/>
      <c r="G20" s="79"/>
      <c r="H20" s="79"/>
      <c r="I20" s="33"/>
    </row>
    <row r="21" spans="1:9" x14ac:dyDescent="0.2">
      <c r="B21" s="1"/>
      <c r="C21" s="1"/>
      <c r="D21" s="15"/>
      <c r="E21" s="15"/>
      <c r="F21" s="15"/>
      <c r="G21" s="15"/>
      <c r="H21" s="15"/>
      <c r="I21" s="15"/>
    </row>
    <row r="22" spans="1:9" x14ac:dyDescent="0.2">
      <c r="B22" s="52" t="s">
        <v>82</v>
      </c>
      <c r="C22" s="29"/>
      <c r="D22" s="29"/>
      <c r="E22" s="29"/>
      <c r="F22" s="29"/>
      <c r="G22" s="29"/>
      <c r="H22" s="29"/>
      <c r="I22" s="29"/>
    </row>
    <row r="23" spans="1:9" x14ac:dyDescent="0.2">
      <c r="B23" s="267" t="s">
        <v>11</v>
      </c>
      <c r="C23" s="268"/>
      <c r="D23" s="268"/>
      <c r="E23" s="268"/>
      <c r="F23" s="268"/>
      <c r="G23" s="268"/>
      <c r="H23" s="268"/>
      <c r="I23" s="269"/>
    </row>
    <row r="24" spans="1:9" x14ac:dyDescent="0.2">
      <c r="B24" s="242"/>
      <c r="C24" s="243"/>
      <c r="D24" s="243"/>
      <c r="E24" s="243"/>
      <c r="F24" s="243"/>
      <c r="G24" s="243"/>
      <c r="H24" s="243"/>
      <c r="I24" s="243"/>
    </row>
    <row r="25" spans="1:9" x14ac:dyDescent="0.2">
      <c r="B25" s="244"/>
      <c r="C25" s="245"/>
      <c r="D25" s="245"/>
      <c r="E25" s="245"/>
      <c r="F25" s="245"/>
      <c r="G25" s="245"/>
      <c r="H25" s="245"/>
      <c r="I25" s="245"/>
    </row>
    <row r="26" spans="1:9" x14ac:dyDescent="0.2">
      <c r="B26" s="58"/>
      <c r="C26" s="20"/>
      <c r="D26" s="20"/>
      <c r="E26" s="20"/>
      <c r="F26" s="20"/>
      <c r="G26" s="20"/>
      <c r="H26" s="20"/>
      <c r="I26" s="20"/>
    </row>
  </sheetData>
  <mergeCells count="2">
    <mergeCell ref="B18:I19"/>
    <mergeCell ref="B24:I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2:R35"/>
  <sheetViews>
    <sheetView showGridLines="0" zoomScale="90" zoomScaleNormal="90" workbookViewId="0">
      <selection activeCell="H7" sqref="H7"/>
    </sheetView>
  </sheetViews>
  <sheetFormatPr defaultRowHeight="12.75" x14ac:dyDescent="0.2"/>
  <cols>
    <col min="1" max="1" width="2.28515625" style="1" customWidth="1"/>
    <col min="2" max="2" width="87.42578125" style="1" bestFit="1" customWidth="1"/>
    <col min="3" max="3" width="15.140625" style="67" bestFit="1" customWidth="1"/>
    <col min="4" max="4" width="9.140625" style="72"/>
    <col min="5" max="5" width="9.140625" style="65"/>
    <col min="6" max="14" width="9.140625" style="70"/>
    <col min="15" max="15" width="9.140625" style="1"/>
    <col min="16" max="17" width="9.140625" style="41"/>
    <col min="18" max="18" width="2.5703125" style="1" customWidth="1"/>
    <col min="19" max="19" width="53.7109375" style="1" customWidth="1"/>
    <col min="20" max="20" width="15.7109375" style="1" customWidth="1"/>
    <col min="21" max="25" width="9.140625" style="1"/>
    <col min="26" max="26" width="3.28515625" style="1" customWidth="1"/>
    <col min="27" max="27" width="53.7109375" style="1" customWidth="1"/>
    <col min="28" max="28" width="15.7109375" style="1" customWidth="1"/>
    <col min="29" max="33" width="9.140625" style="1"/>
    <col min="34" max="34" width="4" style="1" customWidth="1"/>
    <col min="35" max="35" width="53.7109375" style="1" customWidth="1"/>
    <col min="36" max="36" width="15.7109375" style="1" customWidth="1"/>
    <col min="37" max="41" width="9.140625" style="1"/>
    <col min="42" max="42" width="9.140625" style="1" customWidth="1"/>
    <col min="43" max="43" width="53.7109375" style="1" customWidth="1"/>
    <col min="44" max="44" width="15.7109375" style="1" customWidth="1"/>
    <col min="45" max="16384" width="9.140625" style="1"/>
  </cols>
  <sheetData>
    <row r="2" spans="2:18" x14ac:dyDescent="0.2">
      <c r="B2" s="168" t="s">
        <v>56</v>
      </c>
      <c r="C2" s="169"/>
      <c r="D2" s="169"/>
      <c r="E2" s="169"/>
      <c r="F2" s="169"/>
      <c r="G2" s="169"/>
      <c r="H2" s="249" t="s">
        <v>93</v>
      </c>
      <c r="I2" s="249"/>
      <c r="J2" s="249"/>
      <c r="K2" s="249"/>
      <c r="L2" s="249"/>
      <c r="M2" s="249"/>
      <c r="N2" s="249"/>
      <c r="O2" s="249"/>
      <c r="P2" s="249"/>
      <c r="Q2" s="250"/>
    </row>
    <row r="3" spans="2:18" ht="15.75" x14ac:dyDescent="0.25">
      <c r="B3" s="170" t="s">
        <v>74</v>
      </c>
      <c r="C3" s="171"/>
      <c r="D3" s="172"/>
      <c r="E3" s="173"/>
      <c r="F3" s="174"/>
      <c r="G3" s="174"/>
      <c r="H3" s="251" t="s">
        <v>94</v>
      </c>
      <c r="I3" s="251"/>
      <c r="J3" s="251"/>
      <c r="K3" s="251"/>
      <c r="L3" s="251"/>
      <c r="M3" s="251"/>
      <c r="N3" s="251"/>
      <c r="O3" s="251"/>
      <c r="P3" s="251"/>
      <c r="Q3" s="252"/>
    </row>
    <row r="4" spans="2:18" ht="4.5" customHeight="1" x14ac:dyDescent="0.2">
      <c r="B4" s="40"/>
      <c r="C4" s="66"/>
      <c r="D4" s="71"/>
      <c r="E4" s="64"/>
      <c r="F4" s="69"/>
      <c r="G4" s="69"/>
      <c r="H4" s="69"/>
      <c r="I4" s="69"/>
      <c r="J4" s="69"/>
      <c r="K4" s="69"/>
      <c r="L4" s="69"/>
      <c r="M4" s="69"/>
      <c r="N4" s="69"/>
      <c r="O4" s="166"/>
      <c r="P4" s="167"/>
      <c r="Q4" s="167"/>
      <c r="R4" s="48"/>
    </row>
    <row r="5" spans="2:18" ht="76.5" x14ac:dyDescent="0.2">
      <c r="B5" s="37" t="s">
        <v>18</v>
      </c>
      <c r="C5" s="37" t="s">
        <v>32</v>
      </c>
      <c r="D5" s="160" t="s">
        <v>65</v>
      </c>
      <c r="E5" s="175" t="s">
        <v>34</v>
      </c>
      <c r="F5" s="160" t="s">
        <v>33</v>
      </c>
      <c r="G5" s="160" t="s">
        <v>95</v>
      </c>
      <c r="H5" s="160" t="s">
        <v>96</v>
      </c>
      <c r="I5" s="160" t="s">
        <v>97</v>
      </c>
      <c r="J5" s="160" t="s">
        <v>98</v>
      </c>
      <c r="K5" s="161" t="s">
        <v>99</v>
      </c>
      <c r="L5" s="161" t="s">
        <v>100</v>
      </c>
      <c r="M5" s="160" t="s">
        <v>101</v>
      </c>
      <c r="N5" s="160" t="s">
        <v>102</v>
      </c>
      <c r="O5" s="160" t="s">
        <v>103</v>
      </c>
      <c r="P5" s="160" t="s">
        <v>104</v>
      </c>
      <c r="Q5" s="160" t="s">
        <v>105</v>
      </c>
      <c r="R5" s="48"/>
    </row>
    <row r="6" spans="2:18" x14ac:dyDescent="0.2">
      <c r="B6" s="181" t="s">
        <v>75</v>
      </c>
      <c r="C6" s="162"/>
      <c r="D6" s="162"/>
      <c r="E6" s="162"/>
      <c r="F6" s="162"/>
      <c r="G6" s="162"/>
      <c r="H6" s="162"/>
      <c r="I6" s="162"/>
      <c r="J6" s="162"/>
      <c r="K6" s="162"/>
      <c r="L6" s="162"/>
      <c r="M6" s="162"/>
      <c r="N6" s="162"/>
      <c r="O6" s="162"/>
      <c r="P6" s="162"/>
      <c r="Q6" s="163"/>
    </row>
    <row r="7" spans="2:18" x14ac:dyDescent="0.2">
      <c r="B7" s="176" t="s">
        <v>76</v>
      </c>
      <c r="C7" s="177" t="s">
        <v>55</v>
      </c>
      <c r="D7" s="178"/>
      <c r="E7" s="179"/>
      <c r="F7" s="165">
        <v>1</v>
      </c>
      <c r="G7" s="164">
        <v>0</v>
      </c>
      <c r="H7" s="180">
        <f>IF(G7=0,VLOOKUP(C:C,[1]Inputs!$B$20:$H$25,7,FALSE)*F7,VLOOKUP(C:C,[1]Inputs!$B$20:$I$25,8,FALSE)*F7)</f>
        <v>103.26059762014499</v>
      </c>
      <c r="I7" s="165">
        <f>VLOOKUP(C:C,[1]Inputs!$C$54:$G$59,5,FALSE)*F7</f>
        <v>0</v>
      </c>
      <c r="J7" s="165"/>
      <c r="K7" s="165"/>
      <c r="L7" s="165"/>
      <c r="M7" s="165">
        <f>SUM(H7:J7)</f>
        <v>103.26059762014499</v>
      </c>
      <c r="N7" s="165">
        <f>[1]Inputs!$M$43*M7</f>
        <v>48.111860352349787</v>
      </c>
      <c r="O7" s="165">
        <f>[1]Inputs!$M$48*M7</f>
        <v>16.560685284298117</v>
      </c>
      <c r="P7" s="180">
        <f>[1]Inputs!$H$13*SUM(M7:O7)</f>
        <v>10.650319945345807</v>
      </c>
      <c r="Q7" s="165">
        <f t="shared" ref="Q7" si="0">SUM(M7:P7)</f>
        <v>178.58346320213872</v>
      </c>
      <c r="R7" s="48"/>
    </row>
    <row r="8" spans="2:18" x14ac:dyDescent="0.2">
      <c r="B8" s="62"/>
      <c r="C8" s="61"/>
      <c r="D8" s="68"/>
      <c r="E8" s="63"/>
      <c r="F8" s="73"/>
      <c r="G8" s="73"/>
      <c r="H8" s="73"/>
      <c r="I8" s="73"/>
      <c r="J8" s="73"/>
      <c r="K8" s="73"/>
      <c r="L8" s="73"/>
      <c r="M8" s="73"/>
      <c r="N8" s="73"/>
      <c r="O8" s="38"/>
      <c r="P8" s="39"/>
      <c r="Q8" s="39"/>
      <c r="R8" s="27"/>
    </row>
    <row r="9" spans="2:18" x14ac:dyDescent="0.2">
      <c r="B9" s="246" t="s">
        <v>1</v>
      </c>
      <c r="C9" s="247"/>
      <c r="D9" s="247"/>
      <c r="E9" s="248"/>
      <c r="F9" s="74">
        <f>SUM(F7:F8)</f>
        <v>1</v>
      </c>
      <c r="G9" s="74">
        <f t="shared" ref="G9:Q9" si="1">SUM(G7:G8)</f>
        <v>0</v>
      </c>
      <c r="H9" s="74">
        <f t="shared" si="1"/>
        <v>103.26059762014499</v>
      </c>
      <c r="I9" s="74">
        <f t="shared" si="1"/>
        <v>0</v>
      </c>
      <c r="J9" s="74">
        <f t="shared" si="1"/>
        <v>0</v>
      </c>
      <c r="K9" s="74">
        <f t="shared" si="1"/>
        <v>0</v>
      </c>
      <c r="L9" s="74">
        <f t="shared" si="1"/>
        <v>0</v>
      </c>
      <c r="M9" s="74">
        <f t="shared" si="1"/>
        <v>103.26059762014499</v>
      </c>
      <c r="N9" s="74">
        <f t="shared" si="1"/>
        <v>48.111860352349787</v>
      </c>
      <c r="O9" s="74">
        <f t="shared" si="1"/>
        <v>16.560685284298117</v>
      </c>
      <c r="P9" s="74">
        <f t="shared" si="1"/>
        <v>10.650319945345807</v>
      </c>
      <c r="Q9" s="74">
        <f t="shared" si="1"/>
        <v>178.58346320213872</v>
      </c>
    </row>
    <row r="10" spans="2:18" x14ac:dyDescent="0.2">
      <c r="R10" s="48"/>
    </row>
    <row r="22" spans="18:18" x14ac:dyDescent="0.2">
      <c r="R22" s="48"/>
    </row>
    <row r="35" spans="18:18" x14ac:dyDescent="0.2">
      <c r="R35" s="48"/>
    </row>
  </sheetData>
  <mergeCells count="3">
    <mergeCell ref="B9:E9"/>
    <mergeCell ref="H2:Q2"/>
    <mergeCell ref="H3:Q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9"/>
  <sheetViews>
    <sheetView showGridLines="0" workbookViewId="0">
      <selection activeCell="C35" sqref="C35"/>
    </sheetView>
  </sheetViews>
  <sheetFormatPr defaultRowHeight="12.75" x14ac:dyDescent="0.2"/>
  <cols>
    <col min="1" max="1" width="3.140625" style="83" customWidth="1"/>
    <col min="2" max="2" width="80" style="83" bestFit="1" customWidth="1"/>
    <col min="3" max="3" width="65.140625" style="83" customWidth="1"/>
    <col min="4" max="4" width="12.85546875" style="83" customWidth="1"/>
    <col min="5" max="8" width="11.28515625" style="83" customWidth="1"/>
    <col min="9" max="9" width="12.7109375" style="83" customWidth="1"/>
    <col min="10" max="16384" width="9.140625" style="83"/>
  </cols>
  <sheetData>
    <row r="2" spans="2:9" x14ac:dyDescent="0.2">
      <c r="B2" s="81" t="s">
        <v>8</v>
      </c>
      <c r="C2" s="82"/>
      <c r="D2" s="82"/>
      <c r="E2" s="82"/>
      <c r="F2" s="82"/>
      <c r="G2" s="82"/>
      <c r="H2" s="82"/>
      <c r="I2" s="82"/>
    </row>
    <row r="3" spans="2:9" x14ac:dyDescent="0.2">
      <c r="B3" s="84"/>
      <c r="C3" s="84"/>
      <c r="D3" s="84"/>
      <c r="E3" s="84"/>
      <c r="F3" s="84"/>
      <c r="G3" s="84"/>
      <c r="H3" s="84"/>
      <c r="I3" s="84"/>
    </row>
    <row r="4" spans="2:9" x14ac:dyDescent="0.2">
      <c r="B4" s="81" t="s">
        <v>2</v>
      </c>
      <c r="C4" s="82"/>
      <c r="D4" s="82"/>
      <c r="E4" s="82"/>
      <c r="F4" s="82"/>
      <c r="G4" s="82"/>
      <c r="H4" s="82"/>
      <c r="I4" s="82"/>
    </row>
    <row r="5" spans="2:9" x14ac:dyDescent="0.2">
      <c r="B5" s="84"/>
      <c r="C5" s="84"/>
      <c r="D5" s="84"/>
      <c r="E5" s="84"/>
      <c r="F5" s="84"/>
      <c r="G5" s="84"/>
      <c r="H5" s="84"/>
      <c r="I5" s="84"/>
    </row>
    <row r="6" spans="2:9" x14ac:dyDescent="0.2">
      <c r="B6" s="85" t="s">
        <v>78</v>
      </c>
      <c r="C6" s="85" t="s">
        <v>9</v>
      </c>
      <c r="D6" s="86" t="s">
        <v>60</v>
      </c>
      <c r="E6" s="86" t="s">
        <v>59</v>
      </c>
      <c r="F6" s="86" t="s">
        <v>58</v>
      </c>
      <c r="G6" s="87" t="s">
        <v>85</v>
      </c>
      <c r="H6" s="87" t="s">
        <v>86</v>
      </c>
      <c r="I6" s="88" t="s">
        <v>1</v>
      </c>
    </row>
    <row r="7" spans="2:9" ht="15.75" customHeight="1" x14ac:dyDescent="0.2">
      <c r="B7" s="89" t="s">
        <v>72</v>
      </c>
      <c r="C7" s="90" t="s">
        <v>66</v>
      </c>
      <c r="D7" s="91">
        <v>0</v>
      </c>
      <c r="E7" s="91">
        <v>0</v>
      </c>
      <c r="F7" s="91">
        <v>0</v>
      </c>
      <c r="G7" s="91">
        <v>0</v>
      </c>
      <c r="H7" s="91">
        <v>0</v>
      </c>
      <c r="I7" s="182">
        <f>SUM(D7:H7)</f>
        <v>0</v>
      </c>
    </row>
    <row r="8" spans="2:9" x14ac:dyDescent="0.2">
      <c r="B8" s="92"/>
      <c r="C8" s="93"/>
      <c r="D8" s="91"/>
      <c r="E8" s="91"/>
      <c r="F8" s="91"/>
      <c r="G8" s="91"/>
      <c r="H8" s="91"/>
      <c r="I8" s="182">
        <f t="shared" ref="I8:I10" si="0">SUM(D8:H8)</f>
        <v>0</v>
      </c>
    </row>
    <row r="9" spans="2:9" x14ac:dyDescent="0.2">
      <c r="B9" s="92"/>
      <c r="C9" s="93"/>
      <c r="D9" s="91"/>
      <c r="E9" s="91"/>
      <c r="F9" s="91"/>
      <c r="G9" s="91"/>
      <c r="H9" s="91"/>
      <c r="I9" s="182">
        <f t="shared" si="0"/>
        <v>0</v>
      </c>
    </row>
    <row r="10" spans="2:9" x14ac:dyDescent="0.2">
      <c r="B10" s="92"/>
      <c r="C10" s="93"/>
      <c r="D10" s="91"/>
      <c r="E10" s="91"/>
      <c r="F10" s="91"/>
      <c r="G10" s="91"/>
      <c r="H10" s="91"/>
      <c r="I10" s="182">
        <f t="shared" si="0"/>
        <v>0</v>
      </c>
    </row>
    <row r="11" spans="2:9" x14ac:dyDescent="0.2">
      <c r="B11" s="94" t="s">
        <v>1</v>
      </c>
      <c r="C11" s="95"/>
      <c r="D11" s="96">
        <f t="shared" ref="D11:I11" si="1">SUM(D7:D10)</f>
        <v>0</v>
      </c>
      <c r="E11" s="96">
        <f t="shared" si="1"/>
        <v>0</v>
      </c>
      <c r="F11" s="96">
        <f t="shared" si="1"/>
        <v>0</v>
      </c>
      <c r="G11" s="96">
        <f t="shared" ref="G11:H11" si="2">SUM(G7:G10)</f>
        <v>0</v>
      </c>
      <c r="H11" s="96">
        <f t="shared" si="2"/>
        <v>0</v>
      </c>
      <c r="I11" s="96">
        <f t="shared" si="1"/>
        <v>0</v>
      </c>
    </row>
    <row r="12" spans="2:9" x14ac:dyDescent="0.2">
      <c r="B12" s="84"/>
      <c r="C12" s="84"/>
      <c r="D12" s="84"/>
      <c r="E12" s="84"/>
      <c r="F12" s="84"/>
      <c r="G12" s="84"/>
      <c r="H12" s="84"/>
      <c r="I12" s="84"/>
    </row>
    <row r="13" spans="2:9" x14ac:dyDescent="0.2">
      <c r="B13" s="81" t="s">
        <v>10</v>
      </c>
      <c r="C13" s="82"/>
      <c r="D13" s="82"/>
      <c r="E13" s="82"/>
      <c r="F13" s="82"/>
      <c r="G13" s="82"/>
      <c r="H13" s="82"/>
      <c r="I13" s="82"/>
    </row>
    <row r="14" spans="2:9" x14ac:dyDescent="0.2">
      <c r="B14" s="84"/>
      <c r="C14" s="84"/>
      <c r="D14" s="84"/>
      <c r="E14" s="84"/>
      <c r="F14" s="84"/>
      <c r="G14" s="84"/>
      <c r="H14" s="84"/>
      <c r="I14" s="84"/>
    </row>
    <row r="15" spans="2:9" x14ac:dyDescent="0.2">
      <c r="B15" s="85" t="s">
        <v>4</v>
      </c>
      <c r="C15" s="97" t="s">
        <v>9</v>
      </c>
      <c r="D15" s="86" t="s">
        <v>60</v>
      </c>
      <c r="E15" s="86" t="s">
        <v>59</v>
      </c>
      <c r="F15" s="86" t="s">
        <v>58</v>
      </c>
      <c r="G15" s="87" t="s">
        <v>85</v>
      </c>
      <c r="H15" s="87" t="s">
        <v>86</v>
      </c>
      <c r="I15" s="88" t="s">
        <v>1</v>
      </c>
    </row>
    <row r="16" spans="2:9" x14ac:dyDescent="0.2">
      <c r="B16" s="98" t="s">
        <v>19</v>
      </c>
      <c r="C16" s="98" t="s">
        <v>66</v>
      </c>
      <c r="D16" s="99">
        <v>0</v>
      </c>
      <c r="E16" s="99">
        <v>0</v>
      </c>
      <c r="F16" s="99">
        <v>0</v>
      </c>
      <c r="G16" s="99">
        <v>0</v>
      </c>
      <c r="H16" s="99">
        <v>0</v>
      </c>
      <c r="I16" s="183">
        <f>SUM(D16:H16)</f>
        <v>0</v>
      </c>
    </row>
    <row r="17" spans="2:9" x14ac:dyDescent="0.2">
      <c r="B17" s="98"/>
      <c r="C17" s="100"/>
      <c r="D17" s="101"/>
      <c r="E17" s="101"/>
      <c r="F17" s="101"/>
      <c r="G17" s="101"/>
      <c r="H17" s="101"/>
      <c r="I17" s="183">
        <f t="shared" ref="I17:I18" si="3">SUM(D17:H17)</f>
        <v>0</v>
      </c>
    </row>
    <row r="18" spans="2:9" x14ac:dyDescent="0.2">
      <c r="B18" s="98"/>
      <c r="C18" s="98"/>
      <c r="D18" s="101"/>
      <c r="E18" s="101"/>
      <c r="F18" s="101"/>
      <c r="G18" s="101"/>
      <c r="H18" s="101"/>
      <c r="I18" s="266">
        <f t="shared" si="3"/>
        <v>0</v>
      </c>
    </row>
    <row r="19" spans="2:9" x14ac:dyDescent="0.2">
      <c r="B19" s="102" t="s">
        <v>17</v>
      </c>
      <c r="C19" s="95"/>
      <c r="D19" s="103">
        <f t="shared" ref="D19:F19" si="4">SUM(D16:D18)</f>
        <v>0</v>
      </c>
      <c r="E19" s="103">
        <f t="shared" si="4"/>
        <v>0</v>
      </c>
      <c r="F19" s="103">
        <f t="shared" si="4"/>
        <v>0</v>
      </c>
      <c r="G19" s="103">
        <f t="shared" ref="G19:H19" si="5">SUM(G16:G18)</f>
        <v>0</v>
      </c>
      <c r="H19" s="103">
        <f t="shared" si="5"/>
        <v>0</v>
      </c>
      <c r="I19" s="184">
        <f>SUM(I16:I18)</f>
        <v>0</v>
      </c>
    </row>
    <row r="20" spans="2:9" x14ac:dyDescent="0.2">
      <c r="B20" s="84"/>
      <c r="C20" s="84"/>
      <c r="D20" s="104"/>
      <c r="E20" s="104"/>
      <c r="F20" s="104"/>
      <c r="G20" s="104"/>
      <c r="H20" s="104"/>
      <c r="I20" s="104"/>
    </row>
    <row r="21" spans="2:9" x14ac:dyDescent="0.2">
      <c r="B21" s="105" t="s">
        <v>6</v>
      </c>
      <c r="C21" s="84"/>
      <c r="D21" s="104"/>
      <c r="E21" s="104"/>
      <c r="F21" s="104"/>
      <c r="G21" s="104"/>
      <c r="H21" s="104"/>
      <c r="I21" s="104"/>
    </row>
    <row r="22" spans="2:9" x14ac:dyDescent="0.2">
      <c r="B22" s="253" t="s">
        <v>84</v>
      </c>
      <c r="C22" s="253"/>
      <c r="D22" s="253"/>
      <c r="E22" s="253"/>
      <c r="F22" s="253"/>
      <c r="G22" s="253"/>
      <c r="H22" s="253"/>
      <c r="I22" s="253"/>
    </row>
    <row r="23" spans="2:9" x14ac:dyDescent="0.2">
      <c r="B23" s="254"/>
      <c r="C23" s="254"/>
      <c r="D23" s="254"/>
      <c r="E23" s="254"/>
      <c r="F23" s="254"/>
      <c r="G23" s="254"/>
      <c r="H23" s="254"/>
      <c r="I23" s="254"/>
    </row>
    <row r="24" spans="2:9" x14ac:dyDescent="0.2">
      <c r="B24" s="84"/>
      <c r="C24" s="84"/>
      <c r="D24" s="104"/>
      <c r="E24" s="104"/>
      <c r="F24" s="104"/>
      <c r="G24" s="104"/>
      <c r="H24" s="104"/>
      <c r="I24" s="104"/>
    </row>
    <row r="25" spans="2:9" x14ac:dyDescent="0.2">
      <c r="B25" s="81" t="s">
        <v>2</v>
      </c>
      <c r="C25" s="82"/>
      <c r="D25" s="82"/>
      <c r="E25" s="82"/>
      <c r="F25" s="82"/>
      <c r="G25" s="82"/>
      <c r="H25" s="82"/>
      <c r="I25" s="82"/>
    </row>
    <row r="26" spans="2:9" x14ac:dyDescent="0.2">
      <c r="B26" s="270" t="s">
        <v>11</v>
      </c>
      <c r="C26" s="271"/>
      <c r="D26" s="271"/>
      <c r="E26" s="271"/>
      <c r="F26" s="271"/>
      <c r="G26" s="271"/>
      <c r="H26" s="271"/>
      <c r="I26" s="272"/>
    </row>
    <row r="27" spans="2:9" x14ac:dyDescent="0.2">
      <c r="B27" s="255"/>
      <c r="C27" s="255"/>
      <c r="D27" s="255"/>
      <c r="E27" s="255"/>
      <c r="F27" s="255"/>
      <c r="G27" s="255"/>
      <c r="H27" s="255"/>
      <c r="I27" s="255"/>
    </row>
    <row r="28" spans="2:9" x14ac:dyDescent="0.2">
      <c r="B28" s="256"/>
      <c r="C28" s="256"/>
      <c r="D28" s="256"/>
      <c r="E28" s="256"/>
      <c r="F28" s="256"/>
      <c r="G28" s="256"/>
      <c r="H28" s="256"/>
      <c r="I28" s="256"/>
    </row>
    <row r="29" spans="2:9" x14ac:dyDescent="0.2">
      <c r="B29" s="106"/>
      <c r="C29" s="107"/>
      <c r="D29" s="107"/>
      <c r="E29" s="107"/>
      <c r="F29" s="107"/>
      <c r="G29" s="107"/>
      <c r="H29" s="107"/>
      <c r="I29" s="107"/>
    </row>
  </sheetData>
  <mergeCells count="2">
    <mergeCell ref="B22:I23"/>
    <mergeCell ref="B27:I2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13A8F2-526F-4878-AB64-A29639759737}">
  <dimension ref="B1:O28"/>
  <sheetViews>
    <sheetView workbookViewId="0">
      <selection activeCell="E33" sqref="E33"/>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111</v>
      </c>
      <c r="D1" s="192">
        <f>[1]Inputs!H16</f>
        <v>1</v>
      </c>
      <c r="E1" s="192">
        <f>[1]Inputs!I16</f>
        <v>1</v>
      </c>
      <c r="F1" s="192">
        <f>[1]Inputs!J16</f>
        <v>1.0109999999999999</v>
      </c>
      <c r="G1" s="192">
        <f>[1]Inputs!K16</f>
        <v>1.0231319999999999</v>
      </c>
      <c r="H1" s="192">
        <f>[1]Inputs!L16</f>
        <v>1.0337725727999998</v>
      </c>
      <c r="K1" s="193">
        <f>D1</f>
        <v>1</v>
      </c>
      <c r="L1" s="193">
        <f t="shared" ref="L1:O5" si="0">E1</f>
        <v>1</v>
      </c>
      <c r="M1" s="193">
        <f t="shared" si="0"/>
        <v>1.0109999999999999</v>
      </c>
      <c r="N1" s="193">
        <f t="shared" si="0"/>
        <v>1.0231319999999999</v>
      </c>
      <c r="O1" s="193">
        <f t="shared" si="0"/>
        <v>1.0337725727999998</v>
      </c>
    </row>
    <row r="2" spans="2:15" x14ac:dyDescent="0.25">
      <c r="B2" t="s">
        <v>112</v>
      </c>
      <c r="D2" s="192">
        <f>[1]Inputs!H61</f>
        <v>0.04</v>
      </c>
      <c r="E2" s="192">
        <f>[1]Inputs!I61</f>
        <v>0.04</v>
      </c>
      <c r="F2" s="192">
        <f>[1]Inputs!J61</f>
        <v>0.04</v>
      </c>
      <c r="G2" s="192">
        <f>[1]Inputs!K61</f>
        <v>0.04</v>
      </c>
      <c r="H2" s="192">
        <f>[1]Inputs!L61</f>
        <v>0.04</v>
      </c>
      <c r="K2" s="193"/>
      <c r="L2" s="193"/>
      <c r="M2" s="193"/>
      <c r="N2" s="193"/>
      <c r="O2" s="193"/>
    </row>
    <row r="3" spans="2:15" x14ac:dyDescent="0.25">
      <c r="B3" t="s">
        <v>113</v>
      </c>
      <c r="D3" s="193">
        <f>[1]Inputs!$M$43</f>
        <v>0.46592661151676018</v>
      </c>
      <c r="E3" s="193">
        <f>[1]Inputs!$M$43</f>
        <v>0.46592661151676018</v>
      </c>
      <c r="F3" s="193">
        <f>[1]Inputs!$M$43</f>
        <v>0.46592661151676018</v>
      </c>
      <c r="G3" s="193">
        <f>[1]Inputs!$M$43</f>
        <v>0.46592661151676018</v>
      </c>
      <c r="H3" s="193">
        <f>[1]Inputs!$M$43</f>
        <v>0.46592661151676018</v>
      </c>
      <c r="K3" s="193">
        <f t="shared" ref="K3:K5" si="1">D3</f>
        <v>0.46592661151676018</v>
      </c>
      <c r="L3" s="193">
        <f t="shared" si="0"/>
        <v>0.46592661151676018</v>
      </c>
      <c r="M3" s="193">
        <f t="shared" si="0"/>
        <v>0.46592661151676018</v>
      </c>
      <c r="N3" s="193">
        <f t="shared" si="0"/>
        <v>0.46592661151676018</v>
      </c>
      <c r="O3" s="193">
        <f t="shared" si="0"/>
        <v>0.46592661151676018</v>
      </c>
    </row>
    <row r="4" spans="2:15" x14ac:dyDescent="0.25">
      <c r="B4" t="s">
        <v>114</v>
      </c>
      <c r="D4" s="193">
        <f>[1]Inputs!$M$48</f>
        <v>0.16037758511933414</v>
      </c>
      <c r="E4" s="193">
        <f>[1]Inputs!$M$48</f>
        <v>0.16037758511933414</v>
      </c>
      <c r="F4" s="193">
        <f>[1]Inputs!$M$48</f>
        <v>0.16037758511933414</v>
      </c>
      <c r="G4" s="193">
        <f>[1]Inputs!$M$48</f>
        <v>0.16037758511933414</v>
      </c>
      <c r="H4" s="193">
        <f>[1]Inputs!$M$48</f>
        <v>0.16037758511933414</v>
      </c>
      <c r="K4" s="193">
        <f t="shared" si="1"/>
        <v>0.16037758511933414</v>
      </c>
      <c r="L4" s="193">
        <f t="shared" si="0"/>
        <v>0.16037758511933414</v>
      </c>
      <c r="M4" s="193">
        <f t="shared" si="0"/>
        <v>0.16037758511933414</v>
      </c>
      <c r="N4" s="193">
        <f t="shared" si="0"/>
        <v>0.16037758511933414</v>
      </c>
      <c r="O4" s="193">
        <f t="shared" si="0"/>
        <v>0.16037758511933414</v>
      </c>
    </row>
    <row r="5" spans="2:15" x14ac:dyDescent="0.25">
      <c r="B5" t="s">
        <v>115</v>
      </c>
      <c r="D5" s="193">
        <f>[1]Inputs!$H$13</f>
        <v>6.3420000000000004E-2</v>
      </c>
      <c r="E5" s="193">
        <f>[1]Inputs!$H$13</f>
        <v>6.3420000000000004E-2</v>
      </c>
      <c r="F5" s="193">
        <f>[1]Inputs!$H$13</f>
        <v>6.3420000000000004E-2</v>
      </c>
      <c r="G5" s="193">
        <f>[1]Inputs!$H$13</f>
        <v>6.3420000000000004E-2</v>
      </c>
      <c r="H5" s="193">
        <f>[1]Inputs!$H$13</f>
        <v>6.3420000000000004E-2</v>
      </c>
      <c r="K5" s="193">
        <f t="shared" si="1"/>
        <v>6.3420000000000004E-2</v>
      </c>
      <c r="L5" s="193">
        <f t="shared" si="0"/>
        <v>6.3420000000000004E-2</v>
      </c>
      <c r="M5" s="193">
        <f t="shared" si="0"/>
        <v>6.3420000000000004E-2</v>
      </c>
      <c r="N5" s="193">
        <f t="shared" si="0"/>
        <v>6.3420000000000004E-2</v>
      </c>
      <c r="O5" s="193">
        <f t="shared" si="0"/>
        <v>6.3420000000000004E-2</v>
      </c>
    </row>
    <row r="6" spans="2:15" s="194" customFormat="1" ht="15.75" x14ac:dyDescent="0.25">
      <c r="D6" s="257" t="s">
        <v>116</v>
      </c>
      <c r="E6" s="257"/>
      <c r="F6" s="257"/>
      <c r="G6" s="257"/>
      <c r="H6" s="257"/>
      <c r="J6" s="258" t="s">
        <v>117</v>
      </c>
      <c r="K6" s="258"/>
      <c r="L6" s="258"/>
      <c r="M6" s="258"/>
      <c r="N6" s="258"/>
      <c r="O6" s="258"/>
    </row>
    <row r="7" spans="2:15" x14ac:dyDescent="0.25">
      <c r="B7" s="195" t="s">
        <v>130</v>
      </c>
      <c r="C7" s="196"/>
      <c r="D7" s="196" t="s">
        <v>118</v>
      </c>
      <c r="E7" s="196" t="s">
        <v>119</v>
      </c>
      <c r="F7" s="196" t="s">
        <v>120</v>
      </c>
      <c r="G7" s="196" t="s">
        <v>121</v>
      </c>
      <c r="H7" s="196" t="s">
        <v>122</v>
      </c>
    </row>
    <row r="8" spans="2:15" x14ac:dyDescent="0.25">
      <c r="B8" s="197" t="s">
        <v>96</v>
      </c>
      <c r="C8" s="198"/>
      <c r="D8" s="199">
        <f>(D19*D$27)</f>
        <v>41304.239048058</v>
      </c>
      <c r="E8" s="199">
        <f t="shared" ref="E8:H8" si="2">(E19*E$27)</f>
        <v>41304.239048058</v>
      </c>
      <c r="F8" s="199">
        <f t="shared" si="2"/>
        <v>41758.585677586634</v>
      </c>
      <c r="G8" s="199">
        <f t="shared" si="2"/>
        <v>42724.545281480561</v>
      </c>
      <c r="H8" s="199">
        <f t="shared" si="2"/>
        <v>44167.463097346248</v>
      </c>
    </row>
    <row r="9" spans="2:15" x14ac:dyDescent="0.25">
      <c r="B9" s="197" t="s">
        <v>97</v>
      </c>
      <c r="C9" s="198"/>
      <c r="D9" s="199">
        <f t="shared" ref="D9:H15" si="3">(D20*D$27)</f>
        <v>0</v>
      </c>
      <c r="E9" s="199">
        <f t="shared" si="3"/>
        <v>0</v>
      </c>
      <c r="F9" s="199">
        <f t="shared" si="3"/>
        <v>0</v>
      </c>
      <c r="G9" s="199">
        <f t="shared" si="3"/>
        <v>0</v>
      </c>
      <c r="H9" s="199">
        <f t="shared" si="3"/>
        <v>0</v>
      </c>
    </row>
    <row r="10" spans="2:15" x14ac:dyDescent="0.25">
      <c r="B10" s="197" t="s">
        <v>98</v>
      </c>
      <c r="C10" s="198"/>
      <c r="D10" s="199">
        <f t="shared" si="3"/>
        <v>0</v>
      </c>
      <c r="E10" s="199">
        <f t="shared" si="3"/>
        <v>0</v>
      </c>
      <c r="F10" s="199">
        <f t="shared" si="3"/>
        <v>0</v>
      </c>
      <c r="G10" s="199">
        <f t="shared" si="3"/>
        <v>0</v>
      </c>
      <c r="H10" s="199">
        <f t="shared" si="3"/>
        <v>0</v>
      </c>
    </row>
    <row r="11" spans="2:15" x14ac:dyDescent="0.25">
      <c r="B11" s="200" t="s">
        <v>123</v>
      </c>
      <c r="C11" s="200"/>
      <c r="D11" s="201">
        <f t="shared" si="3"/>
        <v>41304.239048058</v>
      </c>
      <c r="E11" s="201">
        <f t="shared" si="3"/>
        <v>41304.239048058</v>
      </c>
      <c r="F11" s="201">
        <f t="shared" si="3"/>
        <v>41758.585677586634</v>
      </c>
      <c r="G11" s="201">
        <f t="shared" si="3"/>
        <v>42724.545281480561</v>
      </c>
      <c r="H11" s="201">
        <f t="shared" si="3"/>
        <v>44167.463097346248</v>
      </c>
    </row>
    <row r="12" spans="2:15" x14ac:dyDescent="0.25">
      <c r="B12" s="198" t="s">
        <v>102</v>
      </c>
      <c r="C12" s="198"/>
      <c r="D12" s="199">
        <f t="shared" si="3"/>
        <v>19244.744140939914</v>
      </c>
      <c r="E12" s="199">
        <f t="shared" si="3"/>
        <v>19244.744140939914</v>
      </c>
      <c r="F12" s="199">
        <f t="shared" si="3"/>
        <v>19456.436326490249</v>
      </c>
      <c r="G12" s="199">
        <f t="shared" si="3"/>
        <v>19906.502611594624</v>
      </c>
      <c r="H12" s="199">
        <f t="shared" si="3"/>
        <v>20578.79642023809</v>
      </c>
    </row>
    <row r="13" spans="2:15" x14ac:dyDescent="0.25">
      <c r="B13" s="198" t="s">
        <v>103</v>
      </c>
      <c r="C13" s="198"/>
      <c r="D13" s="199">
        <f t="shared" si="3"/>
        <v>6624.274113719247</v>
      </c>
      <c r="E13" s="199">
        <f t="shared" si="3"/>
        <v>6624.274113719247</v>
      </c>
      <c r="F13" s="199">
        <f t="shared" si="3"/>
        <v>6697.1411289701582</v>
      </c>
      <c r="G13" s="199">
        <f t="shared" si="3"/>
        <v>6852.0593975654947</v>
      </c>
      <c r="H13" s="199">
        <f t="shared" si="3"/>
        <v>7083.4710723996977</v>
      </c>
    </row>
    <row r="14" spans="2:15" x14ac:dyDescent="0.25">
      <c r="B14" s="198" t="s">
        <v>110</v>
      </c>
      <c r="C14" s="198"/>
      <c r="D14" s="199">
        <f t="shared" si="3"/>
        <v>4260.1279781383228</v>
      </c>
      <c r="E14" s="199">
        <f t="shared" si="3"/>
        <v>4260.1279781383228</v>
      </c>
      <c r="F14" s="199">
        <f t="shared" si="3"/>
        <v>4306.989385897843</v>
      </c>
      <c r="G14" s="199">
        <f t="shared" si="3"/>
        <v>4406.6186643724322</v>
      </c>
      <c r="H14" s="199">
        <f t="shared" si="3"/>
        <v>4555.4415140167876</v>
      </c>
    </row>
    <row r="15" spans="2:15" s="203" customFormat="1" x14ac:dyDescent="0.25">
      <c r="B15" s="202" t="s">
        <v>124</v>
      </c>
      <c r="C15" s="198"/>
      <c r="D15" s="201">
        <f t="shared" si="3"/>
        <v>71433.38528085548</v>
      </c>
      <c r="E15" s="201">
        <f t="shared" si="3"/>
        <v>71433.38528085548</v>
      </c>
      <c r="F15" s="201">
        <f t="shared" si="3"/>
        <v>72219.152518944873</v>
      </c>
      <c r="G15" s="201">
        <f t="shared" si="3"/>
        <v>73889.725955013113</v>
      </c>
      <c r="H15" s="201">
        <f t="shared" si="3"/>
        <v>76385.172104000827</v>
      </c>
    </row>
    <row r="16" spans="2:15" s="188" customFormat="1" x14ac:dyDescent="0.25">
      <c r="B16" s="204" t="s">
        <v>125</v>
      </c>
      <c r="C16" s="200"/>
      <c r="D16" s="201">
        <f>D28-D15</f>
        <v>0</v>
      </c>
      <c r="E16" s="201">
        <f t="shared" ref="E16:H16" si="4">E28-E15</f>
        <v>0</v>
      </c>
      <c r="F16" s="201">
        <f t="shared" si="4"/>
        <v>0</v>
      </c>
      <c r="G16" s="201">
        <f t="shared" si="4"/>
        <v>0</v>
      </c>
      <c r="H16" s="201">
        <f t="shared" si="4"/>
        <v>0</v>
      </c>
    </row>
    <row r="17" spans="2:15" s="188" customFormat="1" x14ac:dyDescent="0.25">
      <c r="C17" s="205"/>
    </row>
    <row r="18" spans="2:15" x14ac:dyDescent="0.25">
      <c r="B18" s="206" t="s">
        <v>131</v>
      </c>
      <c r="C18" s="189"/>
      <c r="D18" s="259" t="s">
        <v>126</v>
      </c>
      <c r="E18" s="260"/>
      <c r="F18" s="260"/>
      <c r="G18" s="260"/>
      <c r="H18" s="260"/>
      <c r="J18" s="189"/>
      <c r="K18" s="259" t="s">
        <v>126</v>
      </c>
      <c r="L18" s="260"/>
      <c r="M18" s="260"/>
      <c r="N18" s="260"/>
      <c r="O18" s="260"/>
    </row>
    <row r="19" spans="2:15" x14ac:dyDescent="0.25">
      <c r="B19" s="207" t="s">
        <v>96</v>
      </c>
      <c r="C19" s="208">
        <f>'Proposed price'!H9</f>
        <v>103.26059762014499</v>
      </c>
      <c r="D19" s="209">
        <f>C19*D$1</f>
        <v>103.26059762014499</v>
      </c>
      <c r="E19" s="209">
        <f>D19*E1</f>
        <v>103.26059762014499</v>
      </c>
      <c r="F19" s="209">
        <f>E19*F1</f>
        <v>104.39646419396658</v>
      </c>
      <c r="G19" s="209">
        <f>F19*G1</f>
        <v>106.8113632037014</v>
      </c>
      <c r="H19" s="209">
        <f>G19*H1</f>
        <v>110.41865774336563</v>
      </c>
      <c r="J19" s="208"/>
      <c r="K19" s="209">
        <f>J19*K$1</f>
        <v>0</v>
      </c>
      <c r="L19" s="209">
        <f>K19*L1</f>
        <v>0</v>
      </c>
      <c r="M19" s="209">
        <f>L19*M1</f>
        <v>0</v>
      </c>
      <c r="N19" s="209">
        <f>M19*N1</f>
        <v>0</v>
      </c>
      <c r="O19" s="209">
        <f>N19*O1</f>
        <v>0</v>
      </c>
    </row>
    <row r="20" spans="2:15" x14ac:dyDescent="0.25">
      <c r="B20" s="207" t="s">
        <v>97</v>
      </c>
      <c r="C20" s="208">
        <f>'Proposed price'!I9</f>
        <v>0</v>
      </c>
      <c r="D20" s="209">
        <f>C20</f>
        <v>0</v>
      </c>
      <c r="E20" s="209">
        <f t="shared" ref="E20:H21" si="5">D20</f>
        <v>0</v>
      </c>
      <c r="F20" s="209">
        <f t="shared" si="5"/>
        <v>0</v>
      </c>
      <c r="G20" s="209">
        <f t="shared" si="5"/>
        <v>0</v>
      </c>
      <c r="H20" s="209">
        <f t="shared" si="5"/>
        <v>0</v>
      </c>
      <c r="J20" s="208"/>
      <c r="K20" s="209">
        <f>J20</f>
        <v>0</v>
      </c>
      <c r="L20" s="209">
        <f t="shared" ref="L20:O21" si="6">K20</f>
        <v>0</v>
      </c>
      <c r="M20" s="209">
        <f t="shared" si="6"/>
        <v>0</v>
      </c>
      <c r="N20" s="209">
        <f t="shared" si="6"/>
        <v>0</v>
      </c>
      <c r="O20" s="209">
        <f t="shared" si="6"/>
        <v>0</v>
      </c>
    </row>
    <row r="21" spans="2:15" x14ac:dyDescent="0.25">
      <c r="B21" s="207" t="s">
        <v>98</v>
      </c>
      <c r="C21" s="208">
        <f>'Proposed price'!J9</f>
        <v>0</v>
      </c>
      <c r="D21" s="209">
        <f>C21</f>
        <v>0</v>
      </c>
      <c r="E21" s="209">
        <f t="shared" si="5"/>
        <v>0</v>
      </c>
      <c r="F21" s="209">
        <f t="shared" si="5"/>
        <v>0</v>
      </c>
      <c r="G21" s="209">
        <f t="shared" si="5"/>
        <v>0</v>
      </c>
      <c r="H21" s="209">
        <f t="shared" si="5"/>
        <v>0</v>
      </c>
      <c r="J21" s="208"/>
      <c r="K21" s="209">
        <f>J21</f>
        <v>0</v>
      </c>
      <c r="L21" s="209">
        <f t="shared" si="6"/>
        <v>0</v>
      </c>
      <c r="M21" s="209">
        <f t="shared" si="6"/>
        <v>0</v>
      </c>
      <c r="N21" s="209">
        <f t="shared" si="6"/>
        <v>0</v>
      </c>
      <c r="O21" s="209">
        <f t="shared" si="6"/>
        <v>0</v>
      </c>
    </row>
    <row r="22" spans="2:15" s="188" customFormat="1" x14ac:dyDescent="0.25">
      <c r="B22" s="210" t="s">
        <v>123</v>
      </c>
      <c r="C22" s="273">
        <f>'Proposed price'!M9</f>
        <v>103.26059762014499</v>
      </c>
      <c r="D22" s="200">
        <f>SUM(D19:D21)</f>
        <v>103.26059762014499</v>
      </c>
      <c r="E22" s="200">
        <f t="shared" ref="E22:H22" si="7">SUM(E19:E21)</f>
        <v>103.26059762014499</v>
      </c>
      <c r="F22" s="200">
        <f t="shared" si="7"/>
        <v>104.39646419396658</v>
      </c>
      <c r="G22" s="200">
        <f t="shared" si="7"/>
        <v>106.8113632037014</v>
      </c>
      <c r="H22" s="200">
        <f t="shared" si="7"/>
        <v>110.41865774336563</v>
      </c>
      <c r="J22" s="211"/>
      <c r="K22" s="198">
        <f>SUM(K19:K21)</f>
        <v>0</v>
      </c>
      <c r="L22" s="198">
        <f t="shared" ref="L22:O22" si="8">SUM(L19:L21)</f>
        <v>0</v>
      </c>
      <c r="M22" s="198">
        <f t="shared" si="8"/>
        <v>0</v>
      </c>
      <c r="N22" s="198">
        <f t="shared" si="8"/>
        <v>0</v>
      </c>
      <c r="O22" s="198">
        <f t="shared" si="8"/>
        <v>0</v>
      </c>
    </row>
    <row r="23" spans="2:15" x14ac:dyDescent="0.25">
      <c r="B23" s="207" t="s">
        <v>102</v>
      </c>
      <c r="C23" s="208">
        <f>'Proposed price'!N9</f>
        <v>48.111860352349787</v>
      </c>
      <c r="D23" s="209">
        <f>D22*D$3</f>
        <v>48.111860352349787</v>
      </c>
      <c r="E23" s="209">
        <f t="shared" ref="E23:H23" si="9">E22*E$3</f>
        <v>48.111860352349787</v>
      </c>
      <c r="F23" s="209">
        <f t="shared" si="9"/>
        <v>48.641090816225628</v>
      </c>
      <c r="G23" s="209">
        <f t="shared" si="9"/>
        <v>49.76625652898656</v>
      </c>
      <c r="H23" s="209">
        <f t="shared" si="9"/>
        <v>51.446991050595223</v>
      </c>
      <c r="J23" s="208"/>
      <c r="K23" s="209">
        <f>K22*K$3</f>
        <v>0</v>
      </c>
      <c r="L23" s="209">
        <f t="shared" ref="L23:O23" si="10">L22*L$3</f>
        <v>0</v>
      </c>
      <c r="M23" s="209">
        <f t="shared" si="10"/>
        <v>0</v>
      </c>
      <c r="N23" s="209">
        <f t="shared" si="10"/>
        <v>0</v>
      </c>
      <c r="O23" s="209">
        <f t="shared" si="10"/>
        <v>0</v>
      </c>
    </row>
    <row r="24" spans="2:15" x14ac:dyDescent="0.25">
      <c r="B24" s="207" t="s">
        <v>103</v>
      </c>
      <c r="C24" s="208">
        <f>'Proposed price'!O9</f>
        <v>16.560685284298117</v>
      </c>
      <c r="D24" s="209">
        <f>D22*D$4</f>
        <v>16.560685284298117</v>
      </c>
      <c r="E24" s="209">
        <f t="shared" ref="E24:H24" si="11">E22*E$4</f>
        <v>16.560685284298117</v>
      </c>
      <c r="F24" s="209">
        <f t="shared" si="11"/>
        <v>16.742852822425395</v>
      </c>
      <c r="G24" s="209">
        <f t="shared" si="11"/>
        <v>17.130148493913737</v>
      </c>
      <c r="H24" s="209">
        <f t="shared" si="11"/>
        <v>17.708677680999244</v>
      </c>
      <c r="J24" s="208"/>
      <c r="K24" s="209">
        <f>K22*K$4</f>
        <v>0</v>
      </c>
      <c r="L24" s="209">
        <f t="shared" ref="L24:O24" si="12">L22*L$4</f>
        <v>0</v>
      </c>
      <c r="M24" s="209">
        <f t="shared" si="12"/>
        <v>0</v>
      </c>
      <c r="N24" s="209">
        <f t="shared" si="12"/>
        <v>0</v>
      </c>
      <c r="O24" s="209">
        <f t="shared" si="12"/>
        <v>0</v>
      </c>
    </row>
    <row r="25" spans="2:15" x14ac:dyDescent="0.25">
      <c r="B25" s="207" t="s">
        <v>104</v>
      </c>
      <c r="C25" s="208">
        <f>'Proposed price'!P9</f>
        <v>10.650319945345807</v>
      </c>
      <c r="D25" s="209">
        <f>SUM(D22:D24)*D$5</f>
        <v>10.650319945345807</v>
      </c>
      <c r="E25" s="209">
        <f t="shared" ref="E25:H25" si="13">SUM(E22:E24)*E$5</f>
        <v>10.650319945345807</v>
      </c>
      <c r="F25" s="209">
        <f t="shared" si="13"/>
        <v>10.767473464744608</v>
      </c>
      <c r="G25" s="209">
        <f t="shared" si="13"/>
        <v>11.01654666093108</v>
      </c>
      <c r="H25" s="209">
        <f t="shared" si="13"/>
        <v>11.388603785041969</v>
      </c>
      <c r="J25" s="208"/>
      <c r="K25" s="209">
        <f>SUM(K22:K24)*K$5</f>
        <v>0</v>
      </c>
      <c r="L25" s="209">
        <f t="shared" ref="L25:O25" si="14">SUM(L22:L24)*L$5</f>
        <v>0</v>
      </c>
      <c r="M25" s="209">
        <f t="shared" si="14"/>
        <v>0</v>
      </c>
      <c r="N25" s="209">
        <f t="shared" si="14"/>
        <v>0</v>
      </c>
      <c r="O25" s="209">
        <f t="shared" si="14"/>
        <v>0</v>
      </c>
    </row>
    <row r="26" spans="2:15" s="188" customFormat="1" x14ac:dyDescent="0.25">
      <c r="B26" s="212" t="s">
        <v>127</v>
      </c>
      <c r="C26" s="213">
        <f>'Proposed price'!Q9</f>
        <v>178.58346320213872</v>
      </c>
      <c r="D26" s="214">
        <f>SUM(D22:D25)</f>
        <v>178.58346320213872</v>
      </c>
      <c r="E26" s="214">
        <f t="shared" ref="E26:H26" si="15">SUM(E22:E25)</f>
        <v>178.58346320213872</v>
      </c>
      <c r="F26" s="214">
        <f t="shared" si="15"/>
        <v>180.54788129736218</v>
      </c>
      <c r="G26" s="214">
        <f t="shared" si="15"/>
        <v>184.72431488753278</v>
      </c>
      <c r="H26" s="214">
        <f t="shared" si="15"/>
        <v>190.96293026000205</v>
      </c>
      <c r="J26" s="213"/>
      <c r="K26" s="214">
        <f>SUM(K22:K25)</f>
        <v>0</v>
      </c>
      <c r="L26" s="214">
        <f t="shared" ref="L26:O26" si="16">SUM(L22:L25)</f>
        <v>0</v>
      </c>
      <c r="M26" s="214">
        <f t="shared" si="16"/>
        <v>0</v>
      </c>
      <c r="N26" s="214">
        <f t="shared" si="16"/>
        <v>0</v>
      </c>
      <c r="O26" s="214">
        <f t="shared" si="16"/>
        <v>0</v>
      </c>
    </row>
    <row r="27" spans="2:15" x14ac:dyDescent="0.25">
      <c r="B27" s="215" t="s">
        <v>128</v>
      </c>
      <c r="C27" s="209"/>
      <c r="D27" s="216">
        <f>'Forecast Revenue - Costs'!D11</f>
        <v>400</v>
      </c>
      <c r="E27" s="216">
        <f>'Forecast Revenue - Costs'!E11</f>
        <v>400</v>
      </c>
      <c r="F27" s="216">
        <f>'Forecast Revenue - Costs'!F11</f>
        <v>400</v>
      </c>
      <c r="G27" s="216">
        <f>'Forecast Revenue - Costs'!G11</f>
        <v>400</v>
      </c>
      <c r="H27" s="216">
        <f>'Forecast Revenue - Costs'!H11</f>
        <v>400</v>
      </c>
      <c r="J27" s="209"/>
      <c r="K27" s="216"/>
      <c r="L27" s="216"/>
      <c r="M27" s="216"/>
      <c r="N27" s="216"/>
      <c r="O27" s="216"/>
    </row>
    <row r="28" spans="2:15" s="188" customFormat="1" x14ac:dyDescent="0.25">
      <c r="B28" s="202" t="s">
        <v>129</v>
      </c>
      <c r="C28" s="200"/>
      <c r="D28" s="201">
        <f>D26*D27</f>
        <v>71433.38528085548</v>
      </c>
      <c r="E28" s="201">
        <f t="shared" ref="E28:H28" si="17">E26*E27</f>
        <v>71433.38528085548</v>
      </c>
      <c r="F28" s="201">
        <f t="shared" si="17"/>
        <v>72219.152518944873</v>
      </c>
      <c r="G28" s="201">
        <f t="shared" si="17"/>
        <v>73889.725955013113</v>
      </c>
      <c r="H28" s="201">
        <f t="shared" si="17"/>
        <v>76385.172104000827</v>
      </c>
      <c r="J28" s="200"/>
      <c r="K28" s="201"/>
      <c r="L28" s="201"/>
      <c r="M28" s="201"/>
      <c r="N28" s="201"/>
      <c r="O28" s="201"/>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4"/>
  <sheetViews>
    <sheetView showGridLines="0" zoomScale="90" zoomScaleNormal="90" workbookViewId="0">
      <selection activeCell="M10" sqref="M10"/>
    </sheetView>
  </sheetViews>
  <sheetFormatPr defaultRowHeight="15" x14ac:dyDescent="0.25"/>
  <cols>
    <col min="1" max="1" width="3.28515625" customWidth="1"/>
    <col min="2" max="2" width="66.42578125" customWidth="1"/>
    <col min="3" max="3" width="65.140625" customWidth="1"/>
    <col min="4" max="4" width="13" customWidth="1"/>
    <col min="5" max="5" width="12.85546875" customWidth="1"/>
    <col min="6" max="6" width="11.85546875" customWidth="1"/>
    <col min="7" max="8" width="11.28515625" customWidth="1"/>
    <col min="9" max="9" width="12.7109375" customWidth="1"/>
  </cols>
  <sheetData>
    <row r="2" spans="2:9" x14ac:dyDescent="0.25">
      <c r="B2" s="28" t="s">
        <v>51</v>
      </c>
      <c r="C2" s="29"/>
      <c r="D2" s="29"/>
      <c r="E2" s="29"/>
      <c r="F2" s="29"/>
      <c r="G2" s="29"/>
      <c r="H2" s="29"/>
      <c r="I2" s="29"/>
    </row>
    <row r="3" spans="2:9" x14ac:dyDescent="0.25">
      <c r="B3" s="1"/>
      <c r="C3" s="1"/>
      <c r="D3" s="1"/>
      <c r="E3" s="1"/>
      <c r="F3" s="1"/>
      <c r="G3" s="1"/>
      <c r="H3" s="1"/>
      <c r="I3" s="1"/>
    </row>
    <row r="4" spans="2:9" x14ac:dyDescent="0.25">
      <c r="B4" s="3" t="s">
        <v>78</v>
      </c>
      <c r="C4" s="3" t="s">
        <v>3</v>
      </c>
      <c r="D4" s="60" t="s">
        <v>61</v>
      </c>
      <c r="E4" s="60" t="s">
        <v>62</v>
      </c>
      <c r="F4" s="60" t="s">
        <v>63</v>
      </c>
      <c r="G4" s="60" t="s">
        <v>79</v>
      </c>
      <c r="H4" s="77" t="s">
        <v>64</v>
      </c>
      <c r="I4" s="4" t="s">
        <v>1</v>
      </c>
    </row>
    <row r="5" spans="2:9" x14ac:dyDescent="0.25">
      <c r="B5" s="78" t="s">
        <v>87</v>
      </c>
      <c r="C5" s="5" t="str">
        <f>'AER Summary'!$C$3</f>
        <v>Completion Notice - other than NOA (NEW)</v>
      </c>
      <c r="D5" s="30">
        <f>'Forecasts by year'!D28</f>
        <v>71433.38528085548</v>
      </c>
      <c r="E5" s="30">
        <f>'Forecasts by year'!E28</f>
        <v>71433.38528085548</v>
      </c>
      <c r="F5" s="30">
        <f>'Forecasts by year'!F28</f>
        <v>72219.152518944873</v>
      </c>
      <c r="G5" s="30">
        <f>'Forecasts by year'!G28</f>
        <v>73889.725955013113</v>
      </c>
      <c r="H5" s="30">
        <f>'Forecasts by year'!H28</f>
        <v>76385.172104000827</v>
      </c>
      <c r="I5" s="158">
        <f>SUM(D5:H5)</f>
        <v>365360.82113966974</v>
      </c>
    </row>
    <row r="6" spans="2:9" x14ac:dyDescent="0.25">
      <c r="B6" s="7" t="s">
        <v>1</v>
      </c>
      <c r="C6" s="8"/>
      <c r="D6" s="9">
        <f>SUM(D5:D5)</f>
        <v>71433.38528085548</v>
      </c>
      <c r="E6" s="9">
        <f>SUM(E5:E5)</f>
        <v>71433.38528085548</v>
      </c>
      <c r="F6" s="9">
        <f>SUM(F5:F5)</f>
        <v>72219.152518944873</v>
      </c>
      <c r="G6" s="9">
        <f>SUM(G5:G5)</f>
        <v>73889.725955013113</v>
      </c>
      <c r="H6" s="9">
        <f>SUM(H5:H5)</f>
        <v>76385.172104000827</v>
      </c>
      <c r="I6" s="9">
        <f>SUM(I5:I5)</f>
        <v>365360.82113966974</v>
      </c>
    </row>
    <row r="7" spans="2:9" x14ac:dyDescent="0.25">
      <c r="B7" s="1"/>
      <c r="C7" s="1"/>
      <c r="D7" s="1"/>
      <c r="E7" s="1"/>
      <c r="F7" s="1"/>
      <c r="G7" s="1"/>
      <c r="H7" s="1"/>
      <c r="I7" s="1"/>
    </row>
    <row r="8" spans="2:9" x14ac:dyDescent="0.25">
      <c r="B8" s="28" t="s">
        <v>28</v>
      </c>
      <c r="C8" s="29"/>
      <c r="D8" s="29"/>
      <c r="E8" s="29"/>
      <c r="F8" s="29"/>
      <c r="G8" s="29"/>
      <c r="H8" s="29"/>
      <c r="I8" s="29"/>
    </row>
    <row r="9" spans="2:9" x14ac:dyDescent="0.25">
      <c r="B9" s="1"/>
      <c r="C9" s="1"/>
      <c r="D9" s="1"/>
      <c r="E9" s="1"/>
      <c r="F9" s="1"/>
      <c r="G9" s="1"/>
      <c r="H9" s="1"/>
      <c r="I9" s="1"/>
    </row>
    <row r="10" spans="2:9" x14ac:dyDescent="0.25">
      <c r="B10" s="3" t="s">
        <v>78</v>
      </c>
      <c r="C10" s="3" t="s">
        <v>3</v>
      </c>
      <c r="D10" s="60" t="s">
        <v>61</v>
      </c>
      <c r="E10" s="60" t="s">
        <v>62</v>
      </c>
      <c r="F10" s="60" t="s">
        <v>63</v>
      </c>
      <c r="G10" s="60" t="s">
        <v>79</v>
      </c>
      <c r="H10" s="77" t="s">
        <v>64</v>
      </c>
      <c r="I10" s="4" t="s">
        <v>1</v>
      </c>
    </row>
    <row r="11" spans="2:9" x14ac:dyDescent="0.25">
      <c r="B11" s="78" t="s">
        <v>87</v>
      </c>
      <c r="C11" s="11" t="str">
        <f>C5</f>
        <v>Completion Notice - other than NOA (NEW)</v>
      </c>
      <c r="D11" s="76">
        <v>400</v>
      </c>
      <c r="E11" s="76">
        <v>400</v>
      </c>
      <c r="F11" s="76">
        <v>400</v>
      </c>
      <c r="G11" s="76">
        <v>400</v>
      </c>
      <c r="H11" s="76">
        <v>400</v>
      </c>
      <c r="I11" s="217">
        <f>SUM(D11:H11)</f>
        <v>2000</v>
      </c>
    </row>
    <row r="12" spans="2:9" x14ac:dyDescent="0.25">
      <c r="B12" s="7" t="s">
        <v>17</v>
      </c>
      <c r="C12" s="8"/>
      <c r="D12" s="14">
        <f>SUM(D11:D11)</f>
        <v>400</v>
      </c>
      <c r="E12" s="14">
        <f>SUM(E11:E11)</f>
        <v>400</v>
      </c>
      <c r="F12" s="14">
        <f>SUM(F11:F11)</f>
        <v>400</v>
      </c>
      <c r="G12" s="14">
        <f>SUM(G11:G11)</f>
        <v>400</v>
      </c>
      <c r="H12" s="14">
        <f>SUM(H11:H11)</f>
        <v>400</v>
      </c>
      <c r="I12" s="14">
        <f>SUM(I11:I11)</f>
        <v>2000</v>
      </c>
    </row>
    <row r="13" spans="2:9" x14ac:dyDescent="0.25">
      <c r="B13" s="1"/>
      <c r="C13" s="1"/>
      <c r="D13" s="15"/>
      <c r="E13" s="15"/>
      <c r="F13" s="15"/>
      <c r="G13" s="15"/>
      <c r="H13" s="15"/>
      <c r="I13" s="15"/>
    </row>
    <row r="14" spans="2:9" x14ac:dyDescent="0.25">
      <c r="B14" s="16" t="s">
        <v>6</v>
      </c>
      <c r="C14" s="1"/>
      <c r="D14" s="15"/>
      <c r="E14" s="15"/>
      <c r="F14" s="15"/>
      <c r="G14" s="15"/>
      <c r="H14" s="15"/>
      <c r="I14" s="15"/>
    </row>
    <row r="15" spans="2:9" x14ac:dyDescent="0.25">
      <c r="B15" s="261" t="s">
        <v>132</v>
      </c>
      <c r="C15" s="261"/>
      <c r="D15" s="261"/>
      <c r="E15" s="261"/>
      <c r="F15" s="261"/>
      <c r="G15" s="261"/>
      <c r="H15" s="261"/>
      <c r="I15" s="261"/>
    </row>
    <row r="16" spans="2:9" x14ac:dyDescent="0.25">
      <c r="B16" s="262"/>
      <c r="C16" s="262"/>
      <c r="D16" s="262"/>
      <c r="E16" s="262"/>
      <c r="F16" s="262"/>
      <c r="G16" s="262"/>
      <c r="H16" s="262"/>
      <c r="I16" s="262"/>
    </row>
    <row r="17" spans="2:9" x14ac:dyDescent="0.25">
      <c r="B17" s="1"/>
      <c r="C17" s="1"/>
      <c r="D17" s="15"/>
      <c r="E17" s="15"/>
      <c r="F17" s="15"/>
      <c r="G17" s="15"/>
      <c r="H17" s="15"/>
      <c r="I17" s="15"/>
    </row>
    <row r="18" spans="2:9" x14ac:dyDescent="0.25">
      <c r="B18" s="28" t="s">
        <v>29</v>
      </c>
      <c r="C18" s="29"/>
      <c r="D18" s="29"/>
      <c r="E18" s="29"/>
      <c r="F18" s="29"/>
      <c r="G18" s="29"/>
      <c r="H18" s="29"/>
      <c r="I18" s="29"/>
    </row>
    <row r="19" spans="2:9" x14ac:dyDescent="0.25">
      <c r="B19" s="1"/>
      <c r="C19" s="1"/>
      <c r="D19" s="1"/>
      <c r="E19" s="1"/>
      <c r="F19" s="1"/>
      <c r="G19" s="1"/>
      <c r="H19" s="1"/>
      <c r="I19" s="1"/>
    </row>
    <row r="20" spans="2:9" x14ac:dyDescent="0.25">
      <c r="B20" s="17" t="s">
        <v>27</v>
      </c>
      <c r="C20" s="18"/>
      <c r="D20" s="18"/>
      <c r="E20" s="18"/>
      <c r="F20" s="18"/>
      <c r="G20" s="18"/>
      <c r="H20" s="18"/>
      <c r="I20" s="18"/>
    </row>
    <row r="21" spans="2:9" x14ac:dyDescent="0.25">
      <c r="B21" s="274" t="s">
        <v>134</v>
      </c>
      <c r="C21" s="243"/>
      <c r="D21" s="243"/>
      <c r="E21" s="243"/>
      <c r="F21" s="243"/>
      <c r="G21" s="243"/>
      <c r="H21" s="243"/>
      <c r="I21" s="243"/>
    </row>
    <row r="22" spans="2:9" x14ac:dyDescent="0.25">
      <c r="B22" s="245"/>
      <c r="C22" s="245"/>
      <c r="D22" s="245"/>
      <c r="E22" s="245"/>
      <c r="F22" s="245"/>
      <c r="G22" s="245"/>
      <c r="H22" s="245"/>
      <c r="I22" s="245"/>
    </row>
    <row r="23" spans="2:9" x14ac:dyDescent="0.25">
      <c r="B23" s="19"/>
      <c r="C23" s="20"/>
      <c r="D23" s="20"/>
      <c r="E23" s="20"/>
      <c r="F23" s="20"/>
      <c r="G23" s="20"/>
      <c r="H23" s="20"/>
      <c r="I23" s="20"/>
    </row>
    <row r="24" spans="2:9" x14ac:dyDescent="0.25">
      <c r="B24" s="1"/>
      <c r="C24" s="1"/>
      <c r="D24" s="1"/>
      <c r="E24" s="1"/>
      <c r="F24" s="1"/>
      <c r="G24" s="1"/>
      <c r="H24" s="1"/>
      <c r="I24" s="1"/>
    </row>
    <row r="25" spans="2:9" x14ac:dyDescent="0.25">
      <c r="B25" s="31" t="s">
        <v>49</v>
      </c>
      <c r="C25" s="32"/>
      <c r="D25" s="263" t="s">
        <v>106</v>
      </c>
      <c r="E25" s="263"/>
      <c r="F25" s="263"/>
      <c r="G25" s="263"/>
      <c r="H25" s="263"/>
      <c r="I25" s="32"/>
    </row>
    <row r="26" spans="2:9" ht="15.75" customHeight="1" x14ac:dyDescent="0.25">
      <c r="B26" s="2" t="s">
        <v>21</v>
      </c>
      <c r="C26" s="21" t="s">
        <v>3</v>
      </c>
      <c r="D26" s="60" t="s">
        <v>61</v>
      </c>
      <c r="E26" s="60" t="s">
        <v>62</v>
      </c>
      <c r="F26" s="60" t="s">
        <v>63</v>
      </c>
      <c r="G26" s="60" t="s">
        <v>79</v>
      </c>
      <c r="H26" s="77" t="s">
        <v>64</v>
      </c>
      <c r="I26" s="22" t="s">
        <v>1</v>
      </c>
    </row>
    <row r="27" spans="2:9" s="188" customFormat="1" x14ac:dyDescent="0.25">
      <c r="B27" s="185" t="s">
        <v>107</v>
      </c>
      <c r="C27" s="186"/>
      <c r="D27" s="75">
        <f>'Forecasts by year'!D8</f>
        <v>41304.239048058</v>
      </c>
      <c r="E27" s="75">
        <f>'Forecasts by year'!E8</f>
        <v>41304.239048058</v>
      </c>
      <c r="F27" s="75">
        <f>'Forecasts by year'!F8</f>
        <v>41758.585677586634</v>
      </c>
      <c r="G27" s="75">
        <f>'Forecasts by year'!G8</f>
        <v>42724.545281480561</v>
      </c>
      <c r="H27" s="75">
        <f>'Forecasts by year'!H8</f>
        <v>44167.463097346248</v>
      </c>
      <c r="I27" s="187">
        <f t="shared" ref="I27:I29" si="0">SUM(D27:H27)</f>
        <v>211259.07215252944</v>
      </c>
    </row>
    <row r="28" spans="2:9" s="188" customFormat="1" x14ac:dyDescent="0.25">
      <c r="B28" s="185" t="s">
        <v>108</v>
      </c>
      <c r="C28" s="189"/>
      <c r="D28" s="75">
        <f>'Forecasts by year'!D9</f>
        <v>0</v>
      </c>
      <c r="E28" s="75">
        <f>'Forecasts by year'!E9</f>
        <v>0</v>
      </c>
      <c r="F28" s="75">
        <f>'Forecasts by year'!F9</f>
        <v>0</v>
      </c>
      <c r="G28" s="75">
        <f>'Forecasts by year'!G9</f>
        <v>0</v>
      </c>
      <c r="H28" s="75">
        <f>'Forecasts by year'!H9</f>
        <v>0</v>
      </c>
      <c r="I28" s="187">
        <f t="shared" si="0"/>
        <v>0</v>
      </c>
    </row>
    <row r="29" spans="2:9" s="188" customFormat="1" x14ac:dyDescent="0.25">
      <c r="B29" s="185" t="s">
        <v>98</v>
      </c>
      <c r="C29" s="189"/>
      <c r="D29" s="75">
        <f>'Forecasts by year'!D10</f>
        <v>0</v>
      </c>
      <c r="E29" s="75">
        <f>'Forecasts by year'!E10</f>
        <v>0</v>
      </c>
      <c r="F29" s="75">
        <f>'Forecasts by year'!F10</f>
        <v>0</v>
      </c>
      <c r="G29" s="75">
        <f>'Forecasts by year'!G10</f>
        <v>0</v>
      </c>
      <c r="H29" s="75">
        <f>'Forecasts by year'!H10</f>
        <v>0</v>
      </c>
      <c r="I29" s="187">
        <f t="shared" si="0"/>
        <v>0</v>
      </c>
    </row>
    <row r="30" spans="2:9" s="188" customFormat="1" x14ac:dyDescent="0.25">
      <c r="B30" s="190" t="s">
        <v>109</v>
      </c>
      <c r="C30" s="189"/>
      <c r="D30" s="191">
        <f>'Forecasts by year'!D11</f>
        <v>41304.239048058</v>
      </c>
      <c r="E30" s="191">
        <f>'Forecasts by year'!E11</f>
        <v>41304.239048058</v>
      </c>
      <c r="F30" s="191">
        <f>'Forecasts by year'!F11</f>
        <v>41758.585677586634</v>
      </c>
      <c r="G30" s="191">
        <f>'Forecasts by year'!G11</f>
        <v>42724.545281480561</v>
      </c>
      <c r="H30" s="191">
        <f>'Forecasts by year'!H11</f>
        <v>44167.463097346248</v>
      </c>
      <c r="I30" s="187">
        <f>SUM(D30:H30)</f>
        <v>211259.07215252944</v>
      </c>
    </row>
    <row r="31" spans="2:9" x14ac:dyDescent="0.25">
      <c r="B31" s="6" t="s">
        <v>102</v>
      </c>
      <c r="C31" s="11"/>
      <c r="D31" s="75">
        <f>'Forecasts by year'!D12</f>
        <v>19244.744140939914</v>
      </c>
      <c r="E31" s="75">
        <f>'Forecasts by year'!E12</f>
        <v>19244.744140939914</v>
      </c>
      <c r="F31" s="75">
        <f>'Forecasts by year'!F12</f>
        <v>19456.436326490249</v>
      </c>
      <c r="G31" s="75">
        <f>'Forecasts by year'!G12</f>
        <v>19906.502611594624</v>
      </c>
      <c r="H31" s="75">
        <f>'Forecasts by year'!H12</f>
        <v>20578.79642023809</v>
      </c>
      <c r="I31" s="187">
        <f>SUM(D31:H31)</f>
        <v>98431.223640202807</v>
      </c>
    </row>
    <row r="32" spans="2:9" x14ac:dyDescent="0.25">
      <c r="B32" s="6" t="s">
        <v>103</v>
      </c>
      <c r="C32" s="5"/>
      <c r="D32" s="75">
        <f>'Forecasts by year'!D13</f>
        <v>6624.274113719247</v>
      </c>
      <c r="E32" s="75">
        <f>'Forecasts by year'!E13</f>
        <v>6624.274113719247</v>
      </c>
      <c r="F32" s="75">
        <f>'Forecasts by year'!F13</f>
        <v>6697.1411289701582</v>
      </c>
      <c r="G32" s="75">
        <f>'Forecasts by year'!G13</f>
        <v>6852.0593975654947</v>
      </c>
      <c r="H32" s="75">
        <f>'Forecasts by year'!H13</f>
        <v>7083.4710723996977</v>
      </c>
      <c r="I32" s="187">
        <f>SUM(D32:H32)</f>
        <v>33881.219826373846</v>
      </c>
    </row>
    <row r="33" spans="2:9" x14ac:dyDescent="0.25">
      <c r="B33" s="6" t="s">
        <v>110</v>
      </c>
      <c r="C33" s="5"/>
      <c r="D33" s="75">
        <f>'Forecasts by year'!D14</f>
        <v>4260.1279781383228</v>
      </c>
      <c r="E33" s="75">
        <f>'Forecasts by year'!E14</f>
        <v>4260.1279781383228</v>
      </c>
      <c r="F33" s="75">
        <f>'Forecasts by year'!F14</f>
        <v>4306.989385897843</v>
      </c>
      <c r="G33" s="75">
        <f>'Forecasts by year'!G14</f>
        <v>4406.6186643724322</v>
      </c>
      <c r="H33" s="75">
        <f>'Forecasts by year'!H14</f>
        <v>4555.4415140167876</v>
      </c>
      <c r="I33" s="187">
        <f>SUM(D33:H33)</f>
        <v>21789.30552056371</v>
      </c>
    </row>
    <row r="34" spans="2:9" x14ac:dyDescent="0.25">
      <c r="B34" s="23" t="s">
        <v>1</v>
      </c>
      <c r="C34" s="24"/>
      <c r="D34" s="25">
        <f>SUM(D30:D33)</f>
        <v>71433.38528085548</v>
      </c>
      <c r="E34" s="25">
        <f t="shared" ref="E34:H34" si="1">SUM(E30:E33)</f>
        <v>71433.38528085548</v>
      </c>
      <c r="F34" s="25">
        <f t="shared" si="1"/>
        <v>72219.152518944888</v>
      </c>
      <c r="G34" s="25">
        <f t="shared" si="1"/>
        <v>73889.725955013113</v>
      </c>
      <c r="H34" s="25">
        <f t="shared" si="1"/>
        <v>76385.172104000827</v>
      </c>
      <c r="I34" s="26">
        <f>SUM(I30:I33)</f>
        <v>365360.82113966986</v>
      </c>
    </row>
  </sheetData>
  <mergeCells count="3">
    <mergeCell ref="B15:I16"/>
    <mergeCell ref="B21:I22"/>
    <mergeCell ref="D25:H2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2018-04-17T03:56:54Z</dcterms:modified>
</cp:coreProperties>
</file>