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4_Provision of Training to 3rd Parties\"/>
    </mc:Choice>
  </mc:AlternateContent>
  <xr:revisionPtr revIDLastSave="0" documentId="13_ncr:1_{CCEA10B3-12D3-4B09-BE88-8E6257C79104}"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5" i="15" l="1"/>
  <c r="I6" i="15"/>
  <c r="I7" i="15"/>
  <c r="I8" i="15"/>
  <c r="B19" i="9"/>
  <c r="H5" i="17" l="1"/>
  <c r="G5" i="17"/>
  <c r="F5" i="17"/>
  <c r="E5" i="17"/>
  <c r="D5" i="17"/>
  <c r="H2" i="17"/>
  <c r="G2" i="17"/>
  <c r="F2" i="17"/>
  <c r="E2" i="17"/>
  <c r="D2" i="17"/>
  <c r="H1" i="17"/>
  <c r="G1" i="17"/>
  <c r="F1" i="17"/>
  <c r="E1" i="17"/>
  <c r="D1" i="17"/>
  <c r="I9" i="11"/>
  <c r="H9" i="11"/>
  <c r="I8" i="11"/>
  <c r="H8" i="11"/>
  <c r="I7" i="11"/>
  <c r="H7" i="11"/>
  <c r="E27" i="17" l="1"/>
  <c r="F27" i="17"/>
  <c r="G27" i="17"/>
  <c r="H27" i="17"/>
  <c r="D27" i="17"/>
  <c r="K21" i="17"/>
  <c r="L21" i="17" s="1"/>
  <c r="M21" i="17" s="1"/>
  <c r="N21" i="17" s="1"/>
  <c r="O21" i="17" s="1"/>
  <c r="K20" i="17"/>
  <c r="L20" i="17" s="1"/>
  <c r="M20" i="17" s="1"/>
  <c r="N20" i="17" s="1"/>
  <c r="O20" i="17" s="1"/>
  <c r="M5" i="17"/>
  <c r="L5" i="17"/>
  <c r="O1" i="17"/>
  <c r="N1" i="17"/>
  <c r="M1" i="17"/>
  <c r="L1" i="17"/>
  <c r="K1" i="17"/>
  <c r="G10" i="11"/>
  <c r="J10" i="11"/>
  <c r="C21" i="17" s="1"/>
  <c r="D21" i="17" s="1"/>
  <c r="E21" i="17" s="1"/>
  <c r="K10" i="11"/>
  <c r="L10" i="11"/>
  <c r="F10" i="11"/>
  <c r="F7" i="11"/>
  <c r="F9" i="11"/>
  <c r="F8" i="11"/>
  <c r="I10" i="11"/>
  <c r="C20" i="17" s="1"/>
  <c r="D20" i="17" s="1"/>
  <c r="H16" i="17" l="1"/>
  <c r="G16" i="17"/>
  <c r="F16" i="17"/>
  <c r="E10" i="17"/>
  <c r="E29" i="16" s="1"/>
  <c r="E16" i="17"/>
  <c r="D9" i="17"/>
  <c r="D28" i="16" s="1"/>
  <c r="D10" i="17"/>
  <c r="D29" i="16" s="1"/>
  <c r="D16" i="17"/>
  <c r="E20" i="17"/>
  <c r="E9" i="17" s="1"/>
  <c r="K19" i="17"/>
  <c r="K22" i="17" s="1"/>
  <c r="N5" i="17"/>
  <c r="K5" i="17"/>
  <c r="O5" i="17"/>
  <c r="F21" i="17"/>
  <c r="F10" i="17" s="1"/>
  <c r="M8" i="11"/>
  <c r="M9" i="11"/>
  <c r="I15" i="13"/>
  <c r="I16" i="13"/>
  <c r="I14" i="13"/>
  <c r="G17" i="13"/>
  <c r="H17" i="13"/>
  <c r="I7" i="13"/>
  <c r="I8" i="13"/>
  <c r="I9" i="13"/>
  <c r="I6" i="13"/>
  <c r="G10" i="13"/>
  <c r="H10" i="13"/>
  <c r="I14" i="15"/>
  <c r="I13" i="15"/>
  <c r="G15" i="15"/>
  <c r="H15" i="15"/>
  <c r="I4" i="15"/>
  <c r="G9" i="15"/>
  <c r="H9" i="15"/>
  <c r="F29" i="16" l="1"/>
  <c r="F20" i="17"/>
  <c r="F9" i="17" s="1"/>
  <c r="E28" i="16"/>
  <c r="M7" i="11"/>
  <c r="H10" i="11"/>
  <c r="C19" i="17" s="1"/>
  <c r="D19" i="17" s="1"/>
  <c r="L19" i="17"/>
  <c r="M19" i="17" s="1"/>
  <c r="G21" i="17"/>
  <c r="I11" i="16"/>
  <c r="G12" i="16"/>
  <c r="F55" i="8" s="1"/>
  <c r="G10" i="17" l="1"/>
  <c r="G29" i="16" s="1"/>
  <c r="D22" i="17"/>
  <c r="D8" i="17"/>
  <c r="F28" i="16"/>
  <c r="G20" i="17"/>
  <c r="G9" i="17" s="1"/>
  <c r="M10" i="11"/>
  <c r="C22" i="17" s="1"/>
  <c r="L22" i="17"/>
  <c r="D27" i="16"/>
  <c r="E19" i="17"/>
  <c r="N19" i="17"/>
  <c r="M22" i="17"/>
  <c r="H21" i="17"/>
  <c r="H12" i="16"/>
  <c r="G55" i="8" s="1"/>
  <c r="H10" i="17" l="1"/>
  <c r="H29" i="16" s="1"/>
  <c r="I29" i="16" s="1"/>
  <c r="E8" i="17"/>
  <c r="E27" i="16" s="1"/>
  <c r="D11" i="17"/>
  <c r="D30" i="16" s="1"/>
  <c r="C39" i="8" s="1"/>
  <c r="G28" i="16"/>
  <c r="H20" i="17"/>
  <c r="F19" i="17"/>
  <c r="E22" i="17"/>
  <c r="N22" i="17"/>
  <c r="O19" i="17"/>
  <c r="O22" i="17" s="1"/>
  <c r="F8" i="17" l="1"/>
  <c r="F27" i="16" s="1"/>
  <c r="H9" i="17"/>
  <c r="H28" i="16" s="1"/>
  <c r="I28" i="16" s="1"/>
  <c r="E11" i="17"/>
  <c r="E30" i="16" s="1"/>
  <c r="D39" i="8" s="1"/>
  <c r="F22" i="17"/>
  <c r="G19" i="17"/>
  <c r="F15" i="15"/>
  <c r="E15" i="15"/>
  <c r="D15" i="15"/>
  <c r="F11" i="17" l="1"/>
  <c r="F30" i="16" s="1"/>
  <c r="E39" i="8" s="1"/>
  <c r="G8" i="17"/>
  <c r="G27" i="16" s="1"/>
  <c r="H19" i="17"/>
  <c r="G22" i="17"/>
  <c r="I15" i="15"/>
  <c r="E9" i="15"/>
  <c r="D9" i="15"/>
  <c r="F12" i="16"/>
  <c r="E55" i="8" s="1"/>
  <c r="E12" i="16"/>
  <c r="D55" i="8" s="1"/>
  <c r="D12" i="16"/>
  <c r="C55" i="8" s="1"/>
  <c r="I12" i="16"/>
  <c r="F17" i="13"/>
  <c r="E17" i="13"/>
  <c r="D17" i="13"/>
  <c r="F10" i="13"/>
  <c r="E10" i="13"/>
  <c r="D10" i="13"/>
  <c r="H8" i="17" l="1"/>
  <c r="H27" i="16" s="1"/>
  <c r="I27" i="16" s="1"/>
  <c r="G11" i="17"/>
  <c r="G30" i="16" s="1"/>
  <c r="F39" i="8" s="1"/>
  <c r="H22" i="17"/>
  <c r="I10" i="13"/>
  <c r="I17" i="13"/>
  <c r="F9" i="15"/>
  <c r="H11" i="17" l="1"/>
  <c r="H30" i="16" s="1"/>
  <c r="G39" i="8" s="1"/>
  <c r="I9" i="15"/>
  <c r="I30" i="16" l="1"/>
  <c r="H39" i="8"/>
  <c r="D3" i="9"/>
  <c r="H55" i="8" l="1"/>
  <c r="E4" i="17" l="1"/>
  <c r="O7" i="11"/>
  <c r="G4" i="17"/>
  <c r="H4" i="17"/>
  <c r="D4" i="17"/>
  <c r="O8" i="11"/>
  <c r="O9" i="11"/>
  <c r="F4" i="17"/>
  <c r="O4" i="17" l="1"/>
  <c r="H24" i="17"/>
  <c r="N4" i="17"/>
  <c r="G24" i="17"/>
  <c r="M4" i="17"/>
  <c r="F24" i="17"/>
  <c r="F13" i="17" s="1"/>
  <c r="O10" i="11"/>
  <c r="C24" i="17" s="1"/>
  <c r="K4" i="17"/>
  <c r="D24" i="17"/>
  <c r="D13" i="17" s="1"/>
  <c r="L4" i="17"/>
  <c r="E24" i="17"/>
  <c r="E13" i="17" s="1"/>
  <c r="H13" i="17" l="1"/>
  <c r="H32" i="16" s="1"/>
  <c r="G13" i="17"/>
  <c r="G32" i="16" s="1"/>
  <c r="E32" i="16"/>
  <c r="N24" i="17"/>
  <c r="K24" i="17"/>
  <c r="M24" i="17"/>
  <c r="L24" i="17"/>
  <c r="D32" i="16"/>
  <c r="F32" i="16"/>
  <c r="O24" i="17"/>
  <c r="I32" i="16" l="1"/>
  <c r="F3" i="17"/>
  <c r="D3" i="17"/>
  <c r="E3" i="17"/>
  <c r="N7" i="11"/>
  <c r="H3" i="17"/>
  <c r="N8" i="11"/>
  <c r="G3" i="17"/>
  <c r="N9" i="11"/>
  <c r="P9" i="11" l="1"/>
  <c r="Q9" i="11" s="1"/>
  <c r="P7" i="11"/>
  <c r="N10" i="11"/>
  <c r="C23" i="17" s="1"/>
  <c r="N3" i="17"/>
  <c r="G23" i="17"/>
  <c r="G12" i="17" s="1"/>
  <c r="P8" i="11"/>
  <c r="Q8" i="11" s="1"/>
  <c r="K3" i="17"/>
  <c r="D23" i="17"/>
  <c r="D12" i="17" s="1"/>
  <c r="E23" i="17"/>
  <c r="E12" i="17" s="1"/>
  <c r="L3" i="17"/>
  <c r="O3" i="17"/>
  <c r="H23" i="17"/>
  <c r="H12" i="17" s="1"/>
  <c r="M3" i="17"/>
  <c r="F23" i="17"/>
  <c r="F12" i="17" s="1"/>
  <c r="P10" i="11" l="1"/>
  <c r="C25" i="17" s="1"/>
  <c r="L23" i="17"/>
  <c r="L25" i="17" s="1"/>
  <c r="L26" i="17" s="1"/>
  <c r="D25" i="17"/>
  <c r="D31" i="16"/>
  <c r="G25" i="17"/>
  <c r="G31" i="16"/>
  <c r="H31" i="16"/>
  <c r="H25" i="17"/>
  <c r="K23" i="17"/>
  <c r="K25" i="17" s="1"/>
  <c r="K26" i="17" s="1"/>
  <c r="F31" i="16"/>
  <c r="F25" i="17"/>
  <c r="F14" i="17" s="1"/>
  <c r="E31" i="16"/>
  <c r="E25" i="17"/>
  <c r="E14" i="17" s="1"/>
  <c r="N23" i="17"/>
  <c r="N25" i="17" s="1"/>
  <c r="N26" i="17" s="1"/>
  <c r="M23" i="17"/>
  <c r="M25" i="17" s="1"/>
  <c r="M26" i="17" s="1"/>
  <c r="O23" i="17"/>
  <c r="O25" i="17" s="1"/>
  <c r="O26" i="17" s="1"/>
  <c r="Q7" i="11"/>
  <c r="Q10" i="11" s="1"/>
  <c r="H14" i="17" l="1"/>
  <c r="H33" i="16" s="1"/>
  <c r="D14" i="17"/>
  <c r="D33" i="16" s="1"/>
  <c r="G14" i="17"/>
  <c r="G33" i="16" s="1"/>
  <c r="F41" i="8" s="1"/>
  <c r="F43" i="8" s="1"/>
  <c r="D7" i="8"/>
  <c r="C26" i="17"/>
  <c r="G26" i="17"/>
  <c r="G15" i="17" s="1"/>
  <c r="H26" i="17"/>
  <c r="H15" i="17" s="1"/>
  <c r="F26" i="17"/>
  <c r="F15" i="17" s="1"/>
  <c r="F33" i="16"/>
  <c r="F34" i="16" s="1"/>
  <c r="I31" i="16"/>
  <c r="E26" i="17"/>
  <c r="E15" i="17" s="1"/>
  <c r="E33" i="16"/>
  <c r="D41" i="8" s="1"/>
  <c r="D43" i="8" s="1"/>
  <c r="D26" i="17"/>
  <c r="D15" i="17" s="1"/>
  <c r="H34" i="16" l="1"/>
  <c r="G41" i="8"/>
  <c r="G43" i="8" s="1"/>
  <c r="C41" i="8"/>
  <c r="C43" i="8" s="1"/>
  <c r="D34" i="16"/>
  <c r="G34" i="16"/>
  <c r="H28" i="17"/>
  <c r="H5" i="16" s="1"/>
  <c r="H6" i="16" s="1"/>
  <c r="G28" i="17"/>
  <c r="G5" i="16" s="1"/>
  <c r="G6" i="16" s="1"/>
  <c r="E41" i="8"/>
  <c r="E43" i="8" s="1"/>
  <c r="E28" i="17"/>
  <c r="E34" i="16"/>
  <c r="I33" i="16"/>
  <c r="I34" i="16" s="1"/>
  <c r="D28" i="17"/>
  <c r="D5" i="16" s="1"/>
  <c r="F28" i="17"/>
  <c r="F5" i="16" s="1"/>
  <c r="F6" i="16" s="1"/>
  <c r="H41" i="8" l="1"/>
  <c r="H43" i="8" s="1"/>
  <c r="D6" i="16"/>
  <c r="E5" i="16"/>
  <c r="E6" i="16" s="1"/>
  <c r="I5" i="16" l="1"/>
  <c r="I6" i="16" s="1"/>
</calcChain>
</file>

<file path=xl/sharedStrings.xml><?xml version="1.0" encoding="utf-8"?>
<sst xmlns="http://schemas.openxmlformats.org/spreadsheetml/2006/main" count="226" uniqueCount="143">
  <si>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</si>
  <si>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</si>
  <si>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</si>
  <si>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</si>
  <si>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</si>
  <si>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</si>
  <si>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</si>
  <si>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</si>
  <si>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</si>
  <si>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</si>
  <si>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</si>
  <si>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</si>
  <si>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</si>
  <si>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</si>
  <si>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</si>
  <si>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</si>
  <si>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</si>
  <si>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</si>
  <si>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</si>
  <si>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</si>
  <si>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</si>
  <si>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</si>
  <si>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</si>
  <si>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</si>
  <si>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</si>
  <si>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</si>
  <si>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</si>
  <si>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</si>
  <si>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</si>
  <si>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</si>
  <si>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</si>
  <si>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</si>
  <si>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</si>
  <si>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</si>
  <si>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</si>
  <si>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</si>
  <si>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</si>
  <si>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</si>
  <si>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</si>
  <si>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</si>
  <si>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</si>
  <si>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</si>
  <si>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</si>
  <si>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</si>
  <si>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</si>
  <si>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</si>
  <si>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</si>
  <si>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</si>
  <si>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</si>
  <si>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</si>
  <si>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</si>
  <si>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</si>
  <si>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</si>
  <si>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</si>
  <si>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</si>
  <si>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</si>
  <si>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</si>
  <si>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</si>
  <si>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</si>
  <si>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</si>
  <si>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</si>
  <si>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</si>
  <si>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</si>
  <si>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Provision of training to third parties for network related access.
Training services provided to third parties that result in a set of learning outcomes that are required to obtain a distribution network access authorisation specific to a distributor’s network. Such learning outcomes may include those necessary to demonstrate competency in the distributor’s electrical safety rules, to hold an access authority on the distributor’s network and to carry out switching on the distributor’s network. Examples of training might include high voltage training, protection training or working near power lines training.</t>
  </si>
  <si>
    <t xml:space="preserve">Existing Service Description (2014 - 19) </t>
  </si>
  <si>
    <t>Training Officer</t>
  </si>
  <si>
    <t>Bottom Up Estimation</t>
  </si>
  <si>
    <t>New Service</t>
  </si>
  <si>
    <r>
      <t xml:space="preserve">
</t>
    </r>
    <r>
      <rPr>
        <sz val="10"/>
        <color rgb="FFFF0000"/>
        <rFont val="Arial"/>
        <family val="2"/>
      </rPr>
      <t>New Service</t>
    </r>
  </si>
  <si>
    <t xml:space="preserve"> - </t>
  </si>
  <si>
    <t>R1a</t>
  </si>
  <si>
    <t>R2b</t>
  </si>
  <si>
    <t>Projected Volumes for FY2019-24 Regulatory Period</t>
  </si>
  <si>
    <t>Operating Costs (on IO's, work orders, cost objects, cost centres)</t>
  </si>
  <si>
    <t>Project Code</t>
  </si>
  <si>
    <t>FY22/23</t>
  </si>
  <si>
    <t>Projected Volumes (Hrs)</t>
  </si>
  <si>
    <t xml:space="preserve">Operating Costs - </t>
  </si>
  <si>
    <t>Provision of Training - Entry into Electricial Station (NEW)</t>
  </si>
  <si>
    <t>New Service. No historical operating costs available.</t>
  </si>
  <si>
    <t>New Service. No historical revneue available.</t>
  </si>
  <si>
    <t>New Service - Provision of Training - Entry into Electricial Station</t>
  </si>
  <si>
    <t>FY17/18</t>
  </si>
  <si>
    <t>FY18/19</t>
  </si>
  <si>
    <t>Initial / Refresher</t>
  </si>
  <si>
    <t>Fixed Fee</t>
  </si>
  <si>
    <t xml:space="preserve">Provision of Training - Entry into Electricial Station - Initial / Refresher - Fixed Fee </t>
  </si>
  <si>
    <t>Training - Site attendance, training and assessing</t>
  </si>
  <si>
    <t xml:space="preserve">Forescast volumes based on existing records for Access to ZS initial and renewal authorisations each year. </t>
  </si>
  <si>
    <t>Trainer / Assessor time input is estimated as a spread across class attendees</t>
  </si>
  <si>
    <t>Class training and assesment conducted by training assessor (R2b). Class consists of 5 student min for 6 hrs.</t>
  </si>
  <si>
    <t>Class costs / student -  6hrs / 5 students = 1.2hrs (R2b) per student.</t>
  </si>
  <si>
    <t>Administration - Enquiries, scheduling of enrolments and records management</t>
  </si>
  <si>
    <t>Authorisation - Administration, AMS records and issuing autorisations</t>
  </si>
  <si>
    <r>
      <t xml:space="preserve">Authorisation time input is based on 2 hrs per class </t>
    </r>
    <r>
      <rPr>
        <sz val="11"/>
        <color theme="1"/>
        <rFont val="Calibri"/>
        <family val="2"/>
        <scheme val="minor"/>
      </rPr>
      <t>= 0.4hrs per student</t>
    </r>
  </si>
  <si>
    <r>
      <t xml:space="preserve">Administrational time based on 2 hrs per class </t>
    </r>
    <r>
      <rPr>
        <sz val="11"/>
        <color theme="1"/>
        <rFont val="Calibri"/>
        <family val="2"/>
        <scheme val="minor"/>
      </rPr>
      <t>= 0.4hrs per student</t>
    </r>
  </si>
  <si>
    <r>
      <t xml:space="preserve">
</t>
    </r>
    <r>
      <rPr>
        <b/>
        <sz val="10"/>
        <color theme="1"/>
        <rFont val="Arial"/>
        <family val="2"/>
      </rPr>
      <t>Provision of Training - Entry into Electricial Station</t>
    </r>
    <r>
      <rPr>
        <sz val="10"/>
        <color theme="1"/>
        <rFont val="Arial"/>
        <family val="2"/>
      </rPr>
      <t xml:space="preserve">
Provision of training and authorisation as required for entry within Essential Energy's electrical stations. 
Legislation requires Essential Energy to control access to our electrical stations to suitably trained and authorised persons. 
This course:
i. addresses the underpinning knowledge and outlines the responsibilities of people who are authorised to enter our electrical stations;
ii. covers all electrical stations including zone substations, padmounts and ground type substations;
iii. acts as both an initial training and a refresher course, with refresher training being required every 2 years;
iv. must be successfully completed for a person to become authorised including demonstrating required safe work practices, and the ability to identify and minimise risks whilst in these environments.</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</si>
  <si>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</si>
  <si>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</si>
  <si>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</si>
  <si>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</si>
  <si>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</si>
  <si>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</si>
  <si>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</si>
  <si>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</si>
  <si>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</si>
  <si>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</si>
  <si>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</si>
  <si>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</si>
  <si>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</si>
  <si>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</si>
  <si>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</si>
  <si>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</si>
  <si>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</si>
  <si>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</si>
  <si>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</si>
  <si>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</si>
  <si>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</si>
  <si>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</si>
  <si>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</si>
  <si>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</si>
  <si>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</si>
  <si>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</si>
  <si>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</si>
  <si>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</si>
  <si>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</si>
  <si>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</si>
  <si>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</si>
  <si>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</si>
  <si>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</si>
  <si>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</si>
  <si>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</si>
  <si>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</si>
  <si>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</si>
  <si>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</si>
  <si>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</si>
  <si>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</si>
  <si>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</si>
  <si>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Provision of Training - Entry into Electricial Station - Initial / Refresher</t>
  </si>
  <si>
    <t>14.3 Provision of Training - Entry into Electricial Station</t>
  </si>
  <si>
    <t>Initial &amp; Refresher</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</si>
  <si>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</si>
  <si>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Forecast volumes based on team feedback.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</si>
</sst>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quot;$&quot;#,##0_);\(&quot;$&quot;#,##0\)"/>
    <numFmt numFmtId="168" formatCode="_(* #,##0.00_);_(* \(#,##0.00\);_(* &quot;-&quot;??_);_(@_)"/>
    <numFmt numFmtId="169" formatCode="_-&quot;$&quot;* #,##0_-;\-&quot;$&quot;* #,##0_-;_-&quot;$&quot;* &quot;-&quot;??_-;_-@_-"/>
    <numFmt numFmtId="170" formatCode="_-* #,##0_-;\-* #,##0_-;_-* &quot;-&quot;??_-;_-@_-"/>
    <numFmt numFmtId="171" formatCode="&quot;$&quot;#,##0.00"/>
    <numFmt numFmtId="172" formatCode="#,##0.00\ ;\(#,##0.00\);\-\ "/>
    <numFmt numFmtId="173" formatCode="#,##0\ ;\(#,##0\);\-\ "/>
    <numFmt numFmtId="174" formatCode="_(* #,##0_);_(* \(#,##0\);_(* &quot;-&quot;??_);_(@_)"/>
  </numFmts>
  <fonts count="4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sz val="10"/>
      <color rgb="FFFF0000"/>
      <name val="Arial"/>
      <family val="2"/>
    </font>
    <font>
      <b/>
      <sz val="8"/>
      <color theme="1"/>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0"/>
      <color theme="1"/>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1" tint="0.499984740745262"/>
        <bgColor indexed="64"/>
      </patternFill>
    </fill>
    <fill>
      <patternFill patternType="solid">
        <fgColor theme="5"/>
        <bgColor indexed="64"/>
      </patternFill>
    </fill>
  </fills>
  <borders count="22">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8" fontId="3" fillId="0" borderId="0" applyFont="0" applyFill="0" applyBorder="0" applyAlignment="0" applyProtection="0"/>
    <xf numFmtId="164" fontId="3" fillId="0" borderId="0" applyFont="0" applyFill="0" applyBorder="0" applyAlignment="0" applyProtection="0"/>
    <xf numFmtId="0" fontId="4" fillId="0" borderId="0"/>
  </cellStyleXfs>
  <cellXfs count="265">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9"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9" fontId="7" fillId="5" borderId="10" xfId="2" applyNumberFormat="1" applyFont="1" applyFill="1" applyBorder="1"/>
    <xf numFmtId="0" fontId="5" fillId="8" borderId="0" xfId="0" applyFont="1" applyFill="1"/>
    <xf numFmtId="0" fontId="8" fillId="8" borderId="0" xfId="0" applyFont="1" applyFill="1"/>
    <xf numFmtId="0" fontId="2" fillId="10" borderId="4" xfId="0" applyFont="1" applyFill="1" applyBorder="1"/>
    <xf numFmtId="169" fontId="2" fillId="10" borderId="4" xfId="2" applyNumberFormat="1" applyFont="1" applyFill="1" applyBorder="1"/>
    <xf numFmtId="0" fontId="2" fillId="10" borderId="4" xfId="0" applyFont="1" applyFill="1" applyBorder="1" applyAlignment="1">
      <alignment wrapText="1"/>
    </xf>
    <xf numFmtId="0" fontId="8" fillId="8" borderId="12" xfId="0" applyFont="1" applyFill="1" applyBorder="1"/>
    <xf numFmtId="0" fontId="7" fillId="11" borderId="8"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7" fillId="0" borderId="0" xfId="0" applyFont="1" applyFill="1" applyBorder="1"/>
    <xf numFmtId="0" fontId="4" fillId="0" borderId="0" xfId="0" applyFont="1" applyFill="1" applyBorder="1"/>
    <xf numFmtId="169"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7" fillId="5" borderId="4" xfId="0" applyFont="1" applyFill="1" applyBorder="1" applyAlignment="1">
      <alignment horizontal="center"/>
    </xf>
    <xf numFmtId="0" fontId="7" fillId="5" borderId="7" xfId="0" applyFont="1" applyFill="1" applyBorder="1" applyAlignment="1">
      <alignment horizontal="center"/>
    </xf>
    <xf numFmtId="3" fontId="2" fillId="10" borderId="4" xfId="0" applyNumberFormat="1" applyFont="1" applyFill="1" applyBorder="1"/>
    <xf numFmtId="165" fontId="7" fillId="5" borderId="9" xfId="2" applyNumberFormat="1" applyFont="1" applyFill="1" applyBorder="1"/>
    <xf numFmtId="0" fontId="9" fillId="10" borderId="4" xfId="0" applyFont="1" applyFill="1" applyBorder="1" applyAlignment="1">
      <alignment horizontal="left"/>
    </xf>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12" fillId="8" borderId="11" xfId="0" applyFont="1" applyFill="1" applyBorder="1"/>
    <xf numFmtId="0" fontId="13" fillId="8" borderId="0" xfId="0" applyFont="1" applyFill="1"/>
    <xf numFmtId="0" fontId="14" fillId="0" borderId="0" xfId="0" applyFont="1"/>
    <xf numFmtId="0" fontId="14" fillId="0" borderId="0" xfId="0" applyFont="1" applyFill="1"/>
    <xf numFmtId="0" fontId="15" fillId="9" borderId="4" xfId="0" applyFont="1" applyFill="1" applyBorder="1"/>
    <xf numFmtId="0" fontId="14" fillId="6" borderId="0" xfId="0" applyFont="1" applyFill="1"/>
    <xf numFmtId="0" fontId="15" fillId="9" borderId="10" xfId="0" applyFont="1" applyFill="1" applyBorder="1"/>
    <xf numFmtId="0" fontId="17" fillId="7" borderId="0" xfId="0" applyFont="1" applyFill="1" applyBorder="1" applyAlignment="1">
      <alignment horizontal="center" vertical="center" wrapText="1"/>
    </xf>
    <xf numFmtId="0" fontId="15" fillId="9" borderId="5" xfId="0" applyFont="1" applyFill="1" applyBorder="1"/>
    <xf numFmtId="0" fontId="17" fillId="2" borderId="4" xfId="0" applyFont="1" applyFill="1" applyBorder="1" applyAlignment="1">
      <alignment horizontal="center" vertical="center"/>
    </xf>
    <xf numFmtId="0" fontId="18" fillId="7" borderId="0" xfId="0" applyFont="1" applyFill="1" applyBorder="1" applyAlignment="1">
      <alignment horizontal="center" vertical="center"/>
    </xf>
    <xf numFmtId="0" fontId="15" fillId="9" borderId="10" xfId="0" applyFont="1" applyFill="1" applyBorder="1" applyAlignment="1">
      <alignment vertical="center"/>
    </xf>
    <xf numFmtId="171" fontId="14" fillId="7" borderId="4" xfId="0" applyNumberFormat="1" applyFont="1" applyFill="1" applyBorder="1" applyAlignment="1">
      <alignment horizontal="center"/>
    </xf>
    <xf numFmtId="0" fontId="14" fillId="7" borderId="0" xfId="0" applyFont="1" applyFill="1" applyBorder="1" applyAlignment="1">
      <alignment horizontal="center" vertical="center"/>
    </xf>
    <xf numFmtId="171" fontId="14" fillId="3" borderId="4" xfId="0" applyNumberFormat="1" applyFont="1" applyFill="1" applyBorder="1" applyAlignment="1">
      <alignment horizontal="center"/>
    </xf>
    <xf numFmtId="0" fontId="15" fillId="9" borderId="8" xfId="0" applyFont="1" applyFill="1" applyBorder="1" applyAlignment="1">
      <alignment horizontal="left" vertical="center"/>
    </xf>
    <xf numFmtId="0" fontId="16" fillId="7" borderId="0" xfId="0" applyFont="1" applyFill="1" applyBorder="1" applyAlignment="1">
      <alignment horizontal="left"/>
    </xf>
    <xf numFmtId="0" fontId="12" fillId="8" borderId="5" xfId="0" applyFont="1" applyFill="1" applyBorder="1"/>
    <xf numFmtId="0" fontId="13" fillId="8" borderId="2" xfId="0" applyFont="1" applyFill="1" applyBorder="1"/>
    <xf numFmtId="0" fontId="13" fillId="8" borderId="3" xfId="0" applyFont="1" applyFill="1" applyBorder="1"/>
    <xf numFmtId="0" fontId="14" fillId="7" borderId="0" xfId="0" applyFont="1" applyFill="1" applyBorder="1" applyAlignment="1">
      <alignment horizontal="left" vertical="top" wrapText="1"/>
    </xf>
    <xf numFmtId="0" fontId="12" fillId="8" borderId="0" xfId="0" applyFont="1" applyFill="1"/>
    <xf numFmtId="0" fontId="14" fillId="7" borderId="0" xfId="0" applyFont="1" applyFill="1" applyBorder="1" applyAlignment="1">
      <alignment horizontal="left" wrapText="1"/>
    </xf>
    <xf numFmtId="0" fontId="14" fillId="7" borderId="0" xfId="0" applyFont="1" applyFill="1" applyBorder="1" applyAlignment="1">
      <alignment horizontal="left"/>
    </xf>
    <xf numFmtId="0" fontId="14" fillId="0" borderId="0" xfId="0" applyFont="1" applyAlignment="1">
      <alignment horizontal="left"/>
    </xf>
    <xf numFmtId="0" fontId="14" fillId="0" borderId="0" xfId="0" applyFont="1" applyFill="1" applyBorder="1" applyAlignment="1">
      <alignment horizontal="left"/>
    </xf>
    <xf numFmtId="0" fontId="15" fillId="2" borderId="3" xfId="0" applyFont="1" applyFill="1" applyBorder="1"/>
    <xf numFmtId="0" fontId="14" fillId="7" borderId="0" xfId="0" applyFont="1" applyFill="1" applyAlignment="1">
      <alignment horizontal="left"/>
    </xf>
    <xf numFmtId="0" fontId="15" fillId="2" borderId="1" xfId="0" applyFont="1" applyFill="1" applyBorder="1"/>
    <xf numFmtId="0" fontId="15" fillId="9" borderId="6" xfId="0" applyFont="1" applyFill="1" applyBorder="1" applyAlignment="1">
      <alignment horizontal="left"/>
    </xf>
    <xf numFmtId="0" fontId="15" fillId="9" borderId="7" xfId="0" applyFont="1" applyFill="1" applyBorder="1" applyAlignment="1">
      <alignment horizontal="right"/>
    </xf>
    <xf numFmtId="0" fontId="15" fillId="9" borderId="8" xfId="0" applyFont="1" applyFill="1" applyBorder="1" applyAlignment="1">
      <alignment horizontal="right"/>
    </xf>
    <xf numFmtId="169" fontId="19" fillId="0" borderId="0" xfId="2" applyNumberFormat="1" applyFont="1"/>
    <xf numFmtId="169" fontId="15" fillId="2" borderId="7" xfId="2" applyNumberFormat="1" applyFont="1" applyFill="1" applyBorder="1"/>
    <xf numFmtId="10" fontId="14" fillId="0" borderId="0" xfId="1" applyNumberFormat="1" applyFont="1"/>
    <xf numFmtId="10" fontId="14" fillId="0" borderId="0" xfId="0" applyNumberFormat="1" applyFont="1"/>
    <xf numFmtId="172" fontId="14" fillId="0" borderId="0" xfId="1" applyNumberFormat="1" applyFont="1"/>
    <xf numFmtId="0" fontId="12" fillId="8" borderId="6" xfId="0" applyFont="1" applyFill="1" applyBorder="1" applyAlignment="1">
      <alignment horizontal="left"/>
    </xf>
    <xf numFmtId="0" fontId="16" fillId="0" borderId="0" xfId="0" applyFont="1"/>
    <xf numFmtId="0" fontId="15" fillId="2" borderId="6" xfId="0" applyFont="1" applyFill="1" applyBorder="1" applyAlignment="1">
      <alignment horizontal="left"/>
    </xf>
    <xf numFmtId="0" fontId="15" fillId="2" borderId="7" xfId="0" applyFont="1" applyFill="1" applyBorder="1" applyAlignment="1">
      <alignment horizontal="right"/>
    </xf>
    <xf numFmtId="0" fontId="15" fillId="2" borderId="8" xfId="0" applyFont="1" applyFill="1" applyBorder="1" applyAlignment="1">
      <alignment horizontal="right"/>
    </xf>
    <xf numFmtId="170" fontId="19" fillId="0" borderId="0" xfId="3" applyNumberFormat="1" applyFont="1" applyAlignment="1"/>
    <xf numFmtId="173" fontId="15" fillId="2" borderId="7" xfId="2" applyNumberFormat="1" applyFont="1" applyFill="1" applyBorder="1" applyAlignment="1"/>
    <xf numFmtId="170" fontId="20" fillId="0" borderId="0" xfId="3" applyNumberFormat="1" applyFont="1" applyAlignment="1">
      <alignment horizontal="right"/>
    </xf>
    <xf numFmtId="170" fontId="20" fillId="0" borderId="0" xfId="3" applyNumberFormat="1" applyFont="1" applyAlignment="1">
      <alignment horizontal="center" vertical="center"/>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7" fillId="11" borderId="8" xfId="0" applyFont="1" applyFill="1" applyBorder="1" applyAlignment="1">
      <alignment horizontal="center"/>
    </xf>
    <xf numFmtId="171" fontId="2" fillId="7" borderId="4" xfId="0" applyNumberFormat="1" applyFont="1" applyFill="1" applyBorder="1" applyAlignment="1">
      <alignment horizontal="left"/>
    </xf>
    <xf numFmtId="0" fontId="22" fillId="2" borderId="4" xfId="0" applyFont="1" applyFill="1" applyBorder="1" applyAlignment="1">
      <alignment horizontal="center" vertical="center"/>
    </xf>
    <xf numFmtId="0" fontId="23" fillId="0" borderId="0" xfId="0" applyFont="1"/>
    <xf numFmtId="0" fontId="25" fillId="8" borderId="8" xfId="0" applyNumberFormat="1" applyFont="1" applyFill="1" applyBorder="1" applyAlignment="1">
      <alignment horizontal="left"/>
    </xf>
    <xf numFmtId="0" fontId="24" fillId="8" borderId="0" xfId="0" applyFont="1" applyFill="1" applyAlignment="1">
      <alignment horizontal="left"/>
    </xf>
    <xf numFmtId="0" fontId="23" fillId="0" borderId="0" xfId="0" applyFont="1" applyFill="1"/>
    <xf numFmtId="0" fontId="24" fillId="0" borderId="0" xfId="0" applyFont="1" applyFill="1" applyAlignment="1">
      <alignment horizontal="left"/>
    </xf>
    <xf numFmtId="0" fontId="24" fillId="8" borderId="9" xfId="0" applyFont="1" applyFill="1" applyBorder="1" applyAlignment="1">
      <alignment horizontal="center" vertical="center"/>
    </xf>
    <xf numFmtId="0" fontId="27" fillId="10" borderId="4" xfId="0" applyFont="1" applyFill="1" applyBorder="1"/>
    <xf numFmtId="0" fontId="27" fillId="10" borderId="5" xfId="0" applyFont="1" applyFill="1" applyBorder="1" applyAlignment="1">
      <alignment horizontal="center"/>
    </xf>
    <xf numFmtId="4" fontId="27" fillId="10" borderId="4" xfId="0" applyNumberFormat="1" applyFont="1" applyFill="1" applyBorder="1" applyAlignment="1">
      <alignment horizontal="center"/>
    </xf>
    <xf numFmtId="0" fontId="23" fillId="0" borderId="6" xfId="0" applyFont="1" applyBorder="1"/>
    <xf numFmtId="0" fontId="28" fillId="0" borderId="0" xfId="0" applyFont="1"/>
    <xf numFmtId="0" fontId="28" fillId="0" borderId="0" xfId="0" applyFont="1" applyBorder="1"/>
    <xf numFmtId="0" fontId="28" fillId="0" borderId="1" xfId="0" applyFont="1" applyBorder="1"/>
    <xf numFmtId="171" fontId="28" fillId="0" borderId="1" xfId="0" applyNumberFormat="1" applyFont="1" applyBorder="1" applyAlignment="1">
      <alignment horizontal="center"/>
    </xf>
    <xf numFmtId="164" fontId="2" fillId="10" borderId="5" xfId="2" applyNumberFormat="1" applyFont="1" applyFill="1" applyBorder="1" applyAlignment="1">
      <alignment horizontal="right"/>
    </xf>
    <xf numFmtId="164" fontId="2" fillId="4" borderId="5" xfId="2" applyNumberFormat="1" applyFont="1" applyFill="1" applyBorder="1" applyAlignment="1">
      <alignment horizontal="right"/>
    </xf>
    <xf numFmtId="0" fontId="30" fillId="8" borderId="0" xfId="0" applyFont="1" applyFill="1"/>
    <xf numFmtId="0" fontId="31" fillId="8" borderId="0" xfId="0" applyFont="1" applyFill="1"/>
    <xf numFmtId="0" fontId="32" fillId="0" borderId="0" xfId="0" applyFont="1"/>
    <xf numFmtId="0" fontId="33" fillId="0" borderId="0" xfId="0" applyFont="1"/>
    <xf numFmtId="0" fontId="35" fillId="4" borderId="4" xfId="0" applyFont="1" applyFill="1" applyBorder="1" applyAlignment="1">
      <alignment horizontal="left"/>
    </xf>
    <xf numFmtId="169" fontId="33" fillId="10" borderId="4" xfId="2" applyNumberFormat="1" applyFont="1" applyFill="1" applyBorder="1"/>
    <xf numFmtId="3" fontId="33" fillId="10" borderId="4" xfId="0" applyNumberFormat="1" applyFont="1" applyFill="1" applyBorder="1"/>
    <xf numFmtId="0" fontId="36" fillId="0" borderId="0" xfId="0" applyFont="1"/>
    <xf numFmtId="0" fontId="34" fillId="5" borderId="6" xfId="0" applyFont="1" applyFill="1" applyBorder="1" applyAlignment="1">
      <alignment horizontal="left"/>
    </xf>
    <xf numFmtId="0" fontId="34" fillId="5" borderId="12" xfId="0" applyFont="1" applyFill="1" applyBorder="1"/>
    <xf numFmtId="0" fontId="37" fillId="5" borderId="12" xfId="0" applyFont="1" applyFill="1" applyBorder="1"/>
    <xf numFmtId="0" fontId="33" fillId="4" borderId="0" xfId="0" quotePrefix="1" applyFont="1" applyFill="1" applyBorder="1" applyAlignment="1">
      <alignment vertical="top"/>
    </xf>
    <xf numFmtId="0" fontId="33" fillId="4" borderId="0" xfId="0" applyFont="1" applyFill="1" applyBorder="1" applyAlignment="1">
      <alignment vertical="top"/>
    </xf>
    <xf numFmtId="0" fontId="7" fillId="9" borderId="9" xfId="0" applyFont="1" applyFill="1" applyBorder="1" applyAlignment="1">
      <alignment horizontal="left" vertical="center"/>
    </xf>
    <xf numFmtId="0" fontId="7" fillId="2" borderId="6" xfId="0" applyFont="1" applyFill="1" applyBorder="1"/>
    <xf numFmtId="169"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29" fillId="0" borderId="20" xfId="0" applyFont="1" applyFill="1" applyBorder="1"/>
    <xf numFmtId="0" fontId="23" fillId="0" borderId="21" xfId="0" applyFont="1" applyFill="1" applyBorder="1" applyAlignment="1">
      <alignment horizontal="center"/>
    </xf>
    <xf numFmtId="0" fontId="29" fillId="0" borderId="16" xfId="0" applyFont="1" applyFill="1" applyBorder="1"/>
    <xf numFmtId="0" fontId="23" fillId="0" borderId="17" xfId="0" applyFont="1" applyFill="1" applyBorder="1"/>
    <xf numFmtId="0" fontId="29" fillId="0" borderId="14" xfId="0" applyFont="1" applyFill="1" applyBorder="1"/>
    <xf numFmtId="0" fontId="23" fillId="0" borderId="15" xfId="0" applyFont="1" applyFill="1" applyBorder="1" applyAlignment="1">
      <alignment horizontal="center"/>
    </xf>
    <xf numFmtId="0" fontId="23" fillId="0" borderId="16" xfId="0" applyFont="1" applyFill="1" applyBorder="1"/>
    <xf numFmtId="0" fontId="23" fillId="0" borderId="17" xfId="0" applyFont="1" applyFill="1" applyBorder="1" applyAlignment="1">
      <alignment horizontal="center"/>
    </xf>
    <xf numFmtId="0" fontId="23" fillId="0" borderId="18" xfId="0" applyFont="1" applyFill="1" applyBorder="1"/>
    <xf numFmtId="0" fontId="23" fillId="0" borderId="19" xfId="0" applyFont="1" applyFill="1" applyBorder="1"/>
    <xf numFmtId="0" fontId="24" fillId="8" borderId="8" xfId="0" applyFont="1" applyFill="1" applyBorder="1" applyAlignment="1"/>
    <xf numFmtId="0" fontId="24" fillId="8" borderId="0" xfId="0" applyFont="1" applyFill="1" applyBorder="1" applyAlignment="1"/>
    <xf numFmtId="0" fontId="27" fillId="10" borderId="13" xfId="0" applyFont="1" applyFill="1" applyBorder="1"/>
    <xf numFmtId="0" fontId="27" fillId="10" borderId="11" xfId="0" applyFont="1" applyFill="1" applyBorder="1" applyAlignment="1">
      <alignment horizontal="center"/>
    </xf>
    <xf numFmtId="4" fontId="27" fillId="10" borderId="13" xfId="0" applyNumberFormat="1" applyFont="1" applyFill="1" applyBorder="1" applyAlignment="1">
      <alignment horizontal="center"/>
    </xf>
    <xf numFmtId="171" fontId="26" fillId="9" borderId="2" xfId="0" applyNumberFormat="1" applyFont="1" applyFill="1" applyBorder="1" applyAlignment="1"/>
    <xf numFmtId="171" fontId="26" fillId="9" borderId="3" xfId="0" applyNumberFormat="1" applyFont="1" applyFill="1" applyBorder="1" applyAlignment="1">
      <alignment horizontal="left"/>
    </xf>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1" fontId="4" fillId="10" borderId="4" xfId="3" applyNumberFormat="1" applyFont="1" applyFill="1" applyBorder="1" applyAlignment="1">
      <alignment horizontal="center"/>
    </xf>
    <xf numFmtId="1" fontId="4" fillId="10" borderId="10" xfId="3" applyNumberFormat="1" applyFont="1" applyFill="1" applyBorder="1" applyAlignment="1">
      <alignment horizontal="center"/>
    </xf>
    <xf numFmtId="2" fontId="4" fillId="10" borderId="10" xfId="3" applyNumberFormat="1" applyFont="1" applyFill="1" applyBorder="1" applyAlignment="1">
      <alignment horizontal="center"/>
    </xf>
    <xf numFmtId="1" fontId="5" fillId="8" borderId="9" xfId="0" applyNumberFormat="1" applyFont="1" applyFill="1" applyBorder="1" applyAlignment="1">
      <alignment horizontal="center" vertical="center" wrapText="1"/>
    </xf>
    <xf numFmtId="2" fontId="26" fillId="11" borderId="3" xfId="0" applyNumberFormat="1" applyFont="1" applyFill="1" applyBorder="1" applyAlignment="1">
      <alignment horizontal="center" vertical="center"/>
    </xf>
    <xf numFmtId="0" fontId="5" fillId="8" borderId="12" xfId="0" applyFont="1" applyFill="1" applyBorder="1"/>
    <xf numFmtId="0" fontId="38" fillId="0" borderId="0" xfId="0" applyFont="1"/>
    <xf numFmtId="0" fontId="2" fillId="4" borderId="3" xfId="0" applyFont="1" applyFill="1" applyBorder="1" applyAlignment="1">
      <alignment horizontal="left" indent="1"/>
    </xf>
    <xf numFmtId="0" fontId="6" fillId="4" borderId="4" xfId="0" applyFont="1" applyFill="1" applyBorder="1"/>
    <xf numFmtId="169" fontId="2" fillId="10" borderId="5" xfId="2" applyNumberFormat="1" applyFont="1" applyFill="1" applyBorder="1" applyAlignment="1">
      <alignment horizontal="center"/>
    </xf>
    <xf numFmtId="169"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9" fontId="6" fillId="10" borderId="5" xfId="2" applyNumberFormat="1" applyFont="1" applyFill="1" applyBorder="1" applyAlignment="1">
      <alignment horizontal="center"/>
    </xf>
    <xf numFmtId="0" fontId="7" fillId="5" borderId="1" xfId="0" applyFont="1" applyFill="1" applyBorder="1"/>
    <xf numFmtId="169" fontId="7" fillId="5" borderId="9" xfId="2" applyNumberFormat="1" applyFont="1" applyFill="1" applyBorder="1"/>
    <xf numFmtId="10" fontId="0" fillId="0" borderId="0" xfId="1" applyNumberFormat="1" applyFont="1"/>
    <xf numFmtId="10" fontId="0" fillId="0" borderId="0" xfId="0" applyNumberFormat="1"/>
    <xf numFmtId="0" fontId="39" fillId="0" borderId="0" xfId="0" applyFont="1"/>
    <xf numFmtId="168" fontId="5" fillId="14" borderId="4" xfId="3" applyFont="1" applyFill="1" applyBorder="1" applyAlignment="1">
      <alignment horizontal="left"/>
    </xf>
    <xf numFmtId="168" fontId="5" fillId="14" borderId="4" xfId="3" applyFont="1" applyFill="1" applyBorder="1" applyAlignment="1">
      <alignment horizontal="center"/>
    </xf>
    <xf numFmtId="168" fontId="2" fillId="5" borderId="4" xfId="3" applyFont="1" applyFill="1" applyBorder="1" applyAlignment="1">
      <alignment horizontal="left" indent="2"/>
    </xf>
    <xf numFmtId="168" fontId="2" fillId="5" borderId="4" xfId="3" applyFont="1" applyFill="1" applyBorder="1"/>
    <xf numFmtId="174" fontId="2" fillId="5" borderId="4" xfId="3" applyNumberFormat="1" applyFont="1" applyFill="1" applyBorder="1"/>
    <xf numFmtId="168"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40" fillId="4" borderId="5" xfId="0" applyFont="1" applyFill="1" applyBorder="1"/>
    <xf numFmtId="0" fontId="2" fillId="4" borderId="4" xfId="0" applyFont="1" applyFill="1" applyBorder="1" applyAlignment="1">
      <alignment horizontal="left"/>
    </xf>
    <xf numFmtId="168" fontId="41" fillId="10" borderId="4" xfId="3" applyFont="1" applyFill="1" applyBorder="1"/>
    <xf numFmtId="168" fontId="2" fillId="10" borderId="4" xfId="3" applyFont="1" applyFill="1" applyBorder="1"/>
    <xf numFmtId="168" fontId="6" fillId="5" borderId="4" xfId="3" applyFont="1" applyFill="1" applyBorder="1" applyAlignment="1">
      <alignment horizontal="left"/>
    </xf>
    <xf numFmtId="168" fontId="41" fillId="5" borderId="4" xfId="3" applyFont="1" applyFill="1" applyBorder="1"/>
    <xf numFmtId="0" fontId="6" fillId="4" borderId="4" xfId="0" applyFont="1" applyFill="1" applyBorder="1" applyAlignment="1">
      <alignment horizontal="left"/>
    </xf>
    <xf numFmtId="168" fontId="42" fillId="10" borderId="4" xfId="3" applyFont="1" applyFill="1" applyBorder="1"/>
    <xf numFmtId="168"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0" fontId="4" fillId="10" borderId="5" xfId="0" applyFont="1" applyFill="1" applyBorder="1"/>
    <xf numFmtId="171" fontId="7" fillId="9" borderId="5" xfId="0" applyNumberFormat="1" applyFont="1" applyFill="1" applyBorder="1" applyAlignment="1"/>
    <xf numFmtId="0" fontId="16" fillId="7" borderId="5" xfId="0" applyNumberFormat="1" applyFont="1" applyFill="1" applyBorder="1" applyAlignment="1">
      <alignment horizontal="left" wrapText="1"/>
    </xf>
    <xf numFmtId="0" fontId="16" fillId="7" borderId="1" xfId="0" applyNumberFormat="1" applyFont="1" applyFill="1" applyBorder="1" applyAlignment="1">
      <alignment horizontal="left" wrapText="1"/>
    </xf>
    <xf numFmtId="0" fontId="2" fillId="7" borderId="0" xfId="0" quotePrefix="1" applyFont="1" applyFill="1" applyBorder="1" applyAlignment="1">
      <alignment horizontal="left" vertical="top" wrapText="1"/>
    </xf>
    <xf numFmtId="0" fontId="2" fillId="7" borderId="1" xfId="0" applyFont="1" applyFill="1" applyBorder="1" applyAlignment="1">
      <alignment horizontal="left" vertical="top" wrapText="1"/>
    </xf>
    <xf numFmtId="0" fontId="14" fillId="7" borderId="1" xfId="0" applyFont="1" applyFill="1" applyBorder="1" applyAlignment="1">
      <alignment horizontal="left" vertical="top" wrapText="1"/>
    </xf>
    <xf numFmtId="0" fontId="14" fillId="2" borderId="5" xfId="0" applyFont="1" applyFill="1" applyBorder="1" applyAlignment="1">
      <alignment horizontal="center"/>
    </xf>
    <xf numFmtId="0" fontId="14" fillId="2" borderId="3" xfId="0" applyFont="1" applyFill="1" applyBorder="1" applyAlignment="1">
      <alignment horizontal="center"/>
    </xf>
    <xf numFmtId="171" fontId="19" fillId="7" borderId="4" xfId="0" applyNumberFormat="1" applyFont="1" applyFill="1" applyBorder="1" applyAlignment="1">
      <alignment horizontal="left"/>
    </xf>
    <xf numFmtId="0" fontId="14" fillId="7" borderId="1" xfId="0" applyFont="1" applyFill="1" applyBorder="1" applyAlignment="1">
      <alignment horizontal="left" wrapText="1"/>
    </xf>
    <xf numFmtId="0" fontId="14" fillId="7" borderId="0" xfId="0" applyFont="1" applyFill="1" applyBorder="1" applyAlignment="1">
      <alignment horizontal="left" wrapText="1"/>
    </xf>
    <xf numFmtId="0" fontId="21" fillId="7" borderId="0" xfId="0" quotePrefix="1" applyFont="1" applyFill="1" applyBorder="1" applyAlignment="1">
      <alignment horizontal="left" vertical="top" wrapText="1"/>
    </xf>
    <xf numFmtId="0" fontId="14" fillId="7" borderId="0" xfId="0" quotePrefix="1" applyFont="1" applyFill="1" applyBorder="1" applyAlignment="1">
      <alignment horizontal="left" vertical="top" wrapText="1"/>
    </xf>
    <xf numFmtId="0" fontId="14"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26" fillId="11" borderId="5" xfId="0" applyFont="1" applyFill="1" applyBorder="1" applyAlignment="1">
      <alignment horizontal="left" vertical="center"/>
    </xf>
    <xf numFmtId="0" fontId="26" fillId="11" borderId="2" xfId="0" applyFont="1" applyFill="1" applyBorder="1" applyAlignment="1">
      <alignment horizontal="left" vertical="center"/>
    </xf>
    <xf numFmtId="0" fontId="26"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39" fillId="15" borderId="12" xfId="0" applyNumberFormat="1" applyFont="1" applyFill="1" applyBorder="1" applyAlignment="1">
      <alignment horizontal="center"/>
    </xf>
    <xf numFmtId="10" fontId="39" fillId="15"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37" fillId="4" borderId="1" xfId="0" applyFont="1" applyFill="1" applyBorder="1" applyAlignment="1">
      <alignment horizontal="left" vertical="top"/>
    </xf>
    <xf numFmtId="0" fontId="37" fillId="4" borderId="0" xfId="0" applyFont="1" applyFill="1" applyBorder="1" applyAlignment="1">
      <alignment horizontal="left" vertical="top"/>
    </xf>
    <xf numFmtId="0" fontId="33" fillId="4" borderId="1" xfId="0" quotePrefix="1" applyFont="1" applyFill="1" applyBorder="1" applyAlignment="1">
      <alignment horizontal="left" vertical="top" wrapText="1"/>
    </xf>
    <xf numFmtId="0" fontId="33" fillId="4" borderId="0" xfId="0" quotePrefix="1" applyFont="1" applyFill="1" applyBorder="1" applyAlignment="1">
      <alignment horizontal="left" vertical="top" wrapText="1"/>
    </xf>
    <xf numFmtId="0" fontId="5" fillId="8" borderId="12" xfId="0" applyFont="1" applyFill="1" applyBorder="1" applyAlignment="1">
      <alignment horizontal="center"/>
    </xf>
    <xf numFmtId="168" fontId="42" fillId="5" borderId="4" xfId="3" applyFont="1" applyFill="1" applyBorder="1"/>
    <xf numFmtId="0" fontId="34" fillId="5" borderId="4" xfId="0" applyFont="1" applyFill="1" applyBorder="1" applyAlignment="1">
      <alignment horizontal="left"/>
    </xf>
    <xf numFmtId="0" fontId="34" fillId="5" borderId="4" xfId="0" applyFont="1" applyFill="1" applyBorder="1" applyAlignment="1">
      <alignment horizontal="center"/>
    </xf>
    <xf numFmtId="0" fontId="34" fillId="5" borderId="4" xfId="0" applyFont="1" applyFill="1" applyBorder="1" applyAlignment="1">
      <alignment horizontal="right"/>
    </xf>
    <xf numFmtId="3" fontId="36" fillId="11" borderId="4" xfId="0" applyNumberFormat="1" applyFont="1" applyFill="1" applyBorder="1"/>
    <xf numFmtId="0" fontId="34" fillId="5" borderId="4" xfId="0" applyFont="1" applyFill="1" applyBorder="1"/>
    <xf numFmtId="3" fontId="34" fillId="5" borderId="4" xfId="0" applyNumberFormat="1" applyFont="1" applyFill="1" applyBorder="1"/>
    <xf numFmtId="169" fontId="36" fillId="11" borderId="4" xfId="2" applyNumberFormat="1" applyFont="1" applyFill="1" applyBorder="1"/>
    <xf numFmtId="169" fontId="34" fillId="5" borderId="4" xfId="2" applyNumberFormat="1"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6"/>
  <sheetViews>
    <sheetView showGridLines="0" tabSelected="1" zoomScale="90" zoomScaleNormal="90" workbookViewId="0">
      <selection activeCell="H55" sqref="H55"/>
    </sheetView>
  </sheetViews>
  <sheetFormatPr defaultColWidth="9.140625" defaultRowHeight="12.75" x14ac:dyDescent="0.2"/>
  <cols>
    <col min="1" max="1" width="2.42578125" style="63" customWidth="1"/>
    <col min="2" max="2" width="41.85546875" style="63" customWidth="1"/>
    <col min="3" max="3" width="23" style="63" customWidth="1"/>
    <col min="4" max="4" width="16.7109375" style="63" customWidth="1"/>
    <col min="5" max="5" width="13.85546875" style="63" customWidth="1"/>
    <col min="6" max="6" width="14" style="63" customWidth="1"/>
    <col min="7" max="7" width="12.85546875" style="63" customWidth="1"/>
    <col min="8" max="8" width="13.28515625" style="63" customWidth="1"/>
    <col min="9" max="9" width="11.5703125" style="63" customWidth="1"/>
    <col min="10" max="16384" width="9.140625" style="63"/>
  </cols>
  <sheetData>
    <row r="2" spans="2:19" x14ac:dyDescent="0.2">
      <c r="B2" s="61" t="s">
        <v>7</v>
      </c>
      <c r="C2" s="62"/>
      <c r="D2" s="62"/>
      <c r="E2" s="62"/>
      <c r="F2" s="62"/>
      <c r="G2" s="62"/>
      <c r="H2" s="62"/>
      <c r="O2" s="64"/>
      <c r="P2" s="64"/>
      <c r="Q2" s="64"/>
      <c r="R2" s="64"/>
      <c r="S2" s="64"/>
    </row>
    <row r="3" spans="2:19" ht="75.75" customHeight="1" x14ac:dyDescent="0.2">
      <c r="B3" s="65" t="s">
        <v>54</v>
      </c>
      <c r="C3" s="212" t="s">
        <v>78</v>
      </c>
      <c r="D3" s="213"/>
      <c r="E3" s="213"/>
      <c r="F3" s="213"/>
      <c r="G3" s="213"/>
      <c r="H3" s="213"/>
      <c r="M3" s="66"/>
      <c r="N3" s="66"/>
      <c r="O3" s="64"/>
      <c r="P3" s="64"/>
      <c r="Q3" s="64"/>
      <c r="R3" s="64"/>
      <c r="S3" s="64"/>
    </row>
    <row r="4" spans="2:19" ht="55.5" customHeight="1" x14ac:dyDescent="0.2">
      <c r="B4" s="67"/>
      <c r="C4" s="217"/>
      <c r="D4" s="218"/>
      <c r="E4" s="68"/>
      <c r="F4" s="68"/>
      <c r="G4" s="68"/>
      <c r="H4" s="68"/>
      <c r="M4" s="66"/>
      <c r="N4" s="66"/>
      <c r="O4" s="64"/>
      <c r="P4" s="64"/>
      <c r="Q4" s="64"/>
      <c r="R4" s="64"/>
      <c r="S4" s="64"/>
    </row>
    <row r="5" spans="2:19" x14ac:dyDescent="0.2">
      <c r="B5" s="69" t="s">
        <v>12</v>
      </c>
      <c r="C5" s="70"/>
      <c r="D5" s="112" t="s">
        <v>85</v>
      </c>
      <c r="E5" s="71"/>
      <c r="F5" s="71"/>
      <c r="G5" s="71"/>
      <c r="H5" s="71"/>
      <c r="M5" s="66"/>
      <c r="N5" s="66"/>
      <c r="O5" s="64"/>
      <c r="P5" s="64"/>
      <c r="Q5" s="64"/>
      <c r="R5" s="64"/>
      <c r="S5" s="64"/>
    </row>
    <row r="6" spans="2:19" x14ac:dyDescent="0.2">
      <c r="B6" s="72" t="s">
        <v>40</v>
      </c>
      <c r="C6" s="73"/>
      <c r="D6" s="73" t="s">
        <v>69</v>
      </c>
      <c r="E6" s="74"/>
      <c r="F6" s="74"/>
      <c r="G6" s="74"/>
      <c r="H6" s="74"/>
      <c r="M6" s="66"/>
      <c r="N6" s="66"/>
      <c r="O6" s="64"/>
      <c r="P6" s="64"/>
      <c r="Q6" s="64"/>
      <c r="R6" s="64"/>
      <c r="S6" s="64"/>
    </row>
    <row r="7" spans="2:19" ht="15" customHeight="1" x14ac:dyDescent="0.2">
      <c r="B7" s="142" t="s">
        <v>97</v>
      </c>
      <c r="C7" s="111" t="s">
        <v>84</v>
      </c>
      <c r="D7" s="75">
        <f>'Proposed price'!Q10</f>
        <v>357.27697417582363</v>
      </c>
      <c r="E7" s="74"/>
      <c r="F7" s="74"/>
      <c r="G7" s="74"/>
      <c r="H7" s="74"/>
      <c r="M7" s="66"/>
      <c r="N7" s="66"/>
      <c r="O7" s="64"/>
      <c r="P7" s="64"/>
      <c r="Q7" s="64"/>
      <c r="R7" s="64"/>
      <c r="S7" s="64"/>
    </row>
    <row r="8" spans="2:19" x14ac:dyDescent="0.2">
      <c r="B8" s="76" t="s">
        <v>46</v>
      </c>
      <c r="C8" s="219" t="s">
        <v>66</v>
      </c>
      <c r="D8" s="219"/>
      <c r="E8" s="77"/>
      <c r="F8" s="77"/>
      <c r="G8" s="77"/>
      <c r="H8" s="77"/>
      <c r="O8" s="64"/>
      <c r="P8" s="64"/>
      <c r="Q8" s="64"/>
      <c r="R8" s="64"/>
      <c r="S8" s="64"/>
    </row>
    <row r="9" spans="2:19" x14ac:dyDescent="0.2">
      <c r="B9" s="78" t="s">
        <v>5</v>
      </c>
      <c r="C9" s="79"/>
      <c r="D9" s="79"/>
      <c r="E9" s="79"/>
      <c r="F9" s="79"/>
      <c r="G9" s="79"/>
      <c r="H9" s="80"/>
      <c r="O9" s="64"/>
      <c r="P9" s="64"/>
      <c r="Q9" s="64"/>
      <c r="R9" s="64"/>
      <c r="S9" s="64"/>
    </row>
    <row r="10" spans="2:19" ht="171" customHeight="1" x14ac:dyDescent="0.2">
      <c r="B10" s="215" t="s">
        <v>96</v>
      </c>
      <c r="C10" s="216"/>
      <c r="D10" s="216"/>
      <c r="E10" s="216"/>
      <c r="F10" s="216"/>
      <c r="G10" s="216"/>
      <c r="H10" s="216"/>
      <c r="O10" s="64"/>
      <c r="P10" s="64"/>
      <c r="Q10" s="64"/>
      <c r="R10" s="64"/>
      <c r="S10" s="64"/>
    </row>
    <row r="11" spans="2:19" x14ac:dyDescent="0.2">
      <c r="B11" s="81"/>
      <c r="C11" s="81"/>
      <c r="D11" s="81"/>
      <c r="E11" s="81"/>
      <c r="F11" s="81"/>
      <c r="G11" s="81"/>
      <c r="H11" s="81"/>
      <c r="O11" s="64"/>
      <c r="P11" s="64"/>
      <c r="Q11" s="64"/>
      <c r="R11" s="64"/>
      <c r="S11" s="64"/>
    </row>
    <row r="12" spans="2:19" x14ac:dyDescent="0.2">
      <c r="O12" s="64"/>
      <c r="P12" s="64"/>
      <c r="Q12" s="64"/>
      <c r="R12" s="64"/>
      <c r="S12" s="64"/>
    </row>
    <row r="13" spans="2:19" x14ac:dyDescent="0.2">
      <c r="B13" s="82" t="s">
        <v>33</v>
      </c>
      <c r="C13" s="62"/>
      <c r="D13" s="62"/>
      <c r="E13" s="62"/>
      <c r="F13" s="62"/>
      <c r="G13" s="62"/>
      <c r="H13" s="62"/>
      <c r="O13" s="64"/>
      <c r="P13" s="64"/>
      <c r="Q13" s="64"/>
      <c r="R13" s="64"/>
      <c r="S13" s="64"/>
    </row>
    <row r="14" spans="2:19" ht="159" customHeight="1" x14ac:dyDescent="0.2">
      <c r="B14" s="214" t="s">
        <v>141</v>
      </c>
      <c r="C14" s="214"/>
      <c r="D14" s="214"/>
      <c r="E14" s="214"/>
      <c r="F14" s="214"/>
      <c r="G14" s="214"/>
      <c r="H14" s="214"/>
    </row>
    <row r="15" spans="2:19" x14ac:dyDescent="0.2">
      <c r="B15" s="85"/>
      <c r="C15" s="85"/>
      <c r="D15" s="85"/>
      <c r="E15" s="85"/>
      <c r="F15" s="85"/>
      <c r="G15" s="85"/>
      <c r="H15" s="85"/>
    </row>
    <row r="16" spans="2:19" x14ac:dyDescent="0.2">
      <c r="B16" s="82" t="s">
        <v>41</v>
      </c>
      <c r="C16" s="62"/>
      <c r="D16" s="62"/>
      <c r="E16" s="62"/>
      <c r="F16" s="62"/>
      <c r="G16" s="62"/>
      <c r="H16" s="62"/>
    </row>
    <row r="17" spans="2:9" x14ac:dyDescent="0.2">
      <c r="B17" s="221"/>
      <c r="C17" s="221"/>
      <c r="D17" s="221"/>
      <c r="E17" s="221"/>
      <c r="F17" s="221"/>
      <c r="G17" s="221"/>
      <c r="H17" s="221"/>
    </row>
    <row r="18" spans="2:9" x14ac:dyDescent="0.2">
      <c r="B18" s="222" t="s">
        <v>67</v>
      </c>
      <c r="C18" s="222"/>
      <c r="D18" s="222"/>
      <c r="E18" s="222"/>
      <c r="F18" s="222"/>
      <c r="G18" s="222"/>
      <c r="H18" s="222"/>
    </row>
    <row r="19" spans="2:9" x14ac:dyDescent="0.2">
      <c r="B19" s="223"/>
      <c r="C19" s="223"/>
      <c r="D19" s="223"/>
      <c r="E19" s="223"/>
      <c r="F19" s="223"/>
      <c r="G19" s="223"/>
      <c r="H19" s="223"/>
    </row>
    <row r="20" spans="2:9" x14ac:dyDescent="0.2">
      <c r="B20" s="223"/>
      <c r="C20" s="224"/>
      <c r="D20" s="224"/>
      <c r="E20" s="224"/>
      <c r="F20" s="224"/>
      <c r="G20" s="224"/>
      <c r="H20" s="224"/>
    </row>
    <row r="21" spans="2:9" x14ac:dyDescent="0.2">
      <c r="B21" s="83"/>
      <c r="C21" s="83"/>
      <c r="D21" s="83"/>
      <c r="E21" s="83"/>
      <c r="F21" s="83"/>
      <c r="G21" s="83"/>
      <c r="H21" s="83"/>
    </row>
    <row r="22" spans="2:9" x14ac:dyDescent="0.2">
      <c r="B22" s="221"/>
      <c r="C22" s="221"/>
      <c r="D22" s="221"/>
      <c r="E22" s="221"/>
      <c r="F22" s="221"/>
      <c r="G22" s="221"/>
      <c r="H22" s="221"/>
    </row>
    <row r="23" spans="2:9" x14ac:dyDescent="0.2">
      <c r="B23" s="84"/>
      <c r="C23" s="84"/>
      <c r="D23" s="84"/>
      <c r="E23" s="84"/>
      <c r="F23" s="84"/>
      <c r="G23" s="84"/>
      <c r="H23" s="84"/>
    </row>
    <row r="24" spans="2:9" x14ac:dyDescent="0.2">
      <c r="B24" s="84"/>
      <c r="C24" s="84"/>
      <c r="D24" s="84"/>
      <c r="E24" s="84"/>
      <c r="F24" s="84"/>
      <c r="G24" s="84"/>
      <c r="H24" s="84"/>
    </row>
    <row r="25" spans="2:9" x14ac:dyDescent="0.2">
      <c r="B25" s="84"/>
      <c r="C25" s="84"/>
      <c r="D25" s="84"/>
      <c r="E25" s="84"/>
      <c r="F25" s="84"/>
      <c r="G25" s="84"/>
      <c r="H25" s="84"/>
    </row>
    <row r="26" spans="2:9" x14ac:dyDescent="0.2">
      <c r="B26" s="84"/>
      <c r="C26" s="84"/>
      <c r="D26" s="84"/>
      <c r="E26" s="84"/>
      <c r="F26" s="84"/>
      <c r="G26" s="84"/>
      <c r="H26" s="84"/>
    </row>
    <row r="27" spans="2:9" x14ac:dyDescent="0.2">
      <c r="B27" s="86"/>
      <c r="C27" s="86"/>
      <c r="D27" s="86"/>
      <c r="E27" s="86"/>
      <c r="F27" s="86"/>
      <c r="G27" s="86"/>
      <c r="H27" s="86"/>
      <c r="I27" s="64"/>
    </row>
    <row r="28" spans="2:9" x14ac:dyDescent="0.2">
      <c r="B28" s="82" t="s">
        <v>6</v>
      </c>
    </row>
    <row r="29" spans="2:9" x14ac:dyDescent="0.2">
      <c r="B29" s="87" t="s">
        <v>13</v>
      </c>
      <c r="C29" s="88" t="s">
        <v>28</v>
      </c>
      <c r="D29" s="88"/>
      <c r="E29" s="88"/>
      <c r="F29" s="88"/>
      <c r="G29" s="88"/>
      <c r="H29" s="88"/>
    </row>
    <row r="30" spans="2:9" x14ac:dyDescent="0.2">
      <c r="B30" s="89" t="s">
        <v>44</v>
      </c>
      <c r="C30" s="88" t="s">
        <v>51</v>
      </c>
      <c r="D30" s="88"/>
      <c r="E30" s="88"/>
      <c r="F30" s="88"/>
      <c r="G30" s="88"/>
      <c r="H30" s="88"/>
    </row>
    <row r="31" spans="2:9" x14ac:dyDescent="0.2">
      <c r="B31" s="89" t="s">
        <v>45</v>
      </c>
      <c r="C31" s="88" t="s">
        <v>52</v>
      </c>
      <c r="D31" s="88"/>
      <c r="E31" s="88"/>
      <c r="F31" s="88"/>
      <c r="G31" s="88"/>
      <c r="H31" s="88"/>
    </row>
    <row r="32" spans="2:9" x14ac:dyDescent="0.2">
      <c r="B32" s="89" t="s">
        <v>14</v>
      </c>
      <c r="C32" s="88" t="s">
        <v>29</v>
      </c>
      <c r="D32" s="88"/>
      <c r="E32" s="88"/>
      <c r="F32" s="88"/>
      <c r="G32" s="88"/>
      <c r="H32" s="88"/>
    </row>
    <row r="35" spans="2:9" x14ac:dyDescent="0.2">
      <c r="B35" s="82" t="s">
        <v>34</v>
      </c>
      <c r="C35" s="62"/>
      <c r="D35" s="62"/>
      <c r="E35" s="62"/>
      <c r="F35" s="62"/>
      <c r="G35" s="62"/>
      <c r="H35" s="62"/>
    </row>
    <row r="37" spans="2:9" x14ac:dyDescent="0.2">
      <c r="B37" s="90"/>
      <c r="C37" s="91" t="s">
        <v>35</v>
      </c>
      <c r="D37" s="91" t="s">
        <v>36</v>
      </c>
      <c r="E37" s="91" t="s">
        <v>37</v>
      </c>
      <c r="F37" s="91" t="s">
        <v>39</v>
      </c>
      <c r="G37" s="91" t="s">
        <v>38</v>
      </c>
      <c r="H37" s="92" t="s">
        <v>1</v>
      </c>
    </row>
    <row r="38" spans="2:9" x14ac:dyDescent="0.2">
      <c r="C38" s="93"/>
      <c r="D38" s="93"/>
      <c r="E38" s="93"/>
      <c r="F38" s="93"/>
      <c r="G38" s="93"/>
      <c r="H38" s="93"/>
    </row>
    <row r="39" spans="2:9" x14ac:dyDescent="0.2">
      <c r="B39" s="143" t="s">
        <v>98</v>
      </c>
      <c r="C39" s="94">
        <f>'Forecast Revenue - Costs'!D30</f>
        <v>7230.468948652795</v>
      </c>
      <c r="D39" s="94">
        <f>'Forecast Revenue - Costs'!E30</f>
        <v>7230.468948652795</v>
      </c>
      <c r="E39" s="94">
        <f>'Forecast Revenue - Costs'!F30</f>
        <v>7300.8877215227585</v>
      </c>
      <c r="F39" s="94">
        <f>'Forecast Revenue - Costs'!G30</f>
        <v>7450.6009262156977</v>
      </c>
      <c r="G39" s="94">
        <f>'Forecast Revenue - Costs'!H30</f>
        <v>7674.2374524751422</v>
      </c>
      <c r="H39" s="94">
        <f>SUM(C39:G39)</f>
        <v>36886.663997519187</v>
      </c>
    </row>
    <row r="40" spans="2:9" x14ac:dyDescent="0.2">
      <c r="C40" s="95"/>
      <c r="D40" s="96"/>
      <c r="E40" s="95"/>
      <c r="F40" s="95"/>
      <c r="G40" s="95"/>
    </row>
    <row r="41" spans="2:9" x14ac:dyDescent="0.2">
      <c r="B41" s="143" t="s">
        <v>99</v>
      </c>
      <c r="C41" s="94">
        <f>SUM('Forecast Revenue - Costs'!D31:D33)</f>
        <v>5274.2251475010307</v>
      </c>
      <c r="D41" s="94">
        <f>SUM('Forecast Revenue - Costs'!E31:E33)</f>
        <v>5274.2251475010307</v>
      </c>
      <c r="E41" s="94">
        <f>SUM('Forecast Revenue - Costs'!F31:F33)</f>
        <v>5325.5917276446507</v>
      </c>
      <c r="F41" s="94">
        <f>SUM('Forecast Revenue - Costs'!G31:G33)</f>
        <v>5434.7991877294617</v>
      </c>
      <c r="G41" s="94">
        <f>SUM('Forecast Revenue - Costs'!H31:H33)</f>
        <v>5597.9296014099073</v>
      </c>
      <c r="H41" s="94">
        <f>SUM(C41:G41)</f>
        <v>26906.770811786082</v>
      </c>
    </row>
    <row r="42" spans="2:9" x14ac:dyDescent="0.2">
      <c r="C42" s="95"/>
      <c r="D42" s="96"/>
      <c r="E42" s="95"/>
      <c r="F42" s="95"/>
      <c r="G42" s="95"/>
    </row>
    <row r="43" spans="2:9" x14ac:dyDescent="0.2">
      <c r="B43" s="143" t="s">
        <v>100</v>
      </c>
      <c r="C43" s="94">
        <f t="shared" ref="C43:H43" si="0">+C39+C41</f>
        <v>12504.694096153826</v>
      </c>
      <c r="D43" s="94">
        <f t="shared" si="0"/>
        <v>12504.694096153826</v>
      </c>
      <c r="E43" s="94">
        <f t="shared" si="0"/>
        <v>12626.479449167409</v>
      </c>
      <c r="F43" s="94">
        <f t="shared" si="0"/>
        <v>12885.400113945159</v>
      </c>
      <c r="G43" s="94">
        <f t="shared" si="0"/>
        <v>13272.167053885049</v>
      </c>
      <c r="H43" s="94">
        <f t="shared" si="0"/>
        <v>63793.434809305269</v>
      </c>
    </row>
    <row r="44" spans="2:9" x14ac:dyDescent="0.2">
      <c r="C44" s="97"/>
      <c r="D44" s="97"/>
      <c r="E44" s="97"/>
      <c r="F44" s="97"/>
      <c r="G44" s="97"/>
    </row>
    <row r="45" spans="2:9" x14ac:dyDescent="0.2">
      <c r="B45" s="98" t="s">
        <v>6</v>
      </c>
    </row>
    <row r="46" spans="2:9" ht="14.25" customHeight="1" x14ac:dyDescent="0.2">
      <c r="B46" s="220"/>
      <c r="C46" s="220"/>
      <c r="D46" s="220"/>
      <c r="E46" s="220"/>
      <c r="F46" s="220"/>
      <c r="G46" s="220"/>
      <c r="H46" s="220"/>
    </row>
    <row r="47" spans="2:9" x14ac:dyDescent="0.2">
      <c r="B47" s="221"/>
      <c r="C47" s="221"/>
      <c r="D47" s="221"/>
      <c r="E47" s="221"/>
      <c r="F47" s="221"/>
      <c r="G47" s="221"/>
      <c r="H47" s="221"/>
      <c r="I47" s="64"/>
    </row>
    <row r="48" spans="2:9" ht="27.75" customHeight="1" x14ac:dyDescent="0.2">
      <c r="B48" s="221"/>
      <c r="C48" s="221"/>
      <c r="D48" s="221"/>
      <c r="E48" s="221"/>
      <c r="F48" s="221"/>
      <c r="G48" s="221"/>
      <c r="H48" s="221"/>
    </row>
    <row r="51" spans="2:8" x14ac:dyDescent="0.2">
      <c r="B51" s="82" t="s">
        <v>72</v>
      </c>
      <c r="C51" s="62"/>
      <c r="D51" s="62"/>
      <c r="E51" s="62"/>
      <c r="F51" s="62"/>
      <c r="G51" s="62"/>
      <c r="H51" s="62"/>
    </row>
    <row r="52" spans="2:8" x14ac:dyDescent="0.2">
      <c r="B52" s="99"/>
    </row>
    <row r="53" spans="2:8" x14ac:dyDescent="0.2">
      <c r="B53" s="100"/>
      <c r="C53" s="101" t="s">
        <v>35</v>
      </c>
      <c r="D53" s="101" t="s">
        <v>36</v>
      </c>
      <c r="E53" s="101" t="s">
        <v>37</v>
      </c>
      <c r="F53" s="101" t="s">
        <v>39</v>
      </c>
      <c r="G53" s="101" t="s">
        <v>38</v>
      </c>
      <c r="H53" s="102" t="s">
        <v>1</v>
      </c>
    </row>
    <row r="54" spans="2:8" x14ac:dyDescent="0.2">
      <c r="C54" s="103"/>
      <c r="D54" s="103"/>
      <c r="E54" s="103"/>
      <c r="F54" s="103"/>
      <c r="G54" s="103"/>
      <c r="H54" s="103"/>
    </row>
    <row r="55" spans="2:8" x14ac:dyDescent="0.2">
      <c r="B55" s="100" t="s">
        <v>76</v>
      </c>
      <c r="C55" s="104">
        <f>'Forecast Revenue - Costs'!D12</f>
        <v>35</v>
      </c>
      <c r="D55" s="104">
        <f>'Forecast Revenue - Costs'!E12</f>
        <v>35</v>
      </c>
      <c r="E55" s="104">
        <f>'Forecast Revenue - Costs'!F12</f>
        <v>35</v>
      </c>
      <c r="F55" s="104">
        <f>'Forecast Revenue - Costs'!G12</f>
        <v>35</v>
      </c>
      <c r="G55" s="104">
        <f>'Forecast Revenue - Costs'!H12</f>
        <v>35</v>
      </c>
      <c r="H55" s="104">
        <f>SUM(C55:G55)</f>
        <v>175</v>
      </c>
    </row>
    <row r="56" spans="2:8" x14ac:dyDescent="0.2">
      <c r="C56" s="105"/>
      <c r="D56" s="105"/>
      <c r="E56" s="105"/>
      <c r="F56" s="105"/>
      <c r="G56" s="105"/>
      <c r="H56" s="106"/>
    </row>
  </sheetData>
  <mergeCells count="11">
    <mergeCell ref="B46:H48"/>
    <mergeCell ref="B17:H17"/>
    <mergeCell ref="B18:H18"/>
    <mergeCell ref="B19:H19"/>
    <mergeCell ref="B20:H20"/>
    <mergeCell ref="B22:H22"/>
    <mergeCell ref="C3:H3"/>
    <mergeCell ref="B14:H14"/>
    <mergeCell ref="B10:H10"/>
    <mergeCell ref="C4:D4"/>
    <mergeCell ref="C8:D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3"/>
  <sheetViews>
    <sheetView showGridLines="0" topLeftCell="A10" zoomScaleNormal="100" workbookViewId="0">
      <selection activeCell="E30" sqref="E30"/>
    </sheetView>
  </sheetViews>
  <sheetFormatPr defaultColWidth="9.140625" defaultRowHeight="12.75" x14ac:dyDescent="0.2"/>
  <cols>
    <col min="1" max="1" width="2.28515625" style="1" customWidth="1"/>
    <col min="2" max="2" width="2.42578125" style="38" customWidth="1"/>
    <col min="3" max="3" width="10.140625" style="38" customWidth="1"/>
    <col min="4" max="9" width="13.140625" style="38" customWidth="1"/>
    <col min="10" max="11" width="9.140625" style="38"/>
    <col min="12" max="12" width="5.28515625" style="38" customWidth="1"/>
    <col min="13" max="13" width="2.42578125" style="1" customWidth="1"/>
    <col min="14" max="16384" width="9.140625" style="1"/>
  </cols>
  <sheetData>
    <row r="1" spans="2:14" ht="9" customHeight="1" x14ac:dyDescent="0.2"/>
    <row r="2" spans="2:14" ht="18" customHeight="1" x14ac:dyDescent="0.2">
      <c r="B2" s="35" t="s">
        <v>15</v>
      </c>
      <c r="C2" s="35"/>
      <c r="D2" s="35"/>
      <c r="E2" s="35"/>
      <c r="F2" s="35"/>
      <c r="G2" s="35"/>
      <c r="H2" s="35"/>
      <c r="I2" s="35"/>
      <c r="J2" s="35"/>
      <c r="K2" s="35"/>
    </row>
    <row r="3" spans="2:14" x14ac:dyDescent="0.2">
      <c r="B3" s="34" t="s">
        <v>0</v>
      </c>
      <c r="C3" s="36"/>
      <c r="D3" s="227" t="str">
        <f>'AER Summary'!C3</f>
        <v>Provision of Training - Entry into Electricial Station (NEW)</v>
      </c>
      <c r="E3" s="228"/>
      <c r="F3" s="228"/>
      <c r="G3" s="228"/>
      <c r="H3" s="228"/>
      <c r="I3" s="228"/>
      <c r="J3" s="228"/>
      <c r="K3" s="228"/>
      <c r="N3" s="32"/>
    </row>
    <row r="4" spans="2:14" x14ac:dyDescent="0.2">
      <c r="N4" s="32"/>
    </row>
    <row r="5" spans="2:14" x14ac:dyDescent="0.2">
      <c r="B5" s="229" t="s">
        <v>64</v>
      </c>
      <c r="C5" s="229"/>
      <c r="D5" s="229"/>
      <c r="E5" s="229"/>
      <c r="F5" s="229"/>
      <c r="G5" s="229"/>
      <c r="H5" s="229"/>
      <c r="I5" s="229"/>
      <c r="J5" s="229"/>
      <c r="K5" s="229"/>
      <c r="N5" s="32"/>
    </row>
    <row r="6" spans="2:14" ht="60.75" customHeight="1" x14ac:dyDescent="0.2">
      <c r="B6" s="230" t="s">
        <v>68</v>
      </c>
      <c r="C6" s="231"/>
      <c r="D6" s="231"/>
      <c r="E6" s="231"/>
      <c r="F6" s="231"/>
      <c r="G6" s="231"/>
      <c r="H6" s="231"/>
      <c r="I6" s="231"/>
      <c r="J6" s="231"/>
      <c r="K6" s="231"/>
      <c r="N6" s="32"/>
    </row>
    <row r="9" spans="2:14" x14ac:dyDescent="0.2">
      <c r="B9" s="229" t="s">
        <v>42</v>
      </c>
      <c r="C9" s="229"/>
      <c r="D9" s="229"/>
      <c r="E9" s="229"/>
      <c r="F9" s="229"/>
      <c r="G9" s="229"/>
      <c r="H9" s="229"/>
      <c r="I9" s="229"/>
      <c r="J9" s="229"/>
      <c r="K9" s="229"/>
    </row>
    <row r="10" spans="2:14" ht="15" customHeight="1" x14ac:dyDescent="0.2">
      <c r="B10" s="226" t="s">
        <v>63</v>
      </c>
      <c r="C10" s="226"/>
      <c r="D10" s="226"/>
      <c r="E10" s="226"/>
      <c r="F10" s="226"/>
      <c r="G10" s="226"/>
      <c r="H10" s="226"/>
      <c r="I10" s="226"/>
      <c r="J10" s="226"/>
      <c r="K10" s="226"/>
    </row>
    <row r="11" spans="2:14" ht="24.75" customHeight="1" x14ac:dyDescent="0.2">
      <c r="B11" s="232"/>
      <c r="C11" s="232"/>
      <c r="D11" s="232"/>
      <c r="E11" s="232"/>
      <c r="F11" s="232"/>
      <c r="G11" s="232"/>
      <c r="H11" s="232"/>
      <c r="I11" s="232"/>
      <c r="J11" s="232"/>
      <c r="K11" s="232"/>
      <c r="L11" s="39"/>
      <c r="M11" s="33"/>
      <c r="N11" s="33"/>
    </row>
    <row r="12" spans="2:14" x14ac:dyDescent="0.2">
      <c r="B12" s="232"/>
      <c r="C12" s="232"/>
      <c r="D12" s="232"/>
      <c r="E12" s="232"/>
      <c r="F12" s="232"/>
      <c r="G12" s="232"/>
      <c r="H12" s="232"/>
      <c r="I12" s="232"/>
      <c r="J12" s="232"/>
      <c r="K12" s="232"/>
      <c r="L12" s="39"/>
      <c r="M12" s="33"/>
      <c r="N12" s="33"/>
    </row>
    <row r="13" spans="2:14" x14ac:dyDescent="0.2">
      <c r="B13" s="232"/>
      <c r="C13" s="232"/>
      <c r="D13" s="232"/>
      <c r="E13" s="232"/>
      <c r="F13" s="232"/>
      <c r="G13" s="232"/>
      <c r="H13" s="232"/>
      <c r="I13" s="232"/>
      <c r="J13" s="232"/>
      <c r="K13" s="232"/>
      <c r="L13" s="39"/>
      <c r="M13" s="33"/>
      <c r="N13" s="33"/>
    </row>
    <row r="14" spans="2:14" ht="48" customHeight="1" x14ac:dyDescent="0.2">
      <c r="B14" s="232"/>
      <c r="C14" s="232"/>
      <c r="D14" s="232"/>
      <c r="E14" s="232"/>
      <c r="F14" s="232"/>
      <c r="G14" s="232"/>
      <c r="H14" s="232"/>
      <c r="I14" s="232"/>
      <c r="J14" s="232"/>
      <c r="K14" s="232"/>
      <c r="L14" s="39"/>
      <c r="M14" s="33"/>
      <c r="N14" s="33"/>
    </row>
    <row r="15" spans="2:14" x14ac:dyDescent="0.2">
      <c r="B15" s="232"/>
      <c r="C15" s="232"/>
      <c r="D15" s="232"/>
      <c r="E15" s="232"/>
      <c r="F15" s="232"/>
      <c r="G15" s="232"/>
      <c r="H15" s="232"/>
      <c r="I15" s="232"/>
      <c r="J15" s="232"/>
      <c r="K15" s="232"/>
      <c r="L15" s="39"/>
      <c r="M15" s="33"/>
      <c r="N15" s="33"/>
    </row>
    <row r="16" spans="2:14" x14ac:dyDescent="0.2">
      <c r="L16" s="39"/>
      <c r="M16" s="33"/>
      <c r="N16" s="33"/>
    </row>
    <row r="17" spans="2:14" x14ac:dyDescent="0.2">
      <c r="L17" s="39"/>
      <c r="M17" s="33"/>
      <c r="N17" s="33"/>
    </row>
    <row r="18" spans="2:14" x14ac:dyDescent="0.2">
      <c r="B18" s="229" t="s">
        <v>43</v>
      </c>
      <c r="C18" s="229"/>
      <c r="D18" s="229"/>
      <c r="E18" s="229"/>
      <c r="F18" s="229"/>
      <c r="G18" s="229"/>
      <c r="H18" s="229"/>
      <c r="I18" s="229"/>
      <c r="J18" s="229"/>
      <c r="K18" s="229"/>
      <c r="L18" s="39"/>
      <c r="M18" s="33"/>
      <c r="N18" s="33"/>
    </row>
    <row r="19" spans="2:14" ht="165" customHeight="1" x14ac:dyDescent="0.2">
      <c r="B19" s="226" t="str">
        <f>'AER Summary'!B10:H10</f>
        <v xml:space="preserve">
Provision of Training - Entry into Electricial Station
Provision of training and authorisation as required for entry within Essential Energy's electrical stations. 
Legislation requires Essential Energy to control access to our electrical stations to suitably trained and authorised persons. 
This course:
i. addresses the underpinning knowledge and outlines the responsibilities of people who are authorised to enter our electrical stations;
ii. covers all electrical stations including zone substations, padmounts and ground type substations;
iii. acts as both an initial training and a refresher course, with refresher training being required every 2 years;
iv. must be successfully completed for a person to become authorised including demonstrating required safe work practices, and the ability to identify and minimise risks whilst in these environments.</v>
      </c>
      <c r="C19" s="226"/>
      <c r="D19" s="226"/>
      <c r="E19" s="226"/>
      <c r="F19" s="226"/>
      <c r="G19" s="226"/>
      <c r="H19" s="226"/>
      <c r="I19" s="226"/>
      <c r="J19" s="226"/>
      <c r="K19" s="226"/>
    </row>
    <row r="20" spans="2:14" x14ac:dyDescent="0.2">
      <c r="B20" s="225"/>
      <c r="C20" s="225"/>
      <c r="D20" s="225"/>
      <c r="E20" s="225"/>
      <c r="F20" s="225"/>
      <c r="G20" s="225"/>
      <c r="H20" s="225"/>
      <c r="I20" s="225"/>
      <c r="J20" s="225"/>
      <c r="K20" s="225"/>
    </row>
    <row r="33" spans="2:12" x14ac:dyDescent="0.2">
      <c r="B33" s="1"/>
      <c r="C33" s="1"/>
      <c r="D33" s="1"/>
      <c r="E33" s="1"/>
      <c r="F33" s="1"/>
      <c r="G33" s="1"/>
      <c r="H33" s="1"/>
      <c r="I33" s="1"/>
      <c r="J33" s="1"/>
      <c r="K33" s="1"/>
      <c r="L33" s="1"/>
    </row>
  </sheetData>
  <mergeCells count="8">
    <mergeCell ref="B20:K20"/>
    <mergeCell ref="B19:K19"/>
    <mergeCell ref="D3:K3"/>
    <mergeCell ref="B18:K18"/>
    <mergeCell ref="B5:K5"/>
    <mergeCell ref="B9:K9"/>
    <mergeCell ref="B6:K6"/>
    <mergeCell ref="B10:K15"/>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I14" sqref="I14"/>
    </sheetView>
  </sheetViews>
  <sheetFormatPr defaultColWidth="9.140625" defaultRowHeight="12.75" x14ac:dyDescent="0.2"/>
  <cols>
    <col min="1" max="1" width="3.5703125" style="40" customWidth="1"/>
    <col min="2" max="2" width="58.7109375" style="40" customWidth="1"/>
    <col min="3" max="3" width="65.140625" style="40" customWidth="1"/>
    <col min="4" max="4" width="12.85546875" style="40" customWidth="1"/>
    <col min="5" max="8" width="11.28515625" style="40" customWidth="1"/>
    <col min="9" max="9" width="13.28515625" style="40" customWidth="1"/>
    <col min="10" max="16384" width="9.140625" style="40"/>
  </cols>
  <sheetData>
    <row r="2" spans="1:9" x14ac:dyDescent="0.2">
      <c r="B2" s="37" t="s">
        <v>73</v>
      </c>
      <c r="C2" s="29"/>
      <c r="D2" s="29"/>
      <c r="E2" s="29"/>
      <c r="F2" s="29"/>
      <c r="G2" s="29"/>
      <c r="H2" s="29"/>
      <c r="I2" s="29"/>
    </row>
    <row r="3" spans="1:9" x14ac:dyDescent="0.2">
      <c r="B3" s="20" t="s">
        <v>19</v>
      </c>
      <c r="C3" s="20" t="s">
        <v>3</v>
      </c>
      <c r="D3" s="52" t="s">
        <v>57</v>
      </c>
      <c r="E3" s="52" t="s">
        <v>56</v>
      </c>
      <c r="F3" s="52" t="s">
        <v>55</v>
      </c>
      <c r="G3" s="108" t="s">
        <v>82</v>
      </c>
      <c r="H3" s="108" t="s">
        <v>83</v>
      </c>
      <c r="I3" s="21" t="s">
        <v>1</v>
      </c>
    </row>
    <row r="4" spans="1:9" x14ac:dyDescent="0.2">
      <c r="B4" s="4" t="s">
        <v>20</v>
      </c>
      <c r="C4" s="4" t="s">
        <v>65</v>
      </c>
      <c r="D4" s="127"/>
      <c r="E4" s="127"/>
      <c r="F4" s="127"/>
      <c r="G4" s="127"/>
      <c r="H4" s="127"/>
      <c r="I4" s="144">
        <f>SUM(D4:H4)</f>
        <v>0</v>
      </c>
    </row>
    <row r="5" spans="1:9" x14ac:dyDescent="0.2">
      <c r="B5" s="4" t="s">
        <v>22</v>
      </c>
      <c r="C5" s="10"/>
      <c r="D5" s="127"/>
      <c r="E5" s="127"/>
      <c r="F5" s="127"/>
      <c r="G5" s="127"/>
      <c r="H5" s="127"/>
      <c r="I5" s="144">
        <f t="shared" ref="I5:I8" si="0">SUM(D5:H5)</f>
        <v>0</v>
      </c>
    </row>
    <row r="6" spans="1:9" x14ac:dyDescent="0.2">
      <c r="B6" s="4" t="s">
        <v>23</v>
      </c>
      <c r="C6" s="4"/>
      <c r="D6" s="127">
        <v>0</v>
      </c>
      <c r="E6" s="127">
        <v>0</v>
      </c>
      <c r="F6" s="127">
        <v>0</v>
      </c>
      <c r="G6" s="127">
        <v>0</v>
      </c>
      <c r="H6" s="127">
        <v>0</v>
      </c>
      <c r="I6" s="144">
        <f t="shared" si="0"/>
        <v>0</v>
      </c>
    </row>
    <row r="7" spans="1:9" x14ac:dyDescent="0.2">
      <c r="B7" s="4" t="s">
        <v>24</v>
      </c>
      <c r="C7" s="4"/>
      <c r="D7" s="127"/>
      <c r="E7" s="127"/>
      <c r="F7" s="127"/>
      <c r="G7" s="127"/>
      <c r="H7" s="127"/>
      <c r="I7" s="144">
        <f t="shared" si="0"/>
        <v>0</v>
      </c>
    </row>
    <row r="8" spans="1:9" x14ac:dyDescent="0.2">
      <c r="B8" s="4" t="s">
        <v>21</v>
      </c>
      <c r="C8" s="4"/>
      <c r="D8" s="128"/>
      <c r="E8" s="128"/>
      <c r="F8" s="128"/>
      <c r="G8" s="128"/>
      <c r="H8" s="128"/>
      <c r="I8" s="144">
        <f t="shared" si="0"/>
        <v>0</v>
      </c>
    </row>
    <row r="9" spans="1:9" x14ac:dyDescent="0.2">
      <c r="B9" s="45" t="s">
        <v>1</v>
      </c>
      <c r="C9" s="22"/>
      <c r="D9" s="55">
        <f t="shared" ref="D9:I9" si="1">SUM(D4:D8)</f>
        <v>0</v>
      </c>
      <c r="E9" s="55">
        <f t="shared" si="1"/>
        <v>0</v>
      </c>
      <c r="F9" s="55">
        <f t="shared" si="1"/>
        <v>0</v>
      </c>
      <c r="G9" s="55">
        <f t="shared" ref="G9:H9" si="2">SUM(G4:G8)</f>
        <v>0</v>
      </c>
      <c r="H9" s="55">
        <f t="shared" si="2"/>
        <v>0</v>
      </c>
      <c r="I9" s="23">
        <f t="shared" si="1"/>
        <v>0</v>
      </c>
    </row>
    <row r="10" spans="1:9" x14ac:dyDescent="0.2">
      <c r="B10" s="41"/>
      <c r="C10" s="42"/>
      <c r="D10" s="43"/>
      <c r="E10" s="43"/>
      <c r="F10" s="43"/>
      <c r="G10" s="43"/>
      <c r="H10" s="43"/>
      <c r="I10" s="43"/>
    </row>
    <row r="11" spans="1:9" x14ac:dyDescent="0.2">
      <c r="B11" s="44" t="s">
        <v>10</v>
      </c>
      <c r="C11" s="25"/>
      <c r="D11" s="25"/>
      <c r="E11" s="25"/>
      <c r="F11" s="25"/>
      <c r="G11" s="25"/>
      <c r="H11" s="25"/>
      <c r="I11" s="25"/>
    </row>
    <row r="12" spans="1:9" x14ac:dyDescent="0.2">
      <c r="B12" s="46" t="s">
        <v>4</v>
      </c>
      <c r="C12" s="9" t="s">
        <v>9</v>
      </c>
      <c r="D12" s="53" t="s">
        <v>57</v>
      </c>
      <c r="E12" s="53" t="s">
        <v>56</v>
      </c>
      <c r="F12" s="53" t="s">
        <v>55</v>
      </c>
      <c r="G12" s="109" t="s">
        <v>82</v>
      </c>
      <c r="H12" s="109" t="s">
        <v>83</v>
      </c>
      <c r="I12" s="3" t="s">
        <v>1</v>
      </c>
    </row>
    <row r="13" spans="1:9" x14ac:dyDescent="0.2">
      <c r="B13" s="4" t="s">
        <v>18</v>
      </c>
      <c r="C13" s="10" t="s">
        <v>49</v>
      </c>
      <c r="D13" s="54"/>
      <c r="E13" s="54"/>
      <c r="F13" s="54"/>
      <c r="G13" s="54"/>
      <c r="H13" s="54"/>
      <c r="I13" s="145">
        <f>SUM(D13:H13)</f>
        <v>0</v>
      </c>
    </row>
    <row r="14" spans="1:9" x14ac:dyDescent="0.2">
      <c r="B14" s="10"/>
      <c r="C14" s="12"/>
      <c r="D14" s="11"/>
      <c r="E14" s="11"/>
      <c r="F14" s="11"/>
      <c r="G14" s="11"/>
      <c r="H14" s="11"/>
      <c r="I14" s="146">
        <f>SUM(D14:H14)</f>
        <v>0</v>
      </c>
    </row>
    <row r="15" spans="1:9" x14ac:dyDescent="0.2">
      <c r="A15" s="47"/>
      <c r="B15" s="48" t="s">
        <v>53</v>
      </c>
      <c r="C15" s="7"/>
      <c r="D15" s="13">
        <f t="shared" ref="D15:I15" si="3">SUM(D13:D14)</f>
        <v>0</v>
      </c>
      <c r="E15" s="13">
        <f t="shared" si="3"/>
        <v>0</v>
      </c>
      <c r="F15" s="13">
        <f t="shared" si="3"/>
        <v>0</v>
      </c>
      <c r="G15" s="13">
        <f t="shared" ref="G15:H15" si="4">SUM(G13:G14)</f>
        <v>0</v>
      </c>
      <c r="H15" s="13">
        <f t="shared" si="4"/>
        <v>0</v>
      </c>
      <c r="I15" s="13">
        <f t="shared" si="3"/>
        <v>0</v>
      </c>
    </row>
    <row r="17" spans="1:9" x14ac:dyDescent="0.2">
      <c r="A17" s="47"/>
      <c r="B17" s="15" t="s">
        <v>6</v>
      </c>
      <c r="C17" s="1"/>
      <c r="D17" s="14"/>
      <c r="E17" s="14"/>
      <c r="F17" s="14"/>
      <c r="G17" s="14"/>
      <c r="H17" s="14"/>
      <c r="I17" s="14"/>
    </row>
    <row r="18" spans="1:9" x14ac:dyDescent="0.2">
      <c r="B18" s="233" t="s">
        <v>79</v>
      </c>
      <c r="C18" s="234"/>
      <c r="D18" s="234"/>
      <c r="E18" s="234"/>
      <c r="F18" s="234"/>
      <c r="G18" s="234"/>
      <c r="H18" s="234"/>
      <c r="I18" s="234"/>
    </row>
    <row r="19" spans="1:9" x14ac:dyDescent="0.2">
      <c r="B19" s="235"/>
      <c r="C19" s="236"/>
      <c r="D19" s="236"/>
      <c r="E19" s="236"/>
      <c r="F19" s="236"/>
      <c r="G19" s="236"/>
      <c r="H19" s="236"/>
      <c r="I19" s="236"/>
    </row>
    <row r="20" spans="1:9" x14ac:dyDescent="0.2">
      <c r="B20" s="49"/>
      <c r="C20" s="31"/>
      <c r="D20" s="31"/>
      <c r="E20" s="31"/>
      <c r="F20" s="31"/>
      <c r="G20" s="107"/>
      <c r="H20" s="107"/>
      <c r="I20" s="31"/>
    </row>
    <row r="21" spans="1:9" x14ac:dyDescent="0.2">
      <c r="B21" s="1"/>
      <c r="C21" s="1"/>
      <c r="D21" s="14"/>
      <c r="E21" s="14"/>
      <c r="F21" s="14"/>
      <c r="G21" s="14"/>
      <c r="H21" s="14"/>
      <c r="I21" s="14"/>
    </row>
    <row r="22" spans="1:9" x14ac:dyDescent="0.2">
      <c r="B22" s="44" t="s">
        <v>77</v>
      </c>
      <c r="C22" s="25"/>
      <c r="D22" s="25"/>
      <c r="E22" s="25"/>
      <c r="F22" s="25"/>
      <c r="G22" s="25"/>
      <c r="H22" s="25"/>
      <c r="I22" s="25"/>
    </row>
    <row r="23" spans="1:9" x14ac:dyDescent="0.2">
      <c r="B23" s="50" t="s">
        <v>11</v>
      </c>
      <c r="C23" s="17"/>
      <c r="D23" s="17"/>
      <c r="E23" s="17"/>
      <c r="F23" s="17"/>
      <c r="G23" s="17"/>
      <c r="H23" s="17"/>
      <c r="I23" s="17"/>
    </row>
    <row r="24" spans="1:9" x14ac:dyDescent="0.2">
      <c r="B24" s="237"/>
      <c r="C24" s="238"/>
      <c r="D24" s="238"/>
      <c r="E24" s="238"/>
      <c r="F24" s="238"/>
      <c r="G24" s="238"/>
      <c r="H24" s="238"/>
      <c r="I24" s="238"/>
    </row>
    <row r="25" spans="1:9" x14ac:dyDescent="0.2">
      <c r="B25" s="239"/>
      <c r="C25" s="240"/>
      <c r="D25" s="240"/>
      <c r="E25" s="240"/>
      <c r="F25" s="240"/>
      <c r="G25" s="240"/>
      <c r="H25" s="240"/>
      <c r="I25" s="240"/>
    </row>
    <row r="26" spans="1:9" x14ac:dyDescent="0.2">
      <c r="B26" s="51"/>
      <c r="C26" s="19"/>
      <c r="D26" s="19"/>
      <c r="E26" s="19"/>
      <c r="F26" s="19"/>
      <c r="G26" s="19"/>
      <c r="H26" s="19"/>
      <c r="I26" s="19"/>
    </row>
  </sheetData>
  <mergeCells count="2">
    <mergeCell ref="B18:I19"/>
    <mergeCell ref="B24:I2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8"/>
  <sheetViews>
    <sheetView showGridLines="0" workbookViewId="0">
      <selection activeCell="D41" sqref="D41"/>
    </sheetView>
  </sheetViews>
  <sheetFormatPr defaultColWidth="9.140625" defaultRowHeight="12.75" x14ac:dyDescent="0.2"/>
  <cols>
    <col min="1" max="1" width="2.28515625" style="113" customWidth="1"/>
    <col min="2" max="2" width="76.85546875" style="113" customWidth="1"/>
    <col min="3" max="3" width="14.7109375" style="113" customWidth="1"/>
    <col min="4" max="13" width="9.140625" style="113"/>
    <col min="14" max="14" width="11.140625" style="113" customWidth="1"/>
    <col min="15" max="17" width="9.140625" style="113"/>
    <col min="18" max="18" width="3.28515625" style="113" customWidth="1"/>
    <col min="19" max="19" width="53.7109375" style="113" customWidth="1"/>
    <col min="20" max="20" width="15.7109375" style="113" customWidth="1"/>
    <col min="21" max="25" width="9.140625" style="113"/>
    <col min="26" max="26" width="4" style="113" customWidth="1"/>
    <col min="27" max="27" width="53.7109375" style="113" customWidth="1"/>
    <col min="28" max="28" width="15.7109375" style="113" customWidth="1"/>
    <col min="29" max="33" width="9.140625" style="113"/>
    <col min="34" max="34" width="9.140625" style="113" customWidth="1"/>
    <col min="35" max="35" width="53.7109375" style="113" customWidth="1"/>
    <col min="36" max="36" width="15.7109375" style="113" customWidth="1"/>
    <col min="37" max="16384" width="9.140625" style="113"/>
  </cols>
  <sheetData>
    <row r="2" spans="1:17" x14ac:dyDescent="0.2">
      <c r="B2" s="157" t="s">
        <v>48</v>
      </c>
      <c r="C2" s="158"/>
      <c r="D2" s="158"/>
      <c r="E2" s="158"/>
      <c r="F2" s="158"/>
      <c r="G2" s="158"/>
      <c r="H2" s="244" t="s">
        <v>112</v>
      </c>
      <c r="I2" s="244"/>
      <c r="J2" s="244"/>
      <c r="K2" s="244"/>
      <c r="L2" s="244"/>
      <c r="M2" s="244"/>
      <c r="N2" s="244"/>
      <c r="O2" s="244"/>
      <c r="P2" s="244"/>
      <c r="Q2" s="244"/>
    </row>
    <row r="3" spans="1:17" ht="15.75" x14ac:dyDescent="0.25">
      <c r="B3" s="114" t="s">
        <v>138</v>
      </c>
      <c r="C3" s="115"/>
      <c r="D3" s="115"/>
      <c r="E3" s="115"/>
      <c r="F3" s="115"/>
      <c r="G3" s="115"/>
      <c r="H3" s="245" t="s">
        <v>113</v>
      </c>
      <c r="I3" s="245"/>
      <c r="J3" s="245"/>
      <c r="K3" s="245"/>
      <c r="L3" s="245"/>
      <c r="M3" s="245"/>
      <c r="N3" s="245"/>
      <c r="O3" s="245"/>
      <c r="P3" s="245"/>
      <c r="Q3" s="245"/>
    </row>
    <row r="4" spans="1:17" s="116" customFormat="1" ht="3" customHeight="1" x14ac:dyDescent="0.2">
      <c r="B4" s="117"/>
      <c r="C4" s="117"/>
      <c r="D4" s="117"/>
      <c r="E4" s="117"/>
      <c r="F4" s="117"/>
      <c r="G4" s="117"/>
      <c r="H4" s="117"/>
      <c r="I4" s="117"/>
      <c r="J4" s="117"/>
      <c r="K4" s="117"/>
      <c r="L4" s="117"/>
      <c r="M4" s="117"/>
      <c r="N4" s="117"/>
      <c r="O4" s="117"/>
      <c r="P4" s="117"/>
      <c r="Q4" s="117"/>
    </row>
    <row r="5" spans="1:17" ht="76.5" x14ac:dyDescent="0.2">
      <c r="B5" s="118" t="s">
        <v>17</v>
      </c>
      <c r="C5" s="118" t="s">
        <v>30</v>
      </c>
      <c r="D5" s="164" t="s">
        <v>62</v>
      </c>
      <c r="E5" s="172" t="s">
        <v>32</v>
      </c>
      <c r="F5" s="164" t="s">
        <v>31</v>
      </c>
      <c r="G5" s="164" t="s">
        <v>101</v>
      </c>
      <c r="H5" s="164" t="s">
        <v>102</v>
      </c>
      <c r="I5" s="164" t="s">
        <v>103</v>
      </c>
      <c r="J5" s="164" t="s">
        <v>104</v>
      </c>
      <c r="K5" s="165" t="s">
        <v>105</v>
      </c>
      <c r="L5" s="165" t="s">
        <v>106</v>
      </c>
      <c r="M5" s="164" t="s">
        <v>107</v>
      </c>
      <c r="N5" s="164" t="s">
        <v>108</v>
      </c>
      <c r="O5" s="164" t="s">
        <v>109</v>
      </c>
      <c r="P5" s="164" t="s">
        <v>110</v>
      </c>
      <c r="Q5" s="164" t="s">
        <v>111</v>
      </c>
    </row>
    <row r="6" spans="1:17" x14ac:dyDescent="0.2">
      <c r="B6" s="211" t="s">
        <v>86</v>
      </c>
      <c r="C6" s="162"/>
      <c r="D6" s="162"/>
      <c r="E6" s="162"/>
      <c r="F6" s="162"/>
      <c r="G6" s="162"/>
      <c r="H6" s="162"/>
      <c r="I6" s="162"/>
      <c r="J6" s="162"/>
      <c r="K6" s="162"/>
      <c r="L6" s="162"/>
      <c r="M6" s="162"/>
      <c r="N6" s="162"/>
      <c r="O6" s="162"/>
      <c r="P6" s="162"/>
      <c r="Q6" s="163"/>
    </row>
    <row r="7" spans="1:17" x14ac:dyDescent="0.2">
      <c r="B7" s="159" t="s">
        <v>92</v>
      </c>
      <c r="C7" s="160" t="s">
        <v>70</v>
      </c>
      <c r="D7" s="161">
        <v>0.4</v>
      </c>
      <c r="E7" s="161">
        <v>1</v>
      </c>
      <c r="F7" s="168">
        <f>E7*D7</f>
        <v>0.4</v>
      </c>
      <c r="G7" s="166">
        <v>0</v>
      </c>
      <c r="H7" s="167">
        <f>IF(G7=0,VLOOKUP(C:C,[1]Inputs!$B$20:$H$25,7,FALSE)*F7,VLOOKUP(C:C,[1]Inputs!$B$20:$I$25,8,FALSE)*F7)</f>
        <v>29.496593207088001</v>
      </c>
      <c r="I7" s="168">
        <f>VLOOKUP(C:C,[1]Inputs!$C$54:$G$59,5,FALSE)*F7</f>
        <v>0</v>
      </c>
      <c r="J7" s="168"/>
      <c r="K7" s="168"/>
      <c r="L7" s="168"/>
      <c r="M7" s="168">
        <f>SUM(H7:J7)</f>
        <v>29.496593207088001</v>
      </c>
      <c r="N7" s="168">
        <f>[1]Inputs!$M$43*M7</f>
        <v>13.743247724266798</v>
      </c>
      <c r="O7" s="168">
        <f>[1]Inputs!$M$48*M7</f>
        <v>4.7305923878001295</v>
      </c>
      <c r="P7" s="167">
        <f>[1]Inputs!$H$13*SUM(M7:O7)</f>
        <v>3.0422848811008056</v>
      </c>
      <c r="Q7" s="168">
        <f t="shared" ref="Q7:Q9" si="0">SUM(M7:P7)</f>
        <v>51.012718200255733</v>
      </c>
    </row>
    <row r="8" spans="1:17" x14ac:dyDescent="0.2">
      <c r="B8" s="119" t="s">
        <v>87</v>
      </c>
      <c r="C8" s="120" t="s">
        <v>71</v>
      </c>
      <c r="D8" s="121">
        <v>1.2</v>
      </c>
      <c r="E8" s="121">
        <v>1</v>
      </c>
      <c r="F8" s="167">
        <f t="shared" ref="F8:F9" si="1">E8*D8</f>
        <v>1.2</v>
      </c>
      <c r="G8" s="169">
        <v>0</v>
      </c>
      <c r="H8" s="167">
        <f>IF(G8=0,VLOOKUP(C:C,[1]Inputs!$B$20:$H$25,7,FALSE)*F8,VLOOKUP(C:C,[1]Inputs!$B$20:$I$25,8,FALSE)*F8)</f>
        <v>123.91271714417398</v>
      </c>
      <c r="I8" s="167">
        <f>VLOOKUP(C:C,[1]Inputs!$C$54:$G$59,5,FALSE)*F8</f>
        <v>23.678923546015579</v>
      </c>
      <c r="J8" s="167"/>
      <c r="K8" s="167"/>
      <c r="L8" s="167"/>
      <c r="M8" s="167">
        <f t="shared" ref="M8:M9" si="2">SUM(H8:J8)</f>
        <v>147.59164069018956</v>
      </c>
      <c r="N8" s="167">
        <f>[1]Inputs!$M$43*M8</f>
        <v>68.766873034979213</v>
      </c>
      <c r="O8" s="167">
        <f>[1]Inputs!$M$48*M8</f>
        <v>23.670390917693059</v>
      </c>
      <c r="P8" s="167">
        <f>[1]Inputs!$H$13*SUM(M8:O8)</f>
        <v>15.2226331324503</v>
      </c>
      <c r="Q8" s="167">
        <f t="shared" si="0"/>
        <v>255.25153777531216</v>
      </c>
    </row>
    <row r="9" spans="1:17" x14ac:dyDescent="0.2">
      <c r="B9" s="210" t="s">
        <v>93</v>
      </c>
      <c r="C9" s="120" t="s">
        <v>70</v>
      </c>
      <c r="D9" s="121">
        <v>0.4</v>
      </c>
      <c r="E9" s="121">
        <v>1</v>
      </c>
      <c r="F9" s="171">
        <f t="shared" si="1"/>
        <v>0.4</v>
      </c>
      <c r="G9" s="170">
        <v>0</v>
      </c>
      <c r="H9" s="167">
        <f>IF(G9=0,VLOOKUP(C:C,[1]Inputs!$B$20:$H$25,7,FALSE)*F9,VLOOKUP(C:C,[1]Inputs!$B$20:$I$25,8,FALSE)*F9)</f>
        <v>29.496593207088001</v>
      </c>
      <c r="I9" s="171">
        <f>VLOOKUP(C:C,[1]Inputs!$C$54:$G$59,5,FALSE)*F9</f>
        <v>0</v>
      </c>
      <c r="J9" s="171"/>
      <c r="K9" s="171"/>
      <c r="L9" s="171"/>
      <c r="M9" s="171">
        <f t="shared" si="2"/>
        <v>29.496593207088001</v>
      </c>
      <c r="N9" s="171">
        <f>[1]Inputs!$M$43*M9</f>
        <v>13.743247724266798</v>
      </c>
      <c r="O9" s="171">
        <f>[1]Inputs!$M$48*M9</f>
        <v>4.7305923878001295</v>
      </c>
      <c r="P9" s="167">
        <f>[1]Inputs!$H$13*SUM(M9:O9)</f>
        <v>3.0422848811008056</v>
      </c>
      <c r="Q9" s="171">
        <f t="shared" si="0"/>
        <v>51.012718200255733</v>
      </c>
    </row>
    <row r="10" spans="1:17" x14ac:dyDescent="0.2">
      <c r="B10" s="241" t="s">
        <v>1</v>
      </c>
      <c r="C10" s="242"/>
      <c r="D10" s="242"/>
      <c r="E10" s="243"/>
      <c r="F10" s="173">
        <f>SUM(F7:F9)</f>
        <v>2</v>
      </c>
      <c r="G10" s="173">
        <f t="shared" ref="G10:Q10" si="3">SUM(G7:G9)</f>
        <v>0</v>
      </c>
      <c r="H10" s="173">
        <f t="shared" si="3"/>
        <v>182.90590355834999</v>
      </c>
      <c r="I10" s="173">
        <f t="shared" si="3"/>
        <v>23.678923546015579</v>
      </c>
      <c r="J10" s="173">
        <f t="shared" si="3"/>
        <v>0</v>
      </c>
      <c r="K10" s="173">
        <f t="shared" si="3"/>
        <v>0</v>
      </c>
      <c r="L10" s="173">
        <f t="shared" si="3"/>
        <v>0</v>
      </c>
      <c r="M10" s="173">
        <f t="shared" si="3"/>
        <v>206.58482710436559</v>
      </c>
      <c r="N10" s="173">
        <f t="shared" si="3"/>
        <v>96.253368483512801</v>
      </c>
      <c r="O10" s="173">
        <f t="shared" si="3"/>
        <v>33.131575693293314</v>
      </c>
      <c r="P10" s="173">
        <f t="shared" si="3"/>
        <v>21.307202894651912</v>
      </c>
      <c r="Q10" s="173">
        <f t="shared" si="3"/>
        <v>357.27697417582363</v>
      </c>
    </row>
    <row r="11" spans="1:17" x14ac:dyDescent="0.2">
      <c r="A11" s="122"/>
      <c r="B11" s="123"/>
      <c r="C11" s="123"/>
      <c r="D11" s="124"/>
      <c r="E11" s="123"/>
      <c r="F11" s="123"/>
      <c r="G11" s="123"/>
      <c r="H11" s="123"/>
      <c r="I11" s="123"/>
      <c r="J11" s="123"/>
      <c r="K11" s="123"/>
      <c r="L11" s="123"/>
      <c r="M11" s="123"/>
      <c r="N11" s="124"/>
      <c r="O11" s="125"/>
      <c r="P11" s="126"/>
      <c r="Q11" s="126"/>
    </row>
    <row r="13" spans="1:17" ht="15" x14ac:dyDescent="0.25">
      <c r="B13" s="147" t="s">
        <v>94</v>
      </c>
      <c r="C13" s="148"/>
    </row>
    <row r="14" spans="1:17" ht="15" x14ac:dyDescent="0.25">
      <c r="B14" s="149" t="s">
        <v>95</v>
      </c>
      <c r="C14" s="150"/>
    </row>
    <row r="15" spans="1:17" x14ac:dyDescent="0.2">
      <c r="B15" s="151" t="s">
        <v>89</v>
      </c>
      <c r="C15" s="152"/>
    </row>
    <row r="16" spans="1:17" x14ac:dyDescent="0.2">
      <c r="B16" s="153" t="s">
        <v>90</v>
      </c>
      <c r="C16" s="154"/>
    </row>
    <row r="17" spans="2:3" x14ac:dyDescent="0.2">
      <c r="B17" s="153" t="s">
        <v>91</v>
      </c>
      <c r="C17" s="150"/>
    </row>
    <row r="18" spans="2:3" x14ac:dyDescent="0.2">
      <c r="B18" s="155"/>
      <c r="C18" s="156"/>
    </row>
  </sheetData>
  <mergeCells count="3">
    <mergeCell ref="B10:E10"/>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4" sqref="I14"/>
    </sheetView>
  </sheetViews>
  <sheetFormatPr defaultColWidth="9.140625" defaultRowHeight="12.75" x14ac:dyDescent="0.2"/>
  <cols>
    <col min="1" max="1" width="3.140625" style="40" customWidth="1"/>
    <col min="2" max="2" width="68.7109375" style="40" customWidth="1"/>
    <col min="3" max="3" width="65.140625" style="40" customWidth="1"/>
    <col min="4" max="4" width="12.85546875" style="40" customWidth="1"/>
    <col min="5" max="8" width="11.28515625" style="40" customWidth="1"/>
    <col min="9" max="9" width="12.7109375" style="40" customWidth="1"/>
    <col min="10" max="16384" width="9.140625" style="40"/>
  </cols>
  <sheetData>
    <row r="2" spans="2:9" x14ac:dyDescent="0.2">
      <c r="B2" s="24" t="s">
        <v>8</v>
      </c>
      <c r="C2" s="25"/>
      <c r="D2" s="25"/>
      <c r="E2" s="25"/>
      <c r="F2" s="25"/>
      <c r="G2" s="25"/>
      <c r="H2" s="25"/>
      <c r="I2" s="25"/>
    </row>
    <row r="3" spans="2:9" x14ac:dyDescent="0.2">
      <c r="B3" s="1"/>
      <c r="C3" s="1"/>
      <c r="D3" s="1"/>
      <c r="E3" s="1"/>
      <c r="F3" s="1"/>
      <c r="G3" s="1"/>
      <c r="H3" s="1"/>
      <c r="I3" s="1"/>
    </row>
    <row r="4" spans="2:9" x14ac:dyDescent="0.2">
      <c r="B4" s="24" t="s">
        <v>2</v>
      </c>
      <c r="C4" s="25"/>
      <c r="D4" s="25"/>
      <c r="E4" s="25"/>
      <c r="F4" s="25"/>
      <c r="G4" s="25"/>
      <c r="H4" s="25"/>
      <c r="I4" s="25"/>
    </row>
    <row r="5" spans="2:9" x14ac:dyDescent="0.2">
      <c r="B5" s="57" t="s">
        <v>74</v>
      </c>
      <c r="C5" s="57" t="s">
        <v>9</v>
      </c>
      <c r="D5" s="59" t="s">
        <v>57</v>
      </c>
      <c r="E5" s="59" t="s">
        <v>56</v>
      </c>
      <c r="F5" s="59" t="s">
        <v>55</v>
      </c>
      <c r="G5" s="110" t="s">
        <v>82</v>
      </c>
      <c r="H5" s="110" t="s">
        <v>83</v>
      </c>
      <c r="I5" s="60" t="s">
        <v>1</v>
      </c>
    </row>
    <row r="6" spans="2:9" ht="15" customHeight="1" x14ac:dyDescent="0.2">
      <c r="B6" s="56" t="s">
        <v>67</v>
      </c>
      <c r="C6" s="28"/>
      <c r="D6" s="27"/>
      <c r="E6" s="27"/>
      <c r="F6" s="27"/>
      <c r="G6" s="27"/>
      <c r="H6" s="27"/>
      <c r="I6" s="144">
        <f>SUM(D6:H6)</f>
        <v>0</v>
      </c>
    </row>
    <row r="7" spans="2:9" ht="15" customHeight="1" x14ac:dyDescent="0.2">
      <c r="B7" s="5"/>
      <c r="C7" s="26"/>
      <c r="D7" s="27"/>
      <c r="E7" s="27"/>
      <c r="F7" s="27"/>
      <c r="G7" s="27"/>
      <c r="H7" s="27"/>
      <c r="I7" s="144">
        <f t="shared" ref="I7:I9" si="0">SUM(D7:H7)</f>
        <v>0</v>
      </c>
    </row>
    <row r="8" spans="2:9" x14ac:dyDescent="0.2">
      <c r="B8" s="5"/>
      <c r="C8" s="26"/>
      <c r="D8" s="27"/>
      <c r="E8" s="27"/>
      <c r="F8" s="27"/>
      <c r="G8" s="27"/>
      <c r="H8" s="27"/>
      <c r="I8" s="144">
        <f t="shared" si="0"/>
        <v>0</v>
      </c>
    </row>
    <row r="9" spans="2:9" x14ac:dyDescent="0.2">
      <c r="B9" s="5"/>
      <c r="C9" s="26"/>
      <c r="D9" s="27"/>
      <c r="E9" s="27"/>
      <c r="F9" s="27"/>
      <c r="G9" s="27"/>
      <c r="H9" s="27"/>
      <c r="I9" s="144">
        <f t="shared" si="0"/>
        <v>0</v>
      </c>
    </row>
    <row r="10" spans="2:9" x14ac:dyDescent="0.2">
      <c r="B10" s="6" t="s">
        <v>1</v>
      </c>
      <c r="C10" s="7"/>
      <c r="D10" s="8">
        <f t="shared" ref="D10:I10" si="1">SUM(D6:D9)</f>
        <v>0</v>
      </c>
      <c r="E10" s="8">
        <f t="shared" si="1"/>
        <v>0</v>
      </c>
      <c r="F10" s="8">
        <f t="shared" si="1"/>
        <v>0</v>
      </c>
      <c r="G10" s="8">
        <f t="shared" ref="G10:H10" si="2">SUM(G6:G9)</f>
        <v>0</v>
      </c>
      <c r="H10" s="8">
        <f t="shared" si="2"/>
        <v>0</v>
      </c>
      <c r="I10" s="8">
        <f t="shared" si="1"/>
        <v>0</v>
      </c>
    </row>
    <row r="11" spans="2:9" x14ac:dyDescent="0.2">
      <c r="B11" s="1"/>
      <c r="C11" s="1"/>
      <c r="D11" s="1"/>
      <c r="E11" s="1"/>
      <c r="F11" s="1"/>
      <c r="G11" s="1"/>
      <c r="H11" s="1"/>
      <c r="I11" s="1"/>
    </row>
    <row r="12" spans="2:9" x14ac:dyDescent="0.2">
      <c r="B12" s="24" t="s">
        <v>10</v>
      </c>
      <c r="C12" s="25"/>
      <c r="D12" s="25"/>
      <c r="E12" s="25"/>
      <c r="F12" s="25"/>
      <c r="G12" s="25"/>
      <c r="H12" s="25"/>
      <c r="I12" s="25"/>
    </row>
    <row r="13" spans="2:9" x14ac:dyDescent="0.2">
      <c r="B13" s="57" t="s">
        <v>4</v>
      </c>
      <c r="C13" s="58" t="s">
        <v>9</v>
      </c>
      <c r="D13" s="59" t="s">
        <v>57</v>
      </c>
      <c r="E13" s="59" t="s">
        <v>56</v>
      </c>
      <c r="F13" s="59" t="s">
        <v>55</v>
      </c>
      <c r="G13" s="110" t="s">
        <v>82</v>
      </c>
      <c r="H13" s="110" t="s">
        <v>83</v>
      </c>
      <c r="I13" s="60" t="s">
        <v>1</v>
      </c>
    </row>
    <row r="14" spans="2:9" x14ac:dyDescent="0.2">
      <c r="B14" s="10" t="s">
        <v>18</v>
      </c>
      <c r="C14" s="10"/>
      <c r="D14" s="54"/>
      <c r="E14" s="54"/>
      <c r="F14" s="54"/>
      <c r="G14" s="54"/>
      <c r="H14" s="54"/>
      <c r="I14" s="145">
        <f>SUM(D14:H14)</f>
        <v>0</v>
      </c>
    </row>
    <row r="15" spans="2:9" x14ac:dyDescent="0.2">
      <c r="B15" s="10"/>
      <c r="C15" s="12"/>
      <c r="D15" s="11"/>
      <c r="E15" s="11"/>
      <c r="F15" s="11"/>
      <c r="G15" s="11"/>
      <c r="H15" s="11"/>
      <c r="I15" s="145">
        <f t="shared" ref="I15:I16" si="3">SUM(D15:H15)</f>
        <v>0</v>
      </c>
    </row>
    <row r="16" spans="2:9" x14ac:dyDescent="0.2">
      <c r="B16" s="10"/>
      <c r="C16" s="10"/>
      <c r="D16" s="11"/>
      <c r="E16" s="11"/>
      <c r="F16" s="11"/>
      <c r="G16" s="11"/>
      <c r="H16" s="11"/>
      <c r="I16" s="146">
        <f t="shared" si="3"/>
        <v>0</v>
      </c>
    </row>
    <row r="17" spans="2:9" x14ac:dyDescent="0.2">
      <c r="B17" s="30" t="s">
        <v>16</v>
      </c>
      <c r="C17" s="7"/>
      <c r="D17" s="13">
        <f t="shared" ref="D17:F17" si="4">SUM(D14:D16)</f>
        <v>0</v>
      </c>
      <c r="E17" s="13">
        <f t="shared" si="4"/>
        <v>0</v>
      </c>
      <c r="F17" s="13">
        <f t="shared" si="4"/>
        <v>0</v>
      </c>
      <c r="G17" s="13">
        <f t="shared" ref="G17:H17" si="5">SUM(G14:G16)</f>
        <v>0</v>
      </c>
      <c r="H17" s="13">
        <f t="shared" si="5"/>
        <v>0</v>
      </c>
      <c r="I17" s="13">
        <f>SUM(I14:I16)</f>
        <v>0</v>
      </c>
    </row>
    <row r="18" spans="2:9" x14ac:dyDescent="0.2">
      <c r="B18" s="1"/>
      <c r="C18" s="1"/>
      <c r="D18" s="14"/>
      <c r="E18" s="14"/>
      <c r="F18" s="14"/>
      <c r="G18" s="14"/>
      <c r="H18" s="14"/>
      <c r="I18" s="14"/>
    </row>
    <row r="19" spans="2:9" x14ac:dyDescent="0.2">
      <c r="B19" s="15" t="s">
        <v>6</v>
      </c>
      <c r="C19" s="1"/>
      <c r="D19" s="14"/>
      <c r="E19" s="14"/>
      <c r="F19" s="14"/>
      <c r="G19" s="14"/>
      <c r="H19" s="14"/>
      <c r="I19" s="14"/>
    </row>
    <row r="20" spans="2:9" x14ac:dyDescent="0.2">
      <c r="B20" s="234" t="s">
        <v>80</v>
      </c>
      <c r="C20" s="234"/>
      <c r="D20" s="234"/>
      <c r="E20" s="234"/>
      <c r="F20" s="234"/>
      <c r="G20" s="234"/>
      <c r="H20" s="234"/>
      <c r="I20" s="234"/>
    </row>
    <row r="21" spans="2:9" x14ac:dyDescent="0.2">
      <c r="B21" s="236"/>
      <c r="C21" s="236"/>
      <c r="D21" s="236"/>
      <c r="E21" s="236"/>
      <c r="F21" s="236"/>
      <c r="G21" s="236"/>
      <c r="H21" s="236"/>
      <c r="I21" s="236"/>
    </row>
    <row r="22" spans="2:9" x14ac:dyDescent="0.2">
      <c r="B22" s="1"/>
      <c r="C22" s="1"/>
      <c r="D22" s="14"/>
      <c r="E22" s="14"/>
      <c r="F22" s="14"/>
      <c r="G22" s="14"/>
      <c r="H22" s="14"/>
      <c r="I22" s="14"/>
    </row>
    <row r="23" spans="2:9" x14ac:dyDescent="0.2">
      <c r="B23" s="24" t="s">
        <v>2</v>
      </c>
      <c r="C23" s="25"/>
      <c r="D23" s="25"/>
      <c r="E23" s="25"/>
      <c r="F23" s="25"/>
      <c r="G23" s="25"/>
      <c r="H23" s="25"/>
      <c r="I23" s="25"/>
    </row>
    <row r="24" spans="2:9" x14ac:dyDescent="0.2">
      <c r="B24" s="16" t="s">
        <v>11</v>
      </c>
      <c r="C24" s="17"/>
      <c r="D24" s="17"/>
      <c r="E24" s="17"/>
      <c r="F24" s="17"/>
      <c r="G24" s="17"/>
      <c r="H24" s="17"/>
      <c r="I24" s="17"/>
    </row>
    <row r="25" spans="2:9" x14ac:dyDescent="0.2">
      <c r="B25" s="238"/>
      <c r="C25" s="238"/>
      <c r="D25" s="238"/>
      <c r="E25" s="238"/>
      <c r="F25" s="238"/>
      <c r="G25" s="238"/>
      <c r="H25" s="238"/>
      <c r="I25" s="238"/>
    </row>
    <row r="26" spans="2:9" x14ac:dyDescent="0.2">
      <c r="B26" s="240"/>
      <c r="C26" s="240"/>
      <c r="D26" s="240"/>
      <c r="E26" s="240"/>
      <c r="F26" s="240"/>
      <c r="G26" s="240"/>
      <c r="H26" s="240"/>
      <c r="I26" s="240"/>
    </row>
    <row r="27" spans="2:9" x14ac:dyDescent="0.2">
      <c r="B27" s="18"/>
      <c r="C27" s="19"/>
      <c r="D27" s="19"/>
      <c r="E27" s="19"/>
      <c r="F27" s="19"/>
      <c r="G27" s="19"/>
      <c r="H27" s="19"/>
      <c r="I27" s="19"/>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29FBE-0355-4EA9-BBB9-EB9ABE9E3346}">
  <dimension ref="B1:O28"/>
  <sheetViews>
    <sheetView workbookViewId="0">
      <selection activeCell="D12" sqref="D1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119</v>
      </c>
      <c r="D1" s="185">
        <f>[1]Inputs!H16</f>
        <v>1</v>
      </c>
      <c r="E1" s="185">
        <f>[1]Inputs!I16</f>
        <v>1</v>
      </c>
      <c r="F1" s="185">
        <f>[1]Inputs!J16</f>
        <v>1.0109999999999999</v>
      </c>
      <c r="G1" s="185">
        <f>[1]Inputs!K16</f>
        <v>1.0231319999999999</v>
      </c>
      <c r="H1" s="185">
        <f>[1]Inputs!L16</f>
        <v>1.0337725727999998</v>
      </c>
      <c r="K1" s="186">
        <f>D1</f>
        <v>1</v>
      </c>
      <c r="L1" s="186">
        <f t="shared" ref="L1:O5" si="0">E1</f>
        <v>1</v>
      </c>
      <c r="M1" s="186">
        <f t="shared" si="0"/>
        <v>1.0109999999999999</v>
      </c>
      <c r="N1" s="186">
        <f t="shared" si="0"/>
        <v>1.0231319999999999</v>
      </c>
      <c r="O1" s="186">
        <f t="shared" si="0"/>
        <v>1.0337725727999998</v>
      </c>
    </row>
    <row r="2" spans="2:15" x14ac:dyDescent="0.25">
      <c r="B2" t="s">
        <v>120</v>
      </c>
      <c r="D2" s="185">
        <f>[1]Inputs!H61</f>
        <v>0.04</v>
      </c>
      <c r="E2" s="185">
        <f>[1]Inputs!I61</f>
        <v>0.04</v>
      </c>
      <c r="F2" s="185">
        <f>[1]Inputs!J61</f>
        <v>0.04</v>
      </c>
      <c r="G2" s="185">
        <f>[1]Inputs!K61</f>
        <v>0.04</v>
      </c>
      <c r="H2" s="185">
        <f>[1]Inputs!L61</f>
        <v>0.04</v>
      </c>
      <c r="K2" s="186"/>
      <c r="L2" s="186"/>
      <c r="M2" s="186"/>
      <c r="N2" s="186"/>
      <c r="O2" s="186"/>
    </row>
    <row r="3" spans="2:15" x14ac:dyDescent="0.25">
      <c r="B3" t="s">
        <v>121</v>
      </c>
      <c r="D3" s="186">
        <f>[1]Inputs!$M$43</f>
        <v>0.46592661151676018</v>
      </c>
      <c r="E3" s="186">
        <f>[1]Inputs!$M$43</f>
        <v>0.46592661151676018</v>
      </c>
      <c r="F3" s="186">
        <f>[1]Inputs!$M$43</f>
        <v>0.46592661151676018</v>
      </c>
      <c r="G3" s="186">
        <f>[1]Inputs!$M$43</f>
        <v>0.46592661151676018</v>
      </c>
      <c r="H3" s="186">
        <f>[1]Inputs!$M$43</f>
        <v>0.46592661151676018</v>
      </c>
      <c r="K3" s="186">
        <f t="shared" ref="K3:K5" si="1">D3</f>
        <v>0.46592661151676018</v>
      </c>
      <c r="L3" s="186">
        <f t="shared" si="0"/>
        <v>0.46592661151676018</v>
      </c>
      <c r="M3" s="186">
        <f t="shared" si="0"/>
        <v>0.46592661151676018</v>
      </c>
      <c r="N3" s="186">
        <f t="shared" si="0"/>
        <v>0.46592661151676018</v>
      </c>
      <c r="O3" s="186">
        <f t="shared" si="0"/>
        <v>0.46592661151676018</v>
      </c>
    </row>
    <row r="4" spans="2:15" x14ac:dyDescent="0.25">
      <c r="B4" t="s">
        <v>122</v>
      </c>
      <c r="D4" s="186">
        <f>[1]Inputs!$M$48</f>
        <v>0.16037758511933414</v>
      </c>
      <c r="E4" s="186">
        <f>[1]Inputs!$M$48</f>
        <v>0.16037758511933414</v>
      </c>
      <c r="F4" s="186">
        <f>[1]Inputs!$M$48</f>
        <v>0.16037758511933414</v>
      </c>
      <c r="G4" s="186">
        <f>[1]Inputs!$M$48</f>
        <v>0.16037758511933414</v>
      </c>
      <c r="H4" s="186">
        <f>[1]Inputs!$M$48</f>
        <v>0.16037758511933414</v>
      </c>
      <c r="K4" s="186">
        <f t="shared" si="1"/>
        <v>0.16037758511933414</v>
      </c>
      <c r="L4" s="186">
        <f t="shared" si="0"/>
        <v>0.16037758511933414</v>
      </c>
      <c r="M4" s="186">
        <f t="shared" si="0"/>
        <v>0.16037758511933414</v>
      </c>
      <c r="N4" s="186">
        <f t="shared" si="0"/>
        <v>0.16037758511933414</v>
      </c>
      <c r="O4" s="186">
        <f t="shared" si="0"/>
        <v>0.16037758511933414</v>
      </c>
    </row>
    <row r="5" spans="2:15" x14ac:dyDescent="0.25">
      <c r="B5" t="s">
        <v>123</v>
      </c>
      <c r="D5" s="186">
        <f>[1]Inputs!$H$13</f>
        <v>6.3420000000000004E-2</v>
      </c>
      <c r="E5" s="186">
        <f>[1]Inputs!$H$13</f>
        <v>6.3420000000000004E-2</v>
      </c>
      <c r="F5" s="186">
        <f>[1]Inputs!$H$13</f>
        <v>6.3420000000000004E-2</v>
      </c>
      <c r="G5" s="186">
        <f>[1]Inputs!$H$13</f>
        <v>6.3420000000000004E-2</v>
      </c>
      <c r="H5" s="186">
        <f>[1]Inputs!$H$13</f>
        <v>6.3420000000000004E-2</v>
      </c>
      <c r="K5" s="186">
        <f t="shared" si="1"/>
        <v>6.3420000000000004E-2</v>
      </c>
      <c r="L5" s="186">
        <f t="shared" si="0"/>
        <v>6.3420000000000004E-2</v>
      </c>
      <c r="M5" s="186">
        <f t="shared" si="0"/>
        <v>6.3420000000000004E-2</v>
      </c>
      <c r="N5" s="186">
        <f t="shared" si="0"/>
        <v>6.3420000000000004E-2</v>
      </c>
      <c r="O5" s="186">
        <f t="shared" si="0"/>
        <v>6.3420000000000004E-2</v>
      </c>
    </row>
    <row r="6" spans="2:15" s="187" customFormat="1" ht="15.75" x14ac:dyDescent="0.25">
      <c r="D6" s="246" t="s">
        <v>124</v>
      </c>
      <c r="E6" s="246"/>
      <c r="F6" s="246"/>
      <c r="G6" s="246"/>
      <c r="H6" s="246"/>
      <c r="J6" s="247" t="s">
        <v>125</v>
      </c>
      <c r="K6" s="247"/>
      <c r="L6" s="247"/>
      <c r="M6" s="247"/>
      <c r="N6" s="247"/>
      <c r="O6" s="247"/>
    </row>
    <row r="7" spans="2:15" x14ac:dyDescent="0.25">
      <c r="B7" s="188" t="s">
        <v>139</v>
      </c>
      <c r="C7" s="189"/>
      <c r="D7" s="189" t="s">
        <v>126</v>
      </c>
      <c r="E7" s="189" t="s">
        <v>127</v>
      </c>
      <c r="F7" s="189" t="s">
        <v>128</v>
      </c>
      <c r="G7" s="189" t="s">
        <v>129</v>
      </c>
      <c r="H7" s="189" t="s">
        <v>130</v>
      </c>
    </row>
    <row r="8" spans="2:15" x14ac:dyDescent="0.25">
      <c r="B8" s="190" t="s">
        <v>102</v>
      </c>
      <c r="C8" s="191"/>
      <c r="D8" s="192">
        <f>(D19*D$27)</f>
        <v>6401.7066245422493</v>
      </c>
      <c r="E8" s="192">
        <f t="shared" ref="E8:H8" si="2">(E19*E$27)</f>
        <v>6401.7066245422493</v>
      </c>
      <c r="F8" s="192">
        <f t="shared" si="2"/>
        <v>6472.1253974122137</v>
      </c>
      <c r="G8" s="192">
        <f t="shared" si="2"/>
        <v>6621.8386021051519</v>
      </c>
      <c r="H8" s="192">
        <f t="shared" si="2"/>
        <v>6845.4751283645974</v>
      </c>
    </row>
    <row r="9" spans="2:15" x14ac:dyDescent="0.25">
      <c r="B9" s="190" t="s">
        <v>103</v>
      </c>
      <c r="C9" s="191"/>
      <c r="D9" s="192">
        <f t="shared" ref="D9:H9" si="3">(D20*D$27)</f>
        <v>828.76232411054525</v>
      </c>
      <c r="E9" s="192">
        <f t="shared" si="3"/>
        <v>828.76232411054525</v>
      </c>
      <c r="F9" s="192">
        <f t="shared" si="3"/>
        <v>828.76232411054525</v>
      </c>
      <c r="G9" s="192">
        <f t="shared" si="3"/>
        <v>828.76232411054525</v>
      </c>
      <c r="H9" s="192">
        <f t="shared" si="3"/>
        <v>828.76232411054525</v>
      </c>
    </row>
    <row r="10" spans="2:15" x14ac:dyDescent="0.25">
      <c r="B10" s="190" t="s">
        <v>104</v>
      </c>
      <c r="C10" s="191"/>
      <c r="D10" s="192">
        <f t="shared" ref="D10:H10" si="4">(D21*D$27)</f>
        <v>0</v>
      </c>
      <c r="E10" s="192">
        <f t="shared" si="4"/>
        <v>0</v>
      </c>
      <c r="F10" s="192">
        <f t="shared" si="4"/>
        <v>0</v>
      </c>
      <c r="G10" s="192">
        <f t="shared" si="4"/>
        <v>0</v>
      </c>
      <c r="H10" s="192">
        <f t="shared" si="4"/>
        <v>0</v>
      </c>
    </row>
    <row r="11" spans="2:15" x14ac:dyDescent="0.25">
      <c r="B11" s="193" t="s">
        <v>131</v>
      </c>
      <c r="C11" s="193"/>
      <c r="D11" s="194">
        <f t="shared" ref="D11:H11" si="5">(D22*D$27)</f>
        <v>7230.468948652795</v>
      </c>
      <c r="E11" s="194">
        <f t="shared" si="5"/>
        <v>7230.468948652795</v>
      </c>
      <c r="F11" s="194">
        <f t="shared" si="5"/>
        <v>7300.8877215227585</v>
      </c>
      <c r="G11" s="194">
        <f t="shared" si="5"/>
        <v>7450.6009262156977</v>
      </c>
      <c r="H11" s="194">
        <f t="shared" si="5"/>
        <v>7674.2374524751422</v>
      </c>
    </row>
    <row r="12" spans="2:15" x14ac:dyDescent="0.25">
      <c r="B12" s="191" t="s">
        <v>108</v>
      </c>
      <c r="C12" s="191"/>
      <c r="D12" s="192">
        <f t="shared" ref="D12:H12" si="6">(D23*D$27)</f>
        <v>3368.8678969229481</v>
      </c>
      <c r="E12" s="192">
        <f t="shared" si="6"/>
        <v>3368.8678969229481</v>
      </c>
      <c r="F12" s="192">
        <f t="shared" si="6"/>
        <v>3401.6778771534182</v>
      </c>
      <c r="G12" s="192">
        <f t="shared" si="6"/>
        <v>3471.4332433153145</v>
      </c>
      <c r="H12" s="192">
        <f t="shared" si="6"/>
        <v>3575.6314522067569</v>
      </c>
    </row>
    <row r="13" spans="2:15" x14ac:dyDescent="0.25">
      <c r="B13" s="191" t="s">
        <v>109</v>
      </c>
      <c r="C13" s="191"/>
      <c r="D13" s="192">
        <f t="shared" ref="D13:H13" si="7">(D24*D$27)</f>
        <v>1159.6051492652659</v>
      </c>
      <c r="E13" s="192">
        <f t="shared" si="7"/>
        <v>1159.6051492652659</v>
      </c>
      <c r="F13" s="192">
        <f t="shared" si="7"/>
        <v>1170.8987420052179</v>
      </c>
      <c r="G13" s="192">
        <f t="shared" si="7"/>
        <v>1194.909384234348</v>
      </c>
      <c r="H13" s="192">
        <f t="shared" si="7"/>
        <v>1230.7756702603142</v>
      </c>
    </row>
    <row r="14" spans="2:15" x14ac:dyDescent="0.25">
      <c r="B14" s="191" t="s">
        <v>118</v>
      </c>
      <c r="C14" s="191"/>
      <c r="D14" s="192">
        <f t="shared" ref="D14:H14" si="8">(D25*D$27)</f>
        <v>745.75210131281676</v>
      </c>
      <c r="E14" s="192">
        <f t="shared" si="8"/>
        <v>745.75210131281676</v>
      </c>
      <c r="F14" s="192">
        <f t="shared" si="8"/>
        <v>753.01510848601401</v>
      </c>
      <c r="G14" s="192">
        <f t="shared" si="8"/>
        <v>768.45656017979934</v>
      </c>
      <c r="H14" s="192">
        <f t="shared" si="8"/>
        <v>791.52247894283539</v>
      </c>
    </row>
    <row r="15" spans="2:15" s="196" customFormat="1" x14ac:dyDescent="0.25">
      <c r="B15" s="195" t="s">
        <v>132</v>
      </c>
      <c r="C15" s="191"/>
      <c r="D15" s="192">
        <f t="shared" ref="D15:H15" si="9">(D26*D$27)</f>
        <v>12504.694096153828</v>
      </c>
      <c r="E15" s="192">
        <f t="shared" si="9"/>
        <v>12504.694096153828</v>
      </c>
      <c r="F15" s="192">
        <f t="shared" si="9"/>
        <v>12626.479449167407</v>
      </c>
      <c r="G15" s="192">
        <f t="shared" si="9"/>
        <v>12885.400113945161</v>
      </c>
      <c r="H15" s="192">
        <f t="shared" si="9"/>
        <v>13272.16705388505</v>
      </c>
    </row>
    <row r="16" spans="2:15" s="175" customFormat="1" x14ac:dyDescent="0.25">
      <c r="B16" s="197" t="s">
        <v>133</v>
      </c>
      <c r="C16" s="193"/>
      <c r="D16" s="194">
        <f t="shared" ref="D16:H16" si="10">(D27*D$27)</f>
        <v>1225</v>
      </c>
      <c r="E16" s="194">
        <f t="shared" si="10"/>
        <v>1225</v>
      </c>
      <c r="F16" s="194">
        <f t="shared" si="10"/>
        <v>1225</v>
      </c>
      <c r="G16" s="194">
        <f t="shared" si="10"/>
        <v>1225</v>
      </c>
      <c r="H16" s="194">
        <f t="shared" si="10"/>
        <v>1225</v>
      </c>
    </row>
    <row r="17" spans="2:15" s="175" customFormat="1" x14ac:dyDescent="0.25">
      <c r="C17" s="198"/>
    </row>
    <row r="18" spans="2:15" x14ac:dyDescent="0.25">
      <c r="B18" s="199" t="s">
        <v>138</v>
      </c>
      <c r="C18" s="180"/>
      <c r="D18" s="248" t="s">
        <v>134</v>
      </c>
      <c r="E18" s="249"/>
      <c r="F18" s="249"/>
      <c r="G18" s="249"/>
      <c r="H18" s="249"/>
      <c r="J18" s="180"/>
      <c r="K18" s="248" t="s">
        <v>134</v>
      </c>
      <c r="L18" s="249"/>
      <c r="M18" s="249"/>
      <c r="N18" s="249"/>
      <c r="O18" s="249"/>
    </row>
    <row r="19" spans="2:15" x14ac:dyDescent="0.25">
      <c r="B19" s="200" t="s">
        <v>102</v>
      </c>
      <c r="C19" s="201">
        <f>'Proposed price'!H10</f>
        <v>182.90590355834999</v>
      </c>
      <c r="D19" s="202">
        <f>C19*D$1</f>
        <v>182.90590355834999</v>
      </c>
      <c r="E19" s="202">
        <f>D19*E1</f>
        <v>182.90590355834999</v>
      </c>
      <c r="F19" s="202">
        <f>E19*F1</f>
        <v>184.91786849749181</v>
      </c>
      <c r="G19" s="202">
        <f>F19*G1</f>
        <v>189.19538863157578</v>
      </c>
      <c r="H19" s="202">
        <f>G19*H1</f>
        <v>195.58500366755993</v>
      </c>
      <c r="J19" s="201"/>
      <c r="K19" s="202">
        <f>J19*K$1</f>
        <v>0</v>
      </c>
      <c r="L19" s="202">
        <f>K19*L1</f>
        <v>0</v>
      </c>
      <c r="M19" s="202">
        <f>L19*M1</f>
        <v>0</v>
      </c>
      <c r="N19" s="202">
        <f>M19*N1</f>
        <v>0</v>
      </c>
      <c r="O19" s="202">
        <f>N19*O1</f>
        <v>0</v>
      </c>
    </row>
    <row r="20" spans="2:15" x14ac:dyDescent="0.25">
      <c r="B20" s="200" t="s">
        <v>103</v>
      </c>
      <c r="C20" s="201">
        <f>'Proposed price'!I10</f>
        <v>23.678923546015579</v>
      </c>
      <c r="D20" s="202">
        <f>C20</f>
        <v>23.678923546015579</v>
      </c>
      <c r="E20" s="202">
        <f t="shared" ref="E20:H21" si="11">D20</f>
        <v>23.678923546015579</v>
      </c>
      <c r="F20" s="202">
        <f t="shared" si="11"/>
        <v>23.678923546015579</v>
      </c>
      <c r="G20" s="202">
        <f t="shared" si="11"/>
        <v>23.678923546015579</v>
      </c>
      <c r="H20" s="202">
        <f t="shared" si="11"/>
        <v>23.678923546015579</v>
      </c>
      <c r="J20" s="201"/>
      <c r="K20" s="202">
        <f>J20</f>
        <v>0</v>
      </c>
      <c r="L20" s="202">
        <f t="shared" ref="L20:O21" si="12">K20</f>
        <v>0</v>
      </c>
      <c r="M20" s="202">
        <f t="shared" si="12"/>
        <v>0</v>
      </c>
      <c r="N20" s="202">
        <f t="shared" si="12"/>
        <v>0</v>
      </c>
      <c r="O20" s="202">
        <f t="shared" si="12"/>
        <v>0</v>
      </c>
    </row>
    <row r="21" spans="2:15" x14ac:dyDescent="0.25">
      <c r="B21" s="200" t="s">
        <v>104</v>
      </c>
      <c r="C21" s="201">
        <f>'Proposed price'!J10</f>
        <v>0</v>
      </c>
      <c r="D21" s="202">
        <f>C21</f>
        <v>0</v>
      </c>
      <c r="E21" s="202">
        <f t="shared" si="11"/>
        <v>0</v>
      </c>
      <c r="F21" s="202">
        <f t="shared" si="11"/>
        <v>0</v>
      </c>
      <c r="G21" s="202">
        <f t="shared" si="11"/>
        <v>0</v>
      </c>
      <c r="H21" s="202">
        <f t="shared" si="11"/>
        <v>0</v>
      </c>
      <c r="J21" s="201"/>
      <c r="K21" s="202">
        <f>J21</f>
        <v>0</v>
      </c>
      <c r="L21" s="202">
        <f t="shared" si="12"/>
        <v>0</v>
      </c>
      <c r="M21" s="202">
        <f t="shared" si="12"/>
        <v>0</v>
      </c>
      <c r="N21" s="202">
        <f t="shared" si="12"/>
        <v>0</v>
      </c>
      <c r="O21" s="202">
        <f t="shared" si="12"/>
        <v>0</v>
      </c>
    </row>
    <row r="22" spans="2:15" s="175" customFormat="1" x14ac:dyDescent="0.25">
      <c r="B22" s="203" t="s">
        <v>131</v>
      </c>
      <c r="C22" s="255">
        <f>'Proposed price'!M10</f>
        <v>206.58482710436559</v>
      </c>
      <c r="D22" s="193">
        <f>SUM(D19:D21)</f>
        <v>206.58482710436556</v>
      </c>
      <c r="E22" s="193">
        <f t="shared" ref="E22:H22" si="13">SUM(E19:E21)</f>
        <v>206.58482710436556</v>
      </c>
      <c r="F22" s="193">
        <f t="shared" si="13"/>
        <v>208.59679204350738</v>
      </c>
      <c r="G22" s="193">
        <f t="shared" si="13"/>
        <v>212.87431217759135</v>
      </c>
      <c r="H22" s="193">
        <f t="shared" si="13"/>
        <v>219.2639272135755</v>
      </c>
      <c r="J22" s="204"/>
      <c r="K22" s="191">
        <f>SUM(K19:K21)</f>
        <v>0</v>
      </c>
      <c r="L22" s="191">
        <f t="shared" ref="L22:O22" si="14">SUM(L19:L21)</f>
        <v>0</v>
      </c>
      <c r="M22" s="191">
        <f t="shared" si="14"/>
        <v>0</v>
      </c>
      <c r="N22" s="191">
        <f t="shared" si="14"/>
        <v>0</v>
      </c>
      <c r="O22" s="191">
        <f t="shared" si="14"/>
        <v>0</v>
      </c>
    </row>
    <row r="23" spans="2:15" x14ac:dyDescent="0.25">
      <c r="B23" s="200" t="s">
        <v>108</v>
      </c>
      <c r="C23" s="201">
        <f>'Proposed price'!N10</f>
        <v>96.253368483512801</v>
      </c>
      <c r="D23" s="202">
        <f>D22*D$3</f>
        <v>96.253368483512801</v>
      </c>
      <c r="E23" s="202">
        <f t="shared" ref="E23:H23" si="15">E22*E$3</f>
        <v>96.253368483512801</v>
      </c>
      <c r="F23" s="202">
        <f t="shared" si="15"/>
        <v>97.190796490097668</v>
      </c>
      <c r="G23" s="202">
        <f t="shared" si="15"/>
        <v>99.183806951866131</v>
      </c>
      <c r="H23" s="202">
        <f t="shared" si="15"/>
        <v>102.16089863447877</v>
      </c>
      <c r="J23" s="201"/>
      <c r="K23" s="202">
        <f>K22*K$3</f>
        <v>0</v>
      </c>
      <c r="L23" s="202">
        <f t="shared" ref="L23:O23" si="16">L22*L$3</f>
        <v>0</v>
      </c>
      <c r="M23" s="202">
        <f t="shared" si="16"/>
        <v>0</v>
      </c>
      <c r="N23" s="202">
        <f t="shared" si="16"/>
        <v>0</v>
      </c>
      <c r="O23" s="202">
        <f t="shared" si="16"/>
        <v>0</v>
      </c>
    </row>
    <row r="24" spans="2:15" x14ac:dyDescent="0.25">
      <c r="B24" s="200" t="s">
        <v>109</v>
      </c>
      <c r="C24" s="201">
        <f>'Proposed price'!O10</f>
        <v>33.131575693293314</v>
      </c>
      <c r="D24" s="202">
        <f>D22*D$4</f>
        <v>33.131575693293314</v>
      </c>
      <c r="E24" s="202">
        <f t="shared" ref="E24:H24" si="17">E22*E$4</f>
        <v>33.131575693293314</v>
      </c>
      <c r="F24" s="202">
        <f t="shared" si="17"/>
        <v>33.454249771577651</v>
      </c>
      <c r="G24" s="202">
        <f t="shared" si="17"/>
        <v>34.140268120981368</v>
      </c>
      <c r="H24" s="202">
        <f t="shared" si="17"/>
        <v>35.16501915029469</v>
      </c>
      <c r="J24" s="201"/>
      <c r="K24" s="202">
        <f>K22*K$4</f>
        <v>0</v>
      </c>
      <c r="L24" s="202">
        <f t="shared" ref="L24:O24" si="18">L22*L$4</f>
        <v>0</v>
      </c>
      <c r="M24" s="202">
        <f t="shared" si="18"/>
        <v>0</v>
      </c>
      <c r="N24" s="202">
        <f t="shared" si="18"/>
        <v>0</v>
      </c>
      <c r="O24" s="202">
        <f t="shared" si="18"/>
        <v>0</v>
      </c>
    </row>
    <row r="25" spans="2:15" x14ac:dyDescent="0.25">
      <c r="B25" s="200" t="s">
        <v>110</v>
      </c>
      <c r="C25" s="201">
        <f>'Proposed price'!P10</f>
        <v>21.307202894651912</v>
      </c>
      <c r="D25" s="202">
        <f>SUM(D22:D24)*D$5</f>
        <v>21.307202894651908</v>
      </c>
      <c r="E25" s="202">
        <f t="shared" ref="E25:H25" si="19">SUM(E22:E24)*E$5</f>
        <v>21.307202894651908</v>
      </c>
      <c r="F25" s="202">
        <f t="shared" si="19"/>
        <v>21.514717385314686</v>
      </c>
      <c r="G25" s="202">
        <f t="shared" si="19"/>
        <v>21.955901719422837</v>
      </c>
      <c r="H25" s="202">
        <f t="shared" si="19"/>
        <v>22.614927969795296</v>
      </c>
      <c r="J25" s="201"/>
      <c r="K25" s="202">
        <f>SUM(K22:K24)*K$5</f>
        <v>0</v>
      </c>
      <c r="L25" s="202">
        <f t="shared" ref="L25:O25" si="20">SUM(L22:L24)*L$5</f>
        <v>0</v>
      </c>
      <c r="M25" s="202">
        <f t="shared" si="20"/>
        <v>0</v>
      </c>
      <c r="N25" s="202">
        <f t="shared" si="20"/>
        <v>0</v>
      </c>
      <c r="O25" s="202">
        <f t="shared" si="20"/>
        <v>0</v>
      </c>
    </row>
    <row r="26" spans="2:15" s="175" customFormat="1" x14ac:dyDescent="0.25">
      <c r="B26" s="205" t="s">
        <v>135</v>
      </c>
      <c r="C26" s="206">
        <f>'Proposed price'!Q10</f>
        <v>357.27697417582363</v>
      </c>
      <c r="D26" s="207">
        <f>SUM(D22:D25)</f>
        <v>357.27697417582363</v>
      </c>
      <c r="E26" s="207">
        <f t="shared" ref="E26:H26" si="21">SUM(E22:E25)</f>
        <v>357.27697417582363</v>
      </c>
      <c r="F26" s="207">
        <f t="shared" si="21"/>
        <v>360.75655569049735</v>
      </c>
      <c r="G26" s="207">
        <f t="shared" si="21"/>
        <v>368.15428896986174</v>
      </c>
      <c r="H26" s="207">
        <f t="shared" si="21"/>
        <v>379.20477296814431</v>
      </c>
      <c r="J26" s="206"/>
      <c r="K26" s="207">
        <f>SUM(K22:K25)</f>
        <v>0</v>
      </c>
      <c r="L26" s="207">
        <f t="shared" ref="L26:O26" si="22">SUM(L22:L25)</f>
        <v>0</v>
      </c>
      <c r="M26" s="207">
        <f t="shared" si="22"/>
        <v>0</v>
      </c>
      <c r="N26" s="207">
        <f t="shared" si="22"/>
        <v>0</v>
      </c>
      <c r="O26" s="207">
        <f t="shared" si="22"/>
        <v>0</v>
      </c>
    </row>
    <row r="27" spans="2:15" x14ac:dyDescent="0.25">
      <c r="B27" s="208" t="s">
        <v>136</v>
      </c>
      <c r="C27" s="202"/>
      <c r="D27" s="209">
        <f>'Forecast Revenue - Costs'!D11</f>
        <v>35</v>
      </c>
      <c r="E27" s="209">
        <f>'Forecast Revenue - Costs'!E11</f>
        <v>35</v>
      </c>
      <c r="F27" s="209">
        <f>'Forecast Revenue - Costs'!F11</f>
        <v>35</v>
      </c>
      <c r="G27" s="209">
        <f>'Forecast Revenue - Costs'!G11</f>
        <v>35</v>
      </c>
      <c r="H27" s="209">
        <f>'Forecast Revenue - Costs'!H11</f>
        <v>35</v>
      </c>
      <c r="J27" s="202"/>
      <c r="K27" s="209"/>
      <c r="L27" s="209"/>
      <c r="M27" s="209"/>
      <c r="N27" s="209"/>
      <c r="O27" s="209"/>
    </row>
    <row r="28" spans="2:15" s="175" customFormat="1" x14ac:dyDescent="0.25">
      <c r="B28" s="195" t="s">
        <v>137</v>
      </c>
      <c r="C28" s="193"/>
      <c r="D28" s="194">
        <f>D26*D27</f>
        <v>12504.694096153828</v>
      </c>
      <c r="E28" s="194">
        <f t="shared" ref="E28:H28" si="23">E26*E27</f>
        <v>12504.694096153828</v>
      </c>
      <c r="F28" s="194">
        <f t="shared" si="23"/>
        <v>12626.479449167407</v>
      </c>
      <c r="G28" s="194">
        <f t="shared" si="23"/>
        <v>12885.400113945161</v>
      </c>
      <c r="H28" s="194">
        <f t="shared" si="23"/>
        <v>13272.16705388505</v>
      </c>
      <c r="J28" s="193"/>
      <c r="K28" s="194"/>
      <c r="L28" s="194"/>
      <c r="M28" s="194"/>
      <c r="N28" s="194"/>
      <c r="O28" s="194"/>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C37" sqref="C37"/>
    </sheetView>
  </sheetViews>
  <sheetFormatPr defaultColWidth="9.140625" defaultRowHeight="15" x14ac:dyDescent="0.25"/>
  <cols>
    <col min="1" max="1" width="3.28515625" style="131" customWidth="1"/>
    <col min="2" max="2" width="66.42578125" style="131" customWidth="1"/>
    <col min="3" max="3" width="65.140625" style="131" customWidth="1"/>
    <col min="4" max="4" width="11.85546875" style="131" customWidth="1"/>
    <col min="5" max="8" width="11.28515625" style="131" customWidth="1"/>
    <col min="9" max="9" width="12.7109375" style="131" customWidth="1"/>
    <col min="10" max="16384" width="9.140625" style="131"/>
  </cols>
  <sheetData>
    <row r="2" spans="2:9" x14ac:dyDescent="0.25">
      <c r="B2" s="129" t="s">
        <v>50</v>
      </c>
      <c r="C2" s="130"/>
      <c r="D2" s="130"/>
      <c r="E2" s="130"/>
      <c r="F2" s="130"/>
      <c r="G2" s="130"/>
      <c r="H2" s="130"/>
      <c r="I2" s="130"/>
    </row>
    <row r="3" spans="2:9" x14ac:dyDescent="0.25">
      <c r="B3" s="132"/>
      <c r="C3" s="132"/>
      <c r="D3" s="132"/>
      <c r="E3" s="132"/>
      <c r="F3" s="132"/>
      <c r="G3" s="132"/>
      <c r="H3" s="132"/>
      <c r="I3" s="132"/>
    </row>
    <row r="4" spans="2:9" x14ac:dyDescent="0.25">
      <c r="B4" s="256" t="s">
        <v>74</v>
      </c>
      <c r="C4" s="256" t="s">
        <v>3</v>
      </c>
      <c r="D4" s="257" t="s">
        <v>58</v>
      </c>
      <c r="E4" s="257" t="s">
        <v>59</v>
      </c>
      <c r="F4" s="257" t="s">
        <v>60</v>
      </c>
      <c r="G4" s="257" t="s">
        <v>75</v>
      </c>
      <c r="H4" s="257" t="s">
        <v>61</v>
      </c>
      <c r="I4" s="258" t="s">
        <v>1</v>
      </c>
    </row>
    <row r="5" spans="2:9" x14ac:dyDescent="0.25">
      <c r="B5" s="133" t="s">
        <v>81</v>
      </c>
      <c r="C5" s="4" t="s">
        <v>140</v>
      </c>
      <c r="D5" s="134">
        <f>'Forecasts by year'!D28</f>
        <v>12504.694096153828</v>
      </c>
      <c r="E5" s="134">
        <f>'Forecasts by year'!E28</f>
        <v>12504.694096153828</v>
      </c>
      <c r="F5" s="134">
        <f>'Forecasts by year'!F28</f>
        <v>12626.479449167407</v>
      </c>
      <c r="G5" s="134">
        <f>'Forecasts by year'!G28</f>
        <v>12885.400113945161</v>
      </c>
      <c r="H5" s="134">
        <f>'Forecasts by year'!H28</f>
        <v>13272.16705388505</v>
      </c>
      <c r="I5" s="262">
        <f>SUM(D5:H5)</f>
        <v>63793.434809305276</v>
      </c>
    </row>
    <row r="6" spans="2:9" x14ac:dyDescent="0.25">
      <c r="B6" s="260" t="s">
        <v>1</v>
      </c>
      <c r="C6" s="260"/>
      <c r="D6" s="263">
        <f>SUM(D5:D5)</f>
        <v>12504.694096153828</v>
      </c>
      <c r="E6" s="263">
        <f>SUM(E5:E5)</f>
        <v>12504.694096153828</v>
      </c>
      <c r="F6" s="263">
        <f>SUM(F5:F5)</f>
        <v>12626.479449167407</v>
      </c>
      <c r="G6" s="263">
        <f>SUM(G5:G5)</f>
        <v>12885.400113945161</v>
      </c>
      <c r="H6" s="263">
        <f>SUM(H5:H5)</f>
        <v>13272.16705388505</v>
      </c>
      <c r="I6" s="263">
        <f>SUM(I5:I5)</f>
        <v>63793.434809305276</v>
      </c>
    </row>
    <row r="7" spans="2:9" x14ac:dyDescent="0.25">
      <c r="B7" s="132"/>
      <c r="C7" s="132"/>
      <c r="D7" s="132"/>
      <c r="E7" s="132"/>
      <c r="F7" s="132"/>
      <c r="G7" s="132"/>
      <c r="H7" s="132"/>
      <c r="I7" s="132"/>
    </row>
    <row r="8" spans="2:9" x14ac:dyDescent="0.25">
      <c r="B8" s="129" t="s">
        <v>26</v>
      </c>
      <c r="C8" s="130"/>
      <c r="D8" s="130"/>
      <c r="E8" s="130"/>
      <c r="F8" s="130"/>
      <c r="G8" s="130"/>
      <c r="H8" s="130"/>
      <c r="I8" s="130"/>
    </row>
    <row r="9" spans="2:9" x14ac:dyDescent="0.25">
      <c r="B9" s="132"/>
      <c r="C9" s="132"/>
      <c r="D9" s="132"/>
      <c r="E9" s="132"/>
      <c r="F9" s="132"/>
      <c r="G9" s="132"/>
      <c r="H9" s="132"/>
      <c r="I9" s="132"/>
    </row>
    <row r="10" spans="2:9" x14ac:dyDescent="0.25">
      <c r="B10" s="256" t="s">
        <v>74</v>
      </c>
      <c r="C10" s="256" t="s">
        <v>3</v>
      </c>
      <c r="D10" s="257" t="s">
        <v>58</v>
      </c>
      <c r="E10" s="257" t="s">
        <v>59</v>
      </c>
      <c r="F10" s="257" t="s">
        <v>60</v>
      </c>
      <c r="G10" s="257" t="s">
        <v>75</v>
      </c>
      <c r="H10" s="257" t="s">
        <v>61</v>
      </c>
      <c r="I10" s="258" t="s">
        <v>1</v>
      </c>
    </row>
    <row r="11" spans="2:9" x14ac:dyDescent="0.25">
      <c r="B11" s="133" t="s">
        <v>81</v>
      </c>
      <c r="C11" s="4" t="s">
        <v>140</v>
      </c>
      <c r="D11" s="135">
        <v>35</v>
      </c>
      <c r="E11" s="135">
        <v>35</v>
      </c>
      <c r="F11" s="135">
        <v>35</v>
      </c>
      <c r="G11" s="135">
        <v>35</v>
      </c>
      <c r="H11" s="135">
        <v>35</v>
      </c>
      <c r="I11" s="259">
        <f>SUM(D11:H11)</f>
        <v>175</v>
      </c>
    </row>
    <row r="12" spans="2:9" x14ac:dyDescent="0.25">
      <c r="B12" s="260" t="s">
        <v>16</v>
      </c>
      <c r="C12" s="260"/>
      <c r="D12" s="261">
        <f>SUM(D11:D11)</f>
        <v>35</v>
      </c>
      <c r="E12" s="261">
        <f>SUM(E11:E11)</f>
        <v>35</v>
      </c>
      <c r="F12" s="261">
        <f>SUM(F11:F11)</f>
        <v>35</v>
      </c>
      <c r="G12" s="261">
        <f>SUM(G11:G11)</f>
        <v>35</v>
      </c>
      <c r="H12" s="261">
        <f>SUM(H11:H11)</f>
        <v>35</v>
      </c>
      <c r="I12" s="261">
        <f>SUM(I11:I11)</f>
        <v>175</v>
      </c>
    </row>
    <row r="13" spans="2:9" x14ac:dyDescent="0.25">
      <c r="B13" s="132"/>
      <c r="C13" s="132"/>
      <c r="D13" s="136"/>
      <c r="E13" s="136"/>
      <c r="F13" s="136"/>
      <c r="G13" s="136"/>
      <c r="H13" s="136"/>
      <c r="I13" s="136"/>
    </row>
    <row r="14" spans="2:9" x14ac:dyDescent="0.25">
      <c r="B14" s="137" t="s">
        <v>6</v>
      </c>
      <c r="C14" s="132"/>
      <c r="D14" s="136"/>
      <c r="E14" s="136"/>
      <c r="F14" s="136"/>
      <c r="G14" s="136"/>
      <c r="H14" s="136"/>
      <c r="I14" s="136"/>
    </row>
    <row r="15" spans="2:9" x14ac:dyDescent="0.25">
      <c r="B15" s="250" t="s">
        <v>88</v>
      </c>
      <c r="C15" s="250"/>
      <c r="D15" s="250"/>
      <c r="E15" s="250"/>
      <c r="F15" s="250"/>
      <c r="G15" s="250"/>
      <c r="H15" s="250"/>
      <c r="I15" s="250"/>
    </row>
    <row r="16" spans="2:9" x14ac:dyDescent="0.25">
      <c r="B16" s="251"/>
      <c r="C16" s="251"/>
      <c r="D16" s="251"/>
      <c r="E16" s="251"/>
      <c r="F16" s="251"/>
      <c r="G16" s="251"/>
      <c r="H16" s="251"/>
      <c r="I16" s="251"/>
    </row>
    <row r="17" spans="2:9" x14ac:dyDescent="0.25">
      <c r="B17" s="132"/>
      <c r="C17" s="132"/>
      <c r="D17" s="136"/>
      <c r="E17" s="136"/>
      <c r="F17" s="136"/>
      <c r="G17" s="136"/>
      <c r="H17" s="136"/>
      <c r="I17" s="136"/>
    </row>
    <row r="18" spans="2:9" x14ac:dyDescent="0.25">
      <c r="B18" s="129" t="s">
        <v>27</v>
      </c>
      <c r="C18" s="130"/>
      <c r="D18" s="130"/>
      <c r="E18" s="130"/>
      <c r="F18" s="130"/>
      <c r="G18" s="130"/>
      <c r="H18" s="130"/>
      <c r="I18" s="130"/>
    </row>
    <row r="19" spans="2:9" x14ac:dyDescent="0.25">
      <c r="B19" s="132"/>
      <c r="C19" s="132"/>
      <c r="D19" s="132"/>
      <c r="E19" s="132"/>
      <c r="F19" s="132"/>
      <c r="G19" s="132"/>
      <c r="H19" s="132"/>
      <c r="I19" s="132"/>
    </row>
    <row r="20" spans="2:9" x14ac:dyDescent="0.25">
      <c r="B20" s="138" t="s">
        <v>25</v>
      </c>
      <c r="C20" s="139"/>
      <c r="D20" s="139"/>
      <c r="E20" s="139"/>
      <c r="F20" s="139"/>
      <c r="G20" s="139"/>
      <c r="H20" s="139"/>
      <c r="I20" s="139"/>
    </row>
    <row r="21" spans="2:9" x14ac:dyDescent="0.25">
      <c r="B21" s="264" t="s">
        <v>142</v>
      </c>
      <c r="C21" s="252"/>
      <c r="D21" s="252"/>
      <c r="E21" s="252"/>
      <c r="F21" s="252"/>
      <c r="G21" s="252"/>
      <c r="H21" s="252"/>
      <c r="I21" s="252"/>
    </row>
    <row r="22" spans="2:9" x14ac:dyDescent="0.25">
      <c r="B22" s="253"/>
      <c r="C22" s="253"/>
      <c r="D22" s="253"/>
      <c r="E22" s="253"/>
      <c r="F22" s="253"/>
      <c r="G22" s="253"/>
      <c r="H22" s="253"/>
      <c r="I22" s="253"/>
    </row>
    <row r="23" spans="2:9" x14ac:dyDescent="0.25">
      <c r="B23" s="140"/>
      <c r="C23" s="141"/>
      <c r="D23" s="141"/>
      <c r="E23" s="141"/>
      <c r="F23" s="141"/>
      <c r="G23" s="141"/>
      <c r="H23" s="141"/>
      <c r="I23" s="141"/>
    </row>
    <row r="24" spans="2:9" x14ac:dyDescent="0.25">
      <c r="B24" s="132"/>
      <c r="C24" s="132"/>
      <c r="D24" s="132"/>
      <c r="E24" s="132"/>
      <c r="F24" s="132"/>
      <c r="G24" s="132"/>
      <c r="H24" s="132"/>
      <c r="I24" s="132"/>
    </row>
    <row r="25" spans="2:9" customFormat="1" x14ac:dyDescent="0.25">
      <c r="B25" s="174" t="s">
        <v>47</v>
      </c>
      <c r="C25" s="29"/>
      <c r="D25" s="254" t="s">
        <v>114</v>
      </c>
      <c r="E25" s="254"/>
      <c r="F25" s="254"/>
      <c r="G25" s="254"/>
      <c r="H25" s="254"/>
      <c r="I25" s="29"/>
    </row>
    <row r="26" spans="2:9" customFormat="1" ht="15.75" customHeight="1" x14ac:dyDescent="0.25">
      <c r="B26" s="2" t="s">
        <v>19</v>
      </c>
      <c r="C26" s="20" t="s">
        <v>3</v>
      </c>
      <c r="D26" s="53" t="s">
        <v>58</v>
      </c>
      <c r="E26" s="53" t="s">
        <v>59</v>
      </c>
      <c r="F26" s="53" t="s">
        <v>60</v>
      </c>
      <c r="G26" s="53" t="s">
        <v>75</v>
      </c>
      <c r="H26" s="109" t="s">
        <v>61</v>
      </c>
      <c r="I26" s="21" t="s">
        <v>1</v>
      </c>
    </row>
    <row r="27" spans="2:9" s="175" customFormat="1" x14ac:dyDescent="0.25">
      <c r="B27" s="176" t="s">
        <v>115</v>
      </c>
      <c r="C27" s="177"/>
      <c r="D27" s="178">
        <f>'Forecasts by year'!D8</f>
        <v>6401.7066245422493</v>
      </c>
      <c r="E27" s="178">
        <f>'Forecasts by year'!E8</f>
        <v>6401.7066245422493</v>
      </c>
      <c r="F27" s="178">
        <f>'Forecasts by year'!F8</f>
        <v>6472.1253974122137</v>
      </c>
      <c r="G27" s="178">
        <f>'Forecasts by year'!G8</f>
        <v>6621.8386021051519</v>
      </c>
      <c r="H27" s="178">
        <f>'Forecasts by year'!H8</f>
        <v>6845.4751283645974</v>
      </c>
      <c r="I27" s="179">
        <f t="shared" ref="I27:I29" si="0">SUM(D27:H27)</f>
        <v>32742.852376966461</v>
      </c>
    </row>
    <row r="28" spans="2:9" s="175" customFormat="1" x14ac:dyDescent="0.25">
      <c r="B28" s="176" t="s">
        <v>116</v>
      </c>
      <c r="C28" s="180"/>
      <c r="D28" s="178">
        <f>'Forecasts by year'!D9</f>
        <v>828.76232411054525</v>
      </c>
      <c r="E28" s="178">
        <f>'Forecasts by year'!E9</f>
        <v>828.76232411054525</v>
      </c>
      <c r="F28" s="178">
        <f>'Forecasts by year'!F9</f>
        <v>828.76232411054525</v>
      </c>
      <c r="G28" s="178">
        <f>'Forecasts by year'!G9</f>
        <v>828.76232411054525</v>
      </c>
      <c r="H28" s="178">
        <f>'Forecasts by year'!H9</f>
        <v>828.76232411054525</v>
      </c>
      <c r="I28" s="179">
        <f t="shared" si="0"/>
        <v>4143.8116205527258</v>
      </c>
    </row>
    <row r="29" spans="2:9" s="175" customFormat="1" x14ac:dyDescent="0.25">
      <c r="B29" s="176" t="s">
        <v>104</v>
      </c>
      <c r="C29" s="180"/>
      <c r="D29" s="178">
        <f>'Forecasts by year'!D10</f>
        <v>0</v>
      </c>
      <c r="E29" s="178">
        <f>'Forecasts by year'!E10</f>
        <v>0</v>
      </c>
      <c r="F29" s="178">
        <f>'Forecasts by year'!F10</f>
        <v>0</v>
      </c>
      <c r="G29" s="178">
        <f>'Forecasts by year'!G10</f>
        <v>0</v>
      </c>
      <c r="H29" s="178">
        <f>'Forecasts by year'!H10</f>
        <v>0</v>
      </c>
      <c r="I29" s="179">
        <f t="shared" si="0"/>
        <v>0</v>
      </c>
    </row>
    <row r="30" spans="2:9" s="175" customFormat="1" x14ac:dyDescent="0.25">
      <c r="B30" s="181" t="s">
        <v>117</v>
      </c>
      <c r="C30" s="180"/>
      <c r="D30" s="182">
        <f>'Forecasts by year'!D11</f>
        <v>7230.468948652795</v>
      </c>
      <c r="E30" s="182">
        <f>'Forecasts by year'!E11</f>
        <v>7230.468948652795</v>
      </c>
      <c r="F30" s="182">
        <f>'Forecasts by year'!F11</f>
        <v>7300.8877215227585</v>
      </c>
      <c r="G30" s="182">
        <f>'Forecasts by year'!G11</f>
        <v>7450.6009262156977</v>
      </c>
      <c r="H30" s="182">
        <f>'Forecasts by year'!H11</f>
        <v>7674.2374524751422</v>
      </c>
      <c r="I30" s="179">
        <f>SUM(D30:H30)</f>
        <v>36886.663997519187</v>
      </c>
    </row>
    <row r="31" spans="2:9" customFormat="1" x14ac:dyDescent="0.25">
      <c r="B31" s="5" t="s">
        <v>108</v>
      </c>
      <c r="C31" s="10"/>
      <c r="D31" s="178">
        <f>'Forecasts by year'!D12</f>
        <v>3368.8678969229481</v>
      </c>
      <c r="E31" s="178">
        <f>'Forecasts by year'!E12</f>
        <v>3368.8678969229481</v>
      </c>
      <c r="F31" s="178">
        <f>'Forecasts by year'!F12</f>
        <v>3401.6778771534182</v>
      </c>
      <c r="G31" s="178">
        <f>'Forecasts by year'!G12</f>
        <v>3471.4332433153145</v>
      </c>
      <c r="H31" s="178">
        <f>'Forecasts by year'!H12</f>
        <v>3575.6314522067569</v>
      </c>
      <c r="I31" s="179">
        <f>SUM(D31:H31)</f>
        <v>17186.478366521384</v>
      </c>
    </row>
    <row r="32" spans="2:9" customFormat="1" x14ac:dyDescent="0.25">
      <c r="B32" s="5" t="s">
        <v>109</v>
      </c>
      <c r="C32" s="4"/>
      <c r="D32" s="178">
        <f>'Forecasts by year'!D13</f>
        <v>1159.6051492652659</v>
      </c>
      <c r="E32" s="178">
        <f>'Forecasts by year'!E13</f>
        <v>1159.6051492652659</v>
      </c>
      <c r="F32" s="178">
        <f>'Forecasts by year'!F13</f>
        <v>1170.8987420052179</v>
      </c>
      <c r="G32" s="178">
        <f>'Forecasts by year'!G13</f>
        <v>1194.909384234348</v>
      </c>
      <c r="H32" s="178">
        <f>'Forecasts by year'!H13</f>
        <v>1230.7756702603142</v>
      </c>
      <c r="I32" s="179">
        <f>SUM(D32:H32)</f>
        <v>5915.7940950304128</v>
      </c>
    </row>
    <row r="33" spans="2:9" customFormat="1" x14ac:dyDescent="0.25">
      <c r="B33" s="5" t="s">
        <v>118</v>
      </c>
      <c r="C33" s="4"/>
      <c r="D33" s="178">
        <f>'Forecasts by year'!D14</f>
        <v>745.75210131281676</v>
      </c>
      <c r="E33" s="178">
        <f>'Forecasts by year'!E14</f>
        <v>745.75210131281676</v>
      </c>
      <c r="F33" s="178">
        <f>'Forecasts by year'!F14</f>
        <v>753.01510848601401</v>
      </c>
      <c r="G33" s="178">
        <f>'Forecasts by year'!G14</f>
        <v>768.45656017979934</v>
      </c>
      <c r="H33" s="178">
        <f>'Forecasts by year'!H14</f>
        <v>791.52247894283539</v>
      </c>
      <c r="I33" s="179">
        <f>SUM(D33:H33)</f>
        <v>3804.4983502342825</v>
      </c>
    </row>
    <row r="34" spans="2:9" customFormat="1" x14ac:dyDescent="0.25">
      <c r="B34" s="183" t="s">
        <v>1</v>
      </c>
      <c r="C34" s="22"/>
      <c r="D34" s="184">
        <f>SUM(D30:D33)</f>
        <v>12504.694096153826</v>
      </c>
      <c r="E34" s="184">
        <f t="shared" ref="E34:H34" si="1">SUM(E30:E33)</f>
        <v>12504.694096153826</v>
      </c>
      <c r="F34" s="184">
        <f t="shared" si="1"/>
        <v>12626.479449167409</v>
      </c>
      <c r="G34" s="184">
        <f t="shared" si="1"/>
        <v>12885.400113945159</v>
      </c>
      <c r="H34" s="184">
        <f t="shared" si="1"/>
        <v>13272.167053885049</v>
      </c>
      <c r="I34" s="23">
        <f>SUM(I30:I33)</f>
        <v>63793.434809305261</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2018-04-17T22:16:23Z</dcterms:modified>
</cp:coreProperties>
</file>