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2BBDE8B9-3658-43B3-8AEB-D2B512D1BF0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I5" i="15"/>
  <c r="I6" i="15"/>
  <c r="I7" i="15"/>
  <c r="I8" i="15"/>
  <c r="B20" i="9"/>
  <c r="H5" i="17" l="1"/>
  <c r="G5" i="17"/>
  <c r="F5" i="17"/>
  <c r="E5" i="17"/>
  <c r="D5" i="17"/>
  <c r="H2" i="17"/>
  <c r="G2" i="17"/>
  <c r="F2" i="17"/>
  <c r="E2" i="17"/>
  <c r="D2" i="17"/>
  <c r="H1" i="17"/>
  <c r="G1" i="17"/>
  <c r="F1" i="17"/>
  <c r="E1" i="17"/>
  <c r="D1" i="17"/>
  <c r="P8" i="11"/>
  <c r="L8" i="11"/>
  <c r="I7" i="11"/>
  <c r="H7" i="11"/>
  <c r="D11" i="8" l="1"/>
  <c r="D9" i="8"/>
  <c r="E27" i="17" l="1"/>
  <c r="F27" i="17"/>
  <c r="G27" i="17"/>
  <c r="H27" i="17"/>
  <c r="D27" i="17"/>
  <c r="K21" i="17"/>
  <c r="L21" i="17" s="1"/>
  <c r="M21" i="17" s="1"/>
  <c r="N21" i="17" s="1"/>
  <c r="O21" i="17" s="1"/>
  <c r="K20" i="17"/>
  <c r="L20" i="17" s="1"/>
  <c r="M20" i="17" s="1"/>
  <c r="N20" i="17" s="1"/>
  <c r="O20" i="17" s="1"/>
  <c r="N5" i="17"/>
  <c r="L5" i="17"/>
  <c r="K5" i="17"/>
  <c r="O1" i="17"/>
  <c r="N1" i="17"/>
  <c r="M1" i="17"/>
  <c r="L1" i="17"/>
  <c r="G9" i="11"/>
  <c r="J9" i="11"/>
  <c r="C21" i="17" s="1"/>
  <c r="D21" i="17" s="1"/>
  <c r="E21" i="17" s="1"/>
  <c r="K9" i="11"/>
  <c r="L9" i="11"/>
  <c r="F9" i="11"/>
  <c r="I9" i="11"/>
  <c r="C20" i="17" s="1"/>
  <c r="D20" i="17" s="1"/>
  <c r="F21" i="17" l="1"/>
  <c r="G21" i="17" s="1"/>
  <c r="G10" i="17" s="1"/>
  <c r="G29" i="16" s="1"/>
  <c r="E10" i="17"/>
  <c r="E29" i="16" s="1"/>
  <c r="D9" i="17"/>
  <c r="D28" i="16" s="1"/>
  <c r="D10" i="17"/>
  <c r="D29" i="16" s="1"/>
  <c r="E20" i="17"/>
  <c r="E9" i="17" s="1"/>
  <c r="E28" i="16" s="1"/>
  <c r="M5" i="17"/>
  <c r="K1" i="17"/>
  <c r="O5" i="17"/>
  <c r="M7" i="11"/>
  <c r="H9" i="11"/>
  <c r="C19" i="17" s="1"/>
  <c r="D19" i="17" s="1"/>
  <c r="D8" i="17" s="1"/>
  <c r="D27" i="16" s="1"/>
  <c r="I14" i="13"/>
  <c r="G17" i="13"/>
  <c r="H17" i="13"/>
  <c r="I6" i="13"/>
  <c r="G10" i="13"/>
  <c r="H10" i="13"/>
  <c r="I14" i="15"/>
  <c r="I13" i="15"/>
  <c r="G15" i="15"/>
  <c r="H15" i="15"/>
  <c r="I4" i="15"/>
  <c r="G9" i="15"/>
  <c r="H9" i="15"/>
  <c r="H21" i="17" l="1"/>
  <c r="H10" i="17" s="1"/>
  <c r="H29" i="16" s="1"/>
  <c r="M9" i="11"/>
  <c r="C22" i="17" s="1"/>
  <c r="F10" i="17"/>
  <c r="F29" i="16" s="1"/>
  <c r="D22" i="17"/>
  <c r="D11" i="17" s="1"/>
  <c r="D30" i="16" s="1"/>
  <c r="E19" i="17"/>
  <c r="E8" i="17" s="1"/>
  <c r="E27" i="16" s="1"/>
  <c r="K19" i="17"/>
  <c r="F20" i="17"/>
  <c r="F9" i="17" s="1"/>
  <c r="F28" i="16" s="1"/>
  <c r="C11" i="16"/>
  <c r="I29" i="16" l="1"/>
  <c r="C45" i="8"/>
  <c r="G20" i="17"/>
  <c r="G9" i="17" s="1"/>
  <c r="G28" i="16" s="1"/>
  <c r="L19" i="17"/>
  <c r="K22" i="17"/>
  <c r="E22" i="17"/>
  <c r="E11" i="17" s="1"/>
  <c r="E30" i="16" s="1"/>
  <c r="F19" i="17"/>
  <c r="F8" i="17" s="1"/>
  <c r="F27" i="16" s="1"/>
  <c r="I11" i="16"/>
  <c r="G12" i="16"/>
  <c r="F61" i="8" s="1"/>
  <c r="D45" i="8" l="1"/>
  <c r="G19" i="17"/>
  <c r="G8" i="17" s="1"/>
  <c r="G27" i="16" s="1"/>
  <c r="F22" i="17"/>
  <c r="F11" i="17" s="1"/>
  <c r="F30" i="16" s="1"/>
  <c r="L22" i="17"/>
  <c r="M19" i="17"/>
  <c r="H20" i="17"/>
  <c r="H9" i="17" s="1"/>
  <c r="H28" i="16" s="1"/>
  <c r="I28" i="16" s="1"/>
  <c r="E45" i="8" l="1"/>
  <c r="M22" i="17"/>
  <c r="N19" i="17"/>
  <c r="G22" i="17"/>
  <c r="G11" i="17" s="1"/>
  <c r="G30" i="16" s="1"/>
  <c r="H19" i="17"/>
  <c r="H8" i="17" s="1"/>
  <c r="H27" i="16" s="1"/>
  <c r="I27" i="16" s="1"/>
  <c r="H12" i="16"/>
  <c r="G61" i="8" s="1"/>
  <c r="F45" i="8" l="1"/>
  <c r="H22" i="17"/>
  <c r="H11" i="17" s="1"/>
  <c r="H30" i="16" s="1"/>
  <c r="O19" i="17"/>
  <c r="O22" i="17" s="1"/>
  <c r="N22" i="17"/>
  <c r="G45" i="8" l="1"/>
  <c r="I30" i="16"/>
  <c r="F15" i="15"/>
  <c r="E15" i="15"/>
  <c r="D15" i="15"/>
  <c r="I15" i="15" l="1"/>
  <c r="E9" i="15"/>
  <c r="D9" i="15"/>
  <c r="F12" i="16"/>
  <c r="E61" i="8" s="1"/>
  <c r="E12" i="16"/>
  <c r="D61" i="8" s="1"/>
  <c r="D12" i="16"/>
  <c r="C61" i="8" s="1"/>
  <c r="I12" i="16"/>
  <c r="C5" i="16"/>
  <c r="F17" i="13"/>
  <c r="E17" i="13"/>
  <c r="D17" i="13"/>
  <c r="F10" i="13"/>
  <c r="E10" i="13"/>
  <c r="D10" i="13"/>
  <c r="I10" i="13" l="1"/>
  <c r="I17" i="13"/>
  <c r="F9" i="15"/>
  <c r="I9" i="15" l="1"/>
  <c r="D3" i="9" l="1"/>
  <c r="H61" i="8" l="1"/>
  <c r="H45" i="8" l="1"/>
  <c r="H4" i="17" l="1"/>
  <c r="D4" i="17"/>
  <c r="G4" i="17"/>
  <c r="O7" i="11"/>
  <c r="O9" i="11" s="1"/>
  <c r="C24" i="17" s="1"/>
  <c r="F4" i="17"/>
  <c r="E4" i="17"/>
  <c r="N4" i="17" l="1"/>
  <c r="N24" i="17" s="1"/>
  <c r="G24" i="17"/>
  <c r="G13" i="17" s="1"/>
  <c r="G32" i="16" s="1"/>
  <c r="M4" i="17"/>
  <c r="M24" i="17" s="1"/>
  <c r="F24" i="17"/>
  <c r="F13" i="17" s="1"/>
  <c r="F32" i="16" s="1"/>
  <c r="O4" i="17"/>
  <c r="O24" i="17" s="1"/>
  <c r="H24" i="17"/>
  <c r="H13" i="17" s="1"/>
  <c r="H32" i="16" s="1"/>
  <c r="L4" i="17"/>
  <c r="L24" i="17" s="1"/>
  <c r="E24" i="17"/>
  <c r="E13" i="17" s="1"/>
  <c r="E32" i="16" s="1"/>
  <c r="K4" i="17"/>
  <c r="K24" i="17" s="1"/>
  <c r="D24" i="17"/>
  <c r="D13" i="17" s="1"/>
  <c r="D32" i="16" s="1"/>
  <c r="I32" i="16" l="1"/>
  <c r="E3" i="17" l="1"/>
  <c r="H3" i="17"/>
  <c r="D3" i="17"/>
  <c r="G3" i="17"/>
  <c r="N8" i="11"/>
  <c r="D10" i="8" s="1"/>
  <c r="D8" i="8" s="1"/>
  <c r="N7" i="11"/>
  <c r="F3" i="17"/>
  <c r="Q8" i="11"/>
  <c r="G23" i="17" l="1"/>
  <c r="N3" i="17"/>
  <c r="N23" i="17" s="1"/>
  <c r="N25" i="17" s="1"/>
  <c r="N26" i="17" s="1"/>
  <c r="K3" i="17"/>
  <c r="K23" i="17" s="1"/>
  <c r="K25" i="17" s="1"/>
  <c r="K26" i="17" s="1"/>
  <c r="D23" i="17"/>
  <c r="P7" i="11"/>
  <c r="P9" i="11" s="1"/>
  <c r="C25" i="17" s="1"/>
  <c r="N9" i="11"/>
  <c r="C23" i="17" s="1"/>
  <c r="O3" i="17"/>
  <c r="O23" i="17" s="1"/>
  <c r="O25" i="17" s="1"/>
  <c r="O26" i="17" s="1"/>
  <c r="H23" i="17"/>
  <c r="M3" i="17"/>
  <c r="M23" i="17" s="1"/>
  <c r="M25" i="17" s="1"/>
  <c r="M26" i="17" s="1"/>
  <c r="F23" i="17"/>
  <c r="L3" i="17"/>
  <c r="L23" i="17" s="1"/>
  <c r="L25" i="17" s="1"/>
  <c r="L26" i="17" s="1"/>
  <c r="E23" i="17"/>
  <c r="Q7" i="11" l="1"/>
  <c r="Q9" i="11" s="1"/>
  <c r="C26" i="17" s="1"/>
  <c r="D12" i="17"/>
  <c r="D31" i="16" s="1"/>
  <c r="D25" i="17"/>
  <c r="D14" i="17" s="1"/>
  <c r="D33" i="16" s="1"/>
  <c r="F25" i="17"/>
  <c r="F14" i="17" s="1"/>
  <c r="F33" i="16" s="1"/>
  <c r="F12" i="17"/>
  <c r="F31" i="16" s="1"/>
  <c r="E12" i="17"/>
  <c r="E31" i="16" s="1"/>
  <c r="E25" i="17"/>
  <c r="E14" i="17" s="1"/>
  <c r="E33" i="16" s="1"/>
  <c r="H25" i="17"/>
  <c r="H14" i="17" s="1"/>
  <c r="H33" i="16" s="1"/>
  <c r="H12" i="17"/>
  <c r="H31" i="16" s="1"/>
  <c r="G25" i="17"/>
  <c r="G14" i="17" s="1"/>
  <c r="G33" i="16" s="1"/>
  <c r="G12" i="17"/>
  <c r="G31" i="16" s="1"/>
  <c r="D7" i="8" l="1"/>
  <c r="H34" i="16"/>
  <c r="F34" i="16"/>
  <c r="G34" i="16"/>
  <c r="E34" i="16"/>
  <c r="F26" i="17"/>
  <c r="F28" i="17" s="1"/>
  <c r="E26" i="17"/>
  <c r="E15" i="17" s="1"/>
  <c r="E47" i="8"/>
  <c r="E49" i="8" s="1"/>
  <c r="I33" i="16"/>
  <c r="D34" i="16"/>
  <c r="I31" i="16"/>
  <c r="C47" i="8"/>
  <c r="H26" i="17"/>
  <c r="F47" i="8"/>
  <c r="F49" i="8" s="1"/>
  <c r="F15" i="17"/>
  <c r="G26" i="17"/>
  <c r="G47" i="8"/>
  <c r="G49" i="8" s="1"/>
  <c r="D47" i="8"/>
  <c r="D49" i="8" s="1"/>
  <c r="D26" i="17"/>
  <c r="I34" i="16" l="1"/>
  <c r="E28" i="17"/>
  <c r="E5" i="16" s="1"/>
  <c r="E6" i="16" s="1"/>
  <c r="G15" i="17"/>
  <c r="G28" i="17"/>
  <c r="F16" i="17"/>
  <c r="F5" i="16"/>
  <c r="F6" i="16" s="1"/>
  <c r="H15" i="17"/>
  <c r="H28" i="17"/>
  <c r="C49" i="8"/>
  <c r="H47" i="8"/>
  <c r="H49" i="8" s="1"/>
  <c r="D15" i="17"/>
  <c r="D28" i="17"/>
  <c r="E16" i="17" l="1"/>
  <c r="D5" i="16"/>
  <c r="D16" i="17"/>
  <c r="H5" i="16"/>
  <c r="H6" i="16" s="1"/>
  <c r="H16" i="17"/>
  <c r="G16" i="17"/>
  <c r="G5" i="16"/>
  <c r="G6" i="16" s="1"/>
  <c r="D6" i="16" l="1"/>
  <c r="I5" i="16"/>
  <c r="I6" i="16" s="1"/>
</calcChain>
</file>

<file path=xl/sharedStrings.xml><?xml version="1.0" encoding="utf-8"?>
<sst xmlns="http://schemas.openxmlformats.org/spreadsheetml/2006/main" count="219" uniqueCount="139">
  <si>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</si>
  <si>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</si>
  <si>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</si>
  <si>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</si>
  <si>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</si>
  <si>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</si>
  <si>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</si>
  <si>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</si>
  <si>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</si>
  <si>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</si>
  <si>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</si>
  <si>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</si>
  <si>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</si>
  <si>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</si>
  <si>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</si>
  <si>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</si>
  <si>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</si>
  <si>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</si>
  <si>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</si>
  <si>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</si>
  <si>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</si>
  <si>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</si>
  <si>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</si>
  <si>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</si>
  <si>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</si>
  <si>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</si>
  <si>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</si>
  <si>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</si>
  <si>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</si>
  <si>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</si>
  <si>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</si>
  <si>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</si>
  <si>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</si>
  <si>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</si>
  <si>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</si>
  <si>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</si>
  <si>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</si>
  <si>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</si>
  <si>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</si>
  <si>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</si>
  <si>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</si>
  <si>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</si>
  <si>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</si>
  <si>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</si>
  <si>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</si>
  <si>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</si>
  <si>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</si>
  <si>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</si>
  <si>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</si>
  <si>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</si>
  <si>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</si>
  <si>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</si>
  <si>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</si>
  <si>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</si>
  <si>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</si>
  <si>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</si>
  <si>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</si>
  <si>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</si>
  <si>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</si>
  <si>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</si>
  <si>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</si>
  <si>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</si>
  <si>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</si>
  <si>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</si>
  <si>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Provision of Construction Staff by DSNP</t>
  </si>
  <si>
    <t>Provision of Construction Staff by DSNP (hourly rate)</t>
  </si>
  <si>
    <t>R4</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</si>
  <si>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</si>
  <si>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New Service</t>
  </si>
  <si>
    <t xml:space="preserve">
New Service</t>
  </si>
  <si>
    <t xml:space="preserve">Existing Service Description (2014 - 19) </t>
  </si>
  <si>
    <t>Field Officer</t>
  </si>
  <si>
    <t>Bottom Up Estimation</t>
  </si>
  <si>
    <t xml:space="preserve"> - </t>
  </si>
  <si>
    <t>Construction Staff</t>
  </si>
  <si>
    <t>Construction - Hr</t>
  </si>
  <si>
    <t>Material Price Oncost %</t>
  </si>
  <si>
    <t>Hourly Rate / Fee</t>
  </si>
  <si>
    <t>Provision of Construction Work by DSNP (NEW)</t>
  </si>
  <si>
    <t>Projected Volumes for FY2019-24 Regulatory Period</t>
  </si>
  <si>
    <t>Operating Costs (on IO's, work orders, cost objects, cost centres)</t>
  </si>
  <si>
    <t>Project Code</t>
  </si>
  <si>
    <t>FY22/23</t>
  </si>
  <si>
    <t xml:space="preserve">Operating Costs - </t>
  </si>
  <si>
    <t>New Service - Provision of Construction Work by DSNP</t>
  </si>
  <si>
    <t>New Service. No historical operating costs available.</t>
  </si>
  <si>
    <t>New Service. No historical revenue available.</t>
  </si>
  <si>
    <t>FY17/18</t>
  </si>
  <si>
    <t>FY18/19</t>
  </si>
  <si>
    <r>
      <rPr>
        <b/>
        <sz val="10"/>
        <color theme="1"/>
        <rFont val="Arial"/>
        <family val="2"/>
      </rPr>
      <t xml:space="preserve">
Provision of Construction Work by DSNP</t>
    </r>
    <r>
      <rPr>
        <sz val="10"/>
        <color theme="1"/>
        <rFont val="Arial"/>
        <family val="2"/>
      </rPr>
      <t xml:space="preserve">
Provision of network related construction work by Essential Energy to facilitate construction (non-connection related) activities within clearances of the distribution network or assets. 
Service includes physical and / or electrical isolation eg. temporary removal or overhead mains to facilitate vegetation removal works.
The provision of construction staff can be in conjunction with but in addition to other requested services.</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</si>
  <si>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</si>
  <si>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</si>
  <si>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</si>
  <si>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</si>
  <si>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</si>
  <si>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</si>
  <si>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</si>
  <si>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</si>
  <si>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</si>
  <si>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</si>
  <si>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</si>
  <si>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</si>
  <si>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</si>
  <si>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</si>
  <si>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</si>
  <si>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</si>
  <si>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</si>
  <si>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</si>
  <si>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</si>
  <si>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</si>
  <si>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</si>
  <si>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</si>
  <si>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</si>
  <si>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</si>
  <si>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</si>
  <si>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</si>
  <si>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</si>
  <si>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</si>
  <si>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</si>
  <si>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</si>
  <si>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</si>
  <si>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</si>
  <si>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</si>
  <si>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</si>
  <si>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</si>
  <si>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</si>
  <si>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</si>
  <si>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</si>
  <si>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</si>
  <si>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</si>
  <si>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8.5 Provision of Construction Work by DSNP</t>
  </si>
  <si>
    <t>Provision of Construction Work by DSNP</t>
  </si>
  <si>
    <t>Material Supply Cost + Material Oncost %</t>
  </si>
  <si>
    <t xml:space="preserve">Material supply 
[(Purchase Price + Materials On-cost) + Overheads] + Margin
</t>
  </si>
  <si>
    <t>Materials On-cost</t>
  </si>
  <si>
    <t>Overheads rate</t>
  </si>
  <si>
    <t>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</si>
  <si>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</si>
  <si>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estimated at 600 hrs each FY based on team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</si>
</sst>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81">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2" fontId="7" fillId="11" borderId="13" xfId="0" applyNumberFormat="1" applyFont="1" applyFill="1" applyBorder="1" applyAlignment="1">
      <alignment horizontal="center"/>
    </xf>
    <xf numFmtId="2" fontId="4" fillId="10" borderId="4" xfId="0" applyNumberFormat="1" applyFont="1" applyFill="1" applyBorder="1" applyAlignment="1">
      <alignment horizontal="center"/>
    </xf>
    <xf numFmtId="1" fontId="4" fillId="10" borderId="4" xfId="0" applyNumberFormat="1" applyFont="1" applyFill="1" applyBorder="1" applyAlignment="1">
      <alignment horizontal="center"/>
    </xf>
    <xf numFmtId="2" fontId="4" fillId="10" borderId="4" xfId="3" applyNumberFormat="1"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6" fillId="4" borderId="5" xfId="0" applyFont="1" applyFill="1" applyBorder="1"/>
    <xf numFmtId="0" fontId="16" fillId="4" borderId="5" xfId="0" quotePrefix="1" applyFont="1" applyFill="1" applyBorder="1"/>
    <xf numFmtId="3" fontId="16" fillId="10" borderId="4" xfId="0" applyNumberFormat="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7" fillId="11" borderId="11" xfId="0" applyFont="1" applyFill="1" applyBorder="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6" fillId="7" borderId="0" xfId="0" applyFont="1" applyFill="1" applyBorder="1" applyAlignment="1">
      <alignment horizontal="center" vertical="center" wrapText="1"/>
    </xf>
    <xf numFmtId="0" fontId="26" fillId="2" borderId="4" xfId="0" applyFont="1" applyFill="1" applyBorder="1" applyAlignment="1">
      <alignment vertical="center"/>
    </xf>
    <xf numFmtId="0" fontId="27" fillId="7" borderId="0" xfId="0" applyFont="1" applyFill="1" applyBorder="1" applyAlignment="1">
      <alignment horizontal="center" vertical="center"/>
    </xf>
    <xf numFmtId="0" fontId="24" fillId="9" borderId="10" xfId="0" applyFont="1" applyFill="1" applyBorder="1" applyAlignment="1">
      <alignment vertical="center"/>
    </xf>
    <xf numFmtId="169"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169" fontId="23" fillId="7" borderId="4" xfId="0" applyNumberFormat="1" applyFont="1" applyFill="1" applyBorder="1" applyAlignment="1">
      <alignment horizontal="left"/>
    </xf>
    <xf numFmtId="169" fontId="23" fillId="3" borderId="4" xfId="0" applyNumberFormat="1" applyFont="1" applyFill="1" applyBorder="1" applyAlignment="1">
      <alignment horizontal="center"/>
    </xf>
    <xf numFmtId="0" fontId="24" fillId="9" borderId="8" xfId="0" applyFont="1" applyFill="1" applyBorder="1" applyAlignment="1">
      <alignment horizontal="left" vertical="center"/>
    </xf>
    <xf numFmtId="169" fontId="28" fillId="7" borderId="9" xfId="0" applyNumberFormat="1" applyFont="1" applyFill="1" applyBorder="1" applyAlignment="1"/>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171" fontId="24"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13" xfId="0" applyNumberFormat="1" applyFont="1" applyFill="1" applyBorder="1" applyAlignment="1">
      <alignment horizontal="center"/>
    </xf>
    <xf numFmtId="1" fontId="4" fillId="10" borderId="13"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7" fontId="19" fillId="11" borderId="5" xfId="2" applyNumberFormat="1" applyFont="1" applyFill="1" applyBorder="1"/>
    <xf numFmtId="3" fontId="19" fillId="11" borderId="10" xfId="0" applyNumberFormat="1" applyFont="1" applyFill="1" applyBorder="1"/>
    <xf numFmtId="3" fontId="19"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5" fillId="5" borderId="4" xfId="3" applyFont="1" applyFill="1" applyBorder="1"/>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2" fillId="7" borderId="4" xfId="0" applyNumberFormat="1" applyFont="1" applyFill="1" applyBorder="1" applyAlignment="1">
      <alignment horizontal="left" vertical="center" wrapText="1"/>
    </xf>
    <xf numFmtId="10" fontId="23" fillId="3" borderId="4" xfId="0" applyNumberFormat="1" applyFont="1" applyFill="1" applyBorder="1" applyAlignment="1">
      <alignment horizontal="center" vertical="center"/>
    </xf>
    <xf numFmtId="10" fontId="23" fillId="3" borderId="9" xfId="0" applyNumberFormat="1" applyFont="1" applyFill="1" applyBorder="1" applyAlignment="1">
      <alignment horizontal="center" vertical="center"/>
    </xf>
    <xf numFmtId="169" fontId="2" fillId="7" borderId="5" xfId="0" applyNumberFormat="1" applyFont="1" applyFill="1" applyBorder="1" applyAlignment="1">
      <alignment vertical="center" wrapText="1"/>
    </xf>
    <xf numFmtId="169" fontId="2" fillId="7" borderId="5" xfId="0" applyNumberFormat="1" applyFont="1" applyFill="1" applyBorder="1" applyAlignment="1">
      <alignment wrapText="1"/>
    </xf>
    <xf numFmtId="2" fontId="4" fillId="10" borderId="11" xfId="3" applyNumberFormat="1" applyFont="1" applyFill="1" applyBorder="1" applyAlignment="1">
      <alignment horizontal="center"/>
    </xf>
    <xf numFmtId="2" fontId="4" fillId="10" borderId="5" xfId="3" applyNumberFormat="1" applyFont="1" applyFill="1" applyBorder="1" applyAlignment="1">
      <alignment horizontal="center"/>
    </xf>
    <xf numFmtId="169" fontId="7" fillId="9" borderId="1" xfId="0" applyNumberFormat="1" applyFont="1" applyFill="1" applyBorder="1" applyAlignment="1"/>
    <xf numFmtId="1" fontId="4" fillId="10" borderId="4" xfId="3" applyNumberFormat="1" applyFont="1" applyFill="1" applyBorder="1" applyAlignment="1">
      <alignment horizontal="center"/>
    </xf>
    <xf numFmtId="10" fontId="4" fillId="10" borderId="4" xfId="0" applyNumberFormat="1" applyFont="1" applyFill="1" applyBorder="1" applyAlignment="1">
      <alignment horizontal="center" vertical="center"/>
    </xf>
    <xf numFmtId="10" fontId="4" fillId="10" borderId="4" xfId="1" applyNumberFormat="1" applyFont="1" applyFill="1" applyBorder="1" applyAlignment="1">
      <alignment horizontal="center" vertical="center"/>
    </xf>
    <xf numFmtId="10" fontId="7" fillId="10" borderId="4" xfId="1" applyNumberFormat="1" applyFont="1" applyFill="1" applyBorder="1" applyAlignment="1">
      <alignment horizontal="center" vertical="center" wrapText="1"/>
    </xf>
    <xf numFmtId="0" fontId="23" fillId="7" borderId="1" xfId="0" applyFont="1" applyFill="1" applyBorder="1" applyAlignment="1">
      <alignment horizontal="left" wrapText="1"/>
    </xf>
    <xf numFmtId="0" fontId="23" fillId="7" borderId="0"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 fillId="7" borderId="0" xfId="0" quotePrefix="1" applyFont="1" applyFill="1" applyBorder="1" applyAlignment="1">
      <alignment horizontal="left" vertical="top" wrapText="1"/>
    </xf>
    <xf numFmtId="0" fontId="23" fillId="2" borderId="4" xfId="0" applyFont="1" applyFill="1" applyBorder="1" applyAlignment="1">
      <alignment horizontal="center"/>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11" xfId="0" applyFont="1" applyFill="1" applyBorder="1" applyAlignment="1">
      <alignment horizontal="left" vertical="center"/>
    </xf>
    <xf numFmtId="0" fontId="7" fillId="11" borderId="12" xfId="0" applyFont="1" applyFill="1" applyBorder="1" applyAlignment="1">
      <alignment horizontal="left" vertical="center"/>
    </xf>
    <xf numFmtId="0" fontId="7" fillId="11" borderId="14" xfId="0" applyFont="1" applyFill="1" applyBorder="1" applyAlignment="1">
      <alignment horizontal="left" vertic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36"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EAEAEA"/>
      <color rgb="FFD9D9D9"/>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2"/>
  <sheetViews>
    <sheetView showGridLines="0" tabSelected="1" zoomScale="90" zoomScaleNormal="90" workbookViewId="0">
      <selection activeCell="H47" sqref="H47"/>
    </sheetView>
  </sheetViews>
  <sheetFormatPr defaultColWidth="9.140625" defaultRowHeight="12.75" x14ac:dyDescent="0.2"/>
  <cols>
    <col min="1" max="1" width="2.42578125" style="125" customWidth="1"/>
    <col min="2" max="2" width="41.85546875" style="125" customWidth="1"/>
    <col min="3" max="3" width="21.7109375" style="125" customWidth="1"/>
    <col min="4" max="4" width="18.28515625" style="125" customWidth="1"/>
    <col min="5" max="5" width="13.85546875" style="125" customWidth="1"/>
    <col min="6" max="6" width="14" style="125" customWidth="1"/>
    <col min="7" max="7" width="12.85546875" style="125" customWidth="1"/>
    <col min="8" max="8" width="13.28515625" style="125" customWidth="1"/>
    <col min="9" max="9" width="11.5703125" style="125" customWidth="1"/>
    <col min="10" max="16384" width="9.140625" style="125"/>
  </cols>
  <sheetData>
    <row r="2" spans="2:19" x14ac:dyDescent="0.2">
      <c r="B2" s="123" t="s">
        <v>7</v>
      </c>
      <c r="C2" s="124"/>
      <c r="D2" s="124"/>
      <c r="E2" s="124"/>
      <c r="F2" s="124"/>
      <c r="G2" s="124"/>
      <c r="H2" s="124"/>
      <c r="O2" s="126"/>
      <c r="P2" s="126"/>
      <c r="Q2" s="126"/>
      <c r="R2" s="126"/>
      <c r="S2" s="126"/>
    </row>
    <row r="3" spans="2:19" ht="75.75" customHeight="1" x14ac:dyDescent="0.2">
      <c r="B3" s="127" t="s">
        <v>55</v>
      </c>
      <c r="C3" s="238" t="s">
        <v>78</v>
      </c>
      <c r="D3" s="239"/>
      <c r="E3" s="239"/>
      <c r="F3" s="239"/>
      <c r="G3" s="239"/>
      <c r="H3" s="239"/>
      <c r="M3" s="128"/>
      <c r="N3" s="128"/>
      <c r="O3" s="126"/>
      <c r="P3" s="126"/>
      <c r="Q3" s="126"/>
      <c r="R3" s="126"/>
      <c r="S3" s="126"/>
    </row>
    <row r="4" spans="2:19" ht="55.5" customHeight="1" x14ac:dyDescent="0.2">
      <c r="B4" s="129"/>
      <c r="C4" s="241"/>
      <c r="D4" s="241"/>
      <c r="E4" s="130"/>
      <c r="F4" s="130"/>
      <c r="G4" s="130"/>
      <c r="H4" s="130"/>
      <c r="M4" s="128"/>
      <c r="N4" s="128"/>
      <c r="O4" s="126"/>
      <c r="P4" s="126"/>
      <c r="Q4" s="126"/>
      <c r="R4" s="126"/>
      <c r="S4" s="126"/>
    </row>
    <row r="5" spans="2:19" x14ac:dyDescent="0.2">
      <c r="B5" s="127" t="s">
        <v>13</v>
      </c>
      <c r="C5" s="131"/>
      <c r="D5" s="170" t="s">
        <v>77</v>
      </c>
      <c r="E5" s="132"/>
      <c r="F5" s="132"/>
      <c r="G5" s="132"/>
      <c r="H5" s="132"/>
      <c r="M5" s="128"/>
      <c r="N5" s="128"/>
      <c r="O5" s="126"/>
      <c r="P5" s="126"/>
      <c r="Q5" s="126"/>
      <c r="R5" s="126"/>
      <c r="S5" s="126"/>
    </row>
    <row r="6" spans="2:19" x14ac:dyDescent="0.2">
      <c r="B6" s="133" t="s">
        <v>41</v>
      </c>
      <c r="C6" s="134"/>
      <c r="D6" s="134" t="s">
        <v>73</v>
      </c>
      <c r="E6" s="135"/>
      <c r="F6" s="135"/>
      <c r="G6" s="135"/>
      <c r="H6" s="135"/>
      <c r="M6" s="128"/>
      <c r="N6" s="128"/>
      <c r="O6" s="126"/>
      <c r="P6" s="126"/>
      <c r="Q6" s="126"/>
      <c r="R6" s="126"/>
      <c r="S6" s="126"/>
    </row>
    <row r="7" spans="2:19" ht="15" customHeight="1" x14ac:dyDescent="0.2">
      <c r="B7" s="242" t="s">
        <v>90</v>
      </c>
      <c r="C7" s="136" t="s">
        <v>75</v>
      </c>
      <c r="D7" s="137">
        <f>'Proposed price build-up'!Q7</f>
        <v>172.20213351936337</v>
      </c>
      <c r="E7" s="135"/>
      <c r="F7" s="135"/>
      <c r="G7" s="135"/>
      <c r="H7" s="135"/>
      <c r="M7" s="128"/>
      <c r="N7" s="128"/>
      <c r="O7" s="126"/>
      <c r="P7" s="126"/>
      <c r="Q7" s="126"/>
      <c r="R7" s="126"/>
      <c r="S7" s="126"/>
    </row>
    <row r="8" spans="2:19" ht="61.9" customHeight="1" x14ac:dyDescent="0.2">
      <c r="B8" s="243"/>
      <c r="C8" s="221" t="s">
        <v>133</v>
      </c>
      <c r="D8" s="222">
        <f>(1+D9)*(1+D10)*(1+D11)-1</f>
        <v>0.71961782154044762</v>
      </c>
      <c r="E8" s="135"/>
      <c r="F8" s="135"/>
      <c r="G8" s="135"/>
      <c r="H8" s="135"/>
      <c r="O8" s="126"/>
      <c r="P8" s="126"/>
      <c r="Q8" s="126"/>
      <c r="R8" s="126"/>
      <c r="S8" s="126"/>
    </row>
    <row r="9" spans="2:19" ht="13.9" customHeight="1" x14ac:dyDescent="0.2">
      <c r="B9" s="243"/>
      <c r="C9" s="224" t="s">
        <v>134</v>
      </c>
      <c r="D9" s="223">
        <f>'Proposed price build-up'!L8</f>
        <v>0.1031</v>
      </c>
      <c r="E9" s="135"/>
      <c r="F9" s="135"/>
      <c r="G9" s="135"/>
      <c r="H9" s="135"/>
      <c r="O9" s="126"/>
      <c r="P9" s="126"/>
      <c r="Q9" s="126"/>
      <c r="R9" s="126"/>
      <c r="S9" s="126"/>
    </row>
    <row r="10" spans="2:19" ht="12.6" customHeight="1" x14ac:dyDescent="0.2">
      <c r="B10" s="243"/>
      <c r="C10" s="225" t="s">
        <v>135</v>
      </c>
      <c r="D10" s="223">
        <f>'Proposed price build-up'!N8</f>
        <v>0.46592661151676018</v>
      </c>
      <c r="E10" s="135"/>
      <c r="F10" s="135"/>
      <c r="G10" s="135"/>
      <c r="H10" s="135"/>
      <c r="O10" s="126"/>
      <c r="P10" s="126"/>
      <c r="Q10" s="126"/>
      <c r="R10" s="126"/>
      <c r="S10" s="126"/>
    </row>
    <row r="11" spans="2:19" ht="14.45" customHeight="1" x14ac:dyDescent="0.2">
      <c r="B11" s="243"/>
      <c r="C11" s="225" t="s">
        <v>136</v>
      </c>
      <c r="D11" s="223">
        <f>'Proposed price build-up'!P8</f>
        <v>6.3420000000000004E-2</v>
      </c>
      <c r="E11" s="135"/>
      <c r="F11" s="135"/>
      <c r="G11" s="135"/>
      <c r="H11" s="135"/>
      <c r="O11" s="126"/>
      <c r="P11" s="126"/>
      <c r="Q11" s="126"/>
      <c r="R11" s="126"/>
      <c r="S11" s="126"/>
    </row>
    <row r="12" spans="2:19" x14ac:dyDescent="0.2">
      <c r="B12" s="138" t="s">
        <v>47</v>
      </c>
      <c r="C12" s="139" t="s">
        <v>72</v>
      </c>
      <c r="D12" s="139"/>
      <c r="E12" s="140"/>
      <c r="F12" s="140"/>
      <c r="G12" s="140"/>
      <c r="H12" s="140"/>
      <c r="O12" s="126"/>
      <c r="P12" s="126"/>
      <c r="Q12" s="126"/>
      <c r="R12" s="126"/>
      <c r="S12" s="126"/>
    </row>
    <row r="13" spans="2:19" x14ac:dyDescent="0.2">
      <c r="B13" s="141" t="s">
        <v>5</v>
      </c>
      <c r="C13" s="142"/>
      <c r="D13" s="142"/>
      <c r="E13" s="142"/>
      <c r="F13" s="142"/>
      <c r="G13" s="142"/>
      <c r="H13" s="143"/>
      <c r="O13" s="126"/>
      <c r="P13" s="126"/>
      <c r="Q13" s="126"/>
      <c r="R13" s="126"/>
      <c r="S13" s="126"/>
    </row>
    <row r="14" spans="2:19" ht="156" customHeight="1" x14ac:dyDescent="0.2">
      <c r="B14" s="237" t="s">
        <v>89</v>
      </c>
      <c r="C14" s="237"/>
      <c r="D14" s="237"/>
      <c r="E14" s="237"/>
      <c r="F14" s="237"/>
      <c r="G14" s="237"/>
      <c r="H14" s="237"/>
      <c r="O14" s="126"/>
      <c r="P14" s="126"/>
      <c r="Q14" s="126"/>
      <c r="R14" s="126"/>
      <c r="S14" s="126"/>
    </row>
    <row r="15" spans="2:19" x14ac:dyDescent="0.2">
      <c r="B15" s="144"/>
      <c r="C15" s="144"/>
      <c r="D15" s="144"/>
      <c r="E15" s="144"/>
      <c r="F15" s="144"/>
      <c r="G15" s="144"/>
      <c r="H15" s="144"/>
      <c r="O15" s="126"/>
      <c r="P15" s="126"/>
      <c r="Q15" s="126"/>
      <c r="R15" s="126"/>
      <c r="S15" s="126"/>
    </row>
    <row r="16" spans="2:19" x14ac:dyDescent="0.2">
      <c r="O16" s="126"/>
      <c r="P16" s="126"/>
      <c r="Q16" s="126"/>
      <c r="R16" s="126"/>
      <c r="S16" s="126"/>
    </row>
    <row r="17" spans="2:19" x14ac:dyDescent="0.2">
      <c r="B17" s="145" t="s">
        <v>34</v>
      </c>
      <c r="C17" s="124"/>
      <c r="D17" s="124"/>
      <c r="E17" s="124"/>
      <c r="F17" s="124"/>
      <c r="G17" s="124"/>
      <c r="H17" s="124"/>
      <c r="O17" s="126"/>
      <c r="P17" s="126"/>
      <c r="Q17" s="126"/>
      <c r="R17" s="126"/>
      <c r="S17" s="126"/>
    </row>
    <row r="18" spans="2:19" x14ac:dyDescent="0.2">
      <c r="B18" s="234"/>
      <c r="C18" s="234"/>
      <c r="D18" s="234"/>
      <c r="E18" s="234"/>
      <c r="F18" s="234"/>
      <c r="G18" s="234"/>
      <c r="H18" s="234"/>
    </row>
    <row r="19" spans="2:19" ht="115.5" customHeight="1" x14ac:dyDescent="0.2">
      <c r="B19" s="240" t="s">
        <v>137</v>
      </c>
      <c r="C19" s="240"/>
      <c r="D19" s="240"/>
      <c r="E19" s="240"/>
      <c r="F19" s="240"/>
      <c r="G19" s="240"/>
      <c r="H19" s="240"/>
      <c r="I19" s="126"/>
    </row>
    <row r="20" spans="2:19" x14ac:dyDescent="0.2">
      <c r="B20" s="146"/>
      <c r="C20" s="146"/>
      <c r="D20" s="146"/>
      <c r="E20" s="146"/>
      <c r="F20" s="146"/>
      <c r="G20" s="146"/>
      <c r="H20" s="146"/>
    </row>
    <row r="21" spans="2:19" x14ac:dyDescent="0.2">
      <c r="B21" s="147"/>
      <c r="C21" s="147"/>
      <c r="D21" s="147"/>
      <c r="E21" s="147"/>
      <c r="F21" s="147"/>
      <c r="G21" s="147"/>
      <c r="H21" s="147"/>
    </row>
    <row r="22" spans="2:19" x14ac:dyDescent="0.2">
      <c r="B22" s="145" t="s">
        <v>42</v>
      </c>
      <c r="C22" s="124"/>
      <c r="D22" s="124"/>
      <c r="E22" s="124"/>
      <c r="F22" s="124"/>
      <c r="G22" s="124"/>
      <c r="H22" s="124"/>
    </row>
    <row r="23" spans="2:19" x14ac:dyDescent="0.2">
      <c r="B23" s="234"/>
      <c r="C23" s="234"/>
      <c r="D23" s="234"/>
      <c r="E23" s="234"/>
      <c r="F23" s="234"/>
      <c r="G23" s="234"/>
      <c r="H23" s="234"/>
    </row>
    <row r="24" spans="2:19" x14ac:dyDescent="0.2">
      <c r="B24" s="235" t="s">
        <v>68</v>
      </c>
      <c r="C24" s="235"/>
      <c r="D24" s="235"/>
      <c r="E24" s="235"/>
      <c r="F24" s="235"/>
      <c r="G24" s="235"/>
      <c r="H24" s="235"/>
    </row>
    <row r="25" spans="2:19" x14ac:dyDescent="0.2">
      <c r="B25" s="236"/>
      <c r="C25" s="236"/>
      <c r="D25" s="236"/>
      <c r="E25" s="236"/>
      <c r="F25" s="236"/>
      <c r="G25" s="236"/>
      <c r="H25" s="236"/>
    </row>
    <row r="26" spans="2:19" x14ac:dyDescent="0.2">
      <c r="B26" s="236"/>
      <c r="C26" s="237"/>
      <c r="D26" s="237"/>
      <c r="E26" s="237"/>
      <c r="F26" s="237"/>
      <c r="G26" s="237"/>
      <c r="H26" s="237"/>
    </row>
    <row r="27" spans="2:19" x14ac:dyDescent="0.2">
      <c r="B27" s="148"/>
      <c r="C27" s="148"/>
      <c r="D27" s="148"/>
      <c r="E27" s="148"/>
      <c r="F27" s="148"/>
      <c r="G27" s="148"/>
      <c r="H27" s="148"/>
    </row>
    <row r="28" spans="2:19" x14ac:dyDescent="0.2">
      <c r="B28" s="234"/>
      <c r="C28" s="234"/>
      <c r="D28" s="234"/>
      <c r="E28" s="234"/>
      <c r="F28" s="234"/>
      <c r="G28" s="234"/>
      <c r="H28" s="234"/>
    </row>
    <row r="29" spans="2:19" x14ac:dyDescent="0.2">
      <c r="B29" s="146"/>
      <c r="C29" s="146"/>
      <c r="D29" s="146"/>
      <c r="E29" s="146"/>
      <c r="F29" s="146"/>
      <c r="G29" s="146"/>
      <c r="H29" s="146"/>
    </row>
    <row r="30" spans="2:19" x14ac:dyDescent="0.2">
      <c r="B30" s="146"/>
      <c r="C30" s="146"/>
      <c r="D30" s="146"/>
      <c r="E30" s="146"/>
      <c r="F30" s="146"/>
      <c r="G30" s="146"/>
      <c r="H30" s="146"/>
    </row>
    <row r="31" spans="2:19" x14ac:dyDescent="0.2">
      <c r="B31" s="146"/>
      <c r="C31" s="146"/>
      <c r="D31" s="146"/>
      <c r="E31" s="146"/>
      <c r="F31" s="146"/>
      <c r="G31" s="146"/>
      <c r="H31" s="146"/>
    </row>
    <row r="32" spans="2:19" x14ac:dyDescent="0.2">
      <c r="B32" s="146"/>
      <c r="C32" s="146"/>
      <c r="D32" s="146"/>
      <c r="E32" s="146"/>
      <c r="F32" s="146"/>
      <c r="G32" s="146"/>
      <c r="H32" s="146"/>
    </row>
    <row r="33" spans="2:9" x14ac:dyDescent="0.2">
      <c r="B33" s="149"/>
      <c r="C33" s="149"/>
      <c r="D33" s="149"/>
      <c r="E33" s="149"/>
      <c r="F33" s="149"/>
      <c r="G33" s="149"/>
      <c r="H33" s="149"/>
      <c r="I33" s="126"/>
    </row>
    <row r="34" spans="2:9" x14ac:dyDescent="0.2">
      <c r="B34" s="145" t="s">
        <v>6</v>
      </c>
    </row>
    <row r="35" spans="2:9" x14ac:dyDescent="0.2">
      <c r="B35" s="150" t="s">
        <v>14</v>
      </c>
      <c r="C35" s="151" t="s">
        <v>29</v>
      </c>
      <c r="D35" s="151"/>
      <c r="E35" s="151"/>
      <c r="F35" s="151"/>
      <c r="G35" s="151"/>
      <c r="H35" s="151"/>
    </row>
    <row r="36" spans="2:9" x14ac:dyDescent="0.2">
      <c r="B36" s="152" t="s">
        <v>45</v>
      </c>
      <c r="C36" s="151" t="s">
        <v>51</v>
      </c>
      <c r="D36" s="151"/>
      <c r="E36" s="151"/>
      <c r="F36" s="151"/>
      <c r="G36" s="151"/>
      <c r="H36" s="151"/>
    </row>
    <row r="37" spans="2:9" x14ac:dyDescent="0.2">
      <c r="B37" s="152" t="s">
        <v>46</v>
      </c>
      <c r="C37" s="151" t="s">
        <v>52</v>
      </c>
      <c r="D37" s="151"/>
      <c r="E37" s="151"/>
      <c r="F37" s="151"/>
      <c r="G37" s="151"/>
      <c r="H37" s="151"/>
    </row>
    <row r="38" spans="2:9" x14ac:dyDescent="0.2">
      <c r="B38" s="152" t="s">
        <v>15</v>
      </c>
      <c r="C38" s="151" t="s">
        <v>30</v>
      </c>
      <c r="D38" s="151"/>
      <c r="E38" s="151"/>
      <c r="F38" s="151"/>
      <c r="G38" s="151"/>
      <c r="H38" s="151"/>
    </row>
    <row r="41" spans="2:9" x14ac:dyDescent="0.2">
      <c r="B41" s="145" t="s">
        <v>35</v>
      </c>
      <c r="C41" s="124"/>
      <c r="D41" s="124"/>
      <c r="E41" s="124"/>
      <c r="F41" s="124"/>
      <c r="G41" s="124"/>
      <c r="H41" s="124"/>
    </row>
    <row r="43" spans="2:9" x14ac:dyDescent="0.2">
      <c r="B43" s="153"/>
      <c r="C43" s="154" t="s">
        <v>36</v>
      </c>
      <c r="D43" s="154" t="s">
        <v>37</v>
      </c>
      <c r="E43" s="154" t="s">
        <v>38</v>
      </c>
      <c r="F43" s="154" t="s">
        <v>40</v>
      </c>
      <c r="G43" s="154" t="s">
        <v>39</v>
      </c>
      <c r="H43" s="155" t="s">
        <v>1</v>
      </c>
    </row>
    <row r="44" spans="2:9" x14ac:dyDescent="0.2">
      <c r="C44" s="156"/>
      <c r="D44" s="156"/>
      <c r="E44" s="156"/>
      <c r="F44" s="156"/>
      <c r="G44" s="156"/>
      <c r="H44" s="156"/>
    </row>
    <row r="45" spans="2:9" x14ac:dyDescent="0.2">
      <c r="B45" s="171" t="s">
        <v>91</v>
      </c>
      <c r="C45" s="157">
        <f>'Forecast Revenue - Costs'!D30</f>
        <v>29871.234827403401</v>
      </c>
      <c r="D45" s="157">
        <f>'Forecast Revenue - Costs'!E30</f>
        <v>29871.234827403401</v>
      </c>
      <c r="E45" s="157">
        <f>'Forecast Revenue - Costs'!F30</f>
        <v>30134.701370753293</v>
      </c>
      <c r="F45" s="157">
        <f>'Forecast Revenue - Costs'!G30</f>
        <v>30694.842067994952</v>
      </c>
      <c r="G45" s="157">
        <f>'Forecast Revenue - Costs'!H30</f>
        <v>31531.561313999944</v>
      </c>
      <c r="H45" s="157">
        <f>SUM(C45:G45)</f>
        <v>152103.57440755499</v>
      </c>
    </row>
    <row r="46" spans="2:9" x14ac:dyDescent="0.2">
      <c r="C46" s="158"/>
      <c r="D46" s="159"/>
      <c r="E46" s="158"/>
      <c r="F46" s="158"/>
      <c r="G46" s="158"/>
    </row>
    <row r="47" spans="2:9" x14ac:dyDescent="0.2">
      <c r="B47" s="171" t="s">
        <v>92</v>
      </c>
      <c r="C47" s="157">
        <f>SUM('Forecast Revenue - Costs'!D31:D33)</f>
        <v>21789.405228405612</v>
      </c>
      <c r="D47" s="157">
        <f>SUM('Forecast Revenue - Costs'!E31:E33)</f>
        <v>21789.405228405612</v>
      </c>
      <c r="E47" s="157">
        <f>SUM('Forecast Revenue - Costs'!F31:F33)</f>
        <v>21981.589425354563</v>
      </c>
      <c r="F47" s="157">
        <f>SUM('Forecast Revenue - Costs'!G31:G33)</f>
        <v>22390.180925091405</v>
      </c>
      <c r="G47" s="157">
        <f>SUM('Forecast Revenue - Costs'!H31:H33)</f>
        <v>23000.521100814018</v>
      </c>
      <c r="H47" s="157">
        <f>SUM(C47:G47)</f>
        <v>110951.10190807121</v>
      </c>
    </row>
    <row r="48" spans="2:9" x14ac:dyDescent="0.2">
      <c r="C48" s="158"/>
      <c r="D48" s="159"/>
      <c r="E48" s="158"/>
      <c r="F48" s="158"/>
      <c r="G48" s="158"/>
    </row>
    <row r="49" spans="2:9" x14ac:dyDescent="0.2">
      <c r="B49" s="171" t="s">
        <v>93</v>
      </c>
      <c r="C49" s="157">
        <f t="shared" ref="C49:H49" si="0">+C45+C47</f>
        <v>51660.64005580901</v>
      </c>
      <c r="D49" s="157">
        <f t="shared" si="0"/>
        <v>51660.64005580901</v>
      </c>
      <c r="E49" s="157">
        <f t="shared" si="0"/>
        <v>52116.29079610786</v>
      </c>
      <c r="F49" s="157">
        <f t="shared" si="0"/>
        <v>53085.022993086357</v>
      </c>
      <c r="G49" s="157">
        <f t="shared" si="0"/>
        <v>54532.082414813965</v>
      </c>
      <c r="H49" s="157">
        <f t="shared" si="0"/>
        <v>263054.67631562619</v>
      </c>
    </row>
    <row r="50" spans="2:9" x14ac:dyDescent="0.2">
      <c r="C50" s="160"/>
      <c r="D50" s="160"/>
      <c r="E50" s="160"/>
      <c r="F50" s="160"/>
      <c r="G50" s="160"/>
    </row>
    <row r="51" spans="2:9" x14ac:dyDescent="0.2">
      <c r="B51" s="161" t="s">
        <v>6</v>
      </c>
    </row>
    <row r="52" spans="2:9" ht="14.25" customHeight="1" x14ac:dyDescent="0.2">
      <c r="B52" s="233"/>
      <c r="C52" s="233"/>
      <c r="D52" s="233"/>
      <c r="E52" s="233"/>
      <c r="F52" s="233"/>
      <c r="G52" s="233"/>
      <c r="H52" s="233"/>
    </row>
    <row r="53" spans="2:9" x14ac:dyDescent="0.2">
      <c r="B53" s="234"/>
      <c r="C53" s="234"/>
      <c r="D53" s="234"/>
      <c r="E53" s="234"/>
      <c r="F53" s="234"/>
      <c r="G53" s="234"/>
      <c r="H53" s="234"/>
      <c r="I53" s="126"/>
    </row>
    <row r="54" spans="2:9" ht="27.75" customHeight="1" x14ac:dyDescent="0.2">
      <c r="B54" s="234"/>
      <c r="C54" s="234"/>
      <c r="D54" s="234"/>
      <c r="E54" s="234"/>
      <c r="F54" s="234"/>
      <c r="G54" s="234"/>
      <c r="H54" s="234"/>
    </row>
    <row r="57" spans="2:9" x14ac:dyDescent="0.2">
      <c r="B57" s="145" t="s">
        <v>79</v>
      </c>
      <c r="C57" s="124"/>
      <c r="D57" s="124"/>
      <c r="E57" s="124"/>
      <c r="F57" s="124"/>
      <c r="G57" s="124"/>
      <c r="H57" s="124"/>
    </row>
    <row r="58" spans="2:9" x14ac:dyDescent="0.2">
      <c r="B58" s="162"/>
    </row>
    <row r="59" spans="2:9" x14ac:dyDescent="0.2">
      <c r="B59" s="163"/>
      <c r="C59" s="164" t="s">
        <v>36</v>
      </c>
      <c r="D59" s="164" t="s">
        <v>37</v>
      </c>
      <c r="E59" s="164" t="s">
        <v>38</v>
      </c>
      <c r="F59" s="164" t="s">
        <v>40</v>
      </c>
      <c r="G59" s="164" t="s">
        <v>39</v>
      </c>
      <c r="H59" s="165" t="s">
        <v>1</v>
      </c>
    </row>
    <row r="60" spans="2:9" x14ac:dyDescent="0.2">
      <c r="C60" s="166"/>
      <c r="D60" s="166"/>
      <c r="E60" s="166"/>
      <c r="F60" s="166"/>
      <c r="G60" s="166"/>
      <c r="H60" s="166"/>
    </row>
    <row r="61" spans="2:9" x14ac:dyDescent="0.2">
      <c r="B61" s="163" t="s">
        <v>12</v>
      </c>
      <c r="C61" s="167">
        <f>'Forecast Revenue - Costs'!D12</f>
        <v>300</v>
      </c>
      <c r="D61" s="167">
        <f>'Forecast Revenue - Costs'!E12</f>
        <v>300</v>
      </c>
      <c r="E61" s="167">
        <f>'Forecast Revenue - Costs'!F12</f>
        <v>300</v>
      </c>
      <c r="F61" s="167">
        <f>'Forecast Revenue - Costs'!G12</f>
        <v>300</v>
      </c>
      <c r="G61" s="167">
        <f>'Forecast Revenue - Costs'!H12</f>
        <v>300</v>
      </c>
      <c r="H61" s="167">
        <f>SUM(C61:G61)</f>
        <v>1500</v>
      </c>
    </row>
    <row r="62" spans="2:9" x14ac:dyDescent="0.2">
      <c r="C62" s="168"/>
      <c r="D62" s="168"/>
      <c r="E62" s="168"/>
      <c r="F62" s="168"/>
      <c r="G62" s="168"/>
      <c r="H62" s="169"/>
    </row>
  </sheetData>
  <mergeCells count="12">
    <mergeCell ref="C3:H3"/>
    <mergeCell ref="B18:H18"/>
    <mergeCell ref="B14:H14"/>
    <mergeCell ref="B19:H19"/>
    <mergeCell ref="C4:D4"/>
    <mergeCell ref="B7:B11"/>
    <mergeCell ref="B52:H54"/>
    <mergeCell ref="B23:H23"/>
    <mergeCell ref="B24:H24"/>
    <mergeCell ref="B25:H25"/>
    <mergeCell ref="B26:H26"/>
    <mergeCell ref="B28:H2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7" customWidth="1"/>
    <col min="3" max="3" width="10.140625" style="47" customWidth="1"/>
    <col min="4" max="9" width="13.140625" style="47" customWidth="1"/>
    <col min="10" max="11" width="9.140625" style="47"/>
    <col min="12" max="12" width="5.28515625" style="47"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37" t="s">
        <v>0</v>
      </c>
      <c r="C3" s="45"/>
      <c r="D3" s="246" t="str">
        <f>'AER Summary'!C3</f>
        <v>Provision of Construction Work by DSNP (NEW)</v>
      </c>
      <c r="E3" s="247"/>
      <c r="F3" s="247"/>
      <c r="G3" s="247"/>
      <c r="H3" s="247"/>
      <c r="I3" s="247"/>
      <c r="J3" s="247"/>
      <c r="K3" s="247"/>
      <c r="N3" s="35"/>
    </row>
    <row r="4" spans="2:14" x14ac:dyDescent="0.2">
      <c r="N4" s="35"/>
    </row>
    <row r="5" spans="2:14" x14ac:dyDescent="0.2">
      <c r="B5" s="248" t="s">
        <v>70</v>
      </c>
      <c r="C5" s="248"/>
      <c r="D5" s="248"/>
      <c r="E5" s="248"/>
      <c r="F5" s="248"/>
      <c r="G5" s="248"/>
      <c r="H5" s="248"/>
      <c r="I5" s="248"/>
      <c r="J5" s="248"/>
      <c r="K5" s="248"/>
      <c r="N5" s="35"/>
    </row>
    <row r="6" spans="2:14" ht="57.75" customHeight="1" x14ac:dyDescent="0.2">
      <c r="B6" s="249" t="s">
        <v>69</v>
      </c>
      <c r="C6" s="250"/>
      <c r="D6" s="250"/>
      <c r="E6" s="250"/>
      <c r="F6" s="250"/>
      <c r="G6" s="250"/>
      <c r="H6" s="250"/>
      <c r="I6" s="250"/>
      <c r="J6" s="250"/>
      <c r="K6" s="250"/>
      <c r="N6" s="35"/>
    </row>
    <row r="9" spans="2:14" x14ac:dyDescent="0.2">
      <c r="B9" s="248" t="s">
        <v>43</v>
      </c>
      <c r="C9" s="248"/>
      <c r="D9" s="248"/>
      <c r="E9" s="248"/>
      <c r="F9" s="248"/>
      <c r="G9" s="248"/>
      <c r="H9" s="248"/>
      <c r="I9" s="248"/>
      <c r="J9" s="248"/>
      <c r="K9" s="248"/>
    </row>
    <row r="10" spans="2:14" ht="15" customHeight="1" x14ac:dyDescent="0.2">
      <c r="B10" s="245" t="s">
        <v>67</v>
      </c>
      <c r="C10" s="245"/>
      <c r="D10" s="245"/>
      <c r="E10" s="245"/>
      <c r="F10" s="245"/>
      <c r="G10" s="245"/>
      <c r="H10" s="245"/>
      <c r="I10" s="245"/>
      <c r="J10" s="245"/>
      <c r="K10" s="245"/>
    </row>
    <row r="11" spans="2:14" ht="24.75" customHeight="1" x14ac:dyDescent="0.2">
      <c r="B11" s="251"/>
      <c r="C11" s="251"/>
      <c r="D11" s="251"/>
      <c r="E11" s="251"/>
      <c r="F11" s="251"/>
      <c r="G11" s="251"/>
      <c r="H11" s="251"/>
      <c r="I11" s="251"/>
      <c r="J11" s="251"/>
      <c r="K11" s="251"/>
      <c r="L11" s="49"/>
      <c r="M11" s="36"/>
      <c r="N11" s="36"/>
    </row>
    <row r="12" spans="2:14" x14ac:dyDescent="0.2">
      <c r="B12" s="251"/>
      <c r="C12" s="251"/>
      <c r="D12" s="251"/>
      <c r="E12" s="251"/>
      <c r="F12" s="251"/>
      <c r="G12" s="251"/>
      <c r="H12" s="251"/>
      <c r="I12" s="251"/>
      <c r="J12" s="251"/>
      <c r="K12" s="251"/>
      <c r="L12" s="49"/>
      <c r="M12" s="36"/>
      <c r="N12" s="36"/>
    </row>
    <row r="13" spans="2:14" x14ac:dyDescent="0.2">
      <c r="B13" s="251"/>
      <c r="C13" s="251"/>
      <c r="D13" s="251"/>
      <c r="E13" s="251"/>
      <c r="F13" s="251"/>
      <c r="G13" s="251"/>
      <c r="H13" s="251"/>
      <c r="I13" s="251"/>
      <c r="J13" s="251"/>
      <c r="K13" s="251"/>
      <c r="L13" s="49"/>
      <c r="M13" s="36"/>
      <c r="N13" s="36"/>
    </row>
    <row r="14" spans="2:14" ht="48" customHeight="1" x14ac:dyDescent="0.2">
      <c r="B14" s="251"/>
      <c r="C14" s="251"/>
      <c r="D14" s="251"/>
      <c r="E14" s="251"/>
      <c r="F14" s="251"/>
      <c r="G14" s="251"/>
      <c r="H14" s="251"/>
      <c r="I14" s="251"/>
      <c r="J14" s="251"/>
      <c r="K14" s="251"/>
      <c r="L14" s="49"/>
      <c r="M14" s="36"/>
      <c r="N14" s="36"/>
    </row>
    <row r="15" spans="2:14" x14ac:dyDescent="0.2">
      <c r="B15" s="251"/>
      <c r="C15" s="251"/>
      <c r="D15" s="251"/>
      <c r="E15" s="251"/>
      <c r="F15" s="251"/>
      <c r="G15" s="251"/>
      <c r="H15" s="251"/>
      <c r="I15" s="251"/>
      <c r="J15" s="251"/>
      <c r="K15" s="251"/>
      <c r="L15" s="49"/>
      <c r="M15" s="36"/>
      <c r="N15" s="36"/>
    </row>
    <row r="16" spans="2:14" x14ac:dyDescent="0.2">
      <c r="B16" s="251"/>
      <c r="C16" s="251"/>
      <c r="D16" s="251"/>
      <c r="E16" s="251"/>
      <c r="F16" s="251"/>
      <c r="G16" s="251"/>
      <c r="H16" s="251"/>
      <c r="I16" s="251"/>
      <c r="J16" s="251"/>
      <c r="K16" s="251"/>
      <c r="L16" s="49"/>
      <c r="M16" s="36"/>
      <c r="N16" s="36"/>
    </row>
    <row r="17" spans="2:14" x14ac:dyDescent="0.2">
      <c r="L17" s="49"/>
      <c r="M17" s="36"/>
      <c r="N17" s="36"/>
    </row>
    <row r="18" spans="2:14" x14ac:dyDescent="0.2">
      <c r="L18" s="49"/>
      <c r="M18" s="36"/>
      <c r="N18" s="36"/>
    </row>
    <row r="19" spans="2:14" x14ac:dyDescent="0.2">
      <c r="B19" s="248" t="s">
        <v>44</v>
      </c>
      <c r="C19" s="248"/>
      <c r="D19" s="248"/>
      <c r="E19" s="248"/>
      <c r="F19" s="248"/>
      <c r="G19" s="248"/>
      <c r="H19" s="248"/>
      <c r="I19" s="248"/>
      <c r="J19" s="248"/>
      <c r="K19" s="248"/>
      <c r="L19" s="49"/>
      <c r="M19" s="36"/>
      <c r="N19" s="36"/>
    </row>
    <row r="20" spans="2:14" ht="122.25" customHeight="1" x14ac:dyDescent="0.2">
      <c r="B20" s="245" t="str">
        <f>'AER Summary'!B14:H14</f>
        <v xml:space="preserve">
Provision of Construction Work by DSNP
Provision of network related construction work by Essential Energy to facilitate construction (non-connection related) activities within clearances of the distribution network or assets. 
Service includes physical and / or electrical isolation eg. temporary removal or overhead mains to facilitate vegetation removal works.
The provision of construction staff can be in conjunction with but in addition to other requested services.</v>
      </c>
      <c r="C20" s="245"/>
      <c r="D20" s="245"/>
      <c r="E20" s="245"/>
      <c r="F20" s="245"/>
      <c r="G20" s="245"/>
      <c r="H20" s="245"/>
      <c r="I20" s="245"/>
      <c r="J20" s="245"/>
      <c r="K20" s="245"/>
    </row>
    <row r="21" spans="2:14" x14ac:dyDescent="0.2">
      <c r="B21" s="244"/>
      <c r="C21" s="244"/>
      <c r="D21" s="244"/>
      <c r="E21" s="244"/>
      <c r="F21" s="244"/>
      <c r="G21" s="244"/>
      <c r="H21" s="244"/>
      <c r="I21" s="244"/>
      <c r="J21" s="244"/>
      <c r="K21" s="24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5" sqref="B35"/>
    </sheetView>
  </sheetViews>
  <sheetFormatPr defaultColWidth="9.140625" defaultRowHeight="12.75" x14ac:dyDescent="0.2"/>
  <cols>
    <col min="1" max="1" width="3.5703125" style="50" customWidth="1"/>
    <col min="2" max="2" width="58.7109375" style="50" customWidth="1"/>
    <col min="3" max="3" width="65.140625" style="50" customWidth="1"/>
    <col min="4" max="4" width="12.85546875" style="50" customWidth="1"/>
    <col min="5" max="8" width="11.28515625" style="50" customWidth="1"/>
    <col min="9" max="9" width="12.7109375" style="50" customWidth="1"/>
    <col min="10" max="16384" width="9.140625" style="50"/>
  </cols>
  <sheetData>
    <row r="2" spans="1:9" x14ac:dyDescent="0.2">
      <c r="B2" s="46" t="s">
        <v>80</v>
      </c>
      <c r="C2" s="33"/>
      <c r="D2" s="33"/>
      <c r="E2" s="33"/>
      <c r="F2" s="33"/>
      <c r="G2" s="33"/>
      <c r="H2" s="33"/>
      <c r="I2" s="33"/>
    </row>
    <row r="3" spans="1:9" x14ac:dyDescent="0.2">
      <c r="B3" s="21" t="s">
        <v>20</v>
      </c>
      <c r="C3" s="21" t="s">
        <v>3</v>
      </c>
      <c r="D3" s="65" t="s">
        <v>58</v>
      </c>
      <c r="E3" s="65" t="s">
        <v>57</v>
      </c>
      <c r="F3" s="65" t="s">
        <v>56</v>
      </c>
      <c r="G3" s="92" t="s">
        <v>87</v>
      </c>
      <c r="H3" s="92" t="s">
        <v>88</v>
      </c>
      <c r="I3" s="22" t="s">
        <v>1</v>
      </c>
    </row>
    <row r="4" spans="1:9" x14ac:dyDescent="0.2">
      <c r="B4" s="5" t="s">
        <v>21</v>
      </c>
      <c r="C4" s="5" t="s">
        <v>71</v>
      </c>
      <c r="D4" s="84"/>
      <c r="E4" s="84"/>
      <c r="F4" s="84"/>
      <c r="G4" s="84"/>
      <c r="H4" s="84"/>
      <c r="I4" s="172">
        <f>SUM(D4:H4)</f>
        <v>0</v>
      </c>
    </row>
    <row r="5" spans="1:9" x14ac:dyDescent="0.2">
      <c r="B5" s="5" t="s">
        <v>23</v>
      </c>
      <c r="C5" s="11"/>
      <c r="D5" s="84"/>
      <c r="E5" s="84"/>
      <c r="F5" s="84"/>
      <c r="G5" s="84"/>
      <c r="H5" s="84"/>
      <c r="I5" s="172">
        <f t="shared" ref="I5:I8" si="0">SUM(D5:H5)</f>
        <v>0</v>
      </c>
    </row>
    <row r="6" spans="1:9" x14ac:dyDescent="0.2">
      <c r="B6" s="5" t="s">
        <v>24</v>
      </c>
      <c r="C6" s="5"/>
      <c r="D6" s="84">
        <v>0</v>
      </c>
      <c r="E6" s="84">
        <v>0</v>
      </c>
      <c r="F6" s="84">
        <v>0</v>
      </c>
      <c r="G6" s="84">
        <v>0</v>
      </c>
      <c r="H6" s="84">
        <v>0</v>
      </c>
      <c r="I6" s="172">
        <f t="shared" si="0"/>
        <v>0</v>
      </c>
    </row>
    <row r="7" spans="1:9" x14ac:dyDescent="0.2">
      <c r="B7" s="5" t="s">
        <v>25</v>
      </c>
      <c r="C7" s="5"/>
      <c r="D7" s="84"/>
      <c r="E7" s="84"/>
      <c r="F7" s="84"/>
      <c r="G7" s="84"/>
      <c r="H7" s="84"/>
      <c r="I7" s="172">
        <f t="shared" si="0"/>
        <v>0</v>
      </c>
    </row>
    <row r="8" spans="1:9" x14ac:dyDescent="0.2">
      <c r="B8" s="5" t="s">
        <v>22</v>
      </c>
      <c r="C8" s="5"/>
      <c r="D8" s="23"/>
      <c r="E8" s="23"/>
      <c r="F8" s="23"/>
      <c r="G8" s="23"/>
      <c r="H8" s="23"/>
      <c r="I8" s="172">
        <f t="shared" si="0"/>
        <v>0</v>
      </c>
    </row>
    <row r="9" spans="1:9" x14ac:dyDescent="0.2">
      <c r="B9" s="58" t="s">
        <v>1</v>
      </c>
      <c r="C9" s="25"/>
      <c r="D9" s="26">
        <f t="shared" ref="D9:I9" si="1">SUM(D4:D8)</f>
        <v>0</v>
      </c>
      <c r="E9" s="26">
        <f t="shared" si="1"/>
        <v>0</v>
      </c>
      <c r="F9" s="26">
        <f t="shared" si="1"/>
        <v>0</v>
      </c>
      <c r="G9" s="26">
        <f t="shared" ref="G9:H9" si="2">SUM(G4:G8)</f>
        <v>0</v>
      </c>
      <c r="H9" s="26">
        <f t="shared" si="2"/>
        <v>0</v>
      </c>
      <c r="I9" s="27">
        <f t="shared" si="1"/>
        <v>0</v>
      </c>
    </row>
    <row r="10" spans="1:9" x14ac:dyDescent="0.2">
      <c r="B10" s="54"/>
      <c r="C10" s="55"/>
      <c r="D10" s="56"/>
      <c r="E10" s="56"/>
      <c r="F10" s="56"/>
      <c r="G10" s="56"/>
      <c r="H10" s="56"/>
      <c r="I10" s="56"/>
    </row>
    <row r="11" spans="1:9" x14ac:dyDescent="0.2">
      <c r="B11" s="57" t="s">
        <v>10</v>
      </c>
      <c r="C11" s="30"/>
      <c r="D11" s="30"/>
      <c r="E11" s="30"/>
      <c r="F11" s="30"/>
      <c r="G11" s="30"/>
      <c r="H11" s="30"/>
      <c r="I11" s="30"/>
    </row>
    <row r="12" spans="1:9" x14ac:dyDescent="0.2">
      <c r="B12" s="59" t="s">
        <v>4</v>
      </c>
      <c r="C12" s="10" t="s">
        <v>9</v>
      </c>
      <c r="D12" s="66" t="s">
        <v>58</v>
      </c>
      <c r="E12" s="66" t="s">
        <v>57</v>
      </c>
      <c r="F12" s="66" t="s">
        <v>56</v>
      </c>
      <c r="G12" s="93" t="s">
        <v>87</v>
      </c>
      <c r="H12" s="93" t="s">
        <v>88</v>
      </c>
      <c r="I12" s="4" t="s">
        <v>1</v>
      </c>
    </row>
    <row r="13" spans="1:9" x14ac:dyDescent="0.2">
      <c r="B13" s="5" t="s">
        <v>19</v>
      </c>
      <c r="C13" s="11" t="s">
        <v>49</v>
      </c>
      <c r="D13" s="85"/>
      <c r="E13" s="85"/>
      <c r="F13" s="85"/>
      <c r="G13" s="85"/>
      <c r="H13" s="85"/>
      <c r="I13" s="173">
        <f>SUM(D13:H13)</f>
        <v>0</v>
      </c>
    </row>
    <row r="14" spans="1:9" x14ac:dyDescent="0.2">
      <c r="B14" s="11"/>
      <c r="C14" s="13"/>
      <c r="D14" s="12"/>
      <c r="E14" s="12"/>
      <c r="F14" s="12"/>
      <c r="G14" s="12"/>
      <c r="H14" s="12"/>
      <c r="I14" s="174">
        <f>SUM(D14:H14)</f>
        <v>0</v>
      </c>
    </row>
    <row r="15" spans="1:9" x14ac:dyDescent="0.2">
      <c r="A15" s="60"/>
      <c r="B15" s="61" t="s">
        <v>53</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60"/>
      <c r="B17" s="16" t="s">
        <v>6</v>
      </c>
      <c r="C17" s="1"/>
      <c r="D17" s="15"/>
      <c r="E17" s="15"/>
      <c r="F17" s="15"/>
      <c r="G17" s="15"/>
      <c r="H17" s="15"/>
      <c r="I17" s="15"/>
    </row>
    <row r="18" spans="1:9" x14ac:dyDescent="0.2">
      <c r="B18" s="252" t="s">
        <v>85</v>
      </c>
      <c r="C18" s="253"/>
      <c r="D18" s="253"/>
      <c r="E18" s="253"/>
      <c r="F18" s="253"/>
      <c r="G18" s="253"/>
      <c r="H18" s="253"/>
      <c r="I18" s="253"/>
    </row>
    <row r="19" spans="1:9" x14ac:dyDescent="0.2">
      <c r="B19" s="254"/>
      <c r="C19" s="255"/>
      <c r="D19" s="255"/>
      <c r="E19" s="255"/>
      <c r="F19" s="255"/>
      <c r="G19" s="255"/>
      <c r="H19" s="255"/>
      <c r="I19" s="255"/>
    </row>
    <row r="20" spans="1:9" x14ac:dyDescent="0.2">
      <c r="B20" s="62"/>
      <c r="C20" s="34"/>
      <c r="D20" s="34"/>
      <c r="E20" s="34"/>
      <c r="F20" s="34"/>
      <c r="G20" s="91"/>
      <c r="H20" s="91"/>
      <c r="I20" s="34"/>
    </row>
    <row r="21" spans="1:9" x14ac:dyDescent="0.2">
      <c r="B21" s="1"/>
      <c r="C21" s="1"/>
      <c r="D21" s="15"/>
      <c r="E21" s="15"/>
      <c r="F21" s="15"/>
      <c r="G21" s="15"/>
      <c r="H21" s="15"/>
      <c r="I21" s="15"/>
    </row>
    <row r="22" spans="1:9" x14ac:dyDescent="0.2">
      <c r="B22" s="57" t="s">
        <v>83</v>
      </c>
      <c r="C22" s="30"/>
      <c r="D22" s="30"/>
      <c r="E22" s="30"/>
      <c r="F22" s="30"/>
      <c r="G22" s="30"/>
      <c r="H22" s="30"/>
      <c r="I22" s="30"/>
    </row>
    <row r="23" spans="1:9" x14ac:dyDescent="0.2">
      <c r="B23" s="276" t="s">
        <v>11</v>
      </c>
      <c r="C23" s="277"/>
      <c r="D23" s="277"/>
      <c r="E23" s="277"/>
      <c r="F23" s="277"/>
      <c r="G23" s="277"/>
      <c r="H23" s="277"/>
      <c r="I23" s="278"/>
    </row>
    <row r="24" spans="1:9" x14ac:dyDescent="0.2">
      <c r="B24" s="256"/>
      <c r="C24" s="257"/>
      <c r="D24" s="257"/>
      <c r="E24" s="257"/>
      <c r="F24" s="257"/>
      <c r="G24" s="257"/>
      <c r="H24" s="257"/>
      <c r="I24" s="257"/>
    </row>
    <row r="25" spans="1:9" x14ac:dyDescent="0.2">
      <c r="B25" s="258"/>
      <c r="C25" s="259"/>
      <c r="D25" s="259"/>
      <c r="E25" s="259"/>
      <c r="F25" s="259"/>
      <c r="G25" s="259"/>
      <c r="H25" s="259"/>
      <c r="I25" s="259"/>
    </row>
    <row r="26" spans="1:9" x14ac:dyDescent="0.2">
      <c r="B26" s="63"/>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3" sqref="C33"/>
    </sheetView>
  </sheetViews>
  <sheetFormatPr defaultColWidth="9.140625" defaultRowHeight="12.75" x14ac:dyDescent="0.2"/>
  <cols>
    <col min="1" max="1" width="3.140625" style="96" customWidth="1"/>
    <col min="2" max="2" width="80" style="96" bestFit="1" customWidth="1"/>
    <col min="3" max="3" width="65.140625" style="96" customWidth="1"/>
    <col min="4" max="4" width="12.85546875" style="96" customWidth="1"/>
    <col min="5" max="8" width="11.28515625" style="96" customWidth="1"/>
    <col min="9" max="9" width="12.7109375" style="96" customWidth="1"/>
    <col min="10" max="16384" width="9.140625" style="96"/>
  </cols>
  <sheetData>
    <row r="2" spans="2:9" x14ac:dyDescent="0.2">
      <c r="B2" s="94" t="s">
        <v>8</v>
      </c>
      <c r="C2" s="95"/>
      <c r="D2" s="95"/>
      <c r="E2" s="95"/>
      <c r="F2" s="95"/>
      <c r="G2" s="95"/>
      <c r="H2" s="95"/>
      <c r="I2" s="95"/>
    </row>
    <row r="3" spans="2:9" x14ac:dyDescent="0.2">
      <c r="B3" s="97"/>
      <c r="C3" s="97"/>
      <c r="D3" s="97"/>
      <c r="E3" s="97"/>
      <c r="F3" s="97"/>
      <c r="G3" s="97"/>
      <c r="H3" s="97"/>
      <c r="I3" s="97"/>
    </row>
    <row r="4" spans="2:9" x14ac:dyDescent="0.2">
      <c r="B4" s="94" t="s">
        <v>2</v>
      </c>
      <c r="C4" s="95"/>
      <c r="D4" s="95"/>
      <c r="E4" s="95"/>
      <c r="F4" s="95"/>
      <c r="G4" s="95"/>
      <c r="H4" s="95"/>
      <c r="I4" s="95"/>
    </row>
    <row r="5" spans="2:9" x14ac:dyDescent="0.2">
      <c r="B5" s="118" t="s">
        <v>81</v>
      </c>
      <c r="C5" s="118" t="s">
        <v>9</v>
      </c>
      <c r="D5" s="119" t="s">
        <v>58</v>
      </c>
      <c r="E5" s="119" t="s">
        <v>57</v>
      </c>
      <c r="F5" s="119" t="s">
        <v>56</v>
      </c>
      <c r="G5" s="120" t="s">
        <v>87</v>
      </c>
      <c r="H5" s="120" t="s">
        <v>88</v>
      </c>
      <c r="I5" s="121" t="s">
        <v>1</v>
      </c>
    </row>
    <row r="6" spans="2:9" ht="14.25" customHeight="1" x14ac:dyDescent="0.2">
      <c r="B6" s="98" t="s">
        <v>68</v>
      </c>
      <c r="C6" s="99"/>
      <c r="D6" s="100"/>
      <c r="E6" s="100"/>
      <c r="F6" s="100"/>
      <c r="G6" s="100"/>
      <c r="H6" s="100"/>
      <c r="I6" s="186">
        <f>SUM(D6:H6)</f>
        <v>0</v>
      </c>
    </row>
    <row r="7" spans="2:9" x14ac:dyDescent="0.2">
      <c r="B7" s="101"/>
      <c r="C7" s="102"/>
      <c r="D7" s="100"/>
      <c r="E7" s="100"/>
      <c r="F7" s="100"/>
      <c r="G7" s="100"/>
      <c r="H7" s="100"/>
      <c r="I7" s="186">
        <f t="shared" ref="I7:I9" si="0">SUM(D7:H7)</f>
        <v>0</v>
      </c>
    </row>
    <row r="8" spans="2:9" x14ac:dyDescent="0.2">
      <c r="B8" s="101"/>
      <c r="C8" s="102"/>
      <c r="D8" s="100"/>
      <c r="E8" s="100"/>
      <c r="F8" s="100"/>
      <c r="G8" s="100"/>
      <c r="H8" s="100"/>
      <c r="I8" s="186">
        <f t="shared" si="0"/>
        <v>0</v>
      </c>
    </row>
    <row r="9" spans="2:9" x14ac:dyDescent="0.2">
      <c r="B9" s="101"/>
      <c r="C9" s="102"/>
      <c r="D9" s="100"/>
      <c r="E9" s="100"/>
      <c r="F9" s="100"/>
      <c r="G9" s="100"/>
      <c r="H9" s="100"/>
      <c r="I9" s="186">
        <f t="shared" si="0"/>
        <v>0</v>
      </c>
    </row>
    <row r="10" spans="2:9" x14ac:dyDescent="0.2">
      <c r="B10" s="103" t="s">
        <v>1</v>
      </c>
      <c r="C10" s="104"/>
      <c r="D10" s="105">
        <f t="shared" ref="D10:I10" si="1">SUM(D6:D9)</f>
        <v>0</v>
      </c>
      <c r="E10" s="105">
        <f t="shared" si="1"/>
        <v>0</v>
      </c>
      <c r="F10" s="105">
        <f t="shared" si="1"/>
        <v>0</v>
      </c>
      <c r="G10" s="105">
        <f t="shared" ref="G10:H10" si="2">SUM(G6:G9)</f>
        <v>0</v>
      </c>
      <c r="H10" s="105">
        <f t="shared" si="2"/>
        <v>0</v>
      </c>
      <c r="I10" s="105">
        <f t="shared" si="1"/>
        <v>0</v>
      </c>
    </row>
    <row r="11" spans="2:9" x14ac:dyDescent="0.2">
      <c r="B11" s="97"/>
      <c r="C11" s="97"/>
      <c r="D11" s="97"/>
      <c r="E11" s="97"/>
      <c r="F11" s="97"/>
      <c r="G11" s="97"/>
      <c r="H11" s="97"/>
      <c r="I11" s="97"/>
    </row>
    <row r="12" spans="2:9" x14ac:dyDescent="0.2">
      <c r="B12" s="94" t="s">
        <v>10</v>
      </c>
      <c r="C12" s="95"/>
      <c r="D12" s="95"/>
      <c r="E12" s="95"/>
      <c r="F12" s="95"/>
      <c r="G12" s="95"/>
      <c r="H12" s="95"/>
      <c r="I12" s="95"/>
    </row>
    <row r="13" spans="2:9" x14ac:dyDescent="0.2">
      <c r="B13" s="118" t="s">
        <v>81</v>
      </c>
      <c r="C13" s="122" t="s">
        <v>9</v>
      </c>
      <c r="D13" s="119" t="s">
        <v>58</v>
      </c>
      <c r="E13" s="119" t="s">
        <v>57</v>
      </c>
      <c r="F13" s="119" t="s">
        <v>56</v>
      </c>
      <c r="G13" s="120" t="s">
        <v>87</v>
      </c>
      <c r="H13" s="120" t="s">
        <v>88</v>
      </c>
      <c r="I13" s="121" t="s">
        <v>1</v>
      </c>
    </row>
    <row r="14" spans="2:9" x14ac:dyDescent="0.2">
      <c r="B14" s="106" t="s">
        <v>19</v>
      </c>
      <c r="C14" s="107"/>
      <c r="D14" s="108"/>
      <c r="E14" s="108"/>
      <c r="F14" s="108"/>
      <c r="G14" s="108"/>
      <c r="H14" s="108"/>
      <c r="I14" s="187">
        <f>SUM(D14:H14)</f>
        <v>0</v>
      </c>
    </row>
    <row r="15" spans="2:9" x14ac:dyDescent="0.2">
      <c r="B15" s="106"/>
      <c r="C15" s="107"/>
      <c r="D15" s="109"/>
      <c r="E15" s="109"/>
      <c r="F15" s="109"/>
      <c r="G15" s="109"/>
      <c r="H15" s="109"/>
      <c r="I15" s="187">
        <f t="shared" ref="I15:I16" si="3">SUM(D15:H15)</f>
        <v>0</v>
      </c>
    </row>
    <row r="16" spans="2:9" x14ac:dyDescent="0.2">
      <c r="B16" s="106"/>
      <c r="C16" s="106"/>
      <c r="D16" s="109"/>
      <c r="E16" s="109"/>
      <c r="F16" s="109"/>
      <c r="G16" s="109"/>
      <c r="H16" s="109"/>
      <c r="I16" s="188">
        <f t="shared" si="3"/>
        <v>0</v>
      </c>
    </row>
    <row r="17" spans="2:9" x14ac:dyDescent="0.2">
      <c r="B17" s="110" t="s">
        <v>17</v>
      </c>
      <c r="C17" s="104"/>
      <c r="D17" s="111">
        <f t="shared" ref="D17:F17" si="4">SUM(D14:D16)</f>
        <v>0</v>
      </c>
      <c r="E17" s="111">
        <f t="shared" si="4"/>
        <v>0</v>
      </c>
      <c r="F17" s="111">
        <f t="shared" si="4"/>
        <v>0</v>
      </c>
      <c r="G17" s="111">
        <f t="shared" ref="G17:H17" si="5">SUM(G14:G16)</f>
        <v>0</v>
      </c>
      <c r="H17" s="111">
        <f t="shared" si="5"/>
        <v>0</v>
      </c>
      <c r="I17" s="111">
        <f>SUM(I14:I16)</f>
        <v>0</v>
      </c>
    </row>
    <row r="18" spans="2:9" x14ac:dyDescent="0.2">
      <c r="B18" s="97"/>
      <c r="C18" s="97"/>
      <c r="D18" s="112"/>
      <c r="E18" s="112"/>
      <c r="F18" s="112"/>
      <c r="G18" s="112"/>
      <c r="H18" s="112"/>
      <c r="I18" s="112"/>
    </row>
    <row r="19" spans="2:9" x14ac:dyDescent="0.2">
      <c r="B19" s="113" t="s">
        <v>6</v>
      </c>
      <c r="C19" s="97"/>
      <c r="D19" s="112"/>
      <c r="E19" s="112"/>
      <c r="F19" s="112"/>
      <c r="G19" s="112"/>
      <c r="H19" s="112"/>
      <c r="I19" s="112"/>
    </row>
    <row r="20" spans="2:9" x14ac:dyDescent="0.2">
      <c r="B20" s="265" t="s">
        <v>86</v>
      </c>
      <c r="C20" s="265"/>
      <c r="D20" s="265"/>
      <c r="E20" s="265"/>
      <c r="F20" s="265"/>
      <c r="G20" s="265"/>
      <c r="H20" s="265"/>
      <c r="I20" s="265"/>
    </row>
    <row r="21" spans="2:9" x14ac:dyDescent="0.2">
      <c r="B21" s="266"/>
      <c r="C21" s="266"/>
      <c r="D21" s="266"/>
      <c r="E21" s="266"/>
      <c r="F21" s="266"/>
      <c r="G21" s="266"/>
      <c r="H21" s="266"/>
      <c r="I21" s="266"/>
    </row>
    <row r="22" spans="2:9" x14ac:dyDescent="0.2">
      <c r="B22" s="97"/>
      <c r="C22" s="97"/>
      <c r="D22" s="112"/>
      <c r="E22" s="112"/>
      <c r="F22" s="112"/>
      <c r="G22" s="112"/>
      <c r="H22" s="112"/>
      <c r="I22" s="112"/>
    </row>
    <row r="23" spans="2:9" x14ac:dyDescent="0.2">
      <c r="B23" s="94" t="s">
        <v>2</v>
      </c>
      <c r="C23" s="95"/>
      <c r="D23" s="95"/>
      <c r="E23" s="95"/>
      <c r="F23" s="95"/>
      <c r="G23" s="95"/>
      <c r="H23" s="95"/>
      <c r="I23" s="95"/>
    </row>
    <row r="24" spans="2:9" x14ac:dyDescent="0.2">
      <c r="B24" s="114" t="s">
        <v>11</v>
      </c>
      <c r="C24" s="115"/>
      <c r="D24" s="115"/>
      <c r="E24" s="115"/>
      <c r="F24" s="115"/>
      <c r="G24" s="115"/>
      <c r="H24" s="115"/>
      <c r="I24" s="115"/>
    </row>
    <row r="25" spans="2:9" x14ac:dyDescent="0.2">
      <c r="B25" s="267"/>
      <c r="C25" s="267"/>
      <c r="D25" s="267"/>
      <c r="E25" s="267"/>
      <c r="F25" s="267"/>
      <c r="G25" s="267"/>
      <c r="H25" s="267"/>
      <c r="I25" s="267"/>
    </row>
    <row r="26" spans="2:9" x14ac:dyDescent="0.2">
      <c r="B26" s="268"/>
      <c r="C26" s="268"/>
      <c r="D26" s="268"/>
      <c r="E26" s="268"/>
      <c r="F26" s="268"/>
      <c r="G26" s="268"/>
      <c r="H26" s="268"/>
      <c r="I26" s="268"/>
    </row>
    <row r="27" spans="2:9" x14ac:dyDescent="0.2">
      <c r="B27" s="116"/>
      <c r="C27" s="117"/>
      <c r="D27" s="117"/>
      <c r="E27" s="117"/>
      <c r="F27" s="117"/>
      <c r="G27" s="117"/>
      <c r="H27" s="117"/>
      <c r="I27" s="117"/>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7"/>
  <sheetViews>
    <sheetView showGridLines="0" zoomScale="90" zoomScaleNormal="90" workbookViewId="0">
      <selection activeCell="J19" sqref="J19"/>
    </sheetView>
  </sheetViews>
  <sheetFormatPr defaultColWidth="9.140625" defaultRowHeight="12.75" x14ac:dyDescent="0.2"/>
  <cols>
    <col min="1" max="1" width="2.28515625" style="1" customWidth="1"/>
    <col min="2" max="2" width="87.42578125" style="1" bestFit="1" customWidth="1"/>
    <col min="3" max="3" width="15.140625" style="75" bestFit="1" customWidth="1"/>
    <col min="4" max="4" width="9.140625" style="83"/>
    <col min="5" max="5" width="9.140625" style="72"/>
    <col min="6" max="15" width="9.140625" style="79"/>
    <col min="16" max="16" width="9.140625" style="1"/>
    <col min="17" max="17" width="25.5703125" style="43" bestFit="1"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1:18" x14ac:dyDescent="0.2">
      <c r="B2" s="175" t="s">
        <v>54</v>
      </c>
      <c r="C2" s="176"/>
      <c r="D2" s="176"/>
      <c r="E2" s="176"/>
      <c r="F2" s="176"/>
      <c r="G2" s="176"/>
      <c r="H2" s="260" t="s">
        <v>94</v>
      </c>
      <c r="I2" s="260"/>
      <c r="J2" s="260"/>
      <c r="K2" s="260"/>
      <c r="L2" s="260"/>
      <c r="M2" s="260"/>
      <c r="N2" s="260"/>
      <c r="O2" s="260"/>
      <c r="P2" s="260"/>
      <c r="Q2" s="260"/>
    </row>
    <row r="3" spans="1:18" ht="15.75" x14ac:dyDescent="0.25">
      <c r="B3" s="64" t="s">
        <v>64</v>
      </c>
      <c r="C3" s="48"/>
      <c r="D3" s="80"/>
      <c r="E3" s="69"/>
      <c r="F3" s="76"/>
      <c r="G3" s="76"/>
      <c r="H3" s="261" t="s">
        <v>95</v>
      </c>
      <c r="I3" s="261"/>
      <c r="J3" s="261"/>
      <c r="K3" s="261"/>
      <c r="L3" s="261"/>
      <c r="M3" s="261"/>
      <c r="N3" s="261"/>
      <c r="O3" s="261"/>
      <c r="P3" s="261"/>
      <c r="Q3" s="261"/>
    </row>
    <row r="4" spans="1:18" s="36" customFormat="1" ht="3" customHeight="1" x14ac:dyDescent="0.2">
      <c r="B4" s="38"/>
      <c r="C4" s="73"/>
      <c r="D4" s="81"/>
      <c r="E4" s="70"/>
      <c r="F4" s="77"/>
      <c r="G4" s="77"/>
      <c r="H4" s="77"/>
      <c r="I4" s="77"/>
      <c r="J4" s="77"/>
      <c r="K4" s="77"/>
      <c r="L4" s="77"/>
      <c r="M4" s="77"/>
      <c r="N4" s="77"/>
      <c r="O4" s="77"/>
      <c r="P4" s="77"/>
      <c r="Q4" s="77"/>
    </row>
    <row r="5" spans="1:18" ht="76.5" x14ac:dyDescent="0.2">
      <c r="B5" s="39" t="s">
        <v>18</v>
      </c>
      <c r="C5" s="39" t="s">
        <v>31</v>
      </c>
      <c r="D5" s="177" t="s">
        <v>63</v>
      </c>
      <c r="E5" s="178" t="s">
        <v>33</v>
      </c>
      <c r="F5" s="177" t="s">
        <v>32</v>
      </c>
      <c r="G5" s="177" t="s">
        <v>96</v>
      </c>
      <c r="H5" s="177" t="s">
        <v>97</v>
      </c>
      <c r="I5" s="177" t="s">
        <v>98</v>
      </c>
      <c r="J5" s="177" t="s">
        <v>99</v>
      </c>
      <c r="K5" s="179" t="s">
        <v>100</v>
      </c>
      <c r="L5" s="179" t="s">
        <v>76</v>
      </c>
      <c r="M5" s="177" t="s">
        <v>101</v>
      </c>
      <c r="N5" s="177" t="s">
        <v>102</v>
      </c>
      <c r="O5" s="177" t="s">
        <v>103</v>
      </c>
      <c r="P5" s="177" t="s">
        <v>104</v>
      </c>
      <c r="Q5" s="177" t="s">
        <v>105</v>
      </c>
      <c r="R5" s="51"/>
    </row>
    <row r="6" spans="1:18" x14ac:dyDescent="0.2">
      <c r="B6" s="184" t="s">
        <v>65</v>
      </c>
      <c r="C6" s="185"/>
      <c r="D6" s="185"/>
      <c r="E6" s="185"/>
      <c r="F6" s="185"/>
      <c r="G6" s="228"/>
      <c r="H6" s="228"/>
      <c r="I6" s="228"/>
      <c r="J6" s="228"/>
      <c r="K6" s="228"/>
      <c r="L6" s="228"/>
      <c r="M6" s="228"/>
      <c r="N6" s="228"/>
      <c r="O6" s="228"/>
      <c r="P6" s="228"/>
      <c r="Q6" s="228"/>
      <c r="R6" s="28"/>
    </row>
    <row r="7" spans="1:18" x14ac:dyDescent="0.2">
      <c r="B7" s="180" t="s">
        <v>74</v>
      </c>
      <c r="C7" s="181" t="s">
        <v>66</v>
      </c>
      <c r="D7" s="182"/>
      <c r="E7" s="183"/>
      <c r="F7" s="226">
        <v>1</v>
      </c>
      <c r="G7" s="229">
        <v>0</v>
      </c>
      <c r="H7" s="89">
        <f>IF(G7=0,VLOOKUP(C:C,[1]Inputs!$B$20:$H$25,7,FALSE)*F7,VLOOKUP(C:C,[1]Inputs!$B$20:$I$25,8,FALSE)*F7)</f>
        <v>79.838346469665012</v>
      </c>
      <c r="I7" s="89">
        <f>VLOOKUP(C:C,[1]Inputs!$C$54:$G$59,5,FALSE)*F7</f>
        <v>19.732436288346317</v>
      </c>
      <c r="J7" s="89"/>
      <c r="K7" s="89"/>
      <c r="L7" s="89"/>
      <c r="M7" s="89">
        <f>SUM(H7:J7)</f>
        <v>99.570782758011333</v>
      </c>
      <c r="N7" s="89">
        <f>[1]Inputs!$M$43*M7</f>
        <v>46.392677416511667</v>
      </c>
      <c r="O7" s="89">
        <f>[1]Inputs!$M$48*M7</f>
        <v>15.968921687171692</v>
      </c>
      <c r="P7" s="89">
        <f>[1]Inputs!$H$13*SUM(M7:O7)</f>
        <v>10.269751657668678</v>
      </c>
      <c r="Q7" s="89">
        <f t="shared" ref="Q7" si="0">SUM(M7:P7)</f>
        <v>172.20213351936337</v>
      </c>
    </row>
    <row r="8" spans="1:18" ht="48" customHeight="1" x14ac:dyDescent="0.2">
      <c r="B8" s="68" t="s">
        <v>132</v>
      </c>
      <c r="C8" s="67"/>
      <c r="D8" s="87"/>
      <c r="E8" s="88"/>
      <c r="F8" s="227"/>
      <c r="G8" s="89"/>
      <c r="H8" s="89"/>
      <c r="I8" s="89"/>
      <c r="J8" s="89"/>
      <c r="K8" s="89"/>
      <c r="L8" s="230">
        <f>[1]Inputs!$G$38</f>
        <v>0.1031</v>
      </c>
      <c r="M8" s="89"/>
      <c r="N8" s="231">
        <f>[1]Inputs!$M$43</f>
        <v>0.46592661151676018</v>
      </c>
      <c r="O8" s="89"/>
      <c r="P8" s="231">
        <f>[1]Inputs!$H$13</f>
        <v>6.3420000000000004E-2</v>
      </c>
      <c r="Q8" s="232" t="str">
        <f>_xlfn.CONCAT("[(Invoice + ",TEXT(L8,"0.00%")," On-costs) + ",TEXT([1]Inputs!$M$43,"0.00%")," Overheads] + ",TEXT(P8,"0.00%")," Margin")</f>
        <v>[(Invoice + 10.31% On-costs) + 46.59% Overheads] + 6.34% Margin</v>
      </c>
    </row>
    <row r="9" spans="1:18" x14ac:dyDescent="0.2">
      <c r="B9" s="262" t="s">
        <v>1</v>
      </c>
      <c r="C9" s="263"/>
      <c r="D9" s="263"/>
      <c r="E9" s="264"/>
      <c r="F9" s="86">
        <f>F7</f>
        <v>1</v>
      </c>
      <c r="G9" s="86">
        <f t="shared" ref="G9:Q9" si="1">G7</f>
        <v>0</v>
      </c>
      <c r="H9" s="86">
        <f t="shared" si="1"/>
        <v>79.838346469665012</v>
      </c>
      <c r="I9" s="86">
        <f t="shared" si="1"/>
        <v>19.732436288346317</v>
      </c>
      <c r="J9" s="86">
        <f t="shared" si="1"/>
        <v>0</v>
      </c>
      <c r="K9" s="86">
        <f t="shared" si="1"/>
        <v>0</v>
      </c>
      <c r="L9" s="86">
        <f t="shared" si="1"/>
        <v>0</v>
      </c>
      <c r="M9" s="86">
        <f t="shared" si="1"/>
        <v>99.570782758011333</v>
      </c>
      <c r="N9" s="86">
        <f t="shared" si="1"/>
        <v>46.392677416511667</v>
      </c>
      <c r="O9" s="86">
        <f t="shared" si="1"/>
        <v>15.968921687171692</v>
      </c>
      <c r="P9" s="86">
        <f t="shared" si="1"/>
        <v>10.269751657668678</v>
      </c>
      <c r="Q9" s="86">
        <f t="shared" si="1"/>
        <v>172.20213351936337</v>
      </c>
      <c r="R9" s="51"/>
    </row>
    <row r="10" spans="1:18" x14ac:dyDescent="0.2">
      <c r="A10" s="52"/>
      <c r="B10" s="40"/>
      <c r="C10" s="74"/>
      <c r="D10" s="82"/>
      <c r="E10" s="71"/>
      <c r="F10" s="78"/>
      <c r="G10" s="78"/>
      <c r="H10" s="78"/>
      <c r="I10" s="78"/>
      <c r="J10" s="78"/>
      <c r="K10" s="78"/>
      <c r="L10" s="78"/>
      <c r="M10" s="78"/>
      <c r="N10" s="78"/>
      <c r="O10" s="78"/>
      <c r="P10" s="41"/>
      <c r="Q10" s="42"/>
      <c r="R10" s="51"/>
    </row>
    <row r="13" spans="1:18" x14ac:dyDescent="0.2">
      <c r="R13" s="53"/>
    </row>
    <row r="16" spans="1:18" x14ac:dyDescent="0.2">
      <c r="R16" s="51"/>
    </row>
    <row r="21" spans="18:18" x14ac:dyDescent="0.2">
      <c r="R21" s="51"/>
    </row>
    <row r="34" spans="18:18" x14ac:dyDescent="0.2">
      <c r="R34" s="51"/>
    </row>
    <row r="47" spans="18:18" x14ac:dyDescent="0.2">
      <c r="R47" s="51"/>
    </row>
  </sheetData>
  <mergeCells count="3">
    <mergeCell ref="H2:Q2"/>
    <mergeCell ref="H3:Q3"/>
    <mergeCell ref="B9:E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C0344-BCD0-4DCA-8FFB-B1C18038DEDF}">
  <dimension ref="B1:O28"/>
  <sheetViews>
    <sheetView topLeftCell="A6" workbookViewId="0">
      <selection activeCell="G9" sqref="G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96">
        <f>[1]Inputs!H16</f>
        <v>1</v>
      </c>
      <c r="E1" s="196">
        <f>[1]Inputs!I16</f>
        <v>1</v>
      </c>
      <c r="F1" s="196">
        <f>[1]Inputs!J16</f>
        <v>1.0109999999999999</v>
      </c>
      <c r="G1" s="196">
        <f>[1]Inputs!K16</f>
        <v>1.0231319999999999</v>
      </c>
      <c r="H1" s="196">
        <f>[1]Inputs!L16</f>
        <v>1.0337725727999998</v>
      </c>
      <c r="K1" s="197">
        <f>D1</f>
        <v>1</v>
      </c>
      <c r="L1" s="197">
        <f t="shared" ref="L1:O5" si="0">E1</f>
        <v>1</v>
      </c>
      <c r="M1" s="197">
        <f t="shared" si="0"/>
        <v>1.0109999999999999</v>
      </c>
      <c r="N1" s="197">
        <f t="shared" si="0"/>
        <v>1.0231319999999999</v>
      </c>
      <c r="O1" s="197">
        <f t="shared" si="0"/>
        <v>1.0337725727999998</v>
      </c>
    </row>
    <row r="2" spans="2:15" x14ac:dyDescent="0.25">
      <c r="B2" t="s">
        <v>112</v>
      </c>
      <c r="D2" s="196">
        <f>[1]Inputs!H61</f>
        <v>0.04</v>
      </c>
      <c r="E2" s="196">
        <f>[1]Inputs!I61</f>
        <v>0.04</v>
      </c>
      <c r="F2" s="196">
        <f>[1]Inputs!J61</f>
        <v>0.04</v>
      </c>
      <c r="G2" s="196">
        <f>[1]Inputs!K61</f>
        <v>0.04</v>
      </c>
      <c r="H2" s="196">
        <f>[1]Inputs!L61</f>
        <v>0.04</v>
      </c>
      <c r="K2" s="197"/>
      <c r="L2" s="197"/>
      <c r="M2" s="197"/>
      <c r="N2" s="197"/>
      <c r="O2" s="197"/>
    </row>
    <row r="3" spans="2:15" x14ac:dyDescent="0.25">
      <c r="B3" t="s">
        <v>113</v>
      </c>
      <c r="D3" s="197">
        <f>[1]Inputs!$M$43</f>
        <v>0.46592661151676018</v>
      </c>
      <c r="E3" s="197">
        <f>[1]Inputs!$M$43</f>
        <v>0.46592661151676018</v>
      </c>
      <c r="F3" s="197">
        <f>[1]Inputs!$M$43</f>
        <v>0.46592661151676018</v>
      </c>
      <c r="G3" s="197">
        <f>[1]Inputs!$M$43</f>
        <v>0.46592661151676018</v>
      </c>
      <c r="H3" s="197">
        <f>[1]Inputs!$M$43</f>
        <v>0.46592661151676018</v>
      </c>
      <c r="K3" s="197">
        <f t="shared" ref="K3:K5" si="1">D3</f>
        <v>0.46592661151676018</v>
      </c>
      <c r="L3" s="197">
        <f t="shared" si="0"/>
        <v>0.46592661151676018</v>
      </c>
      <c r="M3" s="197">
        <f t="shared" si="0"/>
        <v>0.46592661151676018</v>
      </c>
      <c r="N3" s="197">
        <f t="shared" si="0"/>
        <v>0.46592661151676018</v>
      </c>
      <c r="O3" s="197">
        <f t="shared" si="0"/>
        <v>0.46592661151676018</v>
      </c>
    </row>
    <row r="4" spans="2:15" x14ac:dyDescent="0.25">
      <c r="B4" t="s">
        <v>114</v>
      </c>
      <c r="D4" s="197">
        <f>[1]Inputs!$M$48</f>
        <v>0.16037758511933414</v>
      </c>
      <c r="E4" s="197">
        <f>[1]Inputs!$M$48</f>
        <v>0.16037758511933414</v>
      </c>
      <c r="F4" s="197">
        <f>[1]Inputs!$M$48</f>
        <v>0.16037758511933414</v>
      </c>
      <c r="G4" s="197">
        <f>[1]Inputs!$M$48</f>
        <v>0.16037758511933414</v>
      </c>
      <c r="H4" s="197">
        <f>[1]Inputs!$M$48</f>
        <v>0.16037758511933414</v>
      </c>
      <c r="K4" s="197">
        <f t="shared" si="1"/>
        <v>0.16037758511933414</v>
      </c>
      <c r="L4" s="197">
        <f t="shared" si="0"/>
        <v>0.16037758511933414</v>
      </c>
      <c r="M4" s="197">
        <f t="shared" si="0"/>
        <v>0.16037758511933414</v>
      </c>
      <c r="N4" s="197">
        <f t="shared" si="0"/>
        <v>0.16037758511933414</v>
      </c>
      <c r="O4" s="197">
        <f t="shared" si="0"/>
        <v>0.16037758511933414</v>
      </c>
    </row>
    <row r="5" spans="2:15" x14ac:dyDescent="0.25">
      <c r="B5" t="s">
        <v>115</v>
      </c>
      <c r="D5" s="197">
        <f>[1]Inputs!$H$13</f>
        <v>6.3420000000000004E-2</v>
      </c>
      <c r="E5" s="197">
        <f>[1]Inputs!$H$13</f>
        <v>6.3420000000000004E-2</v>
      </c>
      <c r="F5" s="197">
        <f>[1]Inputs!$H$13</f>
        <v>6.3420000000000004E-2</v>
      </c>
      <c r="G5" s="197">
        <f>[1]Inputs!$H$13</f>
        <v>6.3420000000000004E-2</v>
      </c>
      <c r="H5" s="197">
        <f>[1]Inputs!$H$13</f>
        <v>6.3420000000000004E-2</v>
      </c>
      <c r="K5" s="197">
        <f t="shared" si="1"/>
        <v>6.3420000000000004E-2</v>
      </c>
      <c r="L5" s="197">
        <f t="shared" si="0"/>
        <v>6.3420000000000004E-2</v>
      </c>
      <c r="M5" s="197">
        <f t="shared" si="0"/>
        <v>6.3420000000000004E-2</v>
      </c>
      <c r="N5" s="197">
        <f t="shared" si="0"/>
        <v>6.3420000000000004E-2</v>
      </c>
      <c r="O5" s="197">
        <f t="shared" si="0"/>
        <v>6.3420000000000004E-2</v>
      </c>
    </row>
    <row r="6" spans="2:15" s="198" customFormat="1" ht="15.75" x14ac:dyDescent="0.25">
      <c r="D6" s="269" t="s">
        <v>116</v>
      </c>
      <c r="E6" s="269"/>
      <c r="F6" s="269"/>
      <c r="G6" s="269"/>
      <c r="H6" s="269"/>
      <c r="J6" s="270" t="s">
        <v>117</v>
      </c>
      <c r="K6" s="270"/>
      <c r="L6" s="270"/>
      <c r="M6" s="270"/>
      <c r="N6" s="270"/>
      <c r="O6" s="270"/>
    </row>
    <row r="7" spans="2:15" x14ac:dyDescent="0.25">
      <c r="B7" s="199" t="s">
        <v>130</v>
      </c>
      <c r="C7" s="200"/>
      <c r="D7" s="200" t="s">
        <v>118</v>
      </c>
      <c r="E7" s="200" t="s">
        <v>119</v>
      </c>
      <c r="F7" s="200" t="s">
        <v>120</v>
      </c>
      <c r="G7" s="200" t="s">
        <v>121</v>
      </c>
      <c r="H7" s="200" t="s">
        <v>122</v>
      </c>
    </row>
    <row r="8" spans="2:15" x14ac:dyDescent="0.25">
      <c r="B8" s="201" t="s">
        <v>97</v>
      </c>
      <c r="C8" s="202"/>
      <c r="D8" s="203">
        <f>(D19*D$27)</f>
        <v>23951.503940899504</v>
      </c>
      <c r="E8" s="203">
        <f t="shared" ref="E8:H8" si="2">(E19*E$27)</f>
        <v>23951.503940899504</v>
      </c>
      <c r="F8" s="203">
        <f t="shared" si="2"/>
        <v>24214.970484249396</v>
      </c>
      <c r="G8" s="203">
        <f t="shared" si="2"/>
        <v>24775.111181491055</v>
      </c>
      <c r="H8" s="203">
        <f t="shared" si="2"/>
        <v>25611.83042749605</v>
      </c>
    </row>
    <row r="9" spans="2:15" x14ac:dyDescent="0.25">
      <c r="B9" s="201" t="s">
        <v>98</v>
      </c>
      <c r="C9" s="202"/>
      <c r="D9" s="203">
        <f t="shared" ref="D9:H15" si="3">(D20*D$27)</f>
        <v>5919.7308865038949</v>
      </c>
      <c r="E9" s="203">
        <f t="shared" si="3"/>
        <v>5919.7308865038949</v>
      </c>
      <c r="F9" s="203">
        <f t="shared" si="3"/>
        <v>5919.7308865038949</v>
      </c>
      <c r="G9" s="203">
        <f t="shared" si="3"/>
        <v>5919.7308865038949</v>
      </c>
      <c r="H9" s="203">
        <f t="shared" si="3"/>
        <v>5919.7308865038949</v>
      </c>
    </row>
    <row r="10" spans="2:15" x14ac:dyDescent="0.25">
      <c r="B10" s="201" t="s">
        <v>99</v>
      </c>
      <c r="C10" s="202"/>
      <c r="D10" s="203">
        <f t="shared" si="3"/>
        <v>0</v>
      </c>
      <c r="E10" s="203">
        <f t="shared" si="3"/>
        <v>0</v>
      </c>
      <c r="F10" s="203">
        <f t="shared" si="3"/>
        <v>0</v>
      </c>
      <c r="G10" s="203">
        <f t="shared" si="3"/>
        <v>0</v>
      </c>
      <c r="H10" s="203">
        <f t="shared" si="3"/>
        <v>0</v>
      </c>
    </row>
    <row r="11" spans="2:15" x14ac:dyDescent="0.25">
      <c r="B11" s="204" t="s">
        <v>123</v>
      </c>
      <c r="C11" s="204"/>
      <c r="D11" s="205">
        <f t="shared" si="3"/>
        <v>29871.234827403401</v>
      </c>
      <c r="E11" s="205">
        <f t="shared" si="3"/>
        <v>29871.234827403401</v>
      </c>
      <c r="F11" s="205">
        <f t="shared" si="3"/>
        <v>30134.701370753293</v>
      </c>
      <c r="G11" s="205">
        <f t="shared" si="3"/>
        <v>30694.842067994952</v>
      </c>
      <c r="H11" s="205">
        <f t="shared" si="3"/>
        <v>31531.561313999944</v>
      </c>
    </row>
    <row r="12" spans="2:15" x14ac:dyDescent="0.25">
      <c r="B12" s="202" t="s">
        <v>102</v>
      </c>
      <c r="C12" s="202"/>
      <c r="D12" s="203">
        <f t="shared" si="3"/>
        <v>13917.803224953501</v>
      </c>
      <c r="E12" s="203">
        <f t="shared" si="3"/>
        <v>13917.803224953501</v>
      </c>
      <c r="F12" s="203">
        <f t="shared" si="3"/>
        <v>14040.559298744551</v>
      </c>
      <c r="G12" s="203">
        <f t="shared" si="3"/>
        <v>14301.54375578299</v>
      </c>
      <c r="H12" s="203">
        <f t="shared" si="3"/>
        <v>14691.393518864956</v>
      </c>
    </row>
    <row r="13" spans="2:15" x14ac:dyDescent="0.25">
      <c r="B13" s="202" t="s">
        <v>103</v>
      </c>
      <c r="C13" s="202"/>
      <c r="D13" s="203">
        <f t="shared" si="3"/>
        <v>4790.676506151508</v>
      </c>
      <c r="E13" s="203">
        <f t="shared" si="3"/>
        <v>4790.676506151508</v>
      </c>
      <c r="F13" s="203">
        <f t="shared" si="3"/>
        <v>4832.9306341337024</v>
      </c>
      <c r="G13" s="203">
        <f t="shared" si="3"/>
        <v>4922.7646464843783</v>
      </c>
      <c r="H13" s="203">
        <f t="shared" si="3"/>
        <v>5056.9556585815299</v>
      </c>
    </row>
    <row r="14" spans="2:15" x14ac:dyDescent="0.25">
      <c r="B14" s="202" t="s">
        <v>110</v>
      </c>
      <c r="C14" s="202"/>
      <c r="D14" s="203">
        <f t="shared" si="3"/>
        <v>3080.9254973006036</v>
      </c>
      <c r="E14" s="203">
        <f t="shared" si="3"/>
        <v>3080.9254973006036</v>
      </c>
      <c r="F14" s="203">
        <f t="shared" si="3"/>
        <v>3108.0994924763127</v>
      </c>
      <c r="G14" s="203">
        <f t="shared" si="3"/>
        <v>3165.8725228240364</v>
      </c>
      <c r="H14" s="203">
        <f t="shared" si="3"/>
        <v>3252.1719233675331</v>
      </c>
    </row>
    <row r="15" spans="2:15" s="207" customFormat="1" x14ac:dyDescent="0.25">
      <c r="B15" s="206" t="s">
        <v>124</v>
      </c>
      <c r="C15" s="202"/>
      <c r="D15" s="203">
        <f t="shared" si="3"/>
        <v>51660.64005580901</v>
      </c>
      <c r="E15" s="203">
        <f t="shared" si="3"/>
        <v>51660.64005580901</v>
      </c>
      <c r="F15" s="203">
        <f t="shared" si="3"/>
        <v>52116.29079610786</v>
      </c>
      <c r="G15" s="203">
        <f t="shared" si="3"/>
        <v>53085.02299308635</v>
      </c>
      <c r="H15" s="203">
        <f t="shared" si="3"/>
        <v>54532.082414813973</v>
      </c>
    </row>
    <row r="16" spans="2:15" s="192" customFormat="1" x14ac:dyDescent="0.25">
      <c r="B16" s="208" t="s">
        <v>125</v>
      </c>
      <c r="C16" s="204"/>
      <c r="D16" s="205">
        <f>D28-D15</f>
        <v>0</v>
      </c>
      <c r="E16" s="205">
        <f t="shared" ref="E16:H16" si="4">E28-E15</f>
        <v>0</v>
      </c>
      <c r="F16" s="205">
        <f t="shared" si="4"/>
        <v>0</v>
      </c>
      <c r="G16" s="205">
        <f t="shared" si="4"/>
        <v>0</v>
      </c>
      <c r="H16" s="205">
        <f t="shared" si="4"/>
        <v>0</v>
      </c>
    </row>
    <row r="17" spans="2:15" s="192" customFormat="1" x14ac:dyDescent="0.25">
      <c r="C17" s="209"/>
    </row>
    <row r="18" spans="2:15" x14ac:dyDescent="0.25">
      <c r="B18" s="210" t="s">
        <v>131</v>
      </c>
      <c r="C18" s="193"/>
      <c r="D18" s="271" t="s">
        <v>126</v>
      </c>
      <c r="E18" s="272"/>
      <c r="F18" s="272"/>
      <c r="G18" s="272"/>
      <c r="H18" s="272"/>
      <c r="J18" s="193"/>
      <c r="K18" s="271" t="s">
        <v>126</v>
      </c>
      <c r="L18" s="272"/>
      <c r="M18" s="272"/>
      <c r="N18" s="272"/>
      <c r="O18" s="272"/>
    </row>
    <row r="19" spans="2:15" x14ac:dyDescent="0.25">
      <c r="B19" s="211" t="s">
        <v>97</v>
      </c>
      <c r="C19" s="212">
        <f>'Proposed price build-up'!H9</f>
        <v>79.838346469665012</v>
      </c>
      <c r="D19" s="213">
        <f>C19*D$1</f>
        <v>79.838346469665012</v>
      </c>
      <c r="E19" s="213">
        <f>D19*E1</f>
        <v>79.838346469665012</v>
      </c>
      <c r="F19" s="213">
        <f>E19*F1</f>
        <v>80.716568280831325</v>
      </c>
      <c r="G19" s="213">
        <f>F19*G1</f>
        <v>82.583703938303515</v>
      </c>
      <c r="H19" s="213">
        <f>G19*H1</f>
        <v>85.372768091653498</v>
      </c>
      <c r="J19" s="212"/>
      <c r="K19" s="213">
        <f>J19*K$1</f>
        <v>0</v>
      </c>
      <c r="L19" s="213">
        <f>K19*L1</f>
        <v>0</v>
      </c>
      <c r="M19" s="213">
        <f>L19*M1</f>
        <v>0</v>
      </c>
      <c r="N19" s="213">
        <f>M19*N1</f>
        <v>0</v>
      </c>
      <c r="O19" s="213">
        <f>N19*O1</f>
        <v>0</v>
      </c>
    </row>
    <row r="20" spans="2:15" x14ac:dyDescent="0.25">
      <c r="B20" s="211" t="s">
        <v>98</v>
      </c>
      <c r="C20" s="212">
        <f>'Proposed price build-up'!I9</f>
        <v>19.732436288346317</v>
      </c>
      <c r="D20" s="213">
        <f>C20</f>
        <v>19.732436288346317</v>
      </c>
      <c r="E20" s="213">
        <f t="shared" ref="E20:H21" si="5">D20</f>
        <v>19.732436288346317</v>
      </c>
      <c r="F20" s="213">
        <f t="shared" si="5"/>
        <v>19.732436288346317</v>
      </c>
      <c r="G20" s="213">
        <f t="shared" si="5"/>
        <v>19.732436288346317</v>
      </c>
      <c r="H20" s="213">
        <f t="shared" si="5"/>
        <v>19.732436288346317</v>
      </c>
      <c r="J20" s="212"/>
      <c r="K20" s="213">
        <f>J20</f>
        <v>0</v>
      </c>
      <c r="L20" s="213">
        <f t="shared" ref="L20:O21" si="6">K20</f>
        <v>0</v>
      </c>
      <c r="M20" s="213">
        <f t="shared" si="6"/>
        <v>0</v>
      </c>
      <c r="N20" s="213">
        <f t="shared" si="6"/>
        <v>0</v>
      </c>
      <c r="O20" s="213">
        <f t="shared" si="6"/>
        <v>0</v>
      </c>
    </row>
    <row r="21" spans="2:15" x14ac:dyDescent="0.25">
      <c r="B21" s="211" t="s">
        <v>99</v>
      </c>
      <c r="C21" s="212">
        <f>'Proposed price build-up'!J9</f>
        <v>0</v>
      </c>
      <c r="D21" s="213">
        <f>C21</f>
        <v>0</v>
      </c>
      <c r="E21" s="213">
        <f t="shared" si="5"/>
        <v>0</v>
      </c>
      <c r="F21" s="213">
        <f t="shared" si="5"/>
        <v>0</v>
      </c>
      <c r="G21" s="213">
        <f t="shared" si="5"/>
        <v>0</v>
      </c>
      <c r="H21" s="213">
        <f t="shared" si="5"/>
        <v>0</v>
      </c>
      <c r="J21" s="212"/>
      <c r="K21" s="213">
        <f>J21</f>
        <v>0</v>
      </c>
      <c r="L21" s="213">
        <f t="shared" si="6"/>
        <v>0</v>
      </c>
      <c r="M21" s="213">
        <f t="shared" si="6"/>
        <v>0</v>
      </c>
      <c r="N21" s="213">
        <f t="shared" si="6"/>
        <v>0</v>
      </c>
      <c r="O21" s="213">
        <f t="shared" si="6"/>
        <v>0</v>
      </c>
    </row>
    <row r="22" spans="2:15" s="192" customFormat="1" x14ac:dyDescent="0.25">
      <c r="B22" s="214" t="s">
        <v>123</v>
      </c>
      <c r="C22" s="279">
        <f>'Proposed price build-up'!M9</f>
        <v>99.570782758011333</v>
      </c>
      <c r="D22" s="204">
        <f>SUM(D19:D21)</f>
        <v>99.570782758011333</v>
      </c>
      <c r="E22" s="204">
        <f t="shared" ref="E22:H22" si="7">SUM(E19:E21)</f>
        <v>99.570782758011333</v>
      </c>
      <c r="F22" s="204">
        <f t="shared" si="7"/>
        <v>100.44900456917765</v>
      </c>
      <c r="G22" s="204">
        <f t="shared" si="7"/>
        <v>102.31614022664984</v>
      </c>
      <c r="H22" s="204">
        <f t="shared" si="7"/>
        <v>105.10520437999982</v>
      </c>
      <c r="J22" s="215"/>
      <c r="K22" s="202">
        <f>SUM(K19:K21)</f>
        <v>0</v>
      </c>
      <c r="L22" s="202">
        <f t="shared" ref="L22:O22" si="8">SUM(L19:L21)</f>
        <v>0</v>
      </c>
      <c r="M22" s="202">
        <f t="shared" si="8"/>
        <v>0</v>
      </c>
      <c r="N22" s="202">
        <f t="shared" si="8"/>
        <v>0</v>
      </c>
      <c r="O22" s="202">
        <f t="shared" si="8"/>
        <v>0</v>
      </c>
    </row>
    <row r="23" spans="2:15" x14ac:dyDescent="0.25">
      <c r="B23" s="211" t="s">
        <v>102</v>
      </c>
      <c r="C23" s="212">
        <f>'Proposed price build-up'!N9</f>
        <v>46.392677416511667</v>
      </c>
      <c r="D23" s="213">
        <f>D22*D$3</f>
        <v>46.392677416511667</v>
      </c>
      <c r="E23" s="213">
        <f t="shared" ref="E23:H23" si="9">E22*E$3</f>
        <v>46.392677416511667</v>
      </c>
      <c r="F23" s="213">
        <f t="shared" si="9"/>
        <v>46.801864329148501</v>
      </c>
      <c r="G23" s="213">
        <f t="shared" si="9"/>
        <v>47.671812519276635</v>
      </c>
      <c r="H23" s="213">
        <f t="shared" si="9"/>
        <v>48.971311729549853</v>
      </c>
      <c r="J23" s="212"/>
      <c r="K23" s="213">
        <f>K22*K$3</f>
        <v>0</v>
      </c>
      <c r="L23" s="213">
        <f t="shared" ref="L23:O23" si="10">L22*L$3</f>
        <v>0</v>
      </c>
      <c r="M23" s="213">
        <f t="shared" si="10"/>
        <v>0</v>
      </c>
      <c r="N23" s="213">
        <f t="shared" si="10"/>
        <v>0</v>
      </c>
      <c r="O23" s="213">
        <f t="shared" si="10"/>
        <v>0</v>
      </c>
    </row>
    <row r="24" spans="2:15" x14ac:dyDescent="0.25">
      <c r="B24" s="211" t="s">
        <v>103</v>
      </c>
      <c r="C24" s="212">
        <f>'Proposed price build-up'!O9</f>
        <v>15.968921687171692</v>
      </c>
      <c r="D24" s="213">
        <f>D22*D$4</f>
        <v>15.968921687171692</v>
      </c>
      <c r="E24" s="213">
        <f t="shared" ref="E24:H24" si="11">E22*E$4</f>
        <v>15.968921687171692</v>
      </c>
      <c r="F24" s="213">
        <f t="shared" si="11"/>
        <v>16.109768780445673</v>
      </c>
      <c r="G24" s="213">
        <f t="shared" si="11"/>
        <v>16.409215488281262</v>
      </c>
      <c r="H24" s="213">
        <f t="shared" si="11"/>
        <v>16.856518861938433</v>
      </c>
      <c r="J24" s="212"/>
      <c r="K24" s="213">
        <f>K22*K$4</f>
        <v>0</v>
      </c>
      <c r="L24" s="213">
        <f t="shared" ref="L24:O24" si="12">L22*L$4</f>
        <v>0</v>
      </c>
      <c r="M24" s="213">
        <f t="shared" si="12"/>
        <v>0</v>
      </c>
      <c r="N24" s="213">
        <f t="shared" si="12"/>
        <v>0</v>
      </c>
      <c r="O24" s="213">
        <f t="shared" si="12"/>
        <v>0</v>
      </c>
    </row>
    <row r="25" spans="2:15" x14ac:dyDescent="0.25">
      <c r="B25" s="211" t="s">
        <v>104</v>
      </c>
      <c r="C25" s="212">
        <f>'Proposed price build-up'!P9</f>
        <v>10.269751657668678</v>
      </c>
      <c r="D25" s="213">
        <f>SUM(D22:D24)*D$5</f>
        <v>10.269751657668678</v>
      </c>
      <c r="E25" s="213">
        <f t="shared" ref="E25:H25" si="13">SUM(E22:E24)*E$5</f>
        <v>10.269751657668678</v>
      </c>
      <c r="F25" s="213">
        <f t="shared" si="13"/>
        <v>10.36033164158771</v>
      </c>
      <c r="G25" s="213">
        <f t="shared" si="13"/>
        <v>10.552908409413455</v>
      </c>
      <c r="H25" s="213">
        <f t="shared" si="13"/>
        <v>10.840573077891777</v>
      </c>
      <c r="J25" s="212"/>
      <c r="K25" s="213">
        <f>SUM(K22:K24)*K$5</f>
        <v>0</v>
      </c>
      <c r="L25" s="213">
        <f t="shared" ref="L25:O25" si="14">SUM(L22:L24)*L$5</f>
        <v>0</v>
      </c>
      <c r="M25" s="213">
        <f t="shared" si="14"/>
        <v>0</v>
      </c>
      <c r="N25" s="213">
        <f t="shared" si="14"/>
        <v>0</v>
      </c>
      <c r="O25" s="213">
        <f t="shared" si="14"/>
        <v>0</v>
      </c>
    </row>
    <row r="26" spans="2:15" s="192" customFormat="1" x14ac:dyDescent="0.25">
      <c r="B26" s="216" t="s">
        <v>127</v>
      </c>
      <c r="C26" s="217">
        <f>'Proposed price build-up'!Q9</f>
        <v>172.20213351936337</v>
      </c>
      <c r="D26" s="218">
        <f>SUM(D22:D25)</f>
        <v>172.20213351936337</v>
      </c>
      <c r="E26" s="218">
        <f t="shared" ref="E26:H26" si="15">SUM(E22:E25)</f>
        <v>172.20213351936337</v>
      </c>
      <c r="F26" s="218">
        <f t="shared" si="15"/>
        <v>173.72096932035953</v>
      </c>
      <c r="G26" s="218">
        <f t="shared" si="15"/>
        <v>176.95007664362117</v>
      </c>
      <c r="H26" s="218">
        <f t="shared" si="15"/>
        <v>181.7736080493799</v>
      </c>
      <c r="J26" s="217"/>
      <c r="K26" s="218">
        <f>SUM(K22:K25)</f>
        <v>0</v>
      </c>
      <c r="L26" s="218">
        <f t="shared" ref="L26:O26" si="16">SUM(L22:L25)</f>
        <v>0</v>
      </c>
      <c r="M26" s="218">
        <f t="shared" si="16"/>
        <v>0</v>
      </c>
      <c r="N26" s="218">
        <f t="shared" si="16"/>
        <v>0</v>
      </c>
      <c r="O26" s="218">
        <f t="shared" si="16"/>
        <v>0</v>
      </c>
    </row>
    <row r="27" spans="2:15" x14ac:dyDescent="0.25">
      <c r="B27" s="219" t="s">
        <v>128</v>
      </c>
      <c r="C27" s="213"/>
      <c r="D27" s="220">
        <f>'Forecast Revenue - Costs'!D11</f>
        <v>300</v>
      </c>
      <c r="E27" s="220">
        <f>'Forecast Revenue - Costs'!E11</f>
        <v>300</v>
      </c>
      <c r="F27" s="220">
        <f>'Forecast Revenue - Costs'!F11</f>
        <v>300</v>
      </c>
      <c r="G27" s="220">
        <f>'Forecast Revenue - Costs'!G11</f>
        <v>300</v>
      </c>
      <c r="H27" s="220">
        <f>'Forecast Revenue - Costs'!H11</f>
        <v>300</v>
      </c>
      <c r="J27" s="213"/>
      <c r="K27" s="220"/>
      <c r="L27" s="220"/>
      <c r="M27" s="220"/>
      <c r="N27" s="220"/>
      <c r="O27" s="220"/>
    </row>
    <row r="28" spans="2:15" s="192" customFormat="1" x14ac:dyDescent="0.25">
      <c r="B28" s="206" t="s">
        <v>129</v>
      </c>
      <c r="C28" s="204"/>
      <c r="D28" s="205">
        <f>D26*D27</f>
        <v>51660.64005580901</v>
      </c>
      <c r="E28" s="205">
        <f t="shared" ref="E28:H28" si="17">E26*E27</f>
        <v>51660.64005580901</v>
      </c>
      <c r="F28" s="205">
        <f t="shared" si="17"/>
        <v>52116.29079610786</v>
      </c>
      <c r="G28" s="205">
        <f t="shared" si="17"/>
        <v>53085.02299308635</v>
      </c>
      <c r="H28" s="205">
        <f t="shared" si="17"/>
        <v>54532.082414813973</v>
      </c>
      <c r="J28" s="204"/>
      <c r="K28" s="205"/>
      <c r="L28" s="205"/>
      <c r="M28" s="205"/>
      <c r="N28" s="205"/>
      <c r="O28" s="205"/>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B43" sqref="B43"/>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9" t="s">
        <v>50</v>
      </c>
      <c r="C2" s="30"/>
      <c r="D2" s="30"/>
      <c r="E2" s="30"/>
      <c r="F2" s="30"/>
      <c r="G2" s="30"/>
      <c r="H2" s="30"/>
      <c r="I2" s="30"/>
    </row>
    <row r="3" spans="2:9" x14ac:dyDescent="0.25">
      <c r="B3" s="1"/>
      <c r="C3" s="1"/>
      <c r="D3" s="1"/>
      <c r="E3" s="1"/>
      <c r="F3" s="1"/>
      <c r="G3" s="1"/>
      <c r="H3" s="1"/>
      <c r="I3" s="1"/>
    </row>
    <row r="4" spans="2:9" x14ac:dyDescent="0.25">
      <c r="B4" s="3" t="s">
        <v>81</v>
      </c>
      <c r="C4" s="3" t="s">
        <v>3</v>
      </c>
      <c r="D4" s="66" t="s">
        <v>59</v>
      </c>
      <c r="E4" s="66" t="s">
        <v>60</v>
      </c>
      <c r="F4" s="66" t="s">
        <v>61</v>
      </c>
      <c r="G4" s="66" t="s">
        <v>82</v>
      </c>
      <c r="H4" s="66" t="s">
        <v>62</v>
      </c>
      <c r="I4" s="4" t="s">
        <v>1</v>
      </c>
    </row>
    <row r="5" spans="2:9" x14ac:dyDescent="0.25">
      <c r="B5" s="90" t="s">
        <v>84</v>
      </c>
      <c r="C5" s="5" t="str">
        <f>'AER Summary'!$C$3</f>
        <v>Provision of Construction Work by DSNP (NEW)</v>
      </c>
      <c r="D5" s="31">
        <f>'Forecasts by year'!D28</f>
        <v>51660.64005580901</v>
      </c>
      <c r="E5" s="31">
        <f>'Forecasts by year'!E28</f>
        <v>51660.64005580901</v>
      </c>
      <c r="F5" s="31">
        <f>'Forecasts by year'!F28</f>
        <v>52116.29079610786</v>
      </c>
      <c r="G5" s="31">
        <f>'Forecasts by year'!G28</f>
        <v>53085.02299308635</v>
      </c>
      <c r="H5" s="31">
        <f>'Forecasts by year'!H28</f>
        <v>54532.082414813973</v>
      </c>
      <c r="I5" s="172">
        <f>SUM(D5:H5)</f>
        <v>263054.67631562619</v>
      </c>
    </row>
    <row r="6" spans="2:9" x14ac:dyDescent="0.25">
      <c r="B6" s="7" t="s">
        <v>1</v>
      </c>
      <c r="C6" s="8"/>
      <c r="D6" s="9">
        <f>SUM(D5:D5)</f>
        <v>51660.64005580901</v>
      </c>
      <c r="E6" s="9">
        <f>SUM(E5:E5)</f>
        <v>51660.64005580901</v>
      </c>
      <c r="F6" s="9">
        <f>SUM(F5:F5)</f>
        <v>52116.29079610786</v>
      </c>
      <c r="G6" s="9">
        <f>SUM(G5:G5)</f>
        <v>53085.02299308635</v>
      </c>
      <c r="H6" s="9">
        <f>SUM(H5:H5)</f>
        <v>54532.082414813973</v>
      </c>
      <c r="I6" s="9">
        <f>SUM(I5:I5)</f>
        <v>263054.67631562619</v>
      </c>
    </row>
    <row r="7" spans="2:9" x14ac:dyDescent="0.25">
      <c r="B7" s="1"/>
      <c r="C7" s="1"/>
      <c r="D7" s="1"/>
      <c r="E7" s="1"/>
      <c r="F7" s="1"/>
      <c r="G7" s="1"/>
      <c r="H7" s="1"/>
      <c r="I7" s="1"/>
    </row>
    <row r="8" spans="2:9" x14ac:dyDescent="0.25">
      <c r="B8" s="29" t="s">
        <v>27</v>
      </c>
      <c r="C8" s="30"/>
      <c r="D8" s="30"/>
      <c r="E8" s="30"/>
      <c r="F8" s="30"/>
      <c r="G8" s="30"/>
      <c r="H8" s="30"/>
      <c r="I8" s="30"/>
    </row>
    <row r="9" spans="2:9" x14ac:dyDescent="0.25">
      <c r="B9" s="1"/>
      <c r="C9" s="1"/>
      <c r="D9" s="1"/>
      <c r="E9" s="1"/>
      <c r="F9" s="1"/>
      <c r="G9" s="1"/>
      <c r="H9" s="1"/>
      <c r="I9" s="1"/>
    </row>
    <row r="10" spans="2:9" x14ac:dyDescent="0.25">
      <c r="B10" s="3" t="s">
        <v>81</v>
      </c>
      <c r="C10" s="3" t="s">
        <v>3</v>
      </c>
      <c r="D10" s="66" t="s">
        <v>59</v>
      </c>
      <c r="E10" s="66" t="s">
        <v>60</v>
      </c>
      <c r="F10" s="66" t="s">
        <v>61</v>
      </c>
      <c r="G10" s="66" t="s">
        <v>82</v>
      </c>
      <c r="H10" s="66" t="s">
        <v>62</v>
      </c>
      <c r="I10" s="4" t="s">
        <v>1</v>
      </c>
    </row>
    <row r="11" spans="2:9" x14ac:dyDescent="0.25">
      <c r="B11" s="90" t="s">
        <v>84</v>
      </c>
      <c r="C11" s="5" t="str">
        <f>'AER Summary'!$C$3</f>
        <v>Provision of Construction Work by DSNP (NEW)</v>
      </c>
      <c r="D11" s="85">
        <v>300</v>
      </c>
      <c r="E11" s="85">
        <v>300</v>
      </c>
      <c r="F11" s="85">
        <v>300</v>
      </c>
      <c r="G11" s="85">
        <v>300</v>
      </c>
      <c r="H11" s="85">
        <v>300</v>
      </c>
      <c r="I11" s="174">
        <f>SUM(D11:H11)</f>
        <v>1500</v>
      </c>
    </row>
    <row r="12" spans="2:9" x14ac:dyDescent="0.25">
      <c r="B12" s="7" t="s">
        <v>17</v>
      </c>
      <c r="C12" s="8"/>
      <c r="D12" s="14">
        <f>SUM(D11:D11)</f>
        <v>300</v>
      </c>
      <c r="E12" s="14">
        <f>SUM(E11:E11)</f>
        <v>300</v>
      </c>
      <c r="F12" s="14">
        <f>SUM(F11:F11)</f>
        <v>300</v>
      </c>
      <c r="G12" s="14">
        <f>SUM(G11:G11)</f>
        <v>300</v>
      </c>
      <c r="H12" s="14">
        <f>SUM(H11:H11)</f>
        <v>300</v>
      </c>
      <c r="I12" s="14">
        <f>SUM(I11:I11)</f>
        <v>1500</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73"/>
      <c r="C15" s="273"/>
      <c r="D15" s="273"/>
      <c r="E15" s="273"/>
      <c r="F15" s="273"/>
      <c r="G15" s="273"/>
      <c r="H15" s="273"/>
      <c r="I15" s="273"/>
    </row>
    <row r="16" spans="2:9" x14ac:dyDescent="0.25">
      <c r="B16" s="274"/>
      <c r="C16" s="274"/>
      <c r="D16" s="274"/>
      <c r="E16" s="274"/>
      <c r="F16" s="274"/>
      <c r="G16" s="274"/>
      <c r="H16" s="274"/>
      <c r="I16" s="274"/>
    </row>
    <row r="17" spans="2:9" x14ac:dyDescent="0.25">
      <c r="B17" s="1"/>
      <c r="C17" s="1"/>
      <c r="D17" s="15"/>
      <c r="E17" s="15"/>
      <c r="F17" s="15"/>
      <c r="G17" s="15"/>
      <c r="H17" s="15"/>
      <c r="I17" s="15"/>
    </row>
    <row r="18" spans="2:9" x14ac:dyDescent="0.25">
      <c r="B18" s="29" t="s">
        <v>28</v>
      </c>
      <c r="C18" s="30"/>
      <c r="D18" s="30"/>
      <c r="E18" s="30"/>
      <c r="F18" s="30"/>
      <c r="G18" s="30"/>
      <c r="H18" s="30"/>
      <c r="I18" s="30"/>
    </row>
    <row r="19" spans="2:9" x14ac:dyDescent="0.25">
      <c r="B19" s="1"/>
      <c r="C19" s="1"/>
      <c r="D19" s="1"/>
      <c r="E19" s="1"/>
      <c r="F19" s="1"/>
      <c r="G19" s="1"/>
      <c r="H19" s="1"/>
      <c r="I19" s="1"/>
    </row>
    <row r="20" spans="2:9" x14ac:dyDescent="0.25">
      <c r="B20" s="17" t="s">
        <v>26</v>
      </c>
      <c r="C20" s="18"/>
      <c r="D20" s="18"/>
      <c r="E20" s="18"/>
      <c r="F20" s="18"/>
      <c r="G20" s="18"/>
      <c r="H20" s="18"/>
      <c r="I20" s="18"/>
    </row>
    <row r="21" spans="2:9" x14ac:dyDescent="0.25">
      <c r="B21" s="280" t="s">
        <v>138</v>
      </c>
      <c r="C21" s="257"/>
      <c r="D21" s="257"/>
      <c r="E21" s="257"/>
      <c r="F21" s="257"/>
      <c r="G21" s="257"/>
      <c r="H21" s="257"/>
      <c r="I21" s="257"/>
    </row>
    <row r="22" spans="2:9" x14ac:dyDescent="0.25">
      <c r="B22" s="259"/>
      <c r="C22" s="259"/>
      <c r="D22" s="259"/>
      <c r="E22" s="259"/>
      <c r="F22" s="259"/>
      <c r="G22" s="259"/>
      <c r="H22" s="259"/>
      <c r="I22" s="259"/>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2" t="s">
        <v>48</v>
      </c>
      <c r="C25" s="33"/>
      <c r="D25" s="275" t="s">
        <v>106</v>
      </c>
      <c r="E25" s="275"/>
      <c r="F25" s="275"/>
      <c r="G25" s="275"/>
      <c r="H25" s="275"/>
      <c r="I25" s="33"/>
    </row>
    <row r="26" spans="2:9" ht="15.75" customHeight="1" x14ac:dyDescent="0.25">
      <c r="B26" s="2" t="s">
        <v>20</v>
      </c>
      <c r="C26" s="21" t="s">
        <v>3</v>
      </c>
      <c r="D26" s="66" t="s">
        <v>59</v>
      </c>
      <c r="E26" s="66" t="s">
        <v>60</v>
      </c>
      <c r="F26" s="66" t="s">
        <v>61</v>
      </c>
      <c r="G26" s="66" t="s">
        <v>82</v>
      </c>
      <c r="H26" s="93" t="s">
        <v>62</v>
      </c>
      <c r="I26" s="22" t="s">
        <v>1</v>
      </c>
    </row>
    <row r="27" spans="2:9" s="192" customFormat="1" x14ac:dyDescent="0.25">
      <c r="B27" s="189" t="s">
        <v>107</v>
      </c>
      <c r="C27" s="190"/>
      <c r="D27" s="84">
        <f>'Forecasts by year'!D8</f>
        <v>23951.503940899504</v>
      </c>
      <c r="E27" s="84">
        <f>'Forecasts by year'!E8</f>
        <v>23951.503940899504</v>
      </c>
      <c r="F27" s="84">
        <f>'Forecasts by year'!F8</f>
        <v>24214.970484249396</v>
      </c>
      <c r="G27" s="84">
        <f>'Forecasts by year'!G8</f>
        <v>24775.111181491055</v>
      </c>
      <c r="H27" s="84">
        <f>'Forecasts by year'!H8</f>
        <v>25611.83042749605</v>
      </c>
      <c r="I27" s="191">
        <f t="shared" ref="I27:I29" si="0">SUM(D27:H27)</f>
        <v>122504.9199750355</v>
      </c>
    </row>
    <row r="28" spans="2:9" s="192" customFormat="1" x14ac:dyDescent="0.25">
      <c r="B28" s="189" t="s">
        <v>108</v>
      </c>
      <c r="C28" s="193"/>
      <c r="D28" s="84">
        <f>'Forecasts by year'!D9</f>
        <v>5919.7308865038949</v>
      </c>
      <c r="E28" s="84">
        <f>'Forecasts by year'!E9</f>
        <v>5919.7308865038949</v>
      </c>
      <c r="F28" s="84">
        <f>'Forecasts by year'!F9</f>
        <v>5919.7308865038949</v>
      </c>
      <c r="G28" s="84">
        <f>'Forecasts by year'!G9</f>
        <v>5919.7308865038949</v>
      </c>
      <c r="H28" s="84">
        <f>'Forecasts by year'!H9</f>
        <v>5919.7308865038949</v>
      </c>
      <c r="I28" s="191">
        <f t="shared" si="0"/>
        <v>29598.654432519474</v>
      </c>
    </row>
    <row r="29" spans="2:9" s="192" customFormat="1" x14ac:dyDescent="0.25">
      <c r="B29" s="189" t="s">
        <v>99</v>
      </c>
      <c r="C29" s="193"/>
      <c r="D29" s="84">
        <f>'Forecasts by year'!D10</f>
        <v>0</v>
      </c>
      <c r="E29" s="84">
        <f>'Forecasts by year'!E10</f>
        <v>0</v>
      </c>
      <c r="F29" s="84">
        <f>'Forecasts by year'!F10</f>
        <v>0</v>
      </c>
      <c r="G29" s="84">
        <f>'Forecasts by year'!G10</f>
        <v>0</v>
      </c>
      <c r="H29" s="84">
        <f>'Forecasts by year'!H10</f>
        <v>0</v>
      </c>
      <c r="I29" s="191">
        <f t="shared" si="0"/>
        <v>0</v>
      </c>
    </row>
    <row r="30" spans="2:9" s="192" customFormat="1" x14ac:dyDescent="0.25">
      <c r="B30" s="194" t="s">
        <v>109</v>
      </c>
      <c r="C30" s="193"/>
      <c r="D30" s="195">
        <f>'Forecasts by year'!D11</f>
        <v>29871.234827403401</v>
      </c>
      <c r="E30" s="195">
        <f>'Forecasts by year'!E11</f>
        <v>29871.234827403401</v>
      </c>
      <c r="F30" s="195">
        <f>'Forecasts by year'!F11</f>
        <v>30134.701370753293</v>
      </c>
      <c r="G30" s="195">
        <f>'Forecasts by year'!G11</f>
        <v>30694.842067994952</v>
      </c>
      <c r="H30" s="195">
        <f>'Forecasts by year'!H11</f>
        <v>31531.561313999944</v>
      </c>
      <c r="I30" s="191">
        <f>SUM(D30:H30)</f>
        <v>152103.57440755499</v>
      </c>
    </row>
    <row r="31" spans="2:9" x14ac:dyDescent="0.25">
      <c r="B31" s="6" t="s">
        <v>102</v>
      </c>
      <c r="C31" s="11"/>
      <c r="D31" s="84">
        <f>'Forecasts by year'!D12</f>
        <v>13917.803224953501</v>
      </c>
      <c r="E31" s="84">
        <f>'Forecasts by year'!E12</f>
        <v>13917.803224953501</v>
      </c>
      <c r="F31" s="84">
        <f>'Forecasts by year'!F12</f>
        <v>14040.559298744551</v>
      </c>
      <c r="G31" s="84">
        <f>'Forecasts by year'!G12</f>
        <v>14301.54375578299</v>
      </c>
      <c r="H31" s="84">
        <f>'Forecasts by year'!H12</f>
        <v>14691.393518864956</v>
      </c>
      <c r="I31" s="191">
        <f>SUM(D31:H31)</f>
        <v>70869.103023299511</v>
      </c>
    </row>
    <row r="32" spans="2:9" x14ac:dyDescent="0.25">
      <c r="B32" s="6" t="s">
        <v>103</v>
      </c>
      <c r="C32" s="5"/>
      <c r="D32" s="84">
        <f>'Forecasts by year'!D13</f>
        <v>4790.676506151508</v>
      </c>
      <c r="E32" s="84">
        <f>'Forecasts by year'!E13</f>
        <v>4790.676506151508</v>
      </c>
      <c r="F32" s="84">
        <f>'Forecasts by year'!F13</f>
        <v>4832.9306341337024</v>
      </c>
      <c r="G32" s="84">
        <f>'Forecasts by year'!G13</f>
        <v>4922.7646464843783</v>
      </c>
      <c r="H32" s="84">
        <f>'Forecasts by year'!H13</f>
        <v>5056.9556585815299</v>
      </c>
      <c r="I32" s="191">
        <f>SUM(D32:H32)</f>
        <v>24394.003951502626</v>
      </c>
    </row>
    <row r="33" spans="2:9" x14ac:dyDescent="0.25">
      <c r="B33" s="6" t="s">
        <v>110</v>
      </c>
      <c r="C33" s="5"/>
      <c r="D33" s="84">
        <f>'Forecasts by year'!D14</f>
        <v>3080.9254973006036</v>
      </c>
      <c r="E33" s="84">
        <f>'Forecasts by year'!E14</f>
        <v>3080.9254973006036</v>
      </c>
      <c r="F33" s="84">
        <f>'Forecasts by year'!F14</f>
        <v>3108.0994924763127</v>
      </c>
      <c r="G33" s="84">
        <f>'Forecasts by year'!G14</f>
        <v>3165.8725228240364</v>
      </c>
      <c r="H33" s="84">
        <f>'Forecasts by year'!H14</f>
        <v>3252.1719233675331</v>
      </c>
      <c r="I33" s="191">
        <f>SUM(D33:H33)</f>
        <v>15687.994933269089</v>
      </c>
    </row>
    <row r="34" spans="2:9" x14ac:dyDescent="0.25">
      <c r="B34" s="24" t="s">
        <v>1</v>
      </c>
      <c r="C34" s="25"/>
      <c r="D34" s="26">
        <f>SUM(D30:D33)</f>
        <v>51660.640055809017</v>
      </c>
      <c r="E34" s="26">
        <f t="shared" ref="E34:H34" si="1">SUM(E30:E33)</f>
        <v>51660.640055809017</v>
      </c>
      <c r="F34" s="26">
        <f t="shared" si="1"/>
        <v>52116.29079610786</v>
      </c>
      <c r="G34" s="26">
        <f t="shared" si="1"/>
        <v>53085.022993086357</v>
      </c>
      <c r="H34" s="26">
        <f t="shared" si="1"/>
        <v>54532.082414813958</v>
      </c>
      <c r="I34" s="27">
        <f>SUM(I30:I33)</f>
        <v>263054.67631562619</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2018-04-17T04:46:45Z</dcterms:modified>
</cp:coreProperties>
</file>