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3_ Inspection Services - Private &amp; ASPs\"/>
    </mc:Choice>
  </mc:AlternateContent>
  <xr:revisionPtr revIDLastSave="0" documentId="13_ncr:1_{69CE960C-2EE1-47D7-97CB-01138A87D47D}"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build-up" sheetId="11"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AT23" i="11"/>
  <c r="AS23" i="11"/>
  <c r="AT22" i="11"/>
  <c r="AS22" i="11"/>
  <c r="AT21" i="11"/>
  <c r="AS21" i="11"/>
  <c r="AB23" i="11"/>
  <c r="AA23" i="11"/>
  <c r="AB22" i="11"/>
  <c r="AA22" i="11"/>
  <c r="AB21" i="11"/>
  <c r="AA21" i="11"/>
  <c r="J23" i="11"/>
  <c r="I23" i="11"/>
  <c r="J22" i="11"/>
  <c r="I22" i="11"/>
  <c r="J21" i="11"/>
  <c r="I21" i="11"/>
  <c r="AT16" i="11"/>
  <c r="AS16" i="11"/>
  <c r="AT15" i="11"/>
  <c r="AS15" i="11"/>
  <c r="AT14" i="11"/>
  <c r="AS14" i="11"/>
  <c r="AB16" i="11"/>
  <c r="AA16" i="11"/>
  <c r="AB15" i="11"/>
  <c r="AA15" i="11"/>
  <c r="AB14" i="11"/>
  <c r="AA14" i="11"/>
  <c r="J16" i="11"/>
  <c r="I16" i="11"/>
  <c r="J15" i="11"/>
  <c r="I15" i="11"/>
  <c r="J14" i="11"/>
  <c r="I14" i="11"/>
  <c r="CD7" i="11"/>
  <c r="CC7" i="11"/>
  <c r="BL7" i="11"/>
  <c r="BK7" i="11"/>
  <c r="AT9" i="11"/>
  <c r="AS9" i="11"/>
  <c r="AT8" i="11"/>
  <c r="AS8" i="11"/>
  <c r="AT7" i="11"/>
  <c r="AS7" i="11"/>
  <c r="AB9" i="11"/>
  <c r="AA9" i="11"/>
  <c r="AB8" i="11"/>
  <c r="AA8" i="11"/>
  <c r="AB7" i="11"/>
  <c r="AA7" i="11"/>
  <c r="J9" i="11"/>
  <c r="I9" i="11"/>
  <c r="J8" i="11"/>
  <c r="I8" i="11"/>
  <c r="J7" i="11"/>
  <c r="I7" i="11"/>
  <c r="C357" i="17" l="1"/>
  <c r="C345" i="17"/>
  <c r="E363" i="17"/>
  <c r="F363" i="17"/>
  <c r="G363" i="17"/>
  <c r="H363" i="17"/>
  <c r="D363" i="17"/>
  <c r="E351" i="17"/>
  <c r="F351" i="17"/>
  <c r="G351" i="17"/>
  <c r="H351" i="17"/>
  <c r="D351" i="17"/>
  <c r="C333" i="17"/>
  <c r="C321" i="17"/>
  <c r="C261" i="17"/>
  <c r="E339" i="17"/>
  <c r="F339" i="17"/>
  <c r="G339" i="17"/>
  <c r="H339" i="17"/>
  <c r="D339" i="17"/>
  <c r="E327" i="17"/>
  <c r="F327" i="17"/>
  <c r="G327" i="17"/>
  <c r="H327" i="17"/>
  <c r="D327" i="17"/>
  <c r="E315" i="17"/>
  <c r="F315" i="17"/>
  <c r="G315" i="17"/>
  <c r="H315" i="17"/>
  <c r="D315" i="17"/>
  <c r="C309" i="17"/>
  <c r="K333" i="17"/>
  <c r="L333" i="17" s="1"/>
  <c r="M333" i="17" s="1"/>
  <c r="N333" i="17" s="1"/>
  <c r="O333" i="17" s="1"/>
  <c r="D333" i="17"/>
  <c r="E333" i="17" s="1"/>
  <c r="F333" i="17" s="1"/>
  <c r="G333" i="17" s="1"/>
  <c r="H333" i="17" s="1"/>
  <c r="K332" i="17"/>
  <c r="L332" i="17" s="1"/>
  <c r="M332" i="17" s="1"/>
  <c r="N332" i="17" s="1"/>
  <c r="O332" i="17" s="1"/>
  <c r="K321" i="17"/>
  <c r="L321" i="17" s="1"/>
  <c r="M321" i="17" s="1"/>
  <c r="N321" i="17" s="1"/>
  <c r="O321" i="17" s="1"/>
  <c r="D321" i="17"/>
  <c r="E321" i="17" s="1"/>
  <c r="F321" i="17" s="1"/>
  <c r="G321" i="17" s="1"/>
  <c r="H321" i="17" s="1"/>
  <c r="L320" i="17"/>
  <c r="M320" i="17" s="1"/>
  <c r="N320" i="17" s="1"/>
  <c r="O320" i="17" s="1"/>
  <c r="K320" i="17"/>
  <c r="K309" i="17"/>
  <c r="L309" i="17" s="1"/>
  <c r="M309" i="17" s="1"/>
  <c r="N309" i="17" s="1"/>
  <c r="O309" i="17" s="1"/>
  <c r="D309" i="17"/>
  <c r="E309" i="17" s="1"/>
  <c r="F309" i="17" s="1"/>
  <c r="G309" i="17" s="1"/>
  <c r="H309" i="17" s="1"/>
  <c r="K308" i="17"/>
  <c r="L308" i="17" s="1"/>
  <c r="M308" i="17" s="1"/>
  <c r="N308" i="17" s="1"/>
  <c r="O308" i="17" s="1"/>
  <c r="C297" i="17"/>
  <c r="D297" i="17" s="1"/>
  <c r="E297" i="17" s="1"/>
  <c r="F297" i="17" s="1"/>
  <c r="G297" i="17" s="1"/>
  <c r="H297" i="17" s="1"/>
  <c r="C285" i="17"/>
  <c r="D285" i="17" s="1"/>
  <c r="E285" i="17" s="1"/>
  <c r="F285" i="17" s="1"/>
  <c r="G285" i="17" s="1"/>
  <c r="H285" i="17" s="1"/>
  <c r="C273" i="17"/>
  <c r="D273" i="17" s="1"/>
  <c r="E273" i="17" s="1"/>
  <c r="F273" i="17" s="1"/>
  <c r="G273" i="17" s="1"/>
  <c r="H273" i="17" s="1"/>
  <c r="E303" i="17"/>
  <c r="F303" i="17"/>
  <c r="G303" i="17"/>
  <c r="H303" i="17"/>
  <c r="D303" i="17"/>
  <c r="E291" i="17"/>
  <c r="F291" i="17"/>
  <c r="G291" i="17"/>
  <c r="H291" i="17"/>
  <c r="D291" i="17"/>
  <c r="E279" i="17"/>
  <c r="F279" i="17"/>
  <c r="G279" i="17"/>
  <c r="H279" i="17"/>
  <c r="D279" i="17"/>
  <c r="D261" i="17"/>
  <c r="E261" i="17" s="1"/>
  <c r="F261" i="17" s="1"/>
  <c r="G261" i="17" s="1"/>
  <c r="H261" i="17" s="1"/>
  <c r="C249" i="17"/>
  <c r="D249" i="17" s="1"/>
  <c r="E249" i="17" s="1"/>
  <c r="F249" i="17" s="1"/>
  <c r="G249" i="17" s="1"/>
  <c r="H249" i="17" s="1"/>
  <c r="E267" i="17"/>
  <c r="F267" i="17"/>
  <c r="G267" i="17"/>
  <c r="H267" i="17"/>
  <c r="D267" i="17"/>
  <c r="E255" i="17"/>
  <c r="F255" i="17"/>
  <c r="G255" i="17"/>
  <c r="H255" i="17"/>
  <c r="D255" i="17"/>
  <c r="E243" i="17"/>
  <c r="F243" i="17"/>
  <c r="G243" i="17"/>
  <c r="H243" i="17"/>
  <c r="D243" i="17"/>
  <c r="C237" i="17"/>
  <c r="D237" i="17" s="1"/>
  <c r="E237" i="17" s="1"/>
  <c r="F237" i="17" s="1"/>
  <c r="G237" i="17" s="1"/>
  <c r="H237" i="17" s="1"/>
  <c r="K297" i="17"/>
  <c r="L297" i="17" s="1"/>
  <c r="M297" i="17" s="1"/>
  <c r="N297" i="17" s="1"/>
  <c r="O297" i="17" s="1"/>
  <c r="K296" i="17"/>
  <c r="L296" i="17" s="1"/>
  <c r="M296" i="17" s="1"/>
  <c r="N296" i="17" s="1"/>
  <c r="O296" i="17" s="1"/>
  <c r="K285" i="17"/>
  <c r="L285" i="17" s="1"/>
  <c r="M285" i="17" s="1"/>
  <c r="N285" i="17" s="1"/>
  <c r="O285" i="17" s="1"/>
  <c r="K284" i="17"/>
  <c r="L284" i="17" s="1"/>
  <c r="M284" i="17" s="1"/>
  <c r="N284" i="17" s="1"/>
  <c r="O284" i="17" s="1"/>
  <c r="K273" i="17"/>
  <c r="L273" i="17" s="1"/>
  <c r="M273" i="17" s="1"/>
  <c r="N273" i="17" s="1"/>
  <c r="O273" i="17" s="1"/>
  <c r="K272" i="17"/>
  <c r="L272" i="17" s="1"/>
  <c r="M272" i="17" s="1"/>
  <c r="N272" i="17" s="1"/>
  <c r="O272" i="17" s="1"/>
  <c r="K261" i="17"/>
  <c r="L261" i="17" s="1"/>
  <c r="M261" i="17" s="1"/>
  <c r="N261" i="17" s="1"/>
  <c r="O261" i="17" s="1"/>
  <c r="K260" i="17"/>
  <c r="L260" i="17" s="1"/>
  <c r="M260" i="17" s="1"/>
  <c r="N260" i="17" s="1"/>
  <c r="O260" i="17" s="1"/>
  <c r="K249" i="17"/>
  <c r="L249" i="17" s="1"/>
  <c r="M249" i="17" s="1"/>
  <c r="N249" i="17" s="1"/>
  <c r="O249" i="17" s="1"/>
  <c r="K248" i="17"/>
  <c r="L248" i="17" s="1"/>
  <c r="M248" i="17" s="1"/>
  <c r="N248" i="17" s="1"/>
  <c r="O248" i="17" s="1"/>
  <c r="C225" i="17"/>
  <c r="D225" i="17" s="1"/>
  <c r="E225" i="17" s="1"/>
  <c r="F225" i="17" s="1"/>
  <c r="G225" i="17" s="1"/>
  <c r="H225" i="17" s="1"/>
  <c r="C213" i="17"/>
  <c r="D213" i="17" s="1"/>
  <c r="E213" i="17" s="1"/>
  <c r="F213" i="17" s="1"/>
  <c r="G213" i="17" s="1"/>
  <c r="H213" i="17" s="1"/>
  <c r="E231" i="17"/>
  <c r="F231" i="17"/>
  <c r="G231" i="17"/>
  <c r="H231" i="17"/>
  <c r="E219" i="17"/>
  <c r="F219" i="17"/>
  <c r="G219" i="17"/>
  <c r="H219" i="17"/>
  <c r="D231" i="17"/>
  <c r="D219" i="17"/>
  <c r="E207" i="17"/>
  <c r="F207" i="17"/>
  <c r="G207" i="17"/>
  <c r="H207" i="17"/>
  <c r="D207" i="17"/>
  <c r="C201" i="17"/>
  <c r="D201" i="17" s="1"/>
  <c r="E201" i="17" s="1"/>
  <c r="F201" i="17" s="1"/>
  <c r="G201" i="17" s="1"/>
  <c r="H201" i="17" s="1"/>
  <c r="C189" i="17"/>
  <c r="D189" i="17" s="1"/>
  <c r="E189" i="17" s="1"/>
  <c r="F189" i="17" s="1"/>
  <c r="G189" i="17" s="1"/>
  <c r="H189" i="17" s="1"/>
  <c r="E195" i="17"/>
  <c r="F195" i="17"/>
  <c r="G195" i="17"/>
  <c r="H195" i="17"/>
  <c r="D195" i="17"/>
  <c r="H183" i="17"/>
  <c r="E183" i="17"/>
  <c r="F183" i="17"/>
  <c r="G183" i="17"/>
  <c r="D183" i="17"/>
  <c r="E171" i="17"/>
  <c r="F171" i="17"/>
  <c r="G171" i="17"/>
  <c r="H171" i="17"/>
  <c r="D171" i="17"/>
  <c r="C177" i="17"/>
  <c r="D177" i="17" s="1"/>
  <c r="E177" i="17" s="1"/>
  <c r="F177" i="17" s="1"/>
  <c r="G177" i="17" s="1"/>
  <c r="H177" i="17" s="1"/>
  <c r="C165" i="17"/>
  <c r="D165" i="17" s="1"/>
  <c r="E165" i="17" s="1"/>
  <c r="F165" i="17" s="1"/>
  <c r="G165" i="17" s="1"/>
  <c r="H165" i="17" s="1"/>
  <c r="E159" i="17"/>
  <c r="F159" i="17"/>
  <c r="G159" i="17"/>
  <c r="H159" i="17"/>
  <c r="D159" i="17"/>
  <c r="C153" i="17"/>
  <c r="D153" i="17" s="1"/>
  <c r="E153" i="17" s="1"/>
  <c r="F153" i="17" s="1"/>
  <c r="G153" i="17" s="1"/>
  <c r="H153" i="17" s="1"/>
  <c r="E147" i="17"/>
  <c r="F147" i="17"/>
  <c r="G147" i="17"/>
  <c r="H147" i="17"/>
  <c r="D147" i="17"/>
  <c r="C141" i="17"/>
  <c r="D141" i="17" s="1"/>
  <c r="E141" i="17" s="1"/>
  <c r="F141" i="17" s="1"/>
  <c r="G141" i="17" s="1"/>
  <c r="H141" i="17" s="1"/>
  <c r="E135" i="17"/>
  <c r="F135" i="17"/>
  <c r="G135" i="17"/>
  <c r="H135" i="17"/>
  <c r="D135" i="17"/>
  <c r="C129" i="17"/>
  <c r="D129" i="17" s="1"/>
  <c r="E129" i="17" s="1"/>
  <c r="F129" i="17" s="1"/>
  <c r="G129" i="17" s="1"/>
  <c r="H129" i="17" s="1"/>
  <c r="K225" i="17"/>
  <c r="L225" i="17" s="1"/>
  <c r="M225" i="17" s="1"/>
  <c r="N225" i="17" s="1"/>
  <c r="O225" i="17" s="1"/>
  <c r="K224" i="17"/>
  <c r="L224" i="17" s="1"/>
  <c r="M224" i="17" s="1"/>
  <c r="N224" i="17" s="1"/>
  <c r="O224" i="17" s="1"/>
  <c r="L213" i="17"/>
  <c r="M213" i="17" s="1"/>
  <c r="N213" i="17" s="1"/>
  <c r="O213" i="17" s="1"/>
  <c r="K213" i="17"/>
  <c r="K212" i="17"/>
  <c r="L212" i="17" s="1"/>
  <c r="M212" i="17" s="1"/>
  <c r="N212" i="17" s="1"/>
  <c r="O212" i="17" s="1"/>
  <c r="K201" i="17"/>
  <c r="L201" i="17" s="1"/>
  <c r="M201" i="17" s="1"/>
  <c r="N201" i="17" s="1"/>
  <c r="O201" i="17" s="1"/>
  <c r="K200" i="17"/>
  <c r="L200" i="17" s="1"/>
  <c r="M200" i="17" s="1"/>
  <c r="N200" i="17" s="1"/>
  <c r="O200" i="17" s="1"/>
  <c r="K189" i="17"/>
  <c r="L189" i="17" s="1"/>
  <c r="M189" i="17" s="1"/>
  <c r="N189" i="17" s="1"/>
  <c r="O189" i="17" s="1"/>
  <c r="K188" i="17"/>
  <c r="L188" i="17" s="1"/>
  <c r="M188" i="17" s="1"/>
  <c r="N188" i="17" s="1"/>
  <c r="O188" i="17" s="1"/>
  <c r="K177" i="17"/>
  <c r="L177" i="17" s="1"/>
  <c r="M177" i="17" s="1"/>
  <c r="N177" i="17" s="1"/>
  <c r="O177" i="17" s="1"/>
  <c r="K176" i="17"/>
  <c r="L176" i="17" s="1"/>
  <c r="M176" i="17" s="1"/>
  <c r="N176" i="17" s="1"/>
  <c r="O176" i="17" s="1"/>
  <c r="K165" i="17"/>
  <c r="L165" i="17" s="1"/>
  <c r="M165" i="17" s="1"/>
  <c r="N165" i="17" s="1"/>
  <c r="O165" i="17" s="1"/>
  <c r="K164" i="17"/>
  <c r="L164" i="17" s="1"/>
  <c r="M164" i="17" s="1"/>
  <c r="N164" i="17" s="1"/>
  <c r="O164" i="17" s="1"/>
  <c r="L153" i="17"/>
  <c r="M153" i="17" s="1"/>
  <c r="N153" i="17" s="1"/>
  <c r="O153" i="17" s="1"/>
  <c r="K153" i="17"/>
  <c r="K152" i="17"/>
  <c r="L152" i="17" s="1"/>
  <c r="M152" i="17" s="1"/>
  <c r="N152" i="17" s="1"/>
  <c r="O152" i="17" s="1"/>
  <c r="K141" i="17"/>
  <c r="L141" i="17" s="1"/>
  <c r="M141" i="17" s="1"/>
  <c r="N141" i="17" s="1"/>
  <c r="O141" i="17" s="1"/>
  <c r="K140" i="17"/>
  <c r="L140" i="17" s="1"/>
  <c r="M140" i="17" s="1"/>
  <c r="N140" i="17" s="1"/>
  <c r="O140" i="17" s="1"/>
  <c r="C81" i="17"/>
  <c r="D81" i="17" s="1"/>
  <c r="E81" i="17" s="1"/>
  <c r="F81" i="17" s="1"/>
  <c r="G81" i="17" s="1"/>
  <c r="H81" i="17" s="1"/>
  <c r="C69" i="17"/>
  <c r="D69" i="17" s="1"/>
  <c r="E69" i="17" s="1"/>
  <c r="F69" i="17" s="1"/>
  <c r="G69" i="17" s="1"/>
  <c r="H69" i="17" s="1"/>
  <c r="C57" i="17"/>
  <c r="D57" i="17" s="1"/>
  <c r="E57" i="17" s="1"/>
  <c r="F57" i="17" s="1"/>
  <c r="G57" i="17" s="1"/>
  <c r="H57" i="17" s="1"/>
  <c r="C117" i="17"/>
  <c r="D117" i="17" s="1"/>
  <c r="E117" i="17" s="1"/>
  <c r="F117" i="17" s="1"/>
  <c r="G117" i="17" s="1"/>
  <c r="H117" i="17" s="1"/>
  <c r="C105" i="17"/>
  <c r="D105" i="17" s="1"/>
  <c r="E105" i="17" s="1"/>
  <c r="F105" i="17" s="1"/>
  <c r="G105" i="17" s="1"/>
  <c r="H105" i="17" s="1"/>
  <c r="C93" i="17"/>
  <c r="D93" i="17" s="1"/>
  <c r="E93" i="17" s="1"/>
  <c r="F93" i="17" s="1"/>
  <c r="G93" i="17" s="1"/>
  <c r="H93" i="17" s="1"/>
  <c r="E123" i="17"/>
  <c r="F123" i="17"/>
  <c r="G123" i="17"/>
  <c r="H123" i="17"/>
  <c r="D123" i="17"/>
  <c r="E111" i="17"/>
  <c r="F111" i="17"/>
  <c r="G111" i="17"/>
  <c r="H111" i="17"/>
  <c r="D111" i="17"/>
  <c r="E99" i="17"/>
  <c r="F99" i="17"/>
  <c r="G99" i="17"/>
  <c r="H99" i="17"/>
  <c r="D99" i="17"/>
  <c r="C45" i="17"/>
  <c r="D45" i="17" s="1"/>
  <c r="E45" i="17" s="1"/>
  <c r="F45" i="17" s="1"/>
  <c r="G45" i="17" s="1"/>
  <c r="H45" i="17" s="1"/>
  <c r="C33" i="17"/>
  <c r="D33" i="17" s="1"/>
  <c r="C21" i="17"/>
  <c r="D21" i="17" s="1"/>
  <c r="E21" i="17" s="1"/>
  <c r="E87" i="17"/>
  <c r="F87" i="17"/>
  <c r="G87" i="17"/>
  <c r="H87" i="17"/>
  <c r="E75" i="17"/>
  <c r="F75" i="17"/>
  <c r="G75" i="17"/>
  <c r="H75" i="17"/>
  <c r="E51" i="17"/>
  <c r="F51" i="17"/>
  <c r="G51" i="17"/>
  <c r="H51" i="17"/>
  <c r="E39" i="17"/>
  <c r="F39" i="17"/>
  <c r="G39" i="17"/>
  <c r="G10" i="17" s="1"/>
  <c r="G85" i="16" s="1"/>
  <c r="H39" i="17"/>
  <c r="E63" i="17"/>
  <c r="F63" i="17"/>
  <c r="G63" i="17"/>
  <c r="H63" i="17"/>
  <c r="D87" i="17"/>
  <c r="D75" i="17"/>
  <c r="D63" i="17"/>
  <c r="K117" i="17"/>
  <c r="L117" i="17" s="1"/>
  <c r="M117" i="17" s="1"/>
  <c r="N117" i="17" s="1"/>
  <c r="O117" i="17" s="1"/>
  <c r="K116" i="17"/>
  <c r="L116" i="17" s="1"/>
  <c r="M116" i="17" s="1"/>
  <c r="N116" i="17" s="1"/>
  <c r="O116" i="17" s="1"/>
  <c r="K105" i="17"/>
  <c r="L105" i="17" s="1"/>
  <c r="M105" i="17" s="1"/>
  <c r="N105" i="17" s="1"/>
  <c r="O105" i="17" s="1"/>
  <c r="K104" i="17"/>
  <c r="L104" i="17" s="1"/>
  <c r="M104" i="17" s="1"/>
  <c r="N104" i="17" s="1"/>
  <c r="O104" i="17" s="1"/>
  <c r="K93" i="17"/>
  <c r="L93" i="17" s="1"/>
  <c r="M93" i="17" s="1"/>
  <c r="N93" i="17" s="1"/>
  <c r="O93" i="17" s="1"/>
  <c r="K92" i="17"/>
  <c r="L92" i="17" s="1"/>
  <c r="M92" i="17" s="1"/>
  <c r="N92" i="17" s="1"/>
  <c r="O92" i="17" s="1"/>
  <c r="K81" i="17"/>
  <c r="L81" i="17" s="1"/>
  <c r="M81" i="17" s="1"/>
  <c r="N81" i="17" s="1"/>
  <c r="O81" i="17" s="1"/>
  <c r="K80" i="17"/>
  <c r="L80" i="17" s="1"/>
  <c r="M80" i="17" s="1"/>
  <c r="N80" i="17" s="1"/>
  <c r="O80" i="17" s="1"/>
  <c r="K69" i="17"/>
  <c r="L69" i="17" s="1"/>
  <c r="M69" i="17" s="1"/>
  <c r="N69" i="17" s="1"/>
  <c r="O69" i="17" s="1"/>
  <c r="K68" i="17"/>
  <c r="L68" i="17" s="1"/>
  <c r="M68" i="17" s="1"/>
  <c r="N68" i="17" s="1"/>
  <c r="O68" i="17" s="1"/>
  <c r="D51" i="17"/>
  <c r="D39" i="17"/>
  <c r="E27" i="17"/>
  <c r="F27" i="17"/>
  <c r="G27" i="17"/>
  <c r="H27" i="17"/>
  <c r="D27" i="17"/>
  <c r="K357" i="17"/>
  <c r="L357" i="17" s="1"/>
  <c r="M357" i="17" s="1"/>
  <c r="N357" i="17" s="1"/>
  <c r="O357" i="17" s="1"/>
  <c r="D357" i="17"/>
  <c r="K356" i="17"/>
  <c r="L356" i="17" s="1"/>
  <c r="M356" i="17" s="1"/>
  <c r="N356" i="17" s="1"/>
  <c r="O356" i="17" s="1"/>
  <c r="K345" i="17"/>
  <c r="L345" i="17" s="1"/>
  <c r="M345" i="17" s="1"/>
  <c r="N345" i="17" s="1"/>
  <c r="O345" i="17" s="1"/>
  <c r="D345" i="17"/>
  <c r="E345" i="17" s="1"/>
  <c r="F345" i="17" s="1"/>
  <c r="G345" i="17" s="1"/>
  <c r="H345" i="17" s="1"/>
  <c r="K344" i="17"/>
  <c r="L344" i="17" s="1"/>
  <c r="M344" i="17" s="1"/>
  <c r="N344" i="17" s="1"/>
  <c r="O344" i="17" s="1"/>
  <c r="K237" i="17"/>
  <c r="L237" i="17" s="1"/>
  <c r="M237" i="17" s="1"/>
  <c r="N237" i="17" s="1"/>
  <c r="O237" i="17" s="1"/>
  <c r="K236" i="17"/>
  <c r="L236" i="17" s="1"/>
  <c r="M236" i="17" s="1"/>
  <c r="N236" i="17" s="1"/>
  <c r="O236" i="17" s="1"/>
  <c r="K129" i="17"/>
  <c r="L129" i="17" s="1"/>
  <c r="M129" i="17" s="1"/>
  <c r="N129" i="17" s="1"/>
  <c r="O129" i="17" s="1"/>
  <c r="K128" i="17"/>
  <c r="L128" i="17" s="1"/>
  <c r="M128" i="17" s="1"/>
  <c r="N128" i="17" s="1"/>
  <c r="O128" i="17" s="1"/>
  <c r="K57" i="17"/>
  <c r="L57" i="17" s="1"/>
  <c r="M57" i="17" s="1"/>
  <c r="N57" i="17" s="1"/>
  <c r="O57" i="17" s="1"/>
  <c r="K56" i="17"/>
  <c r="L56" i="17" s="1"/>
  <c r="M56" i="17" s="1"/>
  <c r="N56" i="17" s="1"/>
  <c r="O56" i="17" s="1"/>
  <c r="K45" i="17"/>
  <c r="L45" i="17" s="1"/>
  <c r="M45" i="17" s="1"/>
  <c r="N45" i="17" s="1"/>
  <c r="O45" i="17" s="1"/>
  <c r="K44" i="17"/>
  <c r="L44" i="17" s="1"/>
  <c r="M44" i="17" s="1"/>
  <c r="N44" i="17" s="1"/>
  <c r="O44" i="17" s="1"/>
  <c r="K33" i="17"/>
  <c r="L33" i="17" s="1"/>
  <c r="M33" i="17" s="1"/>
  <c r="N33" i="17" s="1"/>
  <c r="O33" i="17" s="1"/>
  <c r="K32" i="17"/>
  <c r="L32" i="17" s="1"/>
  <c r="M32" i="17" s="1"/>
  <c r="N32" i="17" s="1"/>
  <c r="O32" i="17" s="1"/>
  <c r="K21" i="17"/>
  <c r="L21" i="17" s="1"/>
  <c r="M21" i="17" s="1"/>
  <c r="N21" i="17" s="1"/>
  <c r="O21" i="17" s="1"/>
  <c r="K20" i="17"/>
  <c r="L20" i="17" s="1"/>
  <c r="M20" i="17" s="1"/>
  <c r="N20" i="17" s="1"/>
  <c r="O20" i="17" s="1"/>
  <c r="N5" i="17"/>
  <c r="O1" i="17"/>
  <c r="N1" i="17"/>
  <c r="M1" i="17"/>
  <c r="L1" i="17"/>
  <c r="K1" i="17"/>
  <c r="K139" i="17" s="1"/>
  <c r="CG8" i="11"/>
  <c r="CF8" i="11"/>
  <c r="CE8" i="11"/>
  <c r="CB8" i="11"/>
  <c r="CA8" i="11"/>
  <c r="CD8" i="11"/>
  <c r="C356" i="17" s="1"/>
  <c r="D356" i="17" s="1"/>
  <c r="E356" i="17" s="1"/>
  <c r="F356" i="17" s="1"/>
  <c r="G356" i="17" s="1"/>
  <c r="H356" i="17" s="1"/>
  <c r="BO8" i="11"/>
  <c r="BN8" i="11"/>
  <c r="BM8" i="11"/>
  <c r="BJ8" i="11"/>
  <c r="BI8" i="11"/>
  <c r="BK8" i="11"/>
  <c r="C343" i="17" s="1"/>
  <c r="H10" i="17" l="1"/>
  <c r="H85" i="16" s="1"/>
  <c r="F10" i="17"/>
  <c r="F85" i="16" s="1"/>
  <c r="E10" i="17"/>
  <c r="E85" i="16" s="1"/>
  <c r="D10" i="17"/>
  <c r="D85" i="16" s="1"/>
  <c r="CH7" i="11"/>
  <c r="K331" i="17"/>
  <c r="K334" i="17" s="1"/>
  <c r="K319" i="17"/>
  <c r="K322" i="17" s="1"/>
  <c r="K307" i="17"/>
  <c r="K310" i="17" s="1"/>
  <c r="K295" i="17"/>
  <c r="K283" i="17"/>
  <c r="K271" i="17"/>
  <c r="K259" i="17"/>
  <c r="K247" i="17"/>
  <c r="K223" i="17"/>
  <c r="K211" i="17"/>
  <c r="K199" i="17"/>
  <c r="K187" i="17"/>
  <c r="K175" i="17"/>
  <c r="K163" i="17"/>
  <c r="K151" i="17"/>
  <c r="K142" i="17"/>
  <c r="L139" i="17"/>
  <c r="K103" i="17"/>
  <c r="L103" i="17" s="1"/>
  <c r="K115" i="17"/>
  <c r="L115" i="17" s="1"/>
  <c r="K91" i="17"/>
  <c r="L91" i="17" s="1"/>
  <c r="K79" i="17"/>
  <c r="L79" i="17" s="1"/>
  <c r="K19" i="17"/>
  <c r="L19" i="17" s="1"/>
  <c r="L22" i="17" s="1"/>
  <c r="K43" i="17"/>
  <c r="L43" i="17" s="1"/>
  <c r="M43" i="17" s="1"/>
  <c r="K67" i="17"/>
  <c r="K343" i="17"/>
  <c r="L343" i="17" s="1"/>
  <c r="K127" i="17"/>
  <c r="E33" i="17"/>
  <c r="F33" i="17" s="1"/>
  <c r="G33" i="17" s="1"/>
  <c r="H33" i="17" s="1"/>
  <c r="F21" i="17"/>
  <c r="K55" i="17"/>
  <c r="K31" i="17"/>
  <c r="O5" i="17"/>
  <c r="K235" i="17"/>
  <c r="K5" i="17"/>
  <c r="K355" i="17"/>
  <c r="M5" i="17"/>
  <c r="L5" i="17"/>
  <c r="D343" i="17"/>
  <c r="CC8" i="11"/>
  <c r="C355" i="17" s="1"/>
  <c r="D355" i="17" s="1"/>
  <c r="D358" i="17" s="1"/>
  <c r="BP7" i="11"/>
  <c r="BL8" i="11"/>
  <c r="C344" i="17" s="1"/>
  <c r="D344" i="17" s="1"/>
  <c r="E344" i="17" s="1"/>
  <c r="F344" i="17" s="1"/>
  <c r="G344" i="17" s="1"/>
  <c r="H344" i="17" s="1"/>
  <c r="H5" i="15"/>
  <c r="I5" i="15" s="1"/>
  <c r="H6" i="15"/>
  <c r="I6" i="15" s="1"/>
  <c r="H7" i="15"/>
  <c r="I7" i="15" s="1"/>
  <c r="H8" i="15"/>
  <c r="I8" i="15" s="1"/>
  <c r="H4" i="15"/>
  <c r="I4" i="15" s="1"/>
  <c r="G15" i="15"/>
  <c r="H15" i="15"/>
  <c r="G17" i="13"/>
  <c r="H17" i="13"/>
  <c r="H6" i="13"/>
  <c r="I6" i="13" s="1"/>
  <c r="G9" i="15"/>
  <c r="I14" i="13"/>
  <c r="G10" i="13"/>
  <c r="H10" i="13"/>
  <c r="I85" i="16" l="1"/>
  <c r="BP8" i="11"/>
  <c r="C346" i="17" s="1"/>
  <c r="CH8" i="11"/>
  <c r="C358" i="17" s="1"/>
  <c r="L319" i="17"/>
  <c r="M319" i="17" s="1"/>
  <c r="L331" i="17"/>
  <c r="L334" i="17" s="1"/>
  <c r="L307" i="17"/>
  <c r="M307" i="17" s="1"/>
  <c r="K298" i="17"/>
  <c r="L295" i="17"/>
  <c r="K286" i="17"/>
  <c r="L283" i="17"/>
  <c r="K274" i="17"/>
  <c r="L271" i="17"/>
  <c r="K262" i="17"/>
  <c r="L259" i="17"/>
  <c r="K250" i="17"/>
  <c r="L247" i="17"/>
  <c r="K226" i="17"/>
  <c r="L223" i="17"/>
  <c r="K214" i="17"/>
  <c r="L211" i="17"/>
  <c r="K202" i="17"/>
  <c r="L199" i="17"/>
  <c r="K190" i="17"/>
  <c r="L187" i="17"/>
  <c r="K178" i="17"/>
  <c r="L175" i="17"/>
  <c r="K166" i="17"/>
  <c r="L163" i="17"/>
  <c r="K154" i="17"/>
  <c r="L151" i="17"/>
  <c r="L142" i="17"/>
  <c r="M139" i="17"/>
  <c r="K106" i="17"/>
  <c r="K118" i="17"/>
  <c r="M115" i="17"/>
  <c r="L118" i="17"/>
  <c r="L46" i="17"/>
  <c r="K94" i="17"/>
  <c r="M103" i="17"/>
  <c r="L106" i="17"/>
  <c r="M19" i="17"/>
  <c r="M22" i="17" s="1"/>
  <c r="K346" i="17"/>
  <c r="K22" i="17"/>
  <c r="M91" i="17"/>
  <c r="L94" i="17"/>
  <c r="K82" i="17"/>
  <c r="M79" i="17"/>
  <c r="L82" i="17"/>
  <c r="E355" i="17"/>
  <c r="F355" i="17" s="1"/>
  <c r="L67" i="17"/>
  <c r="K70" i="17"/>
  <c r="K46" i="17"/>
  <c r="L127" i="17"/>
  <c r="K130" i="17"/>
  <c r="M343" i="17"/>
  <c r="L346" i="17"/>
  <c r="N43" i="17"/>
  <c r="M46" i="17"/>
  <c r="D346" i="17"/>
  <c r="E343" i="17"/>
  <c r="K358" i="17"/>
  <c r="L355" i="17"/>
  <c r="K238" i="17"/>
  <c r="L235" i="17"/>
  <c r="K34" i="17"/>
  <c r="L31" i="17"/>
  <c r="K58" i="17"/>
  <c r="L55" i="17"/>
  <c r="G21" i="17"/>
  <c r="H9" i="15"/>
  <c r="I40" i="16"/>
  <c r="I41" i="16"/>
  <c r="I42" i="16"/>
  <c r="I43" i="16"/>
  <c r="I44" i="16"/>
  <c r="I45" i="16"/>
  <c r="I46" i="16"/>
  <c r="I47" i="16"/>
  <c r="I48" i="16"/>
  <c r="I49" i="16"/>
  <c r="I50" i="16"/>
  <c r="I51" i="16"/>
  <c r="I52" i="16"/>
  <c r="I53" i="16"/>
  <c r="I54" i="16"/>
  <c r="I55" i="16"/>
  <c r="I56" i="16"/>
  <c r="I57" i="16"/>
  <c r="I58" i="16"/>
  <c r="I59" i="16"/>
  <c r="I60" i="16"/>
  <c r="I61" i="16"/>
  <c r="I62" i="16"/>
  <c r="I63" i="16"/>
  <c r="I64" i="16"/>
  <c r="I65" i="16"/>
  <c r="I66" i="16"/>
  <c r="I67" i="16"/>
  <c r="L310" i="17" l="1"/>
  <c r="M331" i="17"/>
  <c r="M334" i="17" s="1"/>
  <c r="L322" i="17"/>
  <c r="M322" i="17"/>
  <c r="N319" i="17"/>
  <c r="M310" i="17"/>
  <c r="N307" i="17"/>
  <c r="L298" i="17"/>
  <c r="M295" i="17"/>
  <c r="L286" i="17"/>
  <c r="M283" i="17"/>
  <c r="L274" i="17"/>
  <c r="M271" i="17"/>
  <c r="L262" i="17"/>
  <c r="M259" i="17"/>
  <c r="L250" i="17"/>
  <c r="M247" i="17"/>
  <c r="L226" i="17"/>
  <c r="M223" i="17"/>
  <c r="L214" i="17"/>
  <c r="M211" i="17"/>
  <c r="L202" i="17"/>
  <c r="M199" i="17"/>
  <c r="L190" i="17"/>
  <c r="M187" i="17"/>
  <c r="L178" i="17"/>
  <c r="M175" i="17"/>
  <c r="L166" i="17"/>
  <c r="M163" i="17"/>
  <c r="L154" i="17"/>
  <c r="M151" i="17"/>
  <c r="E358" i="17"/>
  <c r="M142" i="17"/>
  <c r="N139" i="17"/>
  <c r="M118" i="17"/>
  <c r="N115" i="17"/>
  <c r="N19" i="17"/>
  <c r="N22" i="17" s="1"/>
  <c r="M106" i="17"/>
  <c r="N103" i="17"/>
  <c r="M94" i="17"/>
  <c r="N91" i="17"/>
  <c r="M82" i="17"/>
  <c r="N79" i="17"/>
  <c r="M67" i="17"/>
  <c r="L70" i="17"/>
  <c r="M127" i="17"/>
  <c r="L130" i="17"/>
  <c r="H21" i="17"/>
  <c r="L34" i="17"/>
  <c r="M31" i="17"/>
  <c r="L358" i="17"/>
  <c r="M355" i="17"/>
  <c r="M346" i="17"/>
  <c r="N343" i="17"/>
  <c r="L58" i="17"/>
  <c r="M55" i="17"/>
  <c r="F358" i="17"/>
  <c r="G355" i="17"/>
  <c r="N46" i="17"/>
  <c r="O43" i="17"/>
  <c r="O46" i="17" s="1"/>
  <c r="M235" i="17"/>
  <c r="L238" i="17"/>
  <c r="E346" i="17"/>
  <c r="F343" i="17"/>
  <c r="D126" i="16"/>
  <c r="N331" i="17" l="1"/>
  <c r="O331" i="17" s="1"/>
  <c r="O334" i="17" s="1"/>
  <c r="N322" i="17"/>
  <c r="O319" i="17"/>
  <c r="O322" i="17" s="1"/>
  <c r="N310" i="17"/>
  <c r="O307" i="17"/>
  <c r="O310" i="17" s="1"/>
  <c r="M298" i="17"/>
  <c r="N295" i="17"/>
  <c r="M286" i="17"/>
  <c r="N283" i="17"/>
  <c r="M274" i="17"/>
  <c r="N271" i="17"/>
  <c r="M262" i="17"/>
  <c r="N259" i="17"/>
  <c r="M250" i="17"/>
  <c r="N247" i="17"/>
  <c r="M226" i="17"/>
  <c r="N223" i="17"/>
  <c r="M214" i="17"/>
  <c r="N211" i="17"/>
  <c r="M202" i="17"/>
  <c r="N199" i="17"/>
  <c r="M190" i="17"/>
  <c r="N187" i="17"/>
  <c r="M178" i="17"/>
  <c r="N175" i="17"/>
  <c r="M166" i="17"/>
  <c r="N163" i="17"/>
  <c r="M154" i="17"/>
  <c r="N151" i="17"/>
  <c r="O139" i="17"/>
  <c r="O142" i="17" s="1"/>
  <c r="N142" i="17"/>
  <c r="O19" i="17"/>
  <c r="O22" i="17" s="1"/>
  <c r="O115" i="17"/>
  <c r="O118" i="17" s="1"/>
  <c r="N118" i="17"/>
  <c r="O103" i="17"/>
  <c r="O106" i="17" s="1"/>
  <c r="N106" i="17"/>
  <c r="O91" i="17"/>
  <c r="O94" i="17" s="1"/>
  <c r="N94" i="17"/>
  <c r="O79" i="17"/>
  <c r="O82" i="17" s="1"/>
  <c r="N82" i="17"/>
  <c r="M70" i="17"/>
  <c r="N67" i="17"/>
  <c r="N127" i="17"/>
  <c r="M130" i="17"/>
  <c r="G343" i="17"/>
  <c r="F346" i="17"/>
  <c r="M358" i="17"/>
  <c r="N355" i="17"/>
  <c r="G358" i="17"/>
  <c r="H355" i="17"/>
  <c r="H358" i="17" s="1"/>
  <c r="N55" i="17"/>
  <c r="M58" i="17"/>
  <c r="O343" i="17"/>
  <c r="O346" i="17" s="1"/>
  <c r="N346" i="17"/>
  <c r="M238" i="17"/>
  <c r="N235" i="17"/>
  <c r="N31" i="17"/>
  <c r="M34" i="17"/>
  <c r="I39" i="16"/>
  <c r="G68" i="16"/>
  <c r="J67" i="8" s="1"/>
  <c r="D13" i="15"/>
  <c r="E13" i="15"/>
  <c r="F13" i="15"/>
  <c r="I13" i="15" l="1"/>
  <c r="N334" i="17"/>
  <c r="O295" i="17"/>
  <c r="O298" i="17" s="1"/>
  <c r="N298" i="17"/>
  <c r="O283" i="17"/>
  <c r="O286" i="17" s="1"/>
  <c r="N286" i="17"/>
  <c r="O271" i="17"/>
  <c r="O274" i="17" s="1"/>
  <c r="N274" i="17"/>
  <c r="O259" i="17"/>
  <c r="O262" i="17" s="1"/>
  <c r="N262" i="17"/>
  <c r="O247" i="17"/>
  <c r="O250" i="17" s="1"/>
  <c r="N250" i="17"/>
  <c r="O223" i="17"/>
  <c r="O226" i="17" s="1"/>
  <c r="N226" i="17"/>
  <c r="O211" i="17"/>
  <c r="O214" i="17" s="1"/>
  <c r="N214" i="17"/>
  <c r="O199" i="17"/>
  <c r="O202" i="17" s="1"/>
  <c r="N202" i="17"/>
  <c r="O187" i="17"/>
  <c r="O190" i="17" s="1"/>
  <c r="N190" i="17"/>
  <c r="O175" i="17"/>
  <c r="O178" i="17" s="1"/>
  <c r="N178" i="17"/>
  <c r="O163" i="17"/>
  <c r="O166" i="17" s="1"/>
  <c r="N166" i="17"/>
  <c r="O151" i="17"/>
  <c r="O154" i="17" s="1"/>
  <c r="N154" i="17"/>
  <c r="O67" i="17"/>
  <c r="O70" i="17" s="1"/>
  <c r="N70" i="17"/>
  <c r="N130" i="17"/>
  <c r="O127" i="17"/>
  <c r="O130" i="17" s="1"/>
  <c r="O355" i="17"/>
  <c r="O358" i="17" s="1"/>
  <c r="N358" i="17"/>
  <c r="H343" i="17"/>
  <c r="H346" i="17" s="1"/>
  <c r="G346" i="17"/>
  <c r="N34" i="17"/>
  <c r="O31" i="17"/>
  <c r="O34" i="17" s="1"/>
  <c r="O235" i="17"/>
  <c r="O238" i="17" s="1"/>
  <c r="N238" i="17"/>
  <c r="N58" i="17"/>
  <c r="O55" i="17"/>
  <c r="O58" i="17" s="1"/>
  <c r="F17" i="13"/>
  <c r="D17" i="13"/>
  <c r="E17" i="13"/>
  <c r="D9" i="15"/>
  <c r="E9" i="15"/>
  <c r="F10" i="13"/>
  <c r="E10" i="13"/>
  <c r="F15" i="15" l="1"/>
  <c r="AQ23" i="11"/>
  <c r="AQ22" i="11"/>
  <c r="AQ21" i="11"/>
  <c r="AQ16" i="11"/>
  <c r="AQ15" i="11"/>
  <c r="AQ14" i="11"/>
  <c r="AQ9" i="11"/>
  <c r="AQ8" i="11"/>
  <c r="AQ7" i="11"/>
  <c r="Y23" i="11"/>
  <c r="Y22" i="11"/>
  <c r="Y21" i="11"/>
  <c r="Y16" i="11"/>
  <c r="Y15" i="11"/>
  <c r="Y14" i="11"/>
  <c r="Y9" i="11"/>
  <c r="Y8" i="11"/>
  <c r="Y7" i="11"/>
  <c r="C140" i="17" l="1"/>
  <c r="D140" i="17" s="1"/>
  <c r="E140" i="17" s="1"/>
  <c r="F140" i="17" s="1"/>
  <c r="G140" i="17" s="1"/>
  <c r="H140" i="17" s="1"/>
  <c r="C139" i="17"/>
  <c r="D139" i="17" s="1"/>
  <c r="C188" i="17"/>
  <c r="D188" i="17" s="1"/>
  <c r="E188" i="17" s="1"/>
  <c r="F188" i="17" s="1"/>
  <c r="G188" i="17" s="1"/>
  <c r="H188" i="17" s="1"/>
  <c r="C236" i="17"/>
  <c r="D236" i="17" s="1"/>
  <c r="E236" i="17" s="1"/>
  <c r="F236" i="17" s="1"/>
  <c r="G236" i="17" s="1"/>
  <c r="H236" i="17" s="1"/>
  <c r="C235" i="17"/>
  <c r="D235" i="17" s="1"/>
  <c r="C284" i="17"/>
  <c r="D284" i="17" s="1"/>
  <c r="E284" i="17" s="1"/>
  <c r="F284" i="17" s="1"/>
  <c r="G284" i="17" s="1"/>
  <c r="H284" i="17" s="1"/>
  <c r="C332" i="17"/>
  <c r="D332" i="17" s="1"/>
  <c r="E332" i="17" s="1"/>
  <c r="F332" i="17" s="1"/>
  <c r="G332" i="17" s="1"/>
  <c r="H332" i="17" s="1"/>
  <c r="C331" i="17"/>
  <c r="D331" i="17" s="1"/>
  <c r="C152" i="17"/>
  <c r="D152" i="17" s="1"/>
  <c r="E152" i="17" s="1"/>
  <c r="F152" i="17" s="1"/>
  <c r="G152" i="17" s="1"/>
  <c r="H152" i="17" s="1"/>
  <c r="C200" i="17"/>
  <c r="D200" i="17" s="1"/>
  <c r="E200" i="17" s="1"/>
  <c r="F200" i="17" s="1"/>
  <c r="G200" i="17" s="1"/>
  <c r="H200" i="17" s="1"/>
  <c r="C199" i="17"/>
  <c r="D199" i="17" s="1"/>
  <c r="C248" i="17"/>
  <c r="D248" i="17" s="1"/>
  <c r="E248" i="17" s="1"/>
  <c r="F248" i="17" s="1"/>
  <c r="G248" i="17" s="1"/>
  <c r="H248" i="17" s="1"/>
  <c r="C296" i="17"/>
  <c r="D296" i="17" s="1"/>
  <c r="E296" i="17" s="1"/>
  <c r="F296" i="17" s="1"/>
  <c r="G296" i="17" s="1"/>
  <c r="H296" i="17" s="1"/>
  <c r="C295" i="17"/>
  <c r="D295" i="17" s="1"/>
  <c r="C164" i="17"/>
  <c r="D164" i="17" s="1"/>
  <c r="E164" i="17" s="1"/>
  <c r="F164" i="17" s="1"/>
  <c r="G164" i="17" s="1"/>
  <c r="H164" i="17" s="1"/>
  <c r="C163" i="17"/>
  <c r="D163" i="17" s="1"/>
  <c r="C212" i="17"/>
  <c r="D212" i="17" s="1"/>
  <c r="E212" i="17" s="1"/>
  <c r="F212" i="17" s="1"/>
  <c r="G212" i="17" s="1"/>
  <c r="H212" i="17" s="1"/>
  <c r="C211" i="17"/>
  <c r="D211" i="17" s="1"/>
  <c r="C260" i="17"/>
  <c r="D260" i="17" s="1"/>
  <c r="E260" i="17" s="1"/>
  <c r="F260" i="17" s="1"/>
  <c r="G260" i="17" s="1"/>
  <c r="H260" i="17" s="1"/>
  <c r="C308" i="17"/>
  <c r="D308" i="17" s="1"/>
  <c r="E308" i="17" s="1"/>
  <c r="F308" i="17" s="1"/>
  <c r="G308" i="17" s="1"/>
  <c r="H308" i="17" s="1"/>
  <c r="C307" i="17"/>
  <c r="D307" i="17" s="1"/>
  <c r="C128" i="17"/>
  <c r="D128" i="17" s="1"/>
  <c r="E128" i="17" s="1"/>
  <c r="F128" i="17" s="1"/>
  <c r="G128" i="17" s="1"/>
  <c r="H128" i="17" s="1"/>
  <c r="C127" i="17"/>
  <c r="D127" i="17" s="1"/>
  <c r="C176" i="17"/>
  <c r="D176" i="17" s="1"/>
  <c r="E176" i="17" s="1"/>
  <c r="F176" i="17" s="1"/>
  <c r="G176" i="17" s="1"/>
  <c r="H176" i="17" s="1"/>
  <c r="C175" i="17"/>
  <c r="D175" i="17" s="1"/>
  <c r="C224" i="17"/>
  <c r="D224" i="17" s="1"/>
  <c r="E224" i="17" s="1"/>
  <c r="F224" i="17" s="1"/>
  <c r="G224" i="17" s="1"/>
  <c r="H224" i="17" s="1"/>
  <c r="C272" i="17"/>
  <c r="D272" i="17" s="1"/>
  <c r="E272" i="17" s="1"/>
  <c r="F272" i="17" s="1"/>
  <c r="G272" i="17" s="1"/>
  <c r="H272" i="17" s="1"/>
  <c r="C271" i="17"/>
  <c r="D271" i="17" s="1"/>
  <c r="C320" i="17"/>
  <c r="D320" i="17" s="1"/>
  <c r="E320" i="17" s="1"/>
  <c r="F320" i="17" s="1"/>
  <c r="G320" i="17" s="1"/>
  <c r="H320" i="17" s="1"/>
  <c r="G22" i="11"/>
  <c r="G23" i="11"/>
  <c r="G21" i="11"/>
  <c r="G15" i="11"/>
  <c r="G16" i="11"/>
  <c r="G14" i="11"/>
  <c r="G8" i="11"/>
  <c r="G9" i="11"/>
  <c r="G7" i="11"/>
  <c r="AX22" i="11" l="1"/>
  <c r="C319" i="17"/>
  <c r="D319" i="17" s="1"/>
  <c r="AF23" i="11"/>
  <c r="C223" i="17"/>
  <c r="D223" i="17" s="1"/>
  <c r="E127" i="17"/>
  <c r="D130" i="17"/>
  <c r="AX9" i="11"/>
  <c r="C259" i="17"/>
  <c r="D259" i="17" s="1"/>
  <c r="E163" i="17"/>
  <c r="D166" i="17"/>
  <c r="AX8" i="11"/>
  <c r="C247" i="17"/>
  <c r="D247" i="17" s="1"/>
  <c r="AF9" i="11"/>
  <c r="C151" i="17"/>
  <c r="D151" i="17" s="1"/>
  <c r="AX15" i="11"/>
  <c r="C283" i="17"/>
  <c r="D283" i="17" s="1"/>
  <c r="AF16" i="11"/>
  <c r="C187" i="17"/>
  <c r="D187" i="17" s="1"/>
  <c r="E271" i="17"/>
  <c r="D274" i="17"/>
  <c r="E175" i="17"/>
  <c r="D178" i="17"/>
  <c r="D310" i="17"/>
  <c r="E307" i="17"/>
  <c r="E211" i="17"/>
  <c r="D214" i="17"/>
  <c r="E295" i="17"/>
  <c r="D298" i="17"/>
  <c r="E199" i="17"/>
  <c r="D202" i="17"/>
  <c r="D334" i="17"/>
  <c r="E331" i="17"/>
  <c r="D238" i="17"/>
  <c r="E235" i="17"/>
  <c r="E139" i="17"/>
  <c r="D142" i="17"/>
  <c r="AF15" i="11"/>
  <c r="AF22" i="11"/>
  <c r="AX16" i="11"/>
  <c r="AX23" i="11"/>
  <c r="AF8" i="11"/>
  <c r="C44" i="17"/>
  <c r="D44" i="17" s="1"/>
  <c r="E44" i="17" s="1"/>
  <c r="F44" i="17" s="1"/>
  <c r="G44" i="17" s="1"/>
  <c r="H44" i="17" s="1"/>
  <c r="C43" i="17"/>
  <c r="D43" i="17" s="1"/>
  <c r="C68" i="17"/>
  <c r="D68" i="17" s="1"/>
  <c r="E68" i="17" s="1"/>
  <c r="F68" i="17" s="1"/>
  <c r="G68" i="17" s="1"/>
  <c r="H68" i="17" s="1"/>
  <c r="C67" i="17"/>
  <c r="D67" i="17" s="1"/>
  <c r="C31" i="17"/>
  <c r="D31" i="17" s="1"/>
  <c r="C32" i="17"/>
  <c r="D32" i="17" s="1"/>
  <c r="E32" i="17" s="1"/>
  <c r="F32" i="17" s="1"/>
  <c r="G32" i="17" s="1"/>
  <c r="H32" i="17" s="1"/>
  <c r="C92" i="17"/>
  <c r="D92" i="17" s="1"/>
  <c r="E92" i="17" s="1"/>
  <c r="F92" i="17" s="1"/>
  <c r="G92" i="17" s="1"/>
  <c r="C91" i="17"/>
  <c r="D91" i="17" s="1"/>
  <c r="AX14" i="11"/>
  <c r="AX21" i="11"/>
  <c r="AF21" i="11"/>
  <c r="AX7" i="11"/>
  <c r="AF7" i="11"/>
  <c r="AF14" i="11"/>
  <c r="C56" i="17"/>
  <c r="D56" i="17" s="1"/>
  <c r="E56" i="17" s="1"/>
  <c r="F56" i="17" s="1"/>
  <c r="G56" i="17" s="1"/>
  <c r="H56" i="17" s="1"/>
  <c r="C55" i="17"/>
  <c r="D55" i="17" s="1"/>
  <c r="C116" i="17"/>
  <c r="D116" i="17" s="1"/>
  <c r="E116" i="17" s="1"/>
  <c r="F116" i="17" s="1"/>
  <c r="G116" i="17" s="1"/>
  <c r="H116" i="17" s="1"/>
  <c r="C115" i="17"/>
  <c r="D115" i="17" s="1"/>
  <c r="C20" i="17"/>
  <c r="D20" i="17" s="1"/>
  <c r="C19" i="17"/>
  <c r="D19" i="17" s="1"/>
  <c r="C80" i="17"/>
  <c r="D80" i="17" s="1"/>
  <c r="E80" i="17" s="1"/>
  <c r="F80" i="17" s="1"/>
  <c r="G80" i="17" s="1"/>
  <c r="H80" i="17" s="1"/>
  <c r="C79" i="17"/>
  <c r="D79" i="17" s="1"/>
  <c r="C104" i="17"/>
  <c r="D104" i="17" s="1"/>
  <c r="E104" i="17" s="1"/>
  <c r="F104" i="17" s="1"/>
  <c r="G104" i="17" s="1"/>
  <c r="H104" i="17" s="1"/>
  <c r="H68" i="16"/>
  <c r="M67" i="8" s="1"/>
  <c r="C286" i="17" l="1"/>
  <c r="C262" i="17"/>
  <c r="C166" i="17"/>
  <c r="C274" i="17"/>
  <c r="C310" i="17"/>
  <c r="C250" i="17"/>
  <c r="C226" i="17"/>
  <c r="C238" i="17"/>
  <c r="C130" i="17"/>
  <c r="C202" i="17"/>
  <c r="C190" i="17"/>
  <c r="C154" i="17"/>
  <c r="C322" i="17"/>
  <c r="N22" i="11"/>
  <c r="C103" i="17"/>
  <c r="D103" i="17" s="1"/>
  <c r="E19" i="17"/>
  <c r="D22" i="17"/>
  <c r="D58" i="17"/>
  <c r="E55" i="17"/>
  <c r="D94" i="17"/>
  <c r="E91" i="17"/>
  <c r="E67" i="17"/>
  <c r="D70" i="17"/>
  <c r="C142" i="17"/>
  <c r="C178" i="17"/>
  <c r="F235" i="17"/>
  <c r="E238" i="17"/>
  <c r="E187" i="17"/>
  <c r="D190" i="17"/>
  <c r="E151" i="17"/>
  <c r="D154" i="17"/>
  <c r="D322" i="17"/>
  <c r="E319" i="17"/>
  <c r="E20" i="17"/>
  <c r="D9" i="17"/>
  <c r="D84" i="16" s="1"/>
  <c r="C334" i="17"/>
  <c r="E202" i="17"/>
  <c r="F199" i="17"/>
  <c r="F211" i="17"/>
  <c r="E214" i="17"/>
  <c r="E178" i="17"/>
  <c r="F175" i="17"/>
  <c r="E166" i="17"/>
  <c r="F163" i="17"/>
  <c r="F127" i="17"/>
  <c r="E130" i="17"/>
  <c r="D82" i="17"/>
  <c r="E79" i="17"/>
  <c r="D118" i="17"/>
  <c r="E115" i="17"/>
  <c r="E43" i="17"/>
  <c r="D46" i="17"/>
  <c r="C298" i="17"/>
  <c r="E334" i="17"/>
  <c r="F331" i="17"/>
  <c r="E310" i="17"/>
  <c r="F307" i="17"/>
  <c r="D286" i="17"/>
  <c r="E283" i="17"/>
  <c r="E247" i="17"/>
  <c r="D250" i="17"/>
  <c r="E259" i="17"/>
  <c r="D262" i="17"/>
  <c r="E223" i="17"/>
  <c r="D226" i="17"/>
  <c r="D34" i="17"/>
  <c r="E31" i="17"/>
  <c r="C214" i="17"/>
  <c r="F139" i="17"/>
  <c r="E142" i="17"/>
  <c r="E298" i="17"/>
  <c r="F295" i="17"/>
  <c r="E274" i="17"/>
  <c r="F271" i="17"/>
  <c r="N15" i="11"/>
  <c r="N16" i="11"/>
  <c r="N9" i="11"/>
  <c r="N23" i="11"/>
  <c r="N14" i="11"/>
  <c r="N21" i="11"/>
  <c r="N8" i="11"/>
  <c r="N7" i="11"/>
  <c r="C106" i="17" l="1"/>
  <c r="C94" i="17"/>
  <c r="C58" i="17"/>
  <c r="C22" i="17"/>
  <c r="C34" i="17"/>
  <c r="C70" i="17"/>
  <c r="G295" i="17"/>
  <c r="F298" i="17"/>
  <c r="E82" i="17"/>
  <c r="F79" i="17"/>
  <c r="G163" i="17"/>
  <c r="F166" i="17"/>
  <c r="F67" i="17"/>
  <c r="E70" i="17"/>
  <c r="E103" i="17"/>
  <c r="E8" i="17" s="1"/>
  <c r="E83" i="16" s="1"/>
  <c r="D106" i="17"/>
  <c r="F31" i="17"/>
  <c r="E34" i="17"/>
  <c r="E226" i="17"/>
  <c r="F223" i="17"/>
  <c r="E250" i="17"/>
  <c r="F247" i="17"/>
  <c r="G211" i="17"/>
  <c r="F214" i="17"/>
  <c r="F187" i="17"/>
  <c r="E190" i="17"/>
  <c r="F91" i="17"/>
  <c r="E94" i="17"/>
  <c r="C82" i="17"/>
  <c r="G139" i="17"/>
  <c r="F142" i="17"/>
  <c r="E286" i="17"/>
  <c r="F283" i="17"/>
  <c r="F310" i="17"/>
  <c r="G307" i="17"/>
  <c r="F115" i="17"/>
  <c r="E118" i="17"/>
  <c r="G175" i="17"/>
  <c r="F178" i="17"/>
  <c r="F202" i="17"/>
  <c r="G199" i="17"/>
  <c r="E9" i="17"/>
  <c r="E84" i="16" s="1"/>
  <c r="F20" i="17"/>
  <c r="F238" i="17"/>
  <c r="G235" i="17"/>
  <c r="D8" i="17"/>
  <c r="D83" i="16" s="1"/>
  <c r="C118" i="17"/>
  <c r="C46" i="17"/>
  <c r="G271" i="17"/>
  <c r="F274" i="17"/>
  <c r="E262" i="17"/>
  <c r="F259" i="17"/>
  <c r="F334" i="17"/>
  <c r="G331" i="17"/>
  <c r="F43" i="17"/>
  <c r="E46" i="17"/>
  <c r="G127" i="17"/>
  <c r="F130" i="17"/>
  <c r="E322" i="17"/>
  <c r="F319" i="17"/>
  <c r="E154" i="17"/>
  <c r="F151" i="17"/>
  <c r="F55" i="17"/>
  <c r="E58" i="17"/>
  <c r="F19" i="17"/>
  <c r="E22" i="17"/>
  <c r="E15" i="15"/>
  <c r="D15" i="15"/>
  <c r="F22" i="17" l="1"/>
  <c r="G19" i="17"/>
  <c r="G334" i="17"/>
  <c r="H331" i="17"/>
  <c r="H334" i="17" s="1"/>
  <c r="F262" i="17"/>
  <c r="G259" i="17"/>
  <c r="G178" i="17"/>
  <c r="H175" i="17"/>
  <c r="H178" i="17" s="1"/>
  <c r="G214" i="17"/>
  <c r="H211" i="17"/>
  <c r="H214" i="17" s="1"/>
  <c r="F250" i="17"/>
  <c r="G247" i="17"/>
  <c r="F322" i="17"/>
  <c r="G319" i="17"/>
  <c r="H199" i="17"/>
  <c r="H202" i="17" s="1"/>
  <c r="G202" i="17"/>
  <c r="F118" i="17"/>
  <c r="G115" i="17"/>
  <c r="G310" i="17"/>
  <c r="H307" i="17"/>
  <c r="H310" i="17" s="1"/>
  <c r="G142" i="17"/>
  <c r="H139" i="17"/>
  <c r="H142" i="17" s="1"/>
  <c r="F34" i="17"/>
  <c r="G31" i="17"/>
  <c r="G166" i="17"/>
  <c r="H163" i="17"/>
  <c r="H166" i="17" s="1"/>
  <c r="G130" i="17"/>
  <c r="H127" i="17"/>
  <c r="H130" i="17" s="1"/>
  <c r="G238" i="17"/>
  <c r="H235" i="17"/>
  <c r="H238" i="17" s="1"/>
  <c r="F94" i="17"/>
  <c r="G91" i="17"/>
  <c r="F190" i="17"/>
  <c r="G187" i="17"/>
  <c r="F226" i="17"/>
  <c r="G223" i="17"/>
  <c r="F103" i="17"/>
  <c r="E106" i="17"/>
  <c r="G79" i="17"/>
  <c r="F82" i="17"/>
  <c r="G298" i="17"/>
  <c r="H295" i="17"/>
  <c r="H298" i="17" s="1"/>
  <c r="F58" i="17"/>
  <c r="G55" i="17"/>
  <c r="G151" i="17"/>
  <c r="F154" i="17"/>
  <c r="G43" i="17"/>
  <c r="F46" i="17"/>
  <c r="H271" i="17"/>
  <c r="H274" i="17" s="1"/>
  <c r="G274" i="17"/>
  <c r="F9" i="17"/>
  <c r="F84" i="16" s="1"/>
  <c r="G20" i="17"/>
  <c r="F286" i="17"/>
  <c r="G283" i="17"/>
  <c r="D11" i="17"/>
  <c r="D86" i="16" s="1"/>
  <c r="F70" i="17"/>
  <c r="G67" i="17"/>
  <c r="I15" i="15"/>
  <c r="F68" i="16"/>
  <c r="G67" i="8" s="1"/>
  <c r="E68" i="16"/>
  <c r="D67" i="8" s="1"/>
  <c r="D68" i="16"/>
  <c r="C67" i="8" s="1"/>
  <c r="I68" i="16"/>
  <c r="I15" i="13"/>
  <c r="I9" i="13"/>
  <c r="I8" i="13"/>
  <c r="I7" i="13"/>
  <c r="D10" i="13"/>
  <c r="H67" i="17" l="1"/>
  <c r="H70" i="17" s="1"/>
  <c r="G70" i="17"/>
  <c r="G250" i="17"/>
  <c r="H247" i="17"/>
  <c r="H250" i="17" s="1"/>
  <c r="G22" i="17"/>
  <c r="H19" i="17"/>
  <c r="G154" i="17"/>
  <c r="H151" i="17"/>
  <c r="H154" i="17" s="1"/>
  <c r="G82" i="17"/>
  <c r="H79" i="17"/>
  <c r="H82" i="17" s="1"/>
  <c r="G190" i="17"/>
  <c r="H187" i="17"/>
  <c r="H190" i="17" s="1"/>
  <c r="G262" i="17"/>
  <c r="H259" i="17"/>
  <c r="H262" i="17" s="1"/>
  <c r="H283" i="17"/>
  <c r="H286" i="17" s="1"/>
  <c r="G286" i="17"/>
  <c r="H55" i="17"/>
  <c r="H58" i="17" s="1"/>
  <c r="G58" i="17"/>
  <c r="G103" i="17"/>
  <c r="F106" i="17"/>
  <c r="H31" i="17"/>
  <c r="H34" i="17" s="1"/>
  <c r="G34" i="17"/>
  <c r="G118" i="17"/>
  <c r="H115" i="17"/>
  <c r="H118" i="17" s="1"/>
  <c r="F8" i="17"/>
  <c r="F83" i="16" s="1"/>
  <c r="C51" i="8"/>
  <c r="G9" i="17"/>
  <c r="G84" i="16" s="1"/>
  <c r="H20" i="17"/>
  <c r="H9" i="17" s="1"/>
  <c r="H84" i="16" s="1"/>
  <c r="G46" i="17"/>
  <c r="H43" i="17"/>
  <c r="H46" i="17" s="1"/>
  <c r="E11" i="17"/>
  <c r="E86" i="16" s="1"/>
  <c r="G226" i="17"/>
  <c r="H223" i="17"/>
  <c r="H226" i="17" s="1"/>
  <c r="H91" i="17"/>
  <c r="H94" i="17" s="1"/>
  <c r="G94" i="17"/>
  <c r="G322" i="17"/>
  <c r="H319" i="17"/>
  <c r="H322" i="17" s="1"/>
  <c r="I10" i="13"/>
  <c r="I17" i="13"/>
  <c r="F9" i="15"/>
  <c r="D51" i="8" l="1"/>
  <c r="F11" i="17"/>
  <c r="F86" i="16" s="1"/>
  <c r="G106" i="17"/>
  <c r="H103" i="17"/>
  <c r="H106" i="17" s="1"/>
  <c r="H22" i="17"/>
  <c r="I84" i="16"/>
  <c r="G8" i="17"/>
  <c r="G83" i="16" s="1"/>
  <c r="I9" i="15"/>
  <c r="G51" i="8" l="1"/>
  <c r="G11" i="17"/>
  <c r="G86" i="16" s="1"/>
  <c r="H11" i="17"/>
  <c r="H86" i="16" s="1"/>
  <c r="H8" i="17"/>
  <c r="H83" i="16" s="1"/>
  <c r="I83" i="16" s="1"/>
  <c r="D3" i="9"/>
  <c r="J51" i="8" l="1"/>
  <c r="I86" i="16"/>
  <c r="M51" i="8"/>
  <c r="N67" i="8" l="1"/>
  <c r="N51" i="8" l="1"/>
  <c r="F3" i="17" l="1"/>
  <c r="AG21" i="11"/>
  <c r="O22" i="11"/>
  <c r="AY16" i="11"/>
  <c r="O14" i="11"/>
  <c r="AG7" i="11"/>
  <c r="O8" i="11"/>
  <c r="O16" i="11"/>
  <c r="BQ7" i="11"/>
  <c r="AY8" i="11"/>
  <c r="AG16" i="11"/>
  <c r="E3" i="17"/>
  <c r="AY21" i="11"/>
  <c r="AG22" i="11"/>
  <c r="O23" i="11"/>
  <c r="AG14" i="11"/>
  <c r="O15" i="11"/>
  <c r="CI7" i="11"/>
  <c r="AY7" i="11"/>
  <c r="AG8" i="11"/>
  <c r="O9" i="11"/>
  <c r="H3" i="17"/>
  <c r="D3" i="17"/>
  <c r="AY22" i="11"/>
  <c r="AG23" i="11"/>
  <c r="AY14" i="11"/>
  <c r="AG15" i="11"/>
  <c r="AG9" i="11"/>
  <c r="G3" i="17"/>
  <c r="AY23" i="11"/>
  <c r="O21" i="11"/>
  <c r="AY15" i="11"/>
  <c r="AY9" i="11"/>
  <c r="O7" i="11"/>
  <c r="C287" i="17" l="1"/>
  <c r="C323" i="17"/>
  <c r="C143" i="17"/>
  <c r="C167" i="17"/>
  <c r="E335" i="17"/>
  <c r="E263" i="17"/>
  <c r="E179" i="17"/>
  <c r="E251" i="17"/>
  <c r="E359" i="17"/>
  <c r="E203" i="17"/>
  <c r="E227" i="17"/>
  <c r="E323" i="17"/>
  <c r="E131" i="17"/>
  <c r="E107" i="17"/>
  <c r="E311" i="17"/>
  <c r="E239" i="17"/>
  <c r="E35" i="17"/>
  <c r="E59" i="17"/>
  <c r="E47" i="17"/>
  <c r="E155" i="17"/>
  <c r="E191" i="17"/>
  <c r="E143" i="17"/>
  <c r="E95" i="17"/>
  <c r="E71" i="17"/>
  <c r="E287" i="17"/>
  <c r="E215" i="17"/>
  <c r="E299" i="17"/>
  <c r="E83" i="17"/>
  <c r="E119" i="17"/>
  <c r="E275" i="17"/>
  <c r="L3" i="17"/>
  <c r="E23" i="17"/>
  <c r="E347" i="17"/>
  <c r="E167" i="17"/>
  <c r="C299" i="17"/>
  <c r="C95" i="17"/>
  <c r="C179" i="17"/>
  <c r="D59" i="17"/>
  <c r="D215" i="17"/>
  <c r="D323" i="17"/>
  <c r="D239" i="17"/>
  <c r="D119" i="17"/>
  <c r="D191" i="17"/>
  <c r="D275" i="17"/>
  <c r="D167" i="17"/>
  <c r="D347" i="17"/>
  <c r="D143" i="17"/>
  <c r="D83" i="17"/>
  <c r="D179" i="17"/>
  <c r="D131" i="17"/>
  <c r="D227" i="17"/>
  <c r="K3" i="17"/>
  <c r="D359" i="17"/>
  <c r="D263" i="17"/>
  <c r="D35" i="17"/>
  <c r="D95" i="17"/>
  <c r="D299" i="17"/>
  <c r="D203" i="17"/>
  <c r="D335" i="17"/>
  <c r="D71" i="17"/>
  <c r="D251" i="17"/>
  <c r="D287" i="17"/>
  <c r="D311" i="17"/>
  <c r="D155" i="17"/>
  <c r="D47" i="17"/>
  <c r="D107" i="17"/>
  <c r="D23" i="17"/>
  <c r="C239" i="17"/>
  <c r="C191" i="17"/>
  <c r="C35" i="17"/>
  <c r="C107" i="17"/>
  <c r="C23" i="17"/>
  <c r="C335" i="17"/>
  <c r="C275" i="17"/>
  <c r="H359" i="17"/>
  <c r="H83" i="17"/>
  <c r="H179" i="17"/>
  <c r="H263" i="17"/>
  <c r="H71" i="17"/>
  <c r="H203" i="17"/>
  <c r="H311" i="17"/>
  <c r="H47" i="17"/>
  <c r="O3" i="17"/>
  <c r="H35" i="17"/>
  <c r="H107" i="17"/>
  <c r="H323" i="17"/>
  <c r="H239" i="17"/>
  <c r="H95" i="17"/>
  <c r="H59" i="17"/>
  <c r="H191" i="17"/>
  <c r="H155" i="17"/>
  <c r="H299" i="17"/>
  <c r="H119" i="17"/>
  <c r="H275" i="17"/>
  <c r="H23" i="17"/>
  <c r="H347" i="17"/>
  <c r="H143" i="17"/>
  <c r="H335" i="17"/>
  <c r="H227" i="17"/>
  <c r="H215" i="17"/>
  <c r="H287" i="17"/>
  <c r="H251" i="17"/>
  <c r="H167" i="17"/>
  <c r="H131" i="17"/>
  <c r="CI8" i="11"/>
  <c r="C359" i="17" s="1"/>
  <c r="C215" i="17"/>
  <c r="C251" i="17"/>
  <c r="C131" i="17"/>
  <c r="C203" i="17"/>
  <c r="C155" i="17"/>
  <c r="C83" i="17"/>
  <c r="C119" i="17"/>
  <c r="C263" i="17"/>
  <c r="G95" i="17"/>
  <c r="G203" i="17"/>
  <c r="G167" i="17"/>
  <c r="N3" i="17"/>
  <c r="G323" i="17"/>
  <c r="G35" i="17"/>
  <c r="G275" i="17"/>
  <c r="G23" i="17"/>
  <c r="G83" i="17"/>
  <c r="G251" i="17"/>
  <c r="G299" i="17"/>
  <c r="G335" i="17"/>
  <c r="G155" i="17"/>
  <c r="G71" i="17"/>
  <c r="G263" i="17"/>
  <c r="G347" i="17"/>
  <c r="G191" i="17"/>
  <c r="G47" i="17"/>
  <c r="G143" i="17"/>
  <c r="G227" i="17"/>
  <c r="G287" i="17"/>
  <c r="G59" i="17"/>
  <c r="G239" i="17"/>
  <c r="G131" i="17"/>
  <c r="G311" i="17"/>
  <c r="G215" i="17"/>
  <c r="G107" i="17"/>
  <c r="G179" i="17"/>
  <c r="G359" i="17"/>
  <c r="G119" i="17"/>
  <c r="C227" i="17"/>
  <c r="C47" i="17"/>
  <c r="C71" i="17"/>
  <c r="C311" i="17"/>
  <c r="BQ8" i="11"/>
  <c r="C347" i="17" s="1"/>
  <c r="C59" i="17"/>
  <c r="M3" i="17"/>
  <c r="F251" i="17"/>
  <c r="F227" i="17"/>
  <c r="F347" i="17"/>
  <c r="F83" i="17"/>
  <c r="F35" i="17"/>
  <c r="F131" i="17"/>
  <c r="F23" i="17"/>
  <c r="F311" i="17"/>
  <c r="F323" i="17"/>
  <c r="F215" i="17"/>
  <c r="F95" i="17"/>
  <c r="F191" i="17"/>
  <c r="F179" i="17"/>
  <c r="F155" i="17"/>
  <c r="F59" i="17"/>
  <c r="F47" i="17"/>
  <c r="F203" i="17"/>
  <c r="F71" i="17"/>
  <c r="F167" i="17"/>
  <c r="F119" i="17"/>
  <c r="F107" i="17"/>
  <c r="F335" i="17"/>
  <c r="F143" i="17"/>
  <c r="F359" i="17"/>
  <c r="F239" i="17"/>
  <c r="F287" i="17"/>
  <c r="F299" i="17"/>
  <c r="F263" i="17"/>
  <c r="F275" i="17"/>
  <c r="M347" i="17" l="1"/>
  <c r="M167" i="17"/>
  <c r="M35" i="17"/>
  <c r="M215" i="17"/>
  <c r="M335" i="17"/>
  <c r="M107" i="17"/>
  <c r="M227" i="17"/>
  <c r="M299" i="17"/>
  <c r="M143" i="17"/>
  <c r="M47" i="17"/>
  <c r="M263" i="17"/>
  <c r="M155" i="17"/>
  <c r="M323" i="17"/>
  <c r="M59" i="17"/>
  <c r="M95" i="17"/>
  <c r="M359" i="17"/>
  <c r="M71" i="17"/>
  <c r="M83" i="17"/>
  <c r="M251" i="17"/>
  <c r="M311" i="17"/>
  <c r="M239" i="17"/>
  <c r="M287" i="17"/>
  <c r="M191" i="17"/>
  <c r="M119" i="17"/>
  <c r="M203" i="17"/>
  <c r="M179" i="17"/>
  <c r="M23" i="17"/>
  <c r="M131" i="17"/>
  <c r="M275" i="17"/>
  <c r="F12" i="17"/>
  <c r="F87" i="16" s="1"/>
  <c r="G12" i="17"/>
  <c r="G87" i="16" s="1"/>
  <c r="N191" i="17"/>
  <c r="N323" i="17"/>
  <c r="N143" i="17"/>
  <c r="N203" i="17"/>
  <c r="N227" i="17"/>
  <c r="N59" i="17"/>
  <c r="N23" i="17"/>
  <c r="N95" i="17"/>
  <c r="N35" i="17"/>
  <c r="N131" i="17"/>
  <c r="N83" i="17"/>
  <c r="N311" i="17"/>
  <c r="N179" i="17"/>
  <c r="N155" i="17"/>
  <c r="N287" i="17"/>
  <c r="N71" i="17"/>
  <c r="N359" i="17"/>
  <c r="N263" i="17"/>
  <c r="N335" i="17"/>
  <c r="N275" i="17"/>
  <c r="N215" i="17"/>
  <c r="N299" i="17"/>
  <c r="N119" i="17"/>
  <c r="N239" i="17"/>
  <c r="N47" i="17"/>
  <c r="N251" i="17"/>
  <c r="N347" i="17"/>
  <c r="N107" i="17"/>
  <c r="N167" i="17"/>
  <c r="H12" i="17"/>
  <c r="H87" i="16" s="1"/>
  <c r="O203" i="17"/>
  <c r="O191" i="17"/>
  <c r="O71" i="17"/>
  <c r="O95" i="17"/>
  <c r="O335" i="17"/>
  <c r="O47" i="17"/>
  <c r="O215" i="17"/>
  <c r="O143" i="17"/>
  <c r="O323" i="17"/>
  <c r="O299" i="17"/>
  <c r="O179" i="17"/>
  <c r="O311" i="17"/>
  <c r="O263" i="17"/>
  <c r="O359" i="17"/>
  <c r="O239" i="17"/>
  <c r="O227" i="17"/>
  <c r="O347" i="17"/>
  <c r="O83" i="17"/>
  <c r="O23" i="17"/>
  <c r="O35" i="17"/>
  <c r="O287" i="17"/>
  <c r="O251" i="17"/>
  <c r="O155" i="17"/>
  <c r="O107" i="17"/>
  <c r="O131" i="17"/>
  <c r="O119" i="17"/>
  <c r="O167" i="17"/>
  <c r="O59" i="17"/>
  <c r="O275" i="17"/>
  <c r="L239" i="17"/>
  <c r="L59" i="17"/>
  <c r="L215" i="17"/>
  <c r="L23" i="17"/>
  <c r="L179" i="17"/>
  <c r="L263" i="17"/>
  <c r="L299" i="17"/>
  <c r="L251" i="17"/>
  <c r="L47" i="17"/>
  <c r="L275" i="17"/>
  <c r="L203" i="17"/>
  <c r="L83" i="17"/>
  <c r="L359" i="17"/>
  <c r="L95" i="17"/>
  <c r="L119" i="17"/>
  <c r="L107" i="17"/>
  <c r="L35" i="17"/>
  <c r="L335" i="17"/>
  <c r="L71" i="17"/>
  <c r="L155" i="17"/>
  <c r="L167" i="17"/>
  <c r="L311" i="17"/>
  <c r="L347" i="17"/>
  <c r="L287" i="17"/>
  <c r="L227" i="17"/>
  <c r="L131" i="17"/>
  <c r="L323" i="17"/>
  <c r="L191" i="17"/>
  <c r="L143" i="17"/>
  <c r="K191" i="17"/>
  <c r="K323" i="17"/>
  <c r="K311" i="17"/>
  <c r="K95" i="17"/>
  <c r="K227" i="17"/>
  <c r="K335" i="17"/>
  <c r="K119" i="17"/>
  <c r="K203" i="17"/>
  <c r="K23" i="17"/>
  <c r="K179" i="17"/>
  <c r="K239" i="17"/>
  <c r="K107" i="17"/>
  <c r="K359" i="17"/>
  <c r="K167" i="17"/>
  <c r="K263" i="17"/>
  <c r="K347" i="17"/>
  <c r="K71" i="17"/>
  <c r="K47" i="17"/>
  <c r="K155" i="17"/>
  <c r="K215" i="17"/>
  <c r="K287" i="17"/>
  <c r="K251" i="17"/>
  <c r="K143" i="17"/>
  <c r="K83" i="17"/>
  <c r="K275" i="17"/>
  <c r="K59" i="17"/>
  <c r="K131" i="17"/>
  <c r="K299" i="17"/>
  <c r="K35" i="17"/>
  <c r="E12" i="17"/>
  <c r="E87" i="16" s="1"/>
  <c r="D12" i="17"/>
  <c r="D87" i="16" s="1"/>
  <c r="I87" i="16" l="1"/>
  <c r="E4" i="17" l="1"/>
  <c r="AZ21" i="11"/>
  <c r="AH22" i="11"/>
  <c r="P23" i="11"/>
  <c r="AH14" i="11"/>
  <c r="P15" i="11"/>
  <c r="CJ7" i="11"/>
  <c r="AZ7" i="11"/>
  <c r="AH8" i="11"/>
  <c r="P9" i="11"/>
  <c r="AZ9" i="11"/>
  <c r="F4" i="17"/>
  <c r="AH21" i="11"/>
  <c r="P22" i="11"/>
  <c r="P14" i="11"/>
  <c r="P8" i="11"/>
  <c r="H4" i="17"/>
  <c r="D4" i="17"/>
  <c r="AZ22" i="11"/>
  <c r="AH23" i="11"/>
  <c r="AZ14" i="11"/>
  <c r="AH15" i="11"/>
  <c r="P16" i="11"/>
  <c r="BR7" i="11"/>
  <c r="AZ8" i="11"/>
  <c r="AH9" i="11"/>
  <c r="G4" i="17"/>
  <c r="AZ23" i="11"/>
  <c r="P21" i="11"/>
  <c r="AZ15" i="11"/>
  <c r="AH16" i="11"/>
  <c r="P7" i="11"/>
  <c r="AZ16" i="11"/>
  <c r="AH7" i="11"/>
  <c r="C24" i="17" l="1"/>
  <c r="Q7" i="11"/>
  <c r="C25" i="17" s="1"/>
  <c r="C336" i="17"/>
  <c r="BA23" i="11"/>
  <c r="C337" i="17" s="1"/>
  <c r="BR8" i="11"/>
  <c r="C348" i="17" s="1"/>
  <c r="BS7" i="11"/>
  <c r="BS8" i="11" s="1"/>
  <c r="C349" i="17" s="1"/>
  <c r="C228" i="17"/>
  <c r="AI23" i="11"/>
  <c r="C229" i="17" s="1"/>
  <c r="C36" i="17"/>
  <c r="R8" i="11"/>
  <c r="Q8" i="11"/>
  <c r="C37" i="17" s="1"/>
  <c r="M4" i="17"/>
  <c r="F360" i="17"/>
  <c r="F361" i="17" s="1"/>
  <c r="F362" i="17" s="1"/>
  <c r="F364" i="17" s="1"/>
  <c r="F33" i="16" s="1"/>
  <c r="F348" i="17"/>
  <c r="F349" i="17" s="1"/>
  <c r="F350" i="17" s="1"/>
  <c r="F352" i="17" s="1"/>
  <c r="F32" i="16" s="1"/>
  <c r="F144" i="17"/>
  <c r="F145" i="17" s="1"/>
  <c r="F146" i="17" s="1"/>
  <c r="F148" i="17" s="1"/>
  <c r="F15" i="16" s="1"/>
  <c r="F300" i="17"/>
  <c r="F301" i="17" s="1"/>
  <c r="F302" i="17" s="1"/>
  <c r="F304" i="17" s="1"/>
  <c r="F28" i="16" s="1"/>
  <c r="F132" i="17"/>
  <c r="F133" i="17" s="1"/>
  <c r="F134" i="17" s="1"/>
  <c r="F136" i="17" s="1"/>
  <c r="F14" i="16" s="1"/>
  <c r="F180" i="17"/>
  <c r="F181" i="17" s="1"/>
  <c r="F182" i="17" s="1"/>
  <c r="F184" i="17" s="1"/>
  <c r="F18" i="16" s="1"/>
  <c r="F216" i="17"/>
  <c r="F217" i="17" s="1"/>
  <c r="F218" i="17" s="1"/>
  <c r="F220" i="17" s="1"/>
  <c r="F21" i="16" s="1"/>
  <c r="F168" i="17"/>
  <c r="F169" i="17" s="1"/>
  <c r="F170" i="17" s="1"/>
  <c r="F172" i="17" s="1"/>
  <c r="F17" i="16" s="1"/>
  <c r="F336" i="17"/>
  <c r="F337" i="17" s="1"/>
  <c r="F338" i="17" s="1"/>
  <c r="F340" i="17" s="1"/>
  <c r="F31" i="16" s="1"/>
  <c r="F204" i="17"/>
  <c r="F205" i="17" s="1"/>
  <c r="F206" i="17" s="1"/>
  <c r="F208" i="17" s="1"/>
  <c r="F20" i="16" s="1"/>
  <c r="F240" i="17"/>
  <c r="F241" i="17" s="1"/>
  <c r="F242" i="17" s="1"/>
  <c r="F244" i="17" s="1"/>
  <c r="F23" i="16" s="1"/>
  <c r="F276" i="17"/>
  <c r="F277" i="17" s="1"/>
  <c r="F278" i="17" s="1"/>
  <c r="F280" i="17" s="1"/>
  <c r="F26" i="16" s="1"/>
  <c r="F312" i="17"/>
  <c r="F313" i="17" s="1"/>
  <c r="F314" i="17" s="1"/>
  <c r="F316" i="17" s="1"/>
  <c r="F29" i="16" s="1"/>
  <c r="F84" i="17"/>
  <c r="F85" i="17" s="1"/>
  <c r="F86" i="17" s="1"/>
  <c r="F88" i="17" s="1"/>
  <c r="F10" i="16" s="1"/>
  <c r="F72" i="17"/>
  <c r="F73" i="17" s="1"/>
  <c r="F74" i="17" s="1"/>
  <c r="F76" i="17" s="1"/>
  <c r="F9" i="16" s="1"/>
  <c r="F48" i="17"/>
  <c r="F49" i="17" s="1"/>
  <c r="F50" i="17" s="1"/>
  <c r="F52" i="17" s="1"/>
  <c r="F7" i="16" s="1"/>
  <c r="F264" i="17"/>
  <c r="F265" i="17" s="1"/>
  <c r="F266" i="17" s="1"/>
  <c r="F268" i="17" s="1"/>
  <c r="F25" i="16" s="1"/>
  <c r="F60" i="17"/>
  <c r="F61" i="17" s="1"/>
  <c r="F62" i="17" s="1"/>
  <c r="F64" i="17" s="1"/>
  <c r="F8" i="16" s="1"/>
  <c r="F324" i="17"/>
  <c r="F325" i="17" s="1"/>
  <c r="F326" i="17" s="1"/>
  <c r="F328" i="17" s="1"/>
  <c r="F30" i="16" s="1"/>
  <c r="F96" i="17"/>
  <c r="F97" i="17" s="1"/>
  <c r="F98" i="17" s="1"/>
  <c r="F100" i="17" s="1"/>
  <c r="F11" i="16" s="1"/>
  <c r="F252" i="17"/>
  <c r="F253" i="17" s="1"/>
  <c r="F254" i="17" s="1"/>
  <c r="F256" i="17" s="1"/>
  <c r="F24" i="16" s="1"/>
  <c r="F192" i="17"/>
  <c r="F193" i="17" s="1"/>
  <c r="F194" i="17" s="1"/>
  <c r="F196" i="17" s="1"/>
  <c r="F19" i="16" s="1"/>
  <c r="F156" i="17"/>
  <c r="F157" i="17" s="1"/>
  <c r="F158" i="17" s="1"/>
  <c r="F160" i="17" s="1"/>
  <c r="F16" i="16" s="1"/>
  <c r="F288" i="17"/>
  <c r="F289" i="17" s="1"/>
  <c r="F290" i="17" s="1"/>
  <c r="F292" i="17" s="1"/>
  <c r="F27" i="16" s="1"/>
  <c r="F36" i="17"/>
  <c r="F37" i="17" s="1"/>
  <c r="F38" i="17" s="1"/>
  <c r="F40" i="17" s="1"/>
  <c r="F6" i="16" s="1"/>
  <c r="F228" i="17"/>
  <c r="F229" i="17" s="1"/>
  <c r="F230" i="17" s="1"/>
  <c r="F232" i="17" s="1"/>
  <c r="F22" i="16" s="1"/>
  <c r="F24" i="17"/>
  <c r="F25" i="17" s="1"/>
  <c r="F120" i="17"/>
  <c r="F121" i="17" s="1"/>
  <c r="F122" i="17" s="1"/>
  <c r="F124" i="17" s="1"/>
  <c r="F13" i="16" s="1"/>
  <c r="F108" i="17"/>
  <c r="C240" i="17"/>
  <c r="BA7" i="11"/>
  <c r="C241" i="17" s="1"/>
  <c r="C120" i="17"/>
  <c r="Q23" i="11"/>
  <c r="C121" i="17" s="1"/>
  <c r="C192" i="17"/>
  <c r="AI16" i="11"/>
  <c r="C193" i="17" s="1"/>
  <c r="AJ16" i="11"/>
  <c r="N4" i="17"/>
  <c r="G360" i="17"/>
  <c r="G361" i="17" s="1"/>
  <c r="G362" i="17" s="1"/>
  <c r="G364" i="17" s="1"/>
  <c r="G33" i="16" s="1"/>
  <c r="G348" i="17"/>
  <c r="G349" i="17" s="1"/>
  <c r="G350" i="17" s="1"/>
  <c r="G352" i="17" s="1"/>
  <c r="G32" i="16" s="1"/>
  <c r="G204" i="17"/>
  <c r="G205" i="17" s="1"/>
  <c r="G206" i="17" s="1"/>
  <c r="G208" i="17" s="1"/>
  <c r="G20" i="16" s="1"/>
  <c r="G180" i="17"/>
  <c r="G181" i="17" s="1"/>
  <c r="G182" i="17" s="1"/>
  <c r="G184" i="17" s="1"/>
  <c r="G18" i="16" s="1"/>
  <c r="G312" i="17"/>
  <c r="G313" i="17" s="1"/>
  <c r="G314" i="17" s="1"/>
  <c r="G316" i="17" s="1"/>
  <c r="G29" i="16" s="1"/>
  <c r="G132" i="17"/>
  <c r="G133" i="17" s="1"/>
  <c r="G134" i="17" s="1"/>
  <c r="G136" i="17" s="1"/>
  <c r="G14" i="16" s="1"/>
  <c r="G144" i="17"/>
  <c r="G145" i="17" s="1"/>
  <c r="G146" i="17" s="1"/>
  <c r="G148" i="17" s="1"/>
  <c r="G15" i="16" s="1"/>
  <c r="G216" i="17"/>
  <c r="G217" i="17" s="1"/>
  <c r="G218" i="17" s="1"/>
  <c r="G220" i="17" s="1"/>
  <c r="G21" i="16" s="1"/>
  <c r="G336" i="17"/>
  <c r="G337" i="17" s="1"/>
  <c r="G338" i="17" s="1"/>
  <c r="G340" i="17" s="1"/>
  <c r="G31" i="16" s="1"/>
  <c r="G168" i="17"/>
  <c r="G169" i="17" s="1"/>
  <c r="G170" i="17" s="1"/>
  <c r="G172" i="17" s="1"/>
  <c r="G17" i="16" s="1"/>
  <c r="G300" i="17"/>
  <c r="G301" i="17" s="1"/>
  <c r="G302" i="17" s="1"/>
  <c r="G304" i="17" s="1"/>
  <c r="G28" i="16" s="1"/>
  <c r="G240" i="17"/>
  <c r="G241" i="17" s="1"/>
  <c r="G242" i="17" s="1"/>
  <c r="G244" i="17" s="1"/>
  <c r="G23" i="16" s="1"/>
  <c r="G276" i="17"/>
  <c r="G277" i="17" s="1"/>
  <c r="G278" i="17" s="1"/>
  <c r="G280" i="17" s="1"/>
  <c r="G26" i="16" s="1"/>
  <c r="G192" i="17"/>
  <c r="G193" i="17" s="1"/>
  <c r="G194" i="17" s="1"/>
  <c r="G196" i="17" s="1"/>
  <c r="G19" i="16" s="1"/>
  <c r="G84" i="17"/>
  <c r="G85" i="17" s="1"/>
  <c r="G86" i="17" s="1"/>
  <c r="G88" i="17" s="1"/>
  <c r="G10" i="16" s="1"/>
  <c r="G264" i="17"/>
  <c r="G265" i="17" s="1"/>
  <c r="G266" i="17" s="1"/>
  <c r="G268" i="17" s="1"/>
  <c r="G25" i="16" s="1"/>
  <c r="G324" i="17"/>
  <c r="G325" i="17" s="1"/>
  <c r="G326" i="17" s="1"/>
  <c r="G328" i="17" s="1"/>
  <c r="G30" i="16" s="1"/>
  <c r="G120" i="17"/>
  <c r="G121" i="17" s="1"/>
  <c r="G122" i="17" s="1"/>
  <c r="G124" i="17" s="1"/>
  <c r="G13" i="16" s="1"/>
  <c r="G156" i="17"/>
  <c r="G157" i="17" s="1"/>
  <c r="G158" i="17" s="1"/>
  <c r="G160" i="17" s="1"/>
  <c r="G16" i="16" s="1"/>
  <c r="G252" i="17"/>
  <c r="G253" i="17" s="1"/>
  <c r="G254" i="17" s="1"/>
  <c r="G256" i="17" s="1"/>
  <c r="G24" i="16" s="1"/>
  <c r="G228" i="17"/>
  <c r="G229" i="17" s="1"/>
  <c r="G230" i="17" s="1"/>
  <c r="G232" i="17" s="1"/>
  <c r="G22" i="16" s="1"/>
  <c r="G96" i="17"/>
  <c r="G97" i="17" s="1"/>
  <c r="G98" i="17" s="1"/>
  <c r="G100" i="17" s="1"/>
  <c r="G11" i="16" s="1"/>
  <c r="G36" i="17"/>
  <c r="G37" i="17" s="1"/>
  <c r="G38" i="17" s="1"/>
  <c r="G40" i="17" s="1"/>
  <c r="G6" i="16" s="1"/>
  <c r="G24" i="17"/>
  <c r="G25" i="17" s="1"/>
  <c r="G288" i="17"/>
  <c r="G289" i="17" s="1"/>
  <c r="G290" i="17" s="1"/>
  <c r="G292" i="17" s="1"/>
  <c r="G27" i="16" s="1"/>
  <c r="G48" i="17"/>
  <c r="G49" i="17" s="1"/>
  <c r="G50" i="17" s="1"/>
  <c r="G52" i="17" s="1"/>
  <c r="G7" i="16" s="1"/>
  <c r="G72" i="17"/>
  <c r="G73" i="17" s="1"/>
  <c r="G74" i="17" s="1"/>
  <c r="G76" i="17" s="1"/>
  <c r="G9" i="16" s="1"/>
  <c r="G60" i="17"/>
  <c r="G61" i="17" s="1"/>
  <c r="G62" i="17" s="1"/>
  <c r="G64" i="17" s="1"/>
  <c r="G8" i="16" s="1"/>
  <c r="G108" i="17"/>
  <c r="C84" i="17"/>
  <c r="R16" i="11"/>
  <c r="Q16" i="11"/>
  <c r="C85" i="17" s="1"/>
  <c r="C324" i="17"/>
  <c r="BA22" i="11"/>
  <c r="C60" i="17"/>
  <c r="Q14" i="11"/>
  <c r="C61" i="17" s="1"/>
  <c r="C264" i="17"/>
  <c r="BA9" i="11"/>
  <c r="C265" i="17" s="1"/>
  <c r="BB9" i="11"/>
  <c r="CJ8" i="11"/>
  <c r="C360" i="17" s="1"/>
  <c r="CK7" i="11"/>
  <c r="CK8" i="11" s="1"/>
  <c r="C361" i="17" s="1"/>
  <c r="C216" i="17"/>
  <c r="AI22" i="11"/>
  <c r="C217" i="17" s="1"/>
  <c r="C132" i="17"/>
  <c r="AI7" i="11"/>
  <c r="C133" i="17" s="1"/>
  <c r="C288" i="17"/>
  <c r="BA15" i="11"/>
  <c r="C289" i="17" s="1"/>
  <c r="C156" i="17"/>
  <c r="AI9" i="11"/>
  <c r="C157" i="17" s="1"/>
  <c r="C180" i="17"/>
  <c r="AI15" i="11"/>
  <c r="C181" i="17" s="1"/>
  <c r="K4" i="17"/>
  <c r="D360" i="17"/>
  <c r="D361" i="17" s="1"/>
  <c r="D362" i="17" s="1"/>
  <c r="D364" i="17" s="1"/>
  <c r="D33" i="16" s="1"/>
  <c r="D348" i="17"/>
  <c r="D349" i="17" s="1"/>
  <c r="D350" i="17" s="1"/>
  <c r="D352" i="17" s="1"/>
  <c r="D32" i="16" s="1"/>
  <c r="D216" i="17"/>
  <c r="D217" i="17" s="1"/>
  <c r="D218" i="17" s="1"/>
  <c r="D220" i="17" s="1"/>
  <c r="D21" i="16" s="1"/>
  <c r="D300" i="17"/>
  <c r="D301" i="17" s="1"/>
  <c r="D302" i="17" s="1"/>
  <c r="D304" i="17" s="1"/>
  <c r="D28" i="16" s="1"/>
  <c r="D312" i="17"/>
  <c r="D313" i="17" s="1"/>
  <c r="D314" i="17" s="1"/>
  <c r="D316" i="17" s="1"/>
  <c r="D29" i="16" s="1"/>
  <c r="D180" i="17"/>
  <c r="D181" i="17" s="1"/>
  <c r="D182" i="17" s="1"/>
  <c r="D184" i="17" s="1"/>
  <c r="D18" i="16" s="1"/>
  <c r="D240" i="17"/>
  <c r="D241" i="17" s="1"/>
  <c r="D242" i="17" s="1"/>
  <c r="D244" i="17" s="1"/>
  <c r="D23" i="16" s="1"/>
  <c r="D144" i="17"/>
  <c r="D145" i="17" s="1"/>
  <c r="D146" i="17" s="1"/>
  <c r="D148" i="17" s="1"/>
  <c r="D15" i="16" s="1"/>
  <c r="D336" i="17"/>
  <c r="D337" i="17" s="1"/>
  <c r="D338" i="17" s="1"/>
  <c r="D340" i="17" s="1"/>
  <c r="D31" i="16" s="1"/>
  <c r="D168" i="17"/>
  <c r="D169" i="17" s="1"/>
  <c r="D170" i="17" s="1"/>
  <c r="D172" i="17" s="1"/>
  <c r="D17" i="16" s="1"/>
  <c r="D204" i="17"/>
  <c r="D205" i="17" s="1"/>
  <c r="D206" i="17" s="1"/>
  <c r="D208" i="17" s="1"/>
  <c r="D20" i="16" s="1"/>
  <c r="D132" i="17"/>
  <c r="D133" i="17" s="1"/>
  <c r="D134" i="17" s="1"/>
  <c r="D136" i="17" s="1"/>
  <c r="D14" i="16" s="1"/>
  <c r="D276" i="17"/>
  <c r="D277" i="17" s="1"/>
  <c r="D278" i="17" s="1"/>
  <c r="D280" i="17" s="1"/>
  <c r="D26" i="16" s="1"/>
  <c r="D36" i="17"/>
  <c r="D37" i="17" s="1"/>
  <c r="D38" i="17" s="1"/>
  <c r="D40" i="17" s="1"/>
  <c r="D6" i="16" s="1"/>
  <c r="D156" i="17"/>
  <c r="D157" i="17" s="1"/>
  <c r="D158" i="17" s="1"/>
  <c r="D160" i="17" s="1"/>
  <c r="D16" i="16" s="1"/>
  <c r="D84" i="17"/>
  <c r="D85" i="17" s="1"/>
  <c r="D86" i="17" s="1"/>
  <c r="D88" i="17" s="1"/>
  <c r="D10" i="16" s="1"/>
  <c r="D264" i="17"/>
  <c r="D265" i="17" s="1"/>
  <c r="D266" i="17" s="1"/>
  <c r="D268" i="17" s="1"/>
  <c r="D25" i="16" s="1"/>
  <c r="D120" i="17"/>
  <c r="D121" i="17" s="1"/>
  <c r="D122" i="17" s="1"/>
  <c r="D124" i="17" s="1"/>
  <c r="D13" i="16" s="1"/>
  <c r="D228" i="17"/>
  <c r="D229" i="17" s="1"/>
  <c r="D230" i="17" s="1"/>
  <c r="D232" i="17" s="1"/>
  <c r="D22" i="16" s="1"/>
  <c r="D324" i="17"/>
  <c r="D325" i="17" s="1"/>
  <c r="D326" i="17" s="1"/>
  <c r="D328" i="17" s="1"/>
  <c r="D30" i="16" s="1"/>
  <c r="D60" i="17"/>
  <c r="D61" i="17" s="1"/>
  <c r="D62" i="17" s="1"/>
  <c r="D64" i="17" s="1"/>
  <c r="D8" i="16" s="1"/>
  <c r="D24" i="17"/>
  <c r="D25" i="17" s="1"/>
  <c r="D48" i="17"/>
  <c r="D49" i="17" s="1"/>
  <c r="D50" i="17" s="1"/>
  <c r="D52" i="17" s="1"/>
  <c r="D7" i="16" s="1"/>
  <c r="D72" i="17"/>
  <c r="D73" i="17" s="1"/>
  <c r="D74" i="17" s="1"/>
  <c r="D76" i="17" s="1"/>
  <c r="D9" i="16" s="1"/>
  <c r="D252" i="17"/>
  <c r="D253" i="17" s="1"/>
  <c r="D254" i="17" s="1"/>
  <c r="D256" i="17" s="1"/>
  <c r="D24" i="16" s="1"/>
  <c r="D192" i="17"/>
  <c r="D193" i="17" s="1"/>
  <c r="D194" i="17" s="1"/>
  <c r="D196" i="17" s="1"/>
  <c r="D19" i="16" s="1"/>
  <c r="D96" i="17"/>
  <c r="D97" i="17" s="1"/>
  <c r="D98" i="17" s="1"/>
  <c r="D100" i="17" s="1"/>
  <c r="D11" i="16" s="1"/>
  <c r="D288" i="17"/>
  <c r="D289" i="17" s="1"/>
  <c r="D290" i="17" s="1"/>
  <c r="D292" i="17" s="1"/>
  <c r="D27" i="16" s="1"/>
  <c r="D108" i="17"/>
  <c r="C108" i="17"/>
  <c r="Q22" i="11"/>
  <c r="C109" i="17" s="1"/>
  <c r="C48" i="17"/>
  <c r="Q9" i="11"/>
  <c r="C49" i="17" s="1"/>
  <c r="C72" i="17"/>
  <c r="Q15" i="11"/>
  <c r="C73" i="17" s="1"/>
  <c r="C312" i="17"/>
  <c r="BA21" i="11"/>
  <c r="C313" i="17" s="1"/>
  <c r="C300" i="17"/>
  <c r="BB16" i="11"/>
  <c r="BA16" i="11"/>
  <c r="C301" i="17" s="1"/>
  <c r="C96" i="17"/>
  <c r="Q21" i="11"/>
  <c r="C97" i="17" s="1"/>
  <c r="R21" i="11"/>
  <c r="C252" i="17"/>
  <c r="BB8" i="11"/>
  <c r="BA8" i="11"/>
  <c r="C253" i="17" s="1"/>
  <c r="C276" i="17"/>
  <c r="BA14" i="11"/>
  <c r="C277" i="17" s="1"/>
  <c r="O4" i="17"/>
  <c r="H360" i="17"/>
  <c r="H361" i="17" s="1"/>
  <c r="H362" i="17" s="1"/>
  <c r="H364" i="17" s="1"/>
  <c r="H33" i="16" s="1"/>
  <c r="H348" i="17"/>
  <c r="H349" i="17" s="1"/>
  <c r="H350" i="17" s="1"/>
  <c r="H352" i="17" s="1"/>
  <c r="H32" i="16" s="1"/>
  <c r="H144" i="17"/>
  <c r="H145" i="17" s="1"/>
  <c r="H146" i="17" s="1"/>
  <c r="H148" i="17" s="1"/>
  <c r="H15" i="16" s="1"/>
  <c r="H276" i="17"/>
  <c r="H277" i="17" s="1"/>
  <c r="H278" i="17" s="1"/>
  <c r="H280" i="17" s="1"/>
  <c r="H26" i="16" s="1"/>
  <c r="H204" i="17"/>
  <c r="H205" i="17" s="1"/>
  <c r="H206" i="17" s="1"/>
  <c r="H208" i="17" s="1"/>
  <c r="H20" i="16" s="1"/>
  <c r="H132" i="17"/>
  <c r="H133" i="17" s="1"/>
  <c r="H134" i="17" s="1"/>
  <c r="H136" i="17" s="1"/>
  <c r="H14" i="16" s="1"/>
  <c r="H336" i="17"/>
  <c r="H337" i="17" s="1"/>
  <c r="H338" i="17" s="1"/>
  <c r="H340" i="17" s="1"/>
  <c r="H31" i="16" s="1"/>
  <c r="H312" i="17"/>
  <c r="H313" i="17" s="1"/>
  <c r="H314" i="17" s="1"/>
  <c r="H316" i="17" s="1"/>
  <c r="H29" i="16" s="1"/>
  <c r="H168" i="17"/>
  <c r="H169" i="17" s="1"/>
  <c r="H170" i="17" s="1"/>
  <c r="H172" i="17" s="1"/>
  <c r="H17" i="16" s="1"/>
  <c r="H300" i="17"/>
  <c r="H301" i="17" s="1"/>
  <c r="H302" i="17" s="1"/>
  <c r="H304" i="17" s="1"/>
  <c r="H28" i="16" s="1"/>
  <c r="H216" i="17"/>
  <c r="H217" i="17" s="1"/>
  <c r="H218" i="17" s="1"/>
  <c r="H220" i="17" s="1"/>
  <c r="H21" i="16" s="1"/>
  <c r="H240" i="17"/>
  <c r="H241" i="17" s="1"/>
  <c r="H242" i="17" s="1"/>
  <c r="H244" i="17" s="1"/>
  <c r="H23" i="16" s="1"/>
  <c r="H180" i="17"/>
  <c r="H181" i="17" s="1"/>
  <c r="H182" i="17" s="1"/>
  <c r="H184" i="17" s="1"/>
  <c r="H18" i="16" s="1"/>
  <c r="H48" i="17"/>
  <c r="H49" i="17" s="1"/>
  <c r="H50" i="17" s="1"/>
  <c r="H52" i="17" s="1"/>
  <c r="H7" i="16" s="1"/>
  <c r="H120" i="17"/>
  <c r="H121" i="17" s="1"/>
  <c r="H122" i="17" s="1"/>
  <c r="H124" i="17" s="1"/>
  <c r="H13" i="16" s="1"/>
  <c r="H96" i="17"/>
  <c r="H97" i="17" s="1"/>
  <c r="H98" i="17" s="1"/>
  <c r="H100" i="17" s="1"/>
  <c r="H11" i="16" s="1"/>
  <c r="H72" i="17"/>
  <c r="H73" i="17" s="1"/>
  <c r="H74" i="17" s="1"/>
  <c r="H76" i="17" s="1"/>
  <c r="H9" i="16" s="1"/>
  <c r="H36" i="17"/>
  <c r="H37" i="17" s="1"/>
  <c r="H38" i="17" s="1"/>
  <c r="H40" i="17" s="1"/>
  <c r="H6" i="16" s="1"/>
  <c r="H84" i="17"/>
  <c r="H85" i="17" s="1"/>
  <c r="H86" i="17" s="1"/>
  <c r="H88" i="17" s="1"/>
  <c r="H10" i="16" s="1"/>
  <c r="H156" i="17"/>
  <c r="H157" i="17" s="1"/>
  <c r="H158" i="17" s="1"/>
  <c r="H160" i="17" s="1"/>
  <c r="H16" i="16" s="1"/>
  <c r="H324" i="17"/>
  <c r="H325" i="17" s="1"/>
  <c r="H326" i="17" s="1"/>
  <c r="H328" i="17" s="1"/>
  <c r="H30" i="16" s="1"/>
  <c r="H60" i="17"/>
  <c r="H61" i="17" s="1"/>
  <c r="H62" i="17" s="1"/>
  <c r="H64" i="17" s="1"/>
  <c r="H8" i="16" s="1"/>
  <c r="H288" i="17"/>
  <c r="H289" i="17" s="1"/>
  <c r="H290" i="17" s="1"/>
  <c r="H292" i="17" s="1"/>
  <c r="H27" i="16" s="1"/>
  <c r="H228" i="17"/>
  <c r="H229" i="17" s="1"/>
  <c r="H230" i="17" s="1"/>
  <c r="H232" i="17" s="1"/>
  <c r="H22" i="16" s="1"/>
  <c r="H264" i="17"/>
  <c r="H265" i="17" s="1"/>
  <c r="H266" i="17" s="1"/>
  <c r="H268" i="17" s="1"/>
  <c r="H25" i="16" s="1"/>
  <c r="H252" i="17"/>
  <c r="H253" i="17" s="1"/>
  <c r="H254" i="17" s="1"/>
  <c r="H256" i="17" s="1"/>
  <c r="H24" i="16" s="1"/>
  <c r="H192" i="17"/>
  <c r="H193" i="17" s="1"/>
  <c r="H194" i="17" s="1"/>
  <c r="H196" i="17" s="1"/>
  <c r="H19" i="16" s="1"/>
  <c r="H108" i="17"/>
  <c r="H109" i="17" s="1"/>
  <c r="H110" i="17" s="1"/>
  <c r="H112" i="17" s="1"/>
  <c r="H12" i="16" s="1"/>
  <c r="H24" i="17"/>
  <c r="C204" i="17"/>
  <c r="AI21" i="11"/>
  <c r="C205" i="17" s="1"/>
  <c r="C144" i="17"/>
  <c r="AI8" i="11"/>
  <c r="C145" i="17" s="1"/>
  <c r="C168" i="17"/>
  <c r="AI14" i="11"/>
  <c r="C169" i="17" s="1"/>
  <c r="L4" i="17"/>
  <c r="E360" i="17"/>
  <c r="E361" i="17" s="1"/>
  <c r="E362" i="17" s="1"/>
  <c r="E364" i="17" s="1"/>
  <c r="E33" i="16" s="1"/>
  <c r="E348" i="17"/>
  <c r="E349" i="17" s="1"/>
  <c r="E350" i="17" s="1"/>
  <c r="E352" i="17" s="1"/>
  <c r="E32" i="16" s="1"/>
  <c r="E336" i="17"/>
  <c r="E337" i="17" s="1"/>
  <c r="E338" i="17" s="1"/>
  <c r="E340" i="17" s="1"/>
  <c r="E31" i="16" s="1"/>
  <c r="E312" i="17"/>
  <c r="E313" i="17" s="1"/>
  <c r="E314" i="17" s="1"/>
  <c r="E316" i="17" s="1"/>
  <c r="E29" i="16" s="1"/>
  <c r="E180" i="17"/>
  <c r="E181" i="17" s="1"/>
  <c r="E182" i="17" s="1"/>
  <c r="E184" i="17" s="1"/>
  <c r="E18" i="16" s="1"/>
  <c r="E240" i="17"/>
  <c r="E241" i="17" s="1"/>
  <c r="E242" i="17" s="1"/>
  <c r="E244" i="17" s="1"/>
  <c r="E23" i="16" s="1"/>
  <c r="E216" i="17"/>
  <c r="E217" i="17" s="1"/>
  <c r="E218" i="17" s="1"/>
  <c r="E220" i="17" s="1"/>
  <c r="E21" i="16" s="1"/>
  <c r="E300" i="17"/>
  <c r="E301" i="17" s="1"/>
  <c r="E302" i="17" s="1"/>
  <c r="E304" i="17" s="1"/>
  <c r="E28" i="16" s="1"/>
  <c r="E132" i="17"/>
  <c r="E133" i="17" s="1"/>
  <c r="E134" i="17" s="1"/>
  <c r="E136" i="17" s="1"/>
  <c r="E14" i="16" s="1"/>
  <c r="E204" i="17"/>
  <c r="E205" i="17" s="1"/>
  <c r="E206" i="17" s="1"/>
  <c r="E208" i="17" s="1"/>
  <c r="E20" i="16" s="1"/>
  <c r="E144" i="17"/>
  <c r="E145" i="17" s="1"/>
  <c r="E146" i="17" s="1"/>
  <c r="E148" i="17" s="1"/>
  <c r="E15" i="16" s="1"/>
  <c r="E168" i="17"/>
  <c r="E169" i="17" s="1"/>
  <c r="E170" i="17" s="1"/>
  <c r="E172" i="17" s="1"/>
  <c r="E17" i="16" s="1"/>
  <c r="E276" i="17"/>
  <c r="E277" i="17" s="1"/>
  <c r="E278" i="17" s="1"/>
  <c r="E280" i="17" s="1"/>
  <c r="E26" i="16" s="1"/>
  <c r="E96" i="17"/>
  <c r="E97" i="17" s="1"/>
  <c r="E98" i="17" s="1"/>
  <c r="E100" i="17" s="1"/>
  <c r="E11" i="16" s="1"/>
  <c r="E72" i="17"/>
  <c r="E73" i="17" s="1"/>
  <c r="E74" i="17" s="1"/>
  <c r="E76" i="17" s="1"/>
  <c r="E9" i="16" s="1"/>
  <c r="E36" i="17"/>
  <c r="E37" i="17" s="1"/>
  <c r="E38" i="17" s="1"/>
  <c r="E40" i="17" s="1"/>
  <c r="E6" i="16" s="1"/>
  <c r="E192" i="17"/>
  <c r="E193" i="17" s="1"/>
  <c r="E194" i="17" s="1"/>
  <c r="E196" i="17" s="1"/>
  <c r="E19" i="16" s="1"/>
  <c r="E24" i="17"/>
  <c r="E84" i="17"/>
  <c r="E85" i="17" s="1"/>
  <c r="E86" i="17" s="1"/>
  <c r="E88" i="17" s="1"/>
  <c r="E10" i="16" s="1"/>
  <c r="E60" i="17"/>
  <c r="E61" i="17" s="1"/>
  <c r="E62" i="17" s="1"/>
  <c r="E64" i="17" s="1"/>
  <c r="E8" i="16" s="1"/>
  <c r="E228" i="17"/>
  <c r="E229" i="17" s="1"/>
  <c r="E230" i="17" s="1"/>
  <c r="E232" i="17" s="1"/>
  <c r="E22" i="16" s="1"/>
  <c r="E156" i="17"/>
  <c r="E157" i="17" s="1"/>
  <c r="E158" i="17" s="1"/>
  <c r="E160" i="17" s="1"/>
  <c r="E16" i="16" s="1"/>
  <c r="E288" i="17"/>
  <c r="E289" i="17" s="1"/>
  <c r="E290" i="17" s="1"/>
  <c r="E292" i="17" s="1"/>
  <c r="E27" i="16" s="1"/>
  <c r="E264" i="17"/>
  <c r="E265" i="17" s="1"/>
  <c r="E266" i="17" s="1"/>
  <c r="E268" i="17" s="1"/>
  <c r="E25" i="16" s="1"/>
  <c r="E324" i="17"/>
  <c r="E325" i="17" s="1"/>
  <c r="E326" i="17" s="1"/>
  <c r="E328" i="17" s="1"/>
  <c r="E30" i="16" s="1"/>
  <c r="E120" i="17"/>
  <c r="E121" i="17" s="1"/>
  <c r="E122" i="17" s="1"/>
  <c r="E124" i="17" s="1"/>
  <c r="E13" i="16" s="1"/>
  <c r="E252" i="17"/>
  <c r="E253" i="17" s="1"/>
  <c r="E254" i="17" s="1"/>
  <c r="E256" i="17" s="1"/>
  <c r="E24" i="16" s="1"/>
  <c r="E48" i="17"/>
  <c r="E49" i="17" s="1"/>
  <c r="E50" i="17" s="1"/>
  <c r="E52" i="17" s="1"/>
  <c r="E7" i="16" s="1"/>
  <c r="E108" i="17"/>
  <c r="E109" i="17" s="1"/>
  <c r="E110" i="17" s="1"/>
  <c r="E112" i="17" s="1"/>
  <c r="E12" i="16" s="1"/>
  <c r="R15" i="11" l="1"/>
  <c r="I24" i="16"/>
  <c r="I26" i="16"/>
  <c r="I33" i="16"/>
  <c r="BB15" i="11"/>
  <c r="R9" i="11"/>
  <c r="F14" i="8" s="1"/>
  <c r="R22" i="11"/>
  <c r="E16" i="8" s="1"/>
  <c r="AJ15" i="11"/>
  <c r="C182" i="17" s="1"/>
  <c r="AJ9" i="11"/>
  <c r="BB7" i="11"/>
  <c r="C242" i="17" s="1"/>
  <c r="AJ23" i="11"/>
  <c r="I16" i="8" s="1"/>
  <c r="BB23" i="11"/>
  <c r="C338" i="17" s="1"/>
  <c r="L24" i="17"/>
  <c r="L25" i="17" s="1"/>
  <c r="L26" i="17" s="1"/>
  <c r="L48" i="17"/>
  <c r="L49" i="17" s="1"/>
  <c r="L50" i="17" s="1"/>
  <c r="L336" i="17"/>
  <c r="L337" i="17" s="1"/>
  <c r="L338" i="17" s="1"/>
  <c r="L312" i="17"/>
  <c r="L313" i="17" s="1"/>
  <c r="L314" i="17" s="1"/>
  <c r="L120" i="17"/>
  <c r="L121" i="17" s="1"/>
  <c r="L122" i="17" s="1"/>
  <c r="L84" i="17"/>
  <c r="L85" i="17" s="1"/>
  <c r="L86" i="17" s="1"/>
  <c r="L348" i="17"/>
  <c r="L349" i="17" s="1"/>
  <c r="L350" i="17" s="1"/>
  <c r="L108" i="17"/>
  <c r="L109" i="17" s="1"/>
  <c r="L110" i="17" s="1"/>
  <c r="L96" i="17"/>
  <c r="L97" i="17" s="1"/>
  <c r="L98" i="17" s="1"/>
  <c r="L324" i="17"/>
  <c r="L325" i="17" s="1"/>
  <c r="L326" i="17" s="1"/>
  <c r="L144" i="17"/>
  <c r="L145" i="17" s="1"/>
  <c r="L146" i="17" s="1"/>
  <c r="L300" i="17"/>
  <c r="L301" i="17" s="1"/>
  <c r="L302" i="17" s="1"/>
  <c r="L252" i="17"/>
  <c r="L253" i="17" s="1"/>
  <c r="L254" i="17" s="1"/>
  <c r="L192" i="17"/>
  <c r="L193" i="17" s="1"/>
  <c r="L194" i="17" s="1"/>
  <c r="L132" i="17"/>
  <c r="L133" i="17" s="1"/>
  <c r="L134" i="17" s="1"/>
  <c r="L264" i="17"/>
  <c r="L265" i="17" s="1"/>
  <c r="L266" i="17" s="1"/>
  <c r="L60" i="17"/>
  <c r="L61" i="17" s="1"/>
  <c r="L62" i="17" s="1"/>
  <c r="L288" i="17"/>
  <c r="L289" i="17" s="1"/>
  <c r="L290" i="17" s="1"/>
  <c r="L228" i="17"/>
  <c r="L229" i="17" s="1"/>
  <c r="L230" i="17" s="1"/>
  <c r="L180" i="17"/>
  <c r="L181" i="17" s="1"/>
  <c r="L182" i="17" s="1"/>
  <c r="L72" i="17"/>
  <c r="L73" i="17" s="1"/>
  <c r="L74" i="17" s="1"/>
  <c r="L240" i="17"/>
  <c r="L241" i="17" s="1"/>
  <c r="L242" i="17" s="1"/>
  <c r="L360" i="17"/>
  <c r="L361" i="17" s="1"/>
  <c r="L362" i="17" s="1"/>
  <c r="L204" i="17"/>
  <c r="L205" i="17" s="1"/>
  <c r="L206" i="17" s="1"/>
  <c r="L156" i="17"/>
  <c r="L157" i="17" s="1"/>
  <c r="L158" i="17" s="1"/>
  <c r="L36" i="17"/>
  <c r="L37" i="17" s="1"/>
  <c r="L38" i="17" s="1"/>
  <c r="L276" i="17"/>
  <c r="L277" i="17" s="1"/>
  <c r="L278" i="17" s="1"/>
  <c r="L216" i="17"/>
  <c r="L217" i="17" s="1"/>
  <c r="L218" i="17" s="1"/>
  <c r="L168" i="17"/>
  <c r="L169" i="17" s="1"/>
  <c r="L170" i="17" s="1"/>
  <c r="C254" i="17"/>
  <c r="K14" i="8"/>
  <c r="D13" i="17"/>
  <c r="D88" i="16" s="1"/>
  <c r="D109" i="17"/>
  <c r="D110" i="17" s="1"/>
  <c r="D112" i="17" s="1"/>
  <c r="D12" i="16" s="1"/>
  <c r="I8" i="16"/>
  <c r="I31" i="16"/>
  <c r="I29" i="16"/>
  <c r="C290" i="17"/>
  <c r="K15" i="8"/>
  <c r="L14" i="8"/>
  <c r="C266" i="17"/>
  <c r="G13" i="17"/>
  <c r="G88" i="16" s="1"/>
  <c r="G109" i="17"/>
  <c r="G110" i="17" s="1"/>
  <c r="G112" i="17" s="1"/>
  <c r="G12" i="16" s="1"/>
  <c r="M48" i="17"/>
  <c r="M49" i="17" s="1"/>
  <c r="M50" i="17" s="1"/>
  <c r="M24" i="17"/>
  <c r="M25" i="17" s="1"/>
  <c r="M26" i="17" s="1"/>
  <c r="M108" i="17"/>
  <c r="M109" i="17" s="1"/>
  <c r="M110" i="17" s="1"/>
  <c r="M144" i="17"/>
  <c r="M145" i="17" s="1"/>
  <c r="M146" i="17" s="1"/>
  <c r="M324" i="17"/>
  <c r="M325" i="17" s="1"/>
  <c r="M326" i="17" s="1"/>
  <c r="M84" i="17"/>
  <c r="M85" i="17" s="1"/>
  <c r="M86" i="17" s="1"/>
  <c r="M336" i="17"/>
  <c r="M337" i="17" s="1"/>
  <c r="M338" i="17" s="1"/>
  <c r="M312" i="17"/>
  <c r="M313" i="17" s="1"/>
  <c r="M314" i="17" s="1"/>
  <c r="M120" i="17"/>
  <c r="M121" i="17" s="1"/>
  <c r="M122" i="17" s="1"/>
  <c r="M96" i="17"/>
  <c r="M97" i="17" s="1"/>
  <c r="M98" i="17" s="1"/>
  <c r="M348" i="17"/>
  <c r="M349" i="17" s="1"/>
  <c r="M350" i="17" s="1"/>
  <c r="M288" i="17"/>
  <c r="M289" i="17" s="1"/>
  <c r="M290" i="17" s="1"/>
  <c r="M228" i="17"/>
  <c r="M229" i="17" s="1"/>
  <c r="M230" i="17" s="1"/>
  <c r="M180" i="17"/>
  <c r="M181" i="17" s="1"/>
  <c r="M182" i="17" s="1"/>
  <c r="M132" i="17"/>
  <c r="M133" i="17" s="1"/>
  <c r="M134" i="17" s="1"/>
  <c r="M36" i="17"/>
  <c r="M37" i="17" s="1"/>
  <c r="M38" i="17" s="1"/>
  <c r="M300" i="17"/>
  <c r="M301" i="17" s="1"/>
  <c r="M302" i="17" s="1"/>
  <c r="M252" i="17"/>
  <c r="M253" i="17" s="1"/>
  <c r="M254" i="17" s="1"/>
  <c r="M192" i="17"/>
  <c r="M193" i="17" s="1"/>
  <c r="M194" i="17" s="1"/>
  <c r="M60" i="17"/>
  <c r="M61" i="17" s="1"/>
  <c r="M62" i="17" s="1"/>
  <c r="M360" i="17"/>
  <c r="M361" i="17" s="1"/>
  <c r="M362" i="17" s="1"/>
  <c r="M264" i="17"/>
  <c r="M265" i="17" s="1"/>
  <c r="M266" i="17" s="1"/>
  <c r="M204" i="17"/>
  <c r="M205" i="17" s="1"/>
  <c r="M206" i="17" s="1"/>
  <c r="M156" i="17"/>
  <c r="M157" i="17" s="1"/>
  <c r="M158" i="17" s="1"/>
  <c r="M276" i="17"/>
  <c r="M277" i="17" s="1"/>
  <c r="M278" i="17" s="1"/>
  <c r="M216" i="17"/>
  <c r="M217" i="17" s="1"/>
  <c r="M218" i="17" s="1"/>
  <c r="M168" i="17"/>
  <c r="M169" i="17" s="1"/>
  <c r="M170" i="17" s="1"/>
  <c r="M72" i="17"/>
  <c r="M73" i="17" s="1"/>
  <c r="M74" i="17" s="1"/>
  <c r="M240" i="17"/>
  <c r="M241" i="17" s="1"/>
  <c r="M242" i="17" s="1"/>
  <c r="C230" i="17"/>
  <c r="AJ14" i="11"/>
  <c r="AJ8" i="11"/>
  <c r="BB14" i="11"/>
  <c r="BB21" i="11"/>
  <c r="I27" i="16"/>
  <c r="I9" i="16"/>
  <c r="I30" i="16"/>
  <c r="I10" i="16"/>
  <c r="I14" i="16"/>
  <c r="I15" i="16"/>
  <c r="I28" i="16"/>
  <c r="K312" i="17"/>
  <c r="K313" i="17" s="1"/>
  <c r="K314" i="17" s="1"/>
  <c r="K144" i="17"/>
  <c r="K145" i="17" s="1"/>
  <c r="K146" i="17" s="1"/>
  <c r="K336" i="17"/>
  <c r="K337" i="17" s="1"/>
  <c r="K338" i="17" s="1"/>
  <c r="K324" i="17"/>
  <c r="K325" i="17" s="1"/>
  <c r="K326" i="17" s="1"/>
  <c r="K288" i="17"/>
  <c r="K289" i="17" s="1"/>
  <c r="K290" i="17" s="1"/>
  <c r="K264" i="17"/>
  <c r="K265" i="17" s="1"/>
  <c r="K266" i="17" s="1"/>
  <c r="K228" i="17"/>
  <c r="K229" i="17" s="1"/>
  <c r="K230" i="17" s="1"/>
  <c r="K204" i="17"/>
  <c r="K205" i="17" s="1"/>
  <c r="K206" i="17" s="1"/>
  <c r="K180" i="17"/>
  <c r="K181" i="17" s="1"/>
  <c r="K182" i="17" s="1"/>
  <c r="K348" i="17"/>
  <c r="K349" i="17" s="1"/>
  <c r="K350" i="17" s="1"/>
  <c r="K96" i="17"/>
  <c r="K97" i="17" s="1"/>
  <c r="K98" i="17" s="1"/>
  <c r="K132" i="17"/>
  <c r="K133" i="17" s="1"/>
  <c r="K134" i="17" s="1"/>
  <c r="K24" i="17"/>
  <c r="K25" i="17" s="1"/>
  <c r="K26" i="17" s="1"/>
  <c r="K276" i="17"/>
  <c r="K277" i="17" s="1"/>
  <c r="K278" i="17" s="1"/>
  <c r="K48" i="17"/>
  <c r="K49" i="17" s="1"/>
  <c r="K50" i="17" s="1"/>
  <c r="K120" i="17"/>
  <c r="K121" i="17" s="1"/>
  <c r="K122" i="17" s="1"/>
  <c r="K300" i="17"/>
  <c r="K301" i="17" s="1"/>
  <c r="K302" i="17" s="1"/>
  <c r="K252" i="17"/>
  <c r="K253" i="17" s="1"/>
  <c r="K254" i="17" s="1"/>
  <c r="K192" i="17"/>
  <c r="K193" i="17" s="1"/>
  <c r="K194" i="17" s="1"/>
  <c r="K168" i="17"/>
  <c r="K169" i="17" s="1"/>
  <c r="K170" i="17" s="1"/>
  <c r="K36" i="17"/>
  <c r="K37" i="17" s="1"/>
  <c r="K38" i="17" s="1"/>
  <c r="K60" i="17"/>
  <c r="K61" i="17" s="1"/>
  <c r="K62" i="17" s="1"/>
  <c r="K108" i="17"/>
  <c r="K109" i="17" s="1"/>
  <c r="K110" i="17" s="1"/>
  <c r="K156" i="17"/>
  <c r="K157" i="17" s="1"/>
  <c r="K158" i="17" s="1"/>
  <c r="K240" i="17"/>
  <c r="K241" i="17" s="1"/>
  <c r="K242" i="17" s="1"/>
  <c r="K360" i="17"/>
  <c r="K361" i="17" s="1"/>
  <c r="K362" i="17" s="1"/>
  <c r="K84" i="17"/>
  <c r="K85" i="17" s="1"/>
  <c r="K86" i="17" s="1"/>
  <c r="K216" i="17"/>
  <c r="K217" i="17" s="1"/>
  <c r="K218" i="17" s="1"/>
  <c r="K72" i="17"/>
  <c r="K73" i="17" s="1"/>
  <c r="K74" i="17" s="1"/>
  <c r="CL7" i="11"/>
  <c r="CL8" i="11" s="1"/>
  <c r="G26" i="17"/>
  <c r="N24" i="17"/>
  <c r="N25" i="17" s="1"/>
  <c r="N26" i="17" s="1"/>
  <c r="N48" i="17"/>
  <c r="N49" i="17" s="1"/>
  <c r="N50" i="17" s="1"/>
  <c r="N324" i="17"/>
  <c r="N325" i="17" s="1"/>
  <c r="N326" i="17" s="1"/>
  <c r="N348" i="17"/>
  <c r="N349" i="17" s="1"/>
  <c r="N350" i="17" s="1"/>
  <c r="N120" i="17"/>
  <c r="N121" i="17" s="1"/>
  <c r="N122" i="17" s="1"/>
  <c r="N96" i="17"/>
  <c r="N97" i="17" s="1"/>
  <c r="N98" i="17" s="1"/>
  <c r="N336" i="17"/>
  <c r="N337" i="17" s="1"/>
  <c r="N338" i="17" s="1"/>
  <c r="N312" i="17"/>
  <c r="N313" i="17" s="1"/>
  <c r="N314" i="17" s="1"/>
  <c r="N144" i="17"/>
  <c r="N145" i="17" s="1"/>
  <c r="N146" i="17" s="1"/>
  <c r="N108" i="17"/>
  <c r="N109" i="17" s="1"/>
  <c r="N110" i="17" s="1"/>
  <c r="N84" i="17"/>
  <c r="N85" i="17" s="1"/>
  <c r="N86" i="17" s="1"/>
  <c r="N300" i="17"/>
  <c r="N301" i="17" s="1"/>
  <c r="N302" i="17" s="1"/>
  <c r="N276" i="17"/>
  <c r="N277" i="17" s="1"/>
  <c r="N278" i="17" s="1"/>
  <c r="N252" i="17"/>
  <c r="N253" i="17" s="1"/>
  <c r="N254" i="17" s="1"/>
  <c r="N216" i="17"/>
  <c r="N217" i="17" s="1"/>
  <c r="N218" i="17" s="1"/>
  <c r="N192" i="17"/>
  <c r="N193" i="17" s="1"/>
  <c r="N194" i="17" s="1"/>
  <c r="N168" i="17"/>
  <c r="N169" i="17" s="1"/>
  <c r="N170" i="17" s="1"/>
  <c r="N72" i="17"/>
  <c r="N73" i="17" s="1"/>
  <c r="N74" i="17" s="1"/>
  <c r="N60" i="17"/>
  <c r="N61" i="17" s="1"/>
  <c r="N62" i="17" s="1"/>
  <c r="N240" i="17"/>
  <c r="N241" i="17" s="1"/>
  <c r="N242" i="17" s="1"/>
  <c r="N36" i="17"/>
  <c r="N37" i="17" s="1"/>
  <c r="N38" i="17" s="1"/>
  <c r="N288" i="17"/>
  <c r="N289" i="17" s="1"/>
  <c r="N290" i="17" s="1"/>
  <c r="N264" i="17"/>
  <c r="N265" i="17" s="1"/>
  <c r="N266" i="17" s="1"/>
  <c r="N228" i="17"/>
  <c r="N229" i="17" s="1"/>
  <c r="N230" i="17" s="1"/>
  <c r="N132" i="17"/>
  <c r="N133" i="17" s="1"/>
  <c r="N134" i="17" s="1"/>
  <c r="N204" i="17"/>
  <c r="N205" i="17" s="1"/>
  <c r="N206" i="17" s="1"/>
  <c r="N180" i="17"/>
  <c r="N181" i="17" s="1"/>
  <c r="N182" i="17" s="1"/>
  <c r="N156" i="17"/>
  <c r="N157" i="17" s="1"/>
  <c r="N158" i="17" s="1"/>
  <c r="N360" i="17"/>
  <c r="N361" i="17" s="1"/>
  <c r="N362" i="17" s="1"/>
  <c r="R23" i="11"/>
  <c r="F26" i="17"/>
  <c r="R7" i="11"/>
  <c r="C74" i="17"/>
  <c r="E15" i="8"/>
  <c r="I25" i="16"/>
  <c r="E13" i="17"/>
  <c r="E88" i="16" s="1"/>
  <c r="E25" i="17"/>
  <c r="H13" i="17"/>
  <c r="H88" i="16" s="1"/>
  <c r="H25" i="17"/>
  <c r="D16" i="8"/>
  <c r="C98" i="17"/>
  <c r="C302" i="17"/>
  <c r="L15" i="8"/>
  <c r="C110" i="17"/>
  <c r="I11" i="16"/>
  <c r="I7" i="16"/>
  <c r="I22" i="16"/>
  <c r="I16" i="16"/>
  <c r="I20" i="16"/>
  <c r="I23" i="16"/>
  <c r="I21" i="16"/>
  <c r="C158" i="17"/>
  <c r="I12" i="8"/>
  <c r="C325" i="17"/>
  <c r="AL13" i="11"/>
  <c r="C86" i="17"/>
  <c r="F15" i="8"/>
  <c r="I13" i="8"/>
  <c r="C194" i="17"/>
  <c r="E14" i="8"/>
  <c r="C38" i="17"/>
  <c r="AJ21" i="11"/>
  <c r="O48" i="17"/>
  <c r="O49" i="17" s="1"/>
  <c r="O50" i="17" s="1"/>
  <c r="O24" i="17"/>
  <c r="O25" i="17" s="1"/>
  <c r="O26" i="17" s="1"/>
  <c r="O144" i="17"/>
  <c r="O145" i="17" s="1"/>
  <c r="O146" i="17" s="1"/>
  <c r="O108" i="17"/>
  <c r="O109" i="17" s="1"/>
  <c r="O110" i="17" s="1"/>
  <c r="O84" i="17"/>
  <c r="O85" i="17" s="1"/>
  <c r="O86" i="17" s="1"/>
  <c r="O336" i="17"/>
  <c r="O337" i="17" s="1"/>
  <c r="O338" i="17" s="1"/>
  <c r="O312" i="17"/>
  <c r="O313" i="17" s="1"/>
  <c r="O314" i="17" s="1"/>
  <c r="O348" i="17"/>
  <c r="O349" i="17" s="1"/>
  <c r="O350" i="17" s="1"/>
  <c r="O120" i="17"/>
  <c r="O121" i="17" s="1"/>
  <c r="O122" i="17" s="1"/>
  <c r="O96" i="17"/>
  <c r="O97" i="17" s="1"/>
  <c r="O98" i="17" s="1"/>
  <c r="O324" i="17"/>
  <c r="O325" i="17" s="1"/>
  <c r="O326" i="17" s="1"/>
  <c r="O240" i="17"/>
  <c r="O241" i="17" s="1"/>
  <c r="O242" i="17" s="1"/>
  <c r="O300" i="17"/>
  <c r="O301" i="17" s="1"/>
  <c r="O302" i="17" s="1"/>
  <c r="O276" i="17"/>
  <c r="O277" i="17" s="1"/>
  <c r="O278" i="17" s="1"/>
  <c r="O252" i="17"/>
  <c r="O253" i="17" s="1"/>
  <c r="O254" i="17" s="1"/>
  <c r="O216" i="17"/>
  <c r="O217" i="17" s="1"/>
  <c r="O218" i="17" s="1"/>
  <c r="O192" i="17"/>
  <c r="O193" i="17" s="1"/>
  <c r="O194" i="17" s="1"/>
  <c r="O168" i="17"/>
  <c r="O169" i="17" s="1"/>
  <c r="O170" i="17" s="1"/>
  <c r="O72" i="17"/>
  <c r="O73" i="17" s="1"/>
  <c r="O74" i="17" s="1"/>
  <c r="O204" i="17"/>
  <c r="O205" i="17" s="1"/>
  <c r="O206" i="17" s="1"/>
  <c r="O180" i="17"/>
  <c r="O181" i="17" s="1"/>
  <c r="O182" i="17" s="1"/>
  <c r="O156" i="17"/>
  <c r="O157" i="17" s="1"/>
  <c r="O158" i="17" s="1"/>
  <c r="O36" i="17"/>
  <c r="O37" i="17" s="1"/>
  <c r="O38" i="17" s="1"/>
  <c r="O360" i="17"/>
  <c r="O361" i="17" s="1"/>
  <c r="O362" i="17" s="1"/>
  <c r="O288" i="17"/>
  <c r="O289" i="17" s="1"/>
  <c r="O290" i="17" s="1"/>
  <c r="O264" i="17"/>
  <c r="O265" i="17" s="1"/>
  <c r="O266" i="17" s="1"/>
  <c r="O228" i="17"/>
  <c r="O229" i="17" s="1"/>
  <c r="O230" i="17" s="1"/>
  <c r="O132" i="17"/>
  <c r="O133" i="17" s="1"/>
  <c r="O134" i="17" s="1"/>
  <c r="O60" i="17"/>
  <c r="O61" i="17" s="1"/>
  <c r="O62" i="17" s="1"/>
  <c r="I19" i="16"/>
  <c r="D26" i="17"/>
  <c r="D14" i="17"/>
  <c r="D89" i="16" s="1"/>
  <c r="I13" i="16"/>
  <c r="I6" i="16"/>
  <c r="I17" i="16"/>
  <c r="I18" i="16"/>
  <c r="I32" i="16"/>
  <c r="AJ7" i="11"/>
  <c r="AJ22" i="11"/>
  <c r="R14" i="11"/>
  <c r="BB22" i="11"/>
  <c r="F13" i="17"/>
  <c r="F88" i="16" s="1"/>
  <c r="F109" i="17"/>
  <c r="F110" i="17" s="1"/>
  <c r="F112" i="17" s="1"/>
  <c r="F12" i="16" s="1"/>
  <c r="BT7" i="11"/>
  <c r="BT8" i="11" s="1"/>
  <c r="C50" i="17" l="1"/>
  <c r="J14" i="8"/>
  <c r="H13" i="8"/>
  <c r="L16" i="8"/>
  <c r="G14" i="17"/>
  <c r="G89" i="16" s="1"/>
  <c r="E26" i="17"/>
  <c r="E14" i="17"/>
  <c r="E89" i="16" s="1"/>
  <c r="D53" i="8" s="1"/>
  <c r="D55" i="8" s="1"/>
  <c r="C122" i="17"/>
  <c r="F16" i="8"/>
  <c r="D90" i="16"/>
  <c r="C53" i="8"/>
  <c r="C314" i="17"/>
  <c r="J16" i="8"/>
  <c r="C134" i="17"/>
  <c r="G12" i="8"/>
  <c r="H26" i="17"/>
  <c r="H14" i="17"/>
  <c r="H89" i="16" s="1"/>
  <c r="H90" i="16" s="1"/>
  <c r="F14" i="17"/>
  <c r="F89" i="16" s="1"/>
  <c r="F90" i="16" s="1"/>
  <c r="C278" i="17"/>
  <c r="J15" i="8"/>
  <c r="M12" i="8"/>
  <c r="C350" i="17"/>
  <c r="C62" i="17"/>
  <c r="D15" i="8"/>
  <c r="G16" i="8"/>
  <c r="C206" i="17"/>
  <c r="N12" i="8"/>
  <c r="C362" i="17"/>
  <c r="G13" i="8"/>
  <c r="C170" i="17"/>
  <c r="H16" i="8"/>
  <c r="C218" i="17"/>
  <c r="D15" i="17"/>
  <c r="D28" i="17"/>
  <c r="C26" i="17"/>
  <c r="D14" i="8"/>
  <c r="K16" i="8"/>
  <c r="C326" i="17"/>
  <c r="I88" i="16"/>
  <c r="F15" i="17"/>
  <c r="F28" i="17"/>
  <c r="G28" i="17"/>
  <c r="G15" i="17"/>
  <c r="C146" i="17"/>
  <c r="H12" i="8"/>
  <c r="G90" i="16"/>
  <c r="J53" i="8"/>
  <c r="J55" i="8" s="1"/>
  <c r="I12" i="16"/>
  <c r="G53" i="8" l="1"/>
  <c r="G55" i="8" s="1"/>
  <c r="E90" i="16"/>
  <c r="M53" i="8"/>
  <c r="M55" i="8" s="1"/>
  <c r="H15" i="17"/>
  <c r="H28" i="17"/>
  <c r="C55" i="8"/>
  <c r="G5" i="16"/>
  <c r="G34" i="16" s="1"/>
  <c r="G16" i="17"/>
  <c r="E15" i="17"/>
  <c r="E28" i="17"/>
  <c r="F16" i="17"/>
  <c r="F5" i="16"/>
  <c r="F34" i="16" s="1"/>
  <c r="D5" i="16"/>
  <c r="D16" i="17"/>
  <c r="I89" i="16"/>
  <c r="I90" i="16" s="1"/>
  <c r="N53" i="8" l="1"/>
  <c r="N55" i="8" s="1"/>
  <c r="H16" i="17"/>
  <c r="H5" i="16"/>
  <c r="H34" i="16" s="1"/>
  <c r="D34" i="16"/>
  <c r="E16" i="17"/>
  <c r="E5" i="16"/>
  <c r="E34" i="16" s="1"/>
  <c r="I5" i="16" l="1"/>
  <c r="I34" i="16" s="1"/>
</calcChain>
</file>

<file path=xl/sharedStrings.xml><?xml version="1.0" encoding="utf-8"?>
<sst xmlns="http://schemas.openxmlformats.org/spreadsheetml/2006/main" count="1054" uniqueCount="279">
  <si>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</si>
  <si>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</si>
  <si>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</si>
  <si>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</si>
  <si>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</si>
  <si>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</si>
  <si>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</si>
  <si>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</si>
  <si>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</si>
  <si>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</si>
  <si>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</si>
  <si>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</si>
  <si>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</si>
  <si>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Projected Volumes for FY2014-19 Regulatory Period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</si>
  <si>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</si>
  <si>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</si>
  <si>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</si>
  <si>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</si>
  <si>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</si>
  <si>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</si>
  <si>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</si>
  <si>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</si>
  <si>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</si>
  <si>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</si>
  <si>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</si>
  <si>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</si>
  <si>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</si>
  <si>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</si>
  <si>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</si>
  <si>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</si>
  <si>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</si>
  <si>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</si>
  <si>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</si>
  <si>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</si>
  <si>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</si>
  <si>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</si>
  <si>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</si>
  <si>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</si>
  <si>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</si>
  <si>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</si>
  <si>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</si>
  <si>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</si>
  <si>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</si>
  <si>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</si>
  <si>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</si>
  <si>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</si>
  <si>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</si>
  <si>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</si>
  <si>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Fixed Fee</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</si>
  <si>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</si>
  <si>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</si>
  <si>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</si>
  <si>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</si>
  <si>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</si>
  <si>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</si>
  <si>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</si>
  <si>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</si>
  <si>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</si>
  <si>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</si>
  <si>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</si>
  <si>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</si>
  <si>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 xml:space="preserve">RIN </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</si>
  <si>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</si>
  <si>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</si>
  <si>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</si>
  <si>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</si>
  <si>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</si>
  <si>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</si>
  <si>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</si>
  <si>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</si>
  <si>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</si>
  <si>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</si>
  <si>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Bottom Up Estimation</t>
  </si>
  <si>
    <t>Asset relocation or streetlighting (not forming part of other categories)</t>
  </si>
  <si>
    <t>Service description - Asset relocation or streetlighting - (not forming part of other categories) added into description.</t>
  </si>
  <si>
    <t>First 5 poles</t>
  </si>
  <si>
    <t>Next 5 poles</t>
  </si>
  <si>
    <t>Remainder</t>
  </si>
  <si>
    <t>First 10 lots</t>
  </si>
  <si>
    <t>A</t>
  </si>
  <si>
    <t xml:space="preserve">Existing Service Description (2014 - 19) </t>
  </si>
  <si>
    <t xml:space="preserve">
The inspection by Essential Energy of work undertaken by an ASP accredited to perform Level 1 work, for the purpose of ensuring the quality of the assets to be handed over to Essential Energy.</t>
  </si>
  <si>
    <t>Inspection of service work (by level 1 ASP's) - Underground urban residential subdivision (Vacant lots)</t>
  </si>
  <si>
    <t>Inspection Service - First 10 lots (fixed fee)</t>
  </si>
  <si>
    <t>Inspection Service - Remaining lots  (fixed fee)</t>
  </si>
  <si>
    <t>ASP Grade</t>
  </si>
  <si>
    <t>B</t>
  </si>
  <si>
    <t>C</t>
  </si>
  <si>
    <t>R2b</t>
  </si>
  <si>
    <t>Inspection Service - First 10 lots</t>
  </si>
  <si>
    <t>Inspection Service - Next 40 lots</t>
  </si>
  <si>
    <t>Inspection of service work (by level 1 ASP's) - Rural Overhead subdivisions and rural extensions</t>
  </si>
  <si>
    <t>Inspection of service work (by level 1 ASP's) - Underground commercial and industrial or rural subdivisions (Vacant lots)</t>
  </si>
  <si>
    <t>Inspection of service work (by level 1 ASP's) - Commercial and industrial developments</t>
  </si>
  <si>
    <t>Inspection Service - First 5 poles (fixed fee)</t>
  </si>
  <si>
    <t>Inspection Service - First 5 poles</t>
  </si>
  <si>
    <t>Inspection Service - Next 5 poles (fixed fee)</t>
  </si>
  <si>
    <t>Inspection Service - Next 5 poles</t>
  </si>
  <si>
    <t>Inspection Service - Remaining poles (fixed fee)</t>
  </si>
  <si>
    <t>Inspection Service - Remaining poles</t>
  </si>
  <si>
    <t>Inspection Service - All 10 lots</t>
  </si>
  <si>
    <t>Inspection Service - All lots (hourly rate)</t>
  </si>
  <si>
    <t>Inspection of service work (by level 1 ASP's) - Asset relocation or streetlighting</t>
  </si>
  <si>
    <t xml:space="preserve">Inspection Service - All </t>
  </si>
  <si>
    <t>Inspection Services - Private Electrical Installations and ASPs
Inspection of and reinspection by a distributor, for safety purposes, of:
- private electrical wiring work undertaken by an electrical contractor and contestable works undertaken by ASPs.
- the investigation, review and implementation of remedial actions that may lead to corrective and disciplinary action of an ASP due to unsafe practices or substandard workmanship. 
- private inspection of privately owned low voltage or high voltage network infrastructure (i.e. privately owned distribution infrastructure before the meter).</t>
  </si>
  <si>
    <t xml:space="preserve"> - </t>
  </si>
  <si>
    <t>All</t>
  </si>
  <si>
    <t>$150.59 or $193.22</t>
  </si>
  <si>
    <t>Grade</t>
  </si>
  <si>
    <t>Inspection Rate</t>
  </si>
  <si>
    <t>Number of Inspections</t>
  </si>
  <si>
    <t>1 inspection per 25 jobs</t>
  </si>
  <si>
    <t>2 inspection per 5 jobs</t>
  </si>
  <si>
    <t>Each job to be inspected</t>
  </si>
  <si>
    <t>Inspection of construction work (by level 1 ASP's)</t>
  </si>
  <si>
    <t>Operating Costs (on IO's, work orders, cost objects, cost centres)</t>
  </si>
  <si>
    <t>Project Code</t>
  </si>
  <si>
    <t>ACSCW 30500</t>
  </si>
  <si>
    <t>ANS P&amp;L</t>
  </si>
  <si>
    <t>Inspection Officer</t>
  </si>
  <si>
    <t>FY22/23</t>
  </si>
  <si>
    <t>Next 30 lots</t>
  </si>
  <si>
    <t>Inspection Service - Next 30 lots (fixed fee)</t>
  </si>
  <si>
    <t>ACSCW 30500 - Inspection of construction work (by level 1 ASP's)</t>
  </si>
  <si>
    <t>FY16/17 Completed Volumes</t>
  </si>
  <si>
    <t>Volume</t>
  </si>
  <si>
    <t>1 UG Urban residential subdivision (Vacant Lots)</t>
  </si>
  <si>
    <t>2 Rural OH subdivisions and Rural extensions</t>
  </si>
  <si>
    <t>3 UG Commercial or Rural Subdivisions (Vacant Lots)</t>
  </si>
  <si>
    <t>4 Commercial and Industrial developments</t>
  </si>
  <si>
    <t>5 Asset Relocation and Streetlighting</t>
  </si>
  <si>
    <t>Grand Total</t>
  </si>
  <si>
    <t>Underground Residential - First 10 Lots (Grade A)</t>
  </si>
  <si>
    <t>Underground Residential - First 10 Lots (Grade B)</t>
  </si>
  <si>
    <t>Underground Residential - First 10 Lots (Grade C)</t>
  </si>
  <si>
    <t>Underground Residential - Next 30 Lots (Grade A)</t>
  </si>
  <si>
    <t>Underground Residential - Next 30 Lots (Grade B)</t>
  </si>
  <si>
    <t>Underground Residential - Next 30 Lots (Grade C)</t>
  </si>
  <si>
    <t>Underground Residential - Remainder (Grade A)</t>
  </si>
  <si>
    <t>Underground Residential - Remainder (Grade B)</t>
  </si>
  <si>
    <t>Underground Residential - Remainder (Grade C)</t>
  </si>
  <si>
    <t>Rural OH Subdivisions &amp; Rural Extensions - First 5 Poles (Grade A)</t>
  </si>
  <si>
    <t>Rural OH Subdivisions &amp; Rural Extensions - First 5 Poles (Grade B)</t>
  </si>
  <si>
    <t>Rural OH Subdivisions &amp; Rural Extensions - First 5 Poles (Grade C)</t>
  </si>
  <si>
    <t>First 10 lots (Grade A)</t>
  </si>
  <si>
    <t>First 10 lots (Grade B)</t>
  </si>
  <si>
    <t>First 10 lots (Grade C)</t>
  </si>
  <si>
    <t>Next 30 lots (Grade A)</t>
  </si>
  <si>
    <t>Next 30 lots (Grade B)</t>
  </si>
  <si>
    <t>Next 30 lots (Grade C)</t>
  </si>
  <si>
    <t>Remaining lots (Grade A)</t>
  </si>
  <si>
    <t>Remaining lots (Grade B)</t>
  </si>
  <si>
    <t>Remaining lots (Grade C)</t>
  </si>
  <si>
    <t xml:space="preserve">Operating Costs - </t>
  </si>
  <si>
    <t>Rural OH Subdivisions &amp; Rural Extensions - Next 5 Poles (Grade C)</t>
  </si>
  <si>
    <t>Rural OH Subdivisions &amp; Rural Extensions - Next 5 Poles (Grade A)</t>
  </si>
  <si>
    <t>Rural OH Subdivisions &amp; Rural Extensions - Next 5 Poles (Grade B)</t>
  </si>
  <si>
    <t>Underground commercial &amp; industrial or rural subdivisions (vacant lots) - First 10 Lots (Grade A)</t>
  </si>
  <si>
    <t>Underground commercial &amp; industrial or rural subdivisions (vacant lots) - First 10 Lots (Grade B)</t>
  </si>
  <si>
    <t>Underground commercial &amp; industrial or rural subdivisions (vacant lots) - First 10 Lots (Grade C)</t>
  </si>
  <si>
    <t>Commercial /  Industrial developments and Subtransmission (All Grades)</t>
  </si>
  <si>
    <t>Asset relocation or streetlighting (not forming part of other categories)  (All Grades)</t>
  </si>
  <si>
    <t>Underground commercial &amp; industrial or rural subdivisions (vacant lots) - Next 30 Lots (Grade C)</t>
  </si>
  <si>
    <t>Underground commercial &amp; industrial or rural subdivisions (vacant lots) - Next 30 Lots (Grade A)</t>
  </si>
  <si>
    <t>Underground commercial &amp; industrial or rural subdivisions (vacant lots) - Next 30 Lots (Grade B)</t>
  </si>
  <si>
    <t>Underground commercial &amp; industrial or rural subdivisions (vacant lots) - Remainder (Grade C)</t>
  </si>
  <si>
    <t>Underground commercial &amp; industrial or rural subdivisions (vacant lots) - Remainder (Grade A)</t>
  </si>
  <si>
    <t>Underground commercial &amp; industrial or rural subdivisions (vacant lots) - Remainder (Grade B)</t>
  </si>
  <si>
    <t>Rural OH Subdivisions &amp; Rural Extensions - Remainder (Grade C)</t>
  </si>
  <si>
    <t>Rural OH Subdivisions &amp; Rural Extensions - Remainder (Grade A)</t>
  </si>
  <si>
    <t>Rural OH Subdivisions &amp; Rural Extensions - Remainder (Grade B)</t>
  </si>
  <si>
    <t>First 5 Poles (Grade A)</t>
  </si>
  <si>
    <t>First 5 Poles (Grade B)</t>
  </si>
  <si>
    <t>First 5 Poles (Grade C)</t>
  </si>
  <si>
    <t>Next 5 Poles (Grade A)</t>
  </si>
  <si>
    <t>Next 5 Poles (Grade B)</t>
  </si>
  <si>
    <t>Next 5 Poles (Grade C)</t>
  </si>
  <si>
    <t>Remaining Poles (Grade A)</t>
  </si>
  <si>
    <t>Remaining Poles (Grade B)</t>
  </si>
  <si>
    <t>Remaining Poles (Grade C)</t>
  </si>
  <si>
    <t>First 10 Lots (Grade A)</t>
  </si>
  <si>
    <t>First 10 Lots (Grade B)</t>
  </si>
  <si>
    <t>First 10 Lots (Grade C)</t>
  </si>
  <si>
    <t>Next 30 Lots (Grade A)</t>
  </si>
  <si>
    <t>Next 30 Lots (Grade B)</t>
  </si>
  <si>
    <t>Next 30 Lots (Grade C)</t>
  </si>
  <si>
    <t>Remaining Lots (Grade A)</t>
  </si>
  <si>
    <t>Remaining Lots (Grade B)</t>
  </si>
  <si>
    <t>Remaining Lots (Grade C)</t>
  </si>
  <si>
    <t>FY17/18</t>
  </si>
  <si>
    <t>FY18/19</t>
  </si>
  <si>
    <t>FY14/15 operating costs  - N/A</t>
  </si>
  <si>
    <t>FY15/16 operating costs  - Actuals</t>
  </si>
  <si>
    <t>FY16/17 operating costs  - Actuals</t>
  </si>
  <si>
    <t>FY17/18 operating costs  - Pro rata based on YTD Dec17 values</t>
  </si>
  <si>
    <t xml:space="preserve">FY18/19 operating costs  - Estimated </t>
  </si>
  <si>
    <t>FY14/15 revenue  - N/A</t>
  </si>
  <si>
    <t>FY15/16 revenue  - Actuals</t>
  </si>
  <si>
    <t>FY16/17 revenue  - Actuals</t>
  </si>
  <si>
    <t>FY17/18 revenue  - Pro rata based on YTD Dec17 values</t>
  </si>
  <si>
    <t xml:space="preserve">FY18/19 revenue  - Estimated </t>
  </si>
  <si>
    <t>RIN</t>
  </si>
  <si>
    <r>
      <t xml:space="preserve">
</t>
    </r>
    <r>
      <rPr>
        <b/>
        <sz val="11"/>
        <color theme="1"/>
        <rFont val="Calibri"/>
        <family val="2"/>
        <scheme val="minor"/>
      </rPr>
      <t>Inspection of construction work (by level 1 ASP's)</t>
    </r>
    <r>
      <rPr>
        <sz val="11"/>
        <color theme="1"/>
        <rFont val="Calibri"/>
        <family val="2"/>
        <scheme val="minor"/>
      </rPr>
      <t xml:space="preserve">
The inspection by Essential Energy of work undertaken by an ASP accredited to perform Level 1 work, for the purpose of ensuring the quality of the assets to be handed over to Essential Energy.</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</si>
  <si>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</si>
  <si>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</si>
  <si>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</si>
  <si>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</si>
  <si>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</si>
  <si>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</si>
  <si>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</si>
  <si>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</si>
  <si>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</si>
  <si>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</si>
  <si>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</si>
  <si>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</si>
  <si>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</si>
  <si>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</si>
  <si>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</si>
  <si>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</si>
  <si>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</si>
  <si>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</si>
  <si>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</si>
  <si>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</si>
  <si>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</si>
  <si>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</si>
  <si>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</si>
  <si>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</si>
  <si>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</si>
  <si>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</si>
  <si>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</si>
  <si>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</si>
  <si>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</si>
  <si>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</si>
  <si>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</si>
  <si>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</si>
  <si>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</si>
  <si>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</si>
  <si>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</si>
  <si>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</si>
  <si>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</si>
  <si>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</si>
  <si>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</si>
  <si>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</si>
  <si>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</si>
  <si>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Commercial /  Industrial developments and Subtransmission - Hrs</t>
  </si>
  <si>
    <t>Asset relocation or streetlighting (not forming part of other categories) - Hrs</t>
  </si>
  <si>
    <t>Underground Residential - First 10 Lots - Grade A</t>
  </si>
  <si>
    <t>Underground Residential - First 10 Lots - Grade B</t>
  </si>
  <si>
    <t>Underground Residential - First 10 Lots - Grade C</t>
  </si>
  <si>
    <t>Underground Residential - Next 30 Lots - Grade A</t>
  </si>
  <si>
    <t>Underground Residential - Next 30 Lots - Grade B</t>
  </si>
  <si>
    <t>Underground Residential - Next 30 Lots - Grade C</t>
  </si>
  <si>
    <t>Underground Residential - Remaining  Lots - Grade A</t>
  </si>
  <si>
    <t>Underground Residential - Remaining  Lots - Grade B</t>
  </si>
  <si>
    <t>Underground Residential - Remaining  Lots - Grade C</t>
  </si>
  <si>
    <t>Inspection Service - Next 30 lots</t>
  </si>
  <si>
    <t>Rural OH Subdivisions &amp; Rural Extensions - First 5 Poles - Grade A</t>
  </si>
  <si>
    <t>Rural OH Subdivisions &amp; Rural Extensions - First 5 Poles - Grade B</t>
  </si>
  <si>
    <t>Rural OH Subdivisions &amp; Rural Extensions - First 5 Poles - Grade C</t>
  </si>
  <si>
    <t>Rural OH Subdivisions &amp; Rural Extensions - Next 5 Poles - Grade A</t>
  </si>
  <si>
    <t>Rural OH Subdivisions &amp; Rural Extensions - Next 5 Poles - Grade B</t>
  </si>
  <si>
    <t>Rural OH Subdivisions &amp; Rural Extensions - Next 5 Poles - Grade C</t>
  </si>
  <si>
    <t>Rural OH Subdivisions &amp; Rural Extensions - Remaining Poles - Grade A</t>
  </si>
  <si>
    <t>Rural OH Subdivisions &amp; Rural Extensions - Remaining Poles - Grade B</t>
  </si>
  <si>
    <t>Rural OH Subdivisions &amp; Rural Extensions - Remaining Poles - Grade C</t>
  </si>
  <si>
    <t>Underground commercial &amp; industrial or rural subdivisions (vacant lots) - First 10 Lots - Grade A</t>
  </si>
  <si>
    <t>Underground commercial &amp; industrial or rural subdivisions (vacant lots) - First 10 Lots - Grade B</t>
  </si>
  <si>
    <t>Underground commercial &amp; industrial or rural subdivisions (vacant lots) - First 10 Lots - Grade C</t>
  </si>
  <si>
    <t>Underground commercial &amp; industrial or rural subdivisions (vacant lots) - Remaining Lots - Grade A</t>
  </si>
  <si>
    <t>Underground commercial &amp; industrial or rural subdivisions (vacant lots) - Remaining Lots - Grade B</t>
  </si>
  <si>
    <t>Underground commercial &amp; industrial or rural subdivisions (vacant lots) - Remaining Lots - Grade C</t>
  </si>
  <si>
    <t>Underground commercial &amp; industrial or rural subdivisions (vacant lots) - Next 30 Lots - Grade A</t>
  </si>
  <si>
    <t>Underground commercial &amp; industrial or rural subdivisions (vacant lots) - Next 30 Lots - Grade B</t>
  </si>
  <si>
    <t>Underground commercial &amp; industrial or rural subdivisions (vacant lots) - Next 30 Lots - Grade C</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</si>
  <si>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</si>
  <si>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Historical operating costs referenced from ANS P&amp;L Report</t>
  </si>
  <si>
    <t>Historical revenue referenced from ANS P&amp;L Report.</t>
  </si>
  <si>
    <t>13.1 Inspection of Construction Work (LVL 1 ASP)</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</si>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</sst>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3" formatCode="_(* #,##0_);_(* \(#,##0\);_(* &quot;-&quot;??_);_(@_)"/>
  </numFmts>
  <fonts count="4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b/>
      <sz val="10"/>
      <color theme="1"/>
      <name val="Arial"/>
      <family val="2"/>
    </font>
    <font>
      <sz val="10"/>
      <name val="Arial"/>
      <family val="2"/>
    </font>
    <font>
      <sz val="10"/>
      <color theme="1"/>
      <name val="Calibri"/>
      <family val="2"/>
      <scheme val="minor"/>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8"/>
      <name val="Arial"/>
      <family val="2"/>
    </font>
    <font>
      <b/>
      <sz val="7"/>
      <name val="Arial"/>
      <family val="2"/>
    </font>
    <font>
      <sz val="10"/>
      <name val="Arial"/>
      <family val="2"/>
    </font>
    <font>
      <sz val="10"/>
      <color rgb="FF0065A6"/>
      <name val="Arial"/>
      <family val="2"/>
    </font>
  </fonts>
  <fills count="1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4" tint="0.79998168889431442"/>
        <bgColor theme="4" tint="0.79998168889431442"/>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9">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theme="0"/>
      </top>
      <bottom/>
      <diagonal/>
    </border>
    <border>
      <left style="thin">
        <color theme="0"/>
      </left>
      <right style="thin">
        <color theme="0"/>
      </right>
      <top/>
      <bottom style="thin">
        <color theme="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360">
    <xf numFmtId="0" fontId="0" fillId="0" borderId="0" xfId="0"/>
    <xf numFmtId="0" fontId="2" fillId="0" borderId="0" xfId="0" applyFont="1"/>
    <xf numFmtId="0" fontId="7" fillId="5" borderId="3" xfId="0" applyFont="1" applyFill="1" applyBorder="1"/>
    <xf numFmtId="0" fontId="2" fillId="4" borderId="4" xfId="0" applyFont="1" applyFill="1" applyBorder="1"/>
    <xf numFmtId="0" fontId="2" fillId="4" borderId="5" xfId="0" applyFont="1" applyFill="1" applyBorder="1"/>
    <xf numFmtId="3" fontId="2" fillId="4" borderId="4"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2" fillId="0" borderId="0" xfId="0" applyFont="1" applyBorder="1"/>
    <xf numFmtId="0" fontId="8" fillId="8" borderId="0" xfId="0" applyFont="1" applyFill="1"/>
    <xf numFmtId="0" fontId="8" fillId="8" borderId="12" xfId="0" applyFont="1" applyFill="1" applyBorder="1"/>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2" xfId="0" applyFont="1" applyBorder="1"/>
    <xf numFmtId="169" fontId="8" fillId="0" borderId="1" xfId="0" applyNumberFormat="1" applyFont="1" applyBorder="1" applyAlignment="1">
      <alignment horizontal="center"/>
    </xf>
    <xf numFmtId="0" fontId="2" fillId="0" borderId="2" xfId="0" applyFont="1" applyBorder="1"/>
    <xf numFmtId="169" fontId="2" fillId="0" borderId="0" xfId="0" applyNumberFormat="1" applyFont="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4" fillId="10" borderId="1"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12" fillId="8" borderId="0" xfId="0" applyNumberFormat="1" applyFont="1" applyFill="1" applyBorder="1" applyAlignment="1">
      <alignment horizontal="left"/>
    </xf>
    <xf numFmtId="0" fontId="4" fillId="10" borderId="4" xfId="0" applyFont="1" applyFill="1" applyBorder="1" applyAlignment="1">
      <alignment horizontal="center" vertical="center"/>
    </xf>
    <xf numFmtId="0" fontId="4" fillId="10" borderId="4" xfId="0" applyFont="1" applyFill="1" applyBorder="1" applyAlignment="1">
      <alignment horizontal="center" vertical="center" wrapText="1"/>
    </xf>
    <xf numFmtId="3" fontId="2" fillId="10" borderId="4" xfId="0" applyNumberFormat="1" applyFont="1" applyFill="1" applyBorder="1" applyAlignment="1">
      <alignment horizontal="right"/>
    </xf>
    <xf numFmtId="0" fontId="7" fillId="11" borderId="5" xfId="0" applyFont="1" applyFill="1" applyBorder="1" applyAlignment="1">
      <alignment vertical="center"/>
    </xf>
    <xf numFmtId="0" fontId="7" fillId="11" borderId="12" xfId="0" applyFont="1" applyFill="1" applyBorder="1" applyAlignment="1">
      <alignment vertical="center"/>
    </xf>
    <xf numFmtId="169" fontId="7" fillId="9" borderId="4" xfId="0" applyNumberFormat="1" applyFont="1" applyFill="1" applyBorder="1" applyAlignment="1"/>
    <xf numFmtId="167" fontId="7" fillId="11" borderId="9" xfId="2" applyNumberFormat="1" applyFont="1" applyFill="1" applyBorder="1"/>
    <xf numFmtId="0" fontId="13" fillId="8" borderId="0" xfId="0" applyFont="1" applyFill="1"/>
    <xf numFmtId="0" fontId="14" fillId="8" borderId="0" xfId="0" applyFont="1" applyFill="1"/>
    <xf numFmtId="0" fontId="15" fillId="0" borderId="0" xfId="0" applyFont="1"/>
    <xf numFmtId="0" fontId="16" fillId="0" borderId="0" xfId="0" applyFont="1"/>
    <xf numFmtId="0" fontId="17" fillId="5" borderId="7" xfId="0" applyFont="1" applyFill="1" applyBorder="1" applyAlignment="1">
      <alignment horizontal="left"/>
    </xf>
    <xf numFmtId="0" fontId="17" fillId="5" borderId="7" xfId="0" applyFont="1" applyFill="1" applyBorder="1" applyAlignment="1">
      <alignment horizontal="center"/>
    </xf>
    <xf numFmtId="0" fontId="17" fillId="5" borderId="8" xfId="0" applyFont="1" applyFill="1" applyBorder="1" applyAlignment="1">
      <alignment horizontal="right"/>
    </xf>
    <xf numFmtId="0" fontId="16" fillId="4" borderId="4" xfId="0" applyFont="1" applyFill="1" applyBorder="1" applyAlignment="1">
      <alignment horizontal="left"/>
    </xf>
    <xf numFmtId="0" fontId="16" fillId="4" borderId="5" xfId="0" applyFont="1" applyFill="1" applyBorder="1"/>
    <xf numFmtId="167" fontId="16" fillId="10" borderId="4" xfId="2" applyNumberFormat="1" applyFont="1" applyFill="1" applyBorder="1"/>
    <xf numFmtId="0" fontId="16" fillId="4" borderId="3" xfId="0" applyFont="1" applyFill="1" applyBorder="1" applyAlignment="1">
      <alignment horizontal="left"/>
    </xf>
    <xf numFmtId="0" fontId="16" fillId="4" borderId="5" xfId="0" quotePrefix="1" applyFont="1" applyFill="1" applyBorder="1"/>
    <xf numFmtId="0" fontId="16" fillId="4" borderId="3" xfId="0" applyFont="1" applyFill="1" applyBorder="1"/>
    <xf numFmtId="167" fontId="16" fillId="4" borderId="4" xfId="2" applyNumberFormat="1"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3" fontId="16" fillId="10" borderId="4" xfId="0" applyNumberFormat="1" applyFont="1" applyFill="1" applyBorder="1"/>
    <xf numFmtId="3" fontId="17" fillId="5" borderId="8" xfId="0" applyNumberFormat="1" applyFont="1" applyFill="1" applyBorder="1"/>
    <xf numFmtId="0" fontId="18" fillId="0" borderId="0" xfId="0" applyFont="1"/>
    <xf numFmtId="0" fontId="17" fillId="5" borderId="6" xfId="0" applyFont="1" applyFill="1" applyBorder="1" applyAlignment="1">
      <alignment horizontal="left"/>
    </xf>
    <xf numFmtId="0" fontId="17" fillId="5" borderId="12" xfId="0" applyFont="1" applyFill="1" applyBorder="1"/>
    <xf numFmtId="0" fontId="19"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20" fillId="0" borderId="0" xfId="0" applyFont="1"/>
    <xf numFmtId="0" fontId="20" fillId="3" borderId="0" xfId="0" applyFont="1" applyFill="1"/>
    <xf numFmtId="0" fontId="20" fillId="0" borderId="0" xfId="0" applyFont="1" applyAlignment="1">
      <alignment horizontal="center"/>
    </xf>
    <xf numFmtId="0" fontId="18" fillId="0" borderId="0" xfId="0" applyFont="1" applyBorder="1" applyAlignment="1">
      <alignment horizontal="left"/>
    </xf>
    <xf numFmtId="0" fontId="18" fillId="0" borderId="13" xfId="0" applyNumberFormat="1" applyFont="1" applyBorder="1" applyAlignment="1">
      <alignment horizontal="center"/>
    </xf>
    <xf numFmtId="0" fontId="15" fillId="0" borderId="13" xfId="0" applyFont="1" applyBorder="1" applyAlignment="1"/>
    <xf numFmtId="1" fontId="15" fillId="0" borderId="13" xfId="0" applyNumberFormat="1" applyFont="1" applyBorder="1" applyAlignment="1">
      <alignment horizontal="center"/>
    </xf>
    <xf numFmtId="0" fontId="15" fillId="0" borderId="13" xfId="0" applyFont="1" applyBorder="1" applyAlignment="1">
      <alignment vertical="center"/>
    </xf>
    <xf numFmtId="1" fontId="15" fillId="0" borderId="13" xfId="0" applyNumberFormat="1" applyFont="1" applyBorder="1" applyAlignment="1">
      <alignment horizontal="center" vertical="center"/>
    </xf>
    <xf numFmtId="0" fontId="18" fillId="0" borderId="13" xfId="0" applyFont="1" applyBorder="1" applyAlignment="1">
      <alignment horizontal="left" vertical="center" wrapText="1"/>
    </xf>
    <xf numFmtId="0" fontId="18" fillId="0" borderId="13" xfId="0" applyFont="1" applyBorder="1" applyAlignment="1">
      <alignment horizontal="left" wrapText="1"/>
    </xf>
    <xf numFmtId="0" fontId="18" fillId="12" borderId="0" xfId="0" applyFont="1" applyFill="1" applyBorder="1" applyAlignment="1">
      <alignment horizontal="left"/>
    </xf>
    <xf numFmtId="1" fontId="18" fillId="12" borderId="0" xfId="0" applyNumberFormat="1" applyFont="1" applyFill="1" applyBorder="1" applyAlignment="1">
      <alignment horizontal="center"/>
    </xf>
    <xf numFmtId="167" fontId="2" fillId="10" borderId="5" xfId="2" applyNumberFormat="1" applyFont="1" applyFill="1" applyBorder="1" applyAlignment="1">
      <alignment horizontal="right"/>
    </xf>
    <xf numFmtId="0" fontId="7" fillId="5" borderId="5" xfId="0" applyFont="1" applyFill="1" applyBorder="1" applyAlignment="1">
      <alignment horizontal="center"/>
    </xf>
    <xf numFmtId="0" fontId="9" fillId="4" borderId="10" xfId="0" applyFont="1" applyFill="1" applyBorder="1" applyAlignment="1">
      <alignment vertical="top" wrapText="1"/>
    </xf>
    <xf numFmtId="0" fontId="9" fillId="4" borderId="1" xfId="0" applyFont="1" applyFill="1" applyBorder="1" applyAlignment="1">
      <alignment vertical="top" wrapText="1"/>
    </xf>
    <xf numFmtId="0" fontId="9" fillId="4" borderId="8" xfId="0" applyFont="1" applyFill="1" applyBorder="1" applyAlignment="1">
      <alignment vertical="top" wrapText="1"/>
    </xf>
    <xf numFmtId="0" fontId="9" fillId="4" borderId="0" xfId="0" applyFont="1" applyFill="1" applyBorder="1" applyAlignment="1">
      <alignment vertical="top" wrapText="1"/>
    </xf>
    <xf numFmtId="0" fontId="21" fillId="8" borderId="0" xfId="0" applyFont="1" applyFill="1"/>
    <xf numFmtId="0" fontId="22" fillId="8" borderId="0" xfId="0" applyFont="1" applyFill="1"/>
    <xf numFmtId="0" fontId="23" fillId="0" borderId="0" xfId="0" applyFont="1"/>
    <xf numFmtId="0" fontId="24" fillId="0" borderId="0" xfId="0" applyFont="1"/>
    <xf numFmtId="0" fontId="24" fillId="10" borderId="4" xfId="0" applyFont="1" applyFill="1" applyBorder="1" applyAlignment="1">
      <alignment horizontal="left"/>
    </xf>
    <xf numFmtId="167" fontId="24" fillId="10" borderId="4" xfId="2" applyNumberFormat="1" applyFont="1" applyFill="1" applyBorder="1"/>
    <xf numFmtId="0" fontId="24" fillId="10" borderId="4" xfId="0" applyFont="1" applyFill="1" applyBorder="1"/>
    <xf numFmtId="3" fontId="24" fillId="10" borderId="4" xfId="0" applyNumberFormat="1" applyFont="1" applyFill="1" applyBorder="1"/>
    <xf numFmtId="3" fontId="24" fillId="4" borderId="4" xfId="0" applyNumberFormat="1" applyFont="1" applyFill="1" applyBorder="1"/>
    <xf numFmtId="3" fontId="24" fillId="10" borderId="4" xfId="0" applyNumberFormat="1" applyFont="1" applyFill="1" applyBorder="1" applyAlignment="1">
      <alignment horizontal="center"/>
    </xf>
    <xf numFmtId="0" fontId="26" fillId="0" borderId="0" xfId="0" applyFont="1"/>
    <xf numFmtId="165" fontId="26" fillId="0" borderId="0" xfId="0" applyNumberFormat="1" applyFont="1"/>
    <xf numFmtId="0" fontId="25" fillId="5" borderId="6" xfId="0" applyFont="1" applyFill="1" applyBorder="1" applyAlignment="1">
      <alignment horizontal="left"/>
    </xf>
    <xf numFmtId="0" fontId="27" fillId="4" borderId="1" xfId="0" applyFont="1" applyFill="1" applyBorder="1" applyAlignment="1">
      <alignment vertical="top" wrapText="1"/>
    </xf>
    <xf numFmtId="0" fontId="27" fillId="4" borderId="0" xfId="0" applyFont="1" applyFill="1" applyBorder="1" applyAlignment="1">
      <alignment vertical="top" wrapText="1"/>
    </xf>
    <xf numFmtId="0" fontId="25" fillId="5" borderId="12" xfId="0" applyFont="1" applyFill="1" applyBorder="1"/>
    <xf numFmtId="0" fontId="28" fillId="5" borderId="12" xfId="0" applyFont="1" applyFill="1" applyBorder="1"/>
    <xf numFmtId="0" fontId="24" fillId="4" borderId="0" xfId="0" quotePrefix="1" applyFont="1" applyFill="1" applyBorder="1" applyAlignment="1">
      <alignment vertical="top"/>
    </xf>
    <xf numFmtId="0" fontId="24" fillId="4" borderId="0" xfId="0" applyFont="1" applyFill="1" applyBorder="1" applyAlignment="1">
      <alignment vertical="top"/>
    </xf>
    <xf numFmtId="0" fontId="25" fillId="11" borderId="4" xfId="0" applyFont="1" applyFill="1" applyBorder="1" applyAlignment="1">
      <alignment horizontal="left"/>
    </xf>
    <xf numFmtId="0" fontId="25" fillId="11" borderId="4" xfId="0" applyFont="1" applyFill="1" applyBorder="1" applyAlignment="1">
      <alignment horizontal="center"/>
    </xf>
    <xf numFmtId="0" fontId="25" fillId="11" borderId="4" xfId="0" applyFont="1" applyFill="1" applyBorder="1" applyAlignment="1">
      <alignment horizontal="right"/>
    </xf>
    <xf numFmtId="0" fontId="24" fillId="4" borderId="4" xfId="0" applyFont="1" applyFill="1" applyBorder="1"/>
    <xf numFmtId="0" fontId="24" fillId="4" borderId="4" xfId="0" quotePrefix="1" applyFont="1" applyFill="1" applyBorder="1"/>
    <xf numFmtId="0" fontId="25" fillId="11" borderId="4" xfId="0" applyFont="1" applyFill="1" applyBorder="1"/>
    <xf numFmtId="0" fontId="25" fillId="5" borderId="4" xfId="0" applyFont="1" applyFill="1" applyBorder="1"/>
    <xf numFmtId="3" fontId="25" fillId="5" borderId="4" xfId="0" applyNumberFormat="1" applyFont="1" applyFill="1" applyBorder="1"/>
    <xf numFmtId="167" fontId="25" fillId="5" borderId="4" xfId="2" applyNumberFormat="1" applyFont="1" applyFill="1" applyBorder="1"/>
    <xf numFmtId="0" fontId="7" fillId="5" borderId="4" xfId="0" applyFont="1" applyFill="1" applyBorder="1" applyAlignment="1">
      <alignment horizontal="left"/>
    </xf>
    <xf numFmtId="0" fontId="7" fillId="5" borderId="4" xfId="0" applyFont="1" applyFill="1" applyBorder="1" applyAlignment="1">
      <alignment horizontal="right"/>
    </xf>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167" fontId="6" fillId="11" borderId="5" xfId="2" applyNumberFormat="1" applyFont="1" applyFill="1" applyBorder="1"/>
    <xf numFmtId="3" fontId="6" fillId="11" borderId="4" xfId="0" applyNumberFormat="1" applyFont="1" applyFill="1" applyBorder="1"/>
    <xf numFmtId="0" fontId="5" fillId="8" borderId="8" xfId="0" applyFont="1" applyFill="1" applyBorder="1" applyAlignment="1"/>
    <xf numFmtId="0" fontId="5" fillId="8" borderId="0" xfId="0" applyFont="1" applyFill="1" applyBorder="1" applyAlignment="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5" xfId="0" applyFont="1" applyFill="1" applyBorder="1" applyAlignment="1">
      <alignment horizontal="left" vertical="center"/>
    </xf>
    <xf numFmtId="0" fontId="4" fillId="10" borderId="15" xfId="0" applyFont="1" applyFill="1" applyBorder="1" applyAlignment="1">
      <alignment horizontal="center" vertical="center"/>
    </xf>
    <xf numFmtId="0" fontId="4" fillId="10" borderId="15"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1" fontId="4" fillId="10" borderId="4" xfId="3" applyNumberFormat="1" applyFont="1" applyFill="1" applyBorder="1" applyAlignment="1">
      <alignment horizontal="center"/>
    </xf>
    <xf numFmtId="0" fontId="7" fillId="11" borderId="2" xfId="0" applyFont="1" applyFill="1" applyBorder="1" applyAlignment="1">
      <alignment vertical="center"/>
    </xf>
    <xf numFmtId="0" fontId="7" fillId="11" borderId="3" xfId="0" applyFont="1" applyFill="1" applyBorder="1" applyAlignment="1">
      <alignment vertical="center"/>
    </xf>
    <xf numFmtId="1" fontId="4" fillId="10" borderId="4" xfId="0" applyNumberFormat="1" applyFont="1" applyFill="1" applyBorder="1" applyAlignment="1">
      <alignment horizontal="center"/>
    </xf>
    <xf numFmtId="0" fontId="7" fillId="11" borderId="4" xfId="0" applyFont="1" applyFill="1" applyBorder="1" applyAlignment="1">
      <alignment vertical="center"/>
    </xf>
    <xf numFmtId="2" fontId="7" fillId="11" borderId="4" xfId="0" applyNumberFormat="1" applyFont="1" applyFill="1" applyBorder="1" applyAlignment="1">
      <alignment horizontal="center" vertical="center"/>
    </xf>
    <xf numFmtId="167" fontId="26" fillId="11" borderId="4" xfId="2" applyNumberFormat="1" applyFont="1" applyFill="1" applyBorder="1"/>
    <xf numFmtId="3" fontId="26" fillId="11" borderId="4" xfId="0" applyNumberFormat="1" applyFont="1" applyFill="1" applyBorder="1"/>
    <xf numFmtId="167" fontId="18" fillId="11" borderId="5" xfId="2" applyNumberFormat="1" applyFont="1" applyFill="1" applyBorder="1"/>
    <xf numFmtId="3" fontId="18" fillId="11" borderId="10" xfId="0" applyNumberFormat="1" applyFont="1" applyFill="1" applyBorder="1"/>
    <xf numFmtId="3" fontId="18" fillId="11" borderId="5" xfId="0" applyNumberFormat="1" applyFont="1" applyFill="1" applyBorder="1"/>
    <xf numFmtId="0" fontId="5" fillId="8" borderId="12"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29"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2" fillId="4" borderId="3" xfId="0" applyFont="1" applyFill="1" applyBorder="1"/>
    <xf numFmtId="0" fontId="7" fillId="5" borderId="1" xfId="0" applyFont="1" applyFill="1" applyBorder="1"/>
    <xf numFmtId="10" fontId="0" fillId="0" borderId="0" xfId="1" applyNumberFormat="1" applyFont="1"/>
    <xf numFmtId="10" fontId="0" fillId="0" borderId="0" xfId="0" applyNumberFormat="1"/>
    <xf numFmtId="0" fontId="30" fillId="0" borderId="0" xfId="0" applyFont="1"/>
    <xf numFmtId="166" fontId="5" fillId="16" borderId="4" xfId="3" applyFont="1" applyFill="1" applyBorder="1" applyAlignment="1">
      <alignment horizontal="left"/>
    </xf>
    <xf numFmtId="166" fontId="5" fillId="16"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3" fontId="2" fillId="5" borderId="4" xfId="3" applyNumberFormat="1" applyFont="1" applyFill="1" applyBorder="1"/>
    <xf numFmtId="166"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31" fillId="4" borderId="5" xfId="0" applyFont="1" applyFill="1" applyBorder="1"/>
    <xf numFmtId="0" fontId="2" fillId="4" borderId="4" xfId="0" applyFont="1" applyFill="1" applyBorder="1" applyAlignment="1">
      <alignment horizontal="left"/>
    </xf>
    <xf numFmtId="166" fontId="32"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2" fillId="5" borderId="4" xfId="3" applyFont="1" applyFill="1" applyBorder="1"/>
    <xf numFmtId="0" fontId="6" fillId="4" borderId="4" xfId="0" applyFont="1" applyFill="1" applyBorder="1" applyAlignment="1">
      <alignment horizontal="left"/>
    </xf>
    <xf numFmtId="166" fontId="33"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0" fillId="0" borderId="0" xfId="0" applyFill="1"/>
    <xf numFmtId="166" fontId="4" fillId="10" borderId="4" xfId="3" applyFont="1" applyFill="1" applyBorder="1"/>
    <xf numFmtId="0" fontId="34" fillId="8" borderId="11" xfId="0" applyFont="1" applyFill="1" applyBorder="1"/>
    <xf numFmtId="0" fontId="35" fillId="8" borderId="0" xfId="0" applyFont="1" applyFill="1"/>
    <xf numFmtId="0" fontId="36" fillId="0" borderId="0" xfId="0" applyFont="1"/>
    <xf numFmtId="0" fontId="36" fillId="0" borderId="0" xfId="0" applyFont="1" applyFill="1"/>
    <xf numFmtId="0" fontId="37" fillId="9" borderId="4" xfId="0" applyFont="1" applyFill="1" applyBorder="1"/>
    <xf numFmtId="0" fontId="36" fillId="6" borderId="0" xfId="0" applyFont="1" applyFill="1"/>
    <xf numFmtId="0" fontId="37" fillId="9" borderId="9" xfId="0" applyFont="1" applyFill="1" applyBorder="1"/>
    <xf numFmtId="0" fontId="36" fillId="2" borderId="1" xfId="0" applyFont="1" applyFill="1" applyBorder="1" applyAlignment="1">
      <alignment horizontal="center"/>
    </xf>
    <xf numFmtId="0" fontId="39" fillId="2" borderId="4" xfId="0" applyFont="1" applyFill="1" applyBorder="1" applyAlignment="1">
      <alignment horizontal="center" vertical="center" wrapText="1"/>
    </xf>
    <xf numFmtId="0" fontId="40" fillId="2" borderId="4" xfId="0" applyFont="1" applyFill="1" applyBorder="1" applyAlignment="1">
      <alignment horizontal="center" vertical="center"/>
    </xf>
    <xf numFmtId="0" fontId="41" fillId="2" borderId="10" xfId="0" applyFont="1" applyFill="1" applyBorder="1" applyAlignment="1">
      <alignment horizontal="center" vertical="center"/>
    </xf>
    <xf numFmtId="0" fontId="41" fillId="2" borderId="4" xfId="0" applyFont="1" applyFill="1" applyBorder="1" applyAlignment="1">
      <alignment horizontal="center" vertical="center"/>
    </xf>
    <xf numFmtId="169" fontId="36" fillId="7" borderId="2" xfId="0" applyNumberFormat="1" applyFont="1" applyFill="1" applyBorder="1" applyAlignment="1">
      <alignment horizontal="center"/>
    </xf>
    <xf numFmtId="169" fontId="36" fillId="7" borderId="10" xfId="0" applyNumberFormat="1" applyFont="1" applyFill="1" applyBorder="1" applyAlignment="1">
      <alignment horizontal="center"/>
    </xf>
    <xf numFmtId="169" fontId="36" fillId="7" borderId="4" xfId="0" applyNumberFormat="1" applyFont="1" applyFill="1" applyBorder="1" applyAlignment="1">
      <alignment vertical="center"/>
    </xf>
    <xf numFmtId="169" fontId="36" fillId="7" borderId="4" xfId="0" applyNumberFormat="1" applyFont="1" applyFill="1" applyBorder="1" applyAlignment="1">
      <alignment horizontal="center" vertical="center"/>
    </xf>
    <xf numFmtId="0" fontId="36" fillId="7" borderId="9" xfId="0" applyFont="1" applyFill="1" applyBorder="1" applyAlignment="1">
      <alignment horizontal="center" vertical="center"/>
    </xf>
    <xf numFmtId="169" fontId="36" fillId="7" borderId="1" xfId="0" applyNumberFormat="1" applyFont="1" applyFill="1" applyBorder="1" applyAlignment="1">
      <alignment horizontal="center"/>
    </xf>
    <xf numFmtId="169" fontId="36" fillId="7" borderId="4" xfId="0" applyNumberFormat="1" applyFont="1" applyFill="1" applyBorder="1" applyAlignment="1">
      <alignment horizontal="center"/>
    </xf>
    <xf numFmtId="0" fontId="36" fillId="7" borderId="7" xfId="0" applyFont="1" applyFill="1" applyBorder="1" applyAlignment="1">
      <alignment horizontal="center" vertical="center"/>
    </xf>
    <xf numFmtId="169" fontId="36" fillId="7" borderId="14" xfId="0" applyNumberFormat="1" applyFont="1" applyFill="1" applyBorder="1" applyAlignment="1">
      <alignment horizontal="center"/>
    </xf>
    <xf numFmtId="0" fontId="37" fillId="9" borderId="15" xfId="0" applyFont="1" applyFill="1" applyBorder="1" applyAlignment="1">
      <alignment horizontal="left" vertical="center"/>
    </xf>
    <xf numFmtId="169" fontId="36" fillId="7" borderId="3" xfId="0" applyNumberFormat="1" applyFont="1" applyFill="1" applyBorder="1" applyAlignment="1">
      <alignment horizontal="center"/>
    </xf>
    <xf numFmtId="0" fontId="36" fillId="7" borderId="15" xfId="0" applyFont="1" applyFill="1" applyBorder="1" applyAlignment="1">
      <alignment horizontal="center" vertical="center"/>
    </xf>
    <xf numFmtId="169" fontId="36" fillId="3" borderId="3" xfId="0" applyNumberFormat="1" applyFont="1" applyFill="1" applyBorder="1" applyAlignment="1">
      <alignment horizontal="center"/>
    </xf>
    <xf numFmtId="169" fontId="36" fillId="3" borderId="4" xfId="0" applyNumberFormat="1" applyFont="1" applyFill="1" applyBorder="1" applyAlignment="1">
      <alignment horizontal="center" vertical="center"/>
    </xf>
    <xf numFmtId="169" fontId="36" fillId="3" borderId="9" xfId="0" applyNumberFormat="1" applyFont="1" applyFill="1" applyBorder="1" applyAlignment="1">
      <alignment horizontal="center" vertical="center"/>
    </xf>
    <xf numFmtId="169" fontId="36" fillId="3" borderId="7" xfId="0" applyNumberFormat="1" applyFont="1" applyFill="1" applyBorder="1" applyAlignment="1">
      <alignment horizontal="center" vertical="center"/>
    </xf>
    <xf numFmtId="169" fontId="36" fillId="3" borderId="9" xfId="0" applyNumberFormat="1" applyFont="1" applyFill="1" applyBorder="1" applyAlignment="1">
      <alignment horizontal="center"/>
    </xf>
    <xf numFmtId="169" fontId="36" fillId="3" borderId="15" xfId="0" applyNumberFormat="1" applyFont="1" applyFill="1" applyBorder="1" applyAlignment="1">
      <alignment horizontal="center" vertical="center"/>
    </xf>
    <xf numFmtId="0" fontId="37" fillId="9" borderId="8" xfId="0" applyFont="1" applyFill="1" applyBorder="1" applyAlignment="1">
      <alignment horizontal="left" vertical="center"/>
    </xf>
    <xf numFmtId="169" fontId="42" fillId="7" borderId="2" xfId="0" applyNumberFormat="1" applyFont="1" applyFill="1" applyBorder="1" applyAlignment="1">
      <alignment horizontal="left"/>
    </xf>
    <xf numFmtId="0" fontId="38" fillId="7" borderId="2" xfId="0" applyFont="1" applyFill="1" applyBorder="1" applyAlignment="1">
      <alignment horizontal="left"/>
    </xf>
    <xf numFmtId="0" fontId="38" fillId="7" borderId="3" xfId="0" applyFont="1" applyFill="1" applyBorder="1" applyAlignment="1">
      <alignment horizontal="left"/>
    </xf>
    <xf numFmtId="0" fontId="34" fillId="8" borderId="10" xfId="0" applyFont="1" applyFill="1" applyBorder="1"/>
    <xf numFmtId="0" fontId="35" fillId="8" borderId="0" xfId="0" applyFont="1" applyFill="1" applyBorder="1"/>
    <xf numFmtId="0" fontId="35" fillId="8" borderId="12" xfId="0" applyFont="1" applyFill="1" applyBorder="1"/>
    <xf numFmtId="0" fontId="36" fillId="7" borderId="0" xfId="0" applyFont="1" applyFill="1" applyBorder="1" applyAlignment="1">
      <alignment horizontal="left" vertical="top" wrapText="1"/>
    </xf>
    <xf numFmtId="0" fontId="34" fillId="8" borderId="0" xfId="0" applyFont="1" applyFill="1"/>
    <xf numFmtId="0" fontId="36" fillId="7" borderId="0" xfId="0" applyFont="1" applyFill="1" applyBorder="1" applyAlignment="1">
      <alignment horizontal="left"/>
    </xf>
    <xf numFmtId="0" fontId="36" fillId="0" borderId="0" xfId="0" applyFont="1" applyAlignment="1">
      <alignment horizontal="left"/>
    </xf>
    <xf numFmtId="0" fontId="36" fillId="7" borderId="0" xfId="0" applyFont="1" applyFill="1" applyBorder="1" applyAlignment="1">
      <alignment horizontal="left" wrapText="1"/>
    </xf>
    <xf numFmtId="0" fontId="36" fillId="0" borderId="0" xfId="0" applyFont="1" applyFill="1" applyBorder="1" applyAlignment="1">
      <alignment horizontal="left"/>
    </xf>
    <xf numFmtId="0" fontId="37" fillId="2" borderId="3" xfId="0" applyFont="1" applyFill="1" applyBorder="1"/>
    <xf numFmtId="0" fontId="36" fillId="7" borderId="0" xfId="0" applyFont="1" applyFill="1" applyAlignment="1">
      <alignment horizontal="left"/>
    </xf>
    <xf numFmtId="0" fontId="37" fillId="2" borderId="1" xfId="0" applyFont="1" applyFill="1" applyBorder="1"/>
    <xf numFmtId="0" fontId="37" fillId="9" borderId="6" xfId="0" applyFont="1" applyFill="1" applyBorder="1" applyAlignment="1">
      <alignment horizontal="left"/>
    </xf>
    <xf numFmtId="0" fontId="37" fillId="9" borderId="7" xfId="0" applyFont="1" applyFill="1" applyBorder="1" applyAlignment="1">
      <alignment horizontal="right"/>
    </xf>
    <xf numFmtId="0" fontId="37" fillId="9" borderId="8" xfId="0" applyFont="1" applyFill="1" applyBorder="1" applyAlignment="1">
      <alignment horizontal="right"/>
    </xf>
    <xf numFmtId="167" fontId="42" fillId="0" borderId="0" xfId="2" applyNumberFormat="1" applyFont="1"/>
    <xf numFmtId="0" fontId="37" fillId="2" borderId="6" xfId="0" applyFont="1" applyFill="1" applyBorder="1"/>
    <xf numFmtId="167" fontId="37" fillId="2" borderId="7" xfId="2" applyNumberFormat="1" applyFont="1" applyFill="1" applyBorder="1"/>
    <xf numFmtId="10" fontId="36" fillId="0" borderId="0" xfId="1" applyNumberFormat="1" applyFont="1"/>
    <xf numFmtId="10" fontId="36" fillId="0" borderId="0" xfId="0" applyNumberFormat="1" applyFont="1"/>
    <xf numFmtId="170" fontId="36" fillId="0" borderId="0" xfId="1" applyNumberFormat="1" applyFont="1"/>
    <xf numFmtId="0" fontId="34" fillId="8" borderId="6" xfId="0" applyFont="1" applyFill="1" applyBorder="1" applyAlignment="1">
      <alignment horizontal="left"/>
    </xf>
    <xf numFmtId="0" fontId="38" fillId="0" borderId="0" xfId="0" applyFont="1"/>
    <xf numFmtId="0" fontId="37" fillId="2" borderId="6" xfId="0" applyFont="1" applyFill="1" applyBorder="1" applyAlignment="1">
      <alignment horizontal="left"/>
    </xf>
    <xf numFmtId="0" fontId="37" fillId="2" borderId="7" xfId="0" applyFont="1" applyFill="1" applyBorder="1" applyAlignment="1">
      <alignment horizontal="right"/>
    </xf>
    <xf numFmtId="0" fontId="37" fillId="2" borderId="8" xfId="0" applyFont="1" applyFill="1" applyBorder="1" applyAlignment="1">
      <alignment horizontal="right"/>
    </xf>
    <xf numFmtId="168" fontId="42" fillId="0" borderId="0" xfId="3" applyNumberFormat="1" applyFont="1" applyAlignment="1"/>
    <xf numFmtId="171" fontId="37" fillId="2" borderId="7" xfId="2" applyNumberFormat="1" applyFont="1" applyFill="1" applyBorder="1" applyAlignment="1"/>
    <xf numFmtId="168" fontId="43" fillId="0" borderId="0" xfId="3" applyNumberFormat="1" applyFont="1" applyAlignment="1">
      <alignment horizontal="right"/>
    </xf>
    <xf numFmtId="168" fontId="43" fillId="0" borderId="0" xfId="3" applyNumberFormat="1" applyFont="1" applyAlignment="1">
      <alignment horizontal="center" vertical="center"/>
    </xf>
    <xf numFmtId="0" fontId="37" fillId="9" borderId="8" xfId="0" applyFont="1" applyFill="1" applyBorder="1" applyAlignment="1">
      <alignment horizontal="right"/>
    </xf>
    <xf numFmtId="0" fontId="37" fillId="9" borderId="0" xfId="0" applyFont="1" applyFill="1" applyBorder="1" applyAlignment="1">
      <alignment horizontal="right"/>
    </xf>
    <xf numFmtId="0" fontId="37" fillId="9" borderId="6" xfId="0" applyFont="1" applyFill="1" applyBorder="1" applyAlignment="1">
      <alignment horizontal="right"/>
    </xf>
    <xf numFmtId="167" fontId="37" fillId="2" borderId="8" xfId="2" applyNumberFormat="1" applyFont="1" applyFill="1" applyBorder="1" applyAlignment="1">
      <alignment horizontal="center"/>
    </xf>
    <xf numFmtId="167" fontId="37" fillId="2" borderId="0" xfId="2" applyNumberFormat="1" applyFont="1" applyFill="1" applyBorder="1" applyAlignment="1">
      <alignment horizontal="center"/>
    </xf>
    <xf numFmtId="167" fontId="37" fillId="2" borderId="6" xfId="2" applyNumberFormat="1" applyFont="1" applyFill="1" applyBorder="1" applyAlignment="1">
      <alignment horizontal="center"/>
    </xf>
    <xf numFmtId="0" fontId="36" fillId="7" borderId="0" xfId="0" applyFont="1" applyFill="1" applyBorder="1" applyAlignment="1">
      <alignment horizontal="left" wrapText="1"/>
    </xf>
    <xf numFmtId="0" fontId="36" fillId="7" borderId="0" xfId="0" quotePrefix="1" applyFont="1" applyFill="1" applyBorder="1" applyAlignment="1">
      <alignment horizontal="left" vertical="top" wrapText="1"/>
    </xf>
    <xf numFmtId="0" fontId="36" fillId="7" borderId="0"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39" fillId="2" borderId="5" xfId="0" applyFont="1" applyFill="1" applyBorder="1" applyAlignment="1">
      <alignment horizontal="center" vertical="center" wrapText="1"/>
    </xf>
    <xf numFmtId="0" fontId="39" fillId="2" borderId="2" xfId="0" applyFont="1" applyFill="1" applyBorder="1" applyAlignment="1">
      <alignment horizontal="center" vertical="center" wrapText="1"/>
    </xf>
    <xf numFmtId="0" fontId="39" fillId="2" borderId="3" xfId="0" applyFont="1" applyFill="1" applyBorder="1" applyAlignment="1">
      <alignment horizontal="center" vertical="center" wrapText="1"/>
    </xf>
    <xf numFmtId="0" fontId="40" fillId="2" borderId="5"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3" xfId="0" applyFont="1" applyFill="1" applyBorder="1" applyAlignment="1">
      <alignment horizontal="center" vertical="center"/>
    </xf>
    <xf numFmtId="0" fontId="37" fillId="9" borderId="9" xfId="0" applyFont="1" applyFill="1" applyBorder="1" applyAlignment="1">
      <alignment horizontal="left" vertical="center"/>
    </xf>
    <xf numFmtId="0" fontId="37" fillId="9" borderId="7" xfId="0" applyFont="1" applyFill="1" applyBorder="1" applyAlignment="1">
      <alignment horizontal="left" vertical="center"/>
    </xf>
    <xf numFmtId="0" fontId="37" fillId="9" borderId="15" xfId="0" applyFont="1" applyFill="1" applyBorder="1" applyAlignment="1">
      <alignment horizontal="left" vertical="center"/>
    </xf>
    <xf numFmtId="169" fontId="42" fillId="7" borderId="5" xfId="0" applyNumberFormat="1" applyFont="1" applyFill="1" applyBorder="1" applyAlignment="1">
      <alignment horizontal="left"/>
    </xf>
    <xf numFmtId="169" fontId="42" fillId="7" borderId="2" xfId="0" applyNumberFormat="1" applyFont="1" applyFill="1" applyBorder="1" applyAlignment="1">
      <alignment horizontal="left"/>
    </xf>
    <xf numFmtId="0" fontId="38" fillId="7" borderId="5" xfId="0" applyNumberFormat="1" applyFont="1" applyFill="1" applyBorder="1" applyAlignment="1">
      <alignment horizontal="left" wrapText="1"/>
    </xf>
    <xf numFmtId="0" fontId="38" fillId="7" borderId="2" xfId="0" applyNumberFormat="1" applyFont="1" applyFill="1" applyBorder="1" applyAlignment="1">
      <alignment horizontal="left" wrapText="1"/>
    </xf>
    <xf numFmtId="0" fontId="36" fillId="7" borderId="1" xfId="0" applyFont="1" applyFill="1" applyBorder="1" applyAlignment="1">
      <alignment horizontal="left" vertical="top" wrapText="1"/>
    </xf>
    <xf numFmtId="0" fontId="37" fillId="2" borderId="8" xfId="0" applyFont="1" applyFill="1" applyBorder="1" applyAlignment="1">
      <alignment horizontal="right"/>
    </xf>
    <xf numFmtId="0" fontId="37" fillId="2" borderId="0" xfId="0" applyFont="1" applyFill="1" applyBorder="1" applyAlignment="1">
      <alignment horizontal="right"/>
    </xf>
    <xf numFmtId="0" fontId="37" fillId="2" borderId="6" xfId="0" applyFont="1" applyFill="1" applyBorder="1" applyAlignment="1">
      <alignment horizontal="right"/>
    </xf>
    <xf numFmtId="171" fontId="37" fillId="2" borderId="8" xfId="2" applyNumberFormat="1" applyFont="1" applyFill="1" applyBorder="1" applyAlignment="1">
      <alignment horizontal="center"/>
    </xf>
    <xf numFmtId="171" fontId="37" fillId="2" borderId="0" xfId="2" applyNumberFormat="1" applyFont="1" applyFill="1" applyBorder="1" applyAlignment="1">
      <alignment horizontal="center"/>
    </xf>
    <xf numFmtId="171" fontId="37" fillId="2" borderId="6" xfId="2" applyNumberFormat="1" applyFont="1" applyFill="1" applyBorder="1" applyAlignment="1">
      <alignment horizontal="center"/>
    </xf>
    <xf numFmtId="0" fontId="36" fillId="7" borderId="1" xfId="0" applyFont="1" applyFill="1" applyBorder="1" applyAlignment="1">
      <alignment horizontal="left"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169" fontId="4" fillId="10" borderId="4" xfId="0" applyNumberFormat="1" applyFont="1" applyFill="1" applyBorder="1" applyAlignment="1">
      <alignment horizontal="left"/>
    </xf>
    <xf numFmtId="0" fontId="5" fillId="8" borderId="5"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3" xfId="0" applyFont="1" applyFill="1" applyBorder="1" applyAlignment="1">
      <alignment horizontal="center" vertical="center"/>
    </xf>
    <xf numFmtId="0" fontId="5" fillId="13" borderId="0" xfId="0" applyFont="1" applyFill="1" applyBorder="1" applyAlignment="1">
      <alignment horizontal="center"/>
    </xf>
    <xf numFmtId="2" fontId="5" fillId="14" borderId="0" xfId="0" applyNumberFormat="1"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169" fontId="7" fillId="9" borderId="4" xfId="0" applyNumberFormat="1" applyFont="1" applyFill="1" applyBorder="1" applyAlignment="1">
      <alignment horizontal="left"/>
    </xf>
    <xf numFmtId="0" fontId="24" fillId="4" borderId="1" xfId="0" quotePrefix="1" applyFont="1" applyFill="1" applyBorder="1" applyAlignment="1">
      <alignment horizontal="left" vertical="top" wrapText="1"/>
    </xf>
    <xf numFmtId="0" fontId="24" fillId="4" borderId="0" xfId="0" quotePrefix="1" applyFont="1" applyFill="1" applyBorder="1" applyAlignment="1">
      <alignment horizontal="left" vertical="top" wrapText="1"/>
    </xf>
    <xf numFmtId="10" fontId="30" fillId="15" borderId="12" xfId="0" applyNumberFormat="1" applyFont="1" applyFill="1" applyBorder="1" applyAlignment="1">
      <alignment horizontal="center"/>
    </xf>
    <xf numFmtId="10" fontId="30" fillId="15"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19" fillId="4" borderId="1" xfId="0" applyFont="1" applyFill="1" applyBorder="1" applyAlignment="1">
      <alignment horizontal="left" vertical="top"/>
    </xf>
    <xf numFmtId="0" fontId="19" fillId="4" borderId="0" xfId="0" applyFont="1" applyFill="1" applyBorder="1" applyAlignment="1">
      <alignment horizontal="left" vertical="top"/>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0" fontId="18" fillId="0" borderId="13" xfId="0" applyFont="1" applyBorder="1" applyAlignment="1">
      <alignment horizontal="left" vertical="center" wrapText="1"/>
    </xf>
    <xf numFmtId="0" fontId="18" fillId="0" borderId="16" xfId="0" applyFont="1" applyBorder="1" applyAlignment="1">
      <alignment horizontal="left" vertical="center" wrapText="1"/>
    </xf>
    <xf numFmtId="0" fontId="18" fillId="0" borderId="17" xfId="0" applyFont="1" applyBorder="1" applyAlignment="1">
      <alignment horizontal="left" vertical="center" wrapText="1"/>
    </xf>
    <xf numFmtId="0" fontId="18" fillId="0" borderId="18" xfId="0" applyFont="1" applyBorder="1" applyAlignment="1">
      <alignment horizontal="left" vertical="center" wrapText="1"/>
    </xf>
    <xf numFmtId="0" fontId="5" fillId="8" borderId="12" xfId="0" applyFont="1" applyFill="1" applyBorder="1" applyAlignment="1">
      <alignment horizontal="center"/>
    </xf>
    <xf numFmtId="0" fontId="1" fillId="4" borderId="10" xfId="0" quotePrefix="1" applyFont="1" applyFill="1" applyBorder="1" applyAlignment="1">
      <alignment horizontal="left" vertical="top" wrapText="1"/>
    </xf>
    <xf numFmtId="0" fontId="1" fillId="4" borderId="1" xfId="0" quotePrefix="1" applyFont="1" applyFill="1" applyBorder="1" applyAlignment="1">
      <alignment horizontal="left" vertical="top" wrapText="1"/>
    </xf>
    <xf numFmtId="166" fontId="33"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Y68"/>
  <sheetViews>
    <sheetView showGridLines="0" tabSelected="1" topLeftCell="A4" zoomScale="90" zoomScaleNormal="90" workbookViewId="0">
      <selection activeCell="N67" sqref="N67"/>
    </sheetView>
  </sheetViews>
  <sheetFormatPr defaultColWidth="9.140625" defaultRowHeight="12.75" x14ac:dyDescent="0.2"/>
  <cols>
    <col min="1" max="1" width="2.42578125" style="228" customWidth="1"/>
    <col min="2" max="2" width="41.85546875" style="228" customWidth="1"/>
    <col min="3" max="3" width="21.5703125" style="228" customWidth="1"/>
    <col min="4" max="4" width="8" style="228" customWidth="1"/>
    <col min="5" max="5" width="8.140625" style="228" customWidth="1"/>
    <col min="6" max="7" width="8.28515625" style="228" bestFit="1" customWidth="1"/>
    <col min="8" max="8" width="7.85546875" style="228" customWidth="1"/>
    <col min="9" max="12" width="8.28515625" style="228" bestFit="1" customWidth="1"/>
    <col min="13" max="13" width="19.42578125" style="228" customWidth="1"/>
    <col min="14" max="14" width="18.42578125" style="228" customWidth="1"/>
    <col min="15" max="15" width="11.5703125" style="228" customWidth="1"/>
    <col min="16" max="16384" width="9.140625" style="228"/>
  </cols>
  <sheetData>
    <row r="2" spans="2:25" x14ac:dyDescent="0.2">
      <c r="B2" s="226" t="s">
        <v>7</v>
      </c>
      <c r="C2" s="227"/>
      <c r="D2" s="227"/>
      <c r="E2" s="227"/>
      <c r="F2" s="227"/>
      <c r="G2" s="227"/>
      <c r="H2" s="227"/>
      <c r="I2" s="227"/>
      <c r="J2" s="227"/>
      <c r="K2" s="227"/>
      <c r="L2" s="227"/>
      <c r="M2" s="227"/>
      <c r="N2" s="227"/>
      <c r="U2" s="229"/>
      <c r="V2" s="229"/>
      <c r="W2" s="229"/>
      <c r="X2" s="229"/>
      <c r="Y2" s="229"/>
    </row>
    <row r="3" spans="2:25" ht="75.75" customHeight="1" x14ac:dyDescent="0.2">
      <c r="B3" s="230" t="s">
        <v>60</v>
      </c>
      <c r="C3" s="311" t="s">
        <v>114</v>
      </c>
      <c r="D3" s="312"/>
      <c r="E3" s="312"/>
      <c r="F3" s="312"/>
      <c r="G3" s="312"/>
      <c r="H3" s="312"/>
      <c r="I3" s="312"/>
      <c r="J3" s="312"/>
      <c r="K3" s="312"/>
      <c r="L3" s="312"/>
      <c r="M3" s="312"/>
      <c r="N3" s="312"/>
      <c r="S3" s="231"/>
      <c r="T3" s="231"/>
      <c r="U3" s="229"/>
      <c r="V3" s="229"/>
      <c r="W3" s="229"/>
      <c r="X3" s="229"/>
      <c r="Y3" s="229"/>
    </row>
    <row r="4" spans="2:25" ht="55.5" customHeight="1" x14ac:dyDescent="0.2">
      <c r="B4" s="232"/>
      <c r="C4" s="233"/>
      <c r="D4" s="300" t="s">
        <v>56</v>
      </c>
      <c r="E4" s="301"/>
      <c r="F4" s="302"/>
      <c r="G4" s="300" t="s">
        <v>57</v>
      </c>
      <c r="H4" s="301"/>
      <c r="I4" s="302"/>
      <c r="J4" s="300" t="s">
        <v>58</v>
      </c>
      <c r="K4" s="301"/>
      <c r="L4" s="302"/>
      <c r="M4" s="234" t="s">
        <v>69</v>
      </c>
      <c r="N4" s="234" t="s">
        <v>73</v>
      </c>
      <c r="S4" s="231"/>
      <c r="T4" s="231"/>
      <c r="U4" s="229"/>
      <c r="V4" s="229"/>
      <c r="W4" s="229"/>
      <c r="X4" s="229"/>
      <c r="Y4" s="229"/>
    </row>
    <row r="5" spans="2:25" x14ac:dyDescent="0.2">
      <c r="B5" s="232" t="s">
        <v>14</v>
      </c>
      <c r="C5" s="233"/>
      <c r="D5" s="303" t="s">
        <v>48</v>
      </c>
      <c r="E5" s="304"/>
      <c r="F5" s="305"/>
      <c r="G5" s="303" t="s">
        <v>48</v>
      </c>
      <c r="H5" s="304"/>
      <c r="I5" s="305"/>
      <c r="J5" s="303" t="s">
        <v>48</v>
      </c>
      <c r="K5" s="304"/>
      <c r="L5" s="305"/>
      <c r="M5" s="235" t="s">
        <v>59</v>
      </c>
      <c r="N5" s="235" t="s">
        <v>59</v>
      </c>
      <c r="S5" s="231"/>
      <c r="T5" s="231"/>
      <c r="U5" s="229"/>
      <c r="V5" s="229"/>
      <c r="W5" s="229"/>
      <c r="X5" s="229"/>
      <c r="Y5" s="229"/>
    </row>
    <row r="6" spans="2:25" x14ac:dyDescent="0.2">
      <c r="B6" s="232" t="s">
        <v>85</v>
      </c>
      <c r="C6" s="233"/>
      <c r="D6" s="236" t="s">
        <v>79</v>
      </c>
      <c r="E6" s="236" t="s">
        <v>86</v>
      </c>
      <c r="F6" s="236" t="s">
        <v>87</v>
      </c>
      <c r="G6" s="236" t="s">
        <v>79</v>
      </c>
      <c r="H6" s="236" t="s">
        <v>86</v>
      </c>
      <c r="I6" s="236" t="s">
        <v>87</v>
      </c>
      <c r="J6" s="237" t="s">
        <v>79</v>
      </c>
      <c r="K6" s="237" t="s">
        <v>86</v>
      </c>
      <c r="L6" s="237" t="s">
        <v>87</v>
      </c>
      <c r="M6" s="237" t="s">
        <v>106</v>
      </c>
      <c r="N6" s="237" t="s">
        <v>106</v>
      </c>
      <c r="S6" s="231"/>
      <c r="T6" s="231"/>
      <c r="U6" s="229"/>
      <c r="V6" s="229"/>
      <c r="W6" s="229"/>
      <c r="X6" s="229"/>
      <c r="Y6" s="229"/>
    </row>
    <row r="7" spans="2:25" x14ac:dyDescent="0.2">
      <c r="B7" s="306" t="s">
        <v>42</v>
      </c>
      <c r="C7" s="238" t="s">
        <v>75</v>
      </c>
      <c r="D7" s="239" t="s">
        <v>105</v>
      </c>
      <c r="E7" s="239" t="s">
        <v>105</v>
      </c>
      <c r="F7" s="239" t="s">
        <v>105</v>
      </c>
      <c r="G7" s="240">
        <v>108.24</v>
      </c>
      <c r="H7" s="240">
        <v>216.49</v>
      </c>
      <c r="I7" s="240">
        <v>360.81</v>
      </c>
      <c r="J7" s="241" t="s">
        <v>105</v>
      </c>
      <c r="K7" s="241" t="s">
        <v>105</v>
      </c>
      <c r="L7" s="241" t="s">
        <v>105</v>
      </c>
      <c r="M7" s="242" t="s">
        <v>107</v>
      </c>
      <c r="N7" s="242" t="s">
        <v>107</v>
      </c>
      <c r="S7" s="231"/>
      <c r="T7" s="231"/>
      <c r="U7" s="229"/>
      <c r="V7" s="229"/>
      <c r="W7" s="229"/>
      <c r="X7" s="229"/>
      <c r="Y7" s="229"/>
    </row>
    <row r="8" spans="2:25" x14ac:dyDescent="0.2">
      <c r="B8" s="307"/>
      <c r="C8" s="243" t="s">
        <v>76</v>
      </c>
      <c r="D8" s="244" t="s">
        <v>105</v>
      </c>
      <c r="E8" s="244" t="s">
        <v>105</v>
      </c>
      <c r="F8" s="244" t="s">
        <v>105</v>
      </c>
      <c r="G8" s="240">
        <v>90.2</v>
      </c>
      <c r="H8" s="240">
        <v>180.4</v>
      </c>
      <c r="I8" s="240">
        <v>333.75</v>
      </c>
      <c r="J8" s="241" t="s">
        <v>105</v>
      </c>
      <c r="K8" s="241" t="s">
        <v>105</v>
      </c>
      <c r="L8" s="241" t="s">
        <v>105</v>
      </c>
      <c r="M8" s="245"/>
      <c r="N8" s="245"/>
      <c r="S8" s="231"/>
      <c r="T8" s="231"/>
      <c r="U8" s="229"/>
      <c r="V8" s="229"/>
      <c r="W8" s="229"/>
      <c r="X8" s="229"/>
      <c r="Y8" s="229"/>
    </row>
    <row r="9" spans="2:25" x14ac:dyDescent="0.2">
      <c r="B9" s="307"/>
      <c r="C9" s="243" t="s">
        <v>78</v>
      </c>
      <c r="D9" s="244">
        <v>90.2</v>
      </c>
      <c r="E9" s="244">
        <v>216.49</v>
      </c>
      <c r="F9" s="244">
        <v>451.01</v>
      </c>
      <c r="G9" s="241" t="s">
        <v>105</v>
      </c>
      <c r="H9" s="241" t="s">
        <v>105</v>
      </c>
      <c r="I9" s="241" t="s">
        <v>105</v>
      </c>
      <c r="J9" s="240">
        <v>90.2</v>
      </c>
      <c r="K9" s="240">
        <v>216.49</v>
      </c>
      <c r="L9" s="240">
        <v>451.01</v>
      </c>
      <c r="M9" s="245"/>
      <c r="N9" s="245"/>
      <c r="S9" s="231"/>
      <c r="T9" s="231"/>
      <c r="U9" s="229"/>
      <c r="V9" s="229"/>
      <c r="W9" s="229"/>
      <c r="X9" s="229"/>
      <c r="Y9" s="229"/>
    </row>
    <row r="10" spans="2:25" x14ac:dyDescent="0.2">
      <c r="B10" s="307"/>
      <c r="C10" s="246" t="s">
        <v>121</v>
      </c>
      <c r="D10" s="244">
        <v>90.2</v>
      </c>
      <c r="E10" s="244">
        <v>126.28</v>
      </c>
      <c r="F10" s="244">
        <v>252.57</v>
      </c>
      <c r="G10" s="241" t="s">
        <v>105</v>
      </c>
      <c r="H10" s="241" t="s">
        <v>105</v>
      </c>
      <c r="I10" s="241" t="s">
        <v>105</v>
      </c>
      <c r="J10" s="240">
        <v>90.2</v>
      </c>
      <c r="K10" s="240">
        <v>216.49</v>
      </c>
      <c r="L10" s="240">
        <v>451.01</v>
      </c>
      <c r="M10" s="245"/>
      <c r="N10" s="245"/>
      <c r="S10" s="231"/>
      <c r="T10" s="231"/>
      <c r="U10" s="229"/>
      <c r="V10" s="229"/>
      <c r="W10" s="229"/>
      <c r="X10" s="229"/>
      <c r="Y10" s="229"/>
    </row>
    <row r="11" spans="2:25" x14ac:dyDescent="0.2">
      <c r="B11" s="247"/>
      <c r="C11" s="244" t="s">
        <v>77</v>
      </c>
      <c r="D11" s="244">
        <v>18.04</v>
      </c>
      <c r="E11" s="248">
        <v>72.16</v>
      </c>
      <c r="F11" s="248">
        <v>120.87</v>
      </c>
      <c r="G11" s="241">
        <v>77.709999999999994</v>
      </c>
      <c r="H11" s="241">
        <v>126.28</v>
      </c>
      <c r="I11" s="241">
        <v>272</v>
      </c>
      <c r="J11" s="240">
        <v>90.2</v>
      </c>
      <c r="K11" s="240">
        <v>216.49</v>
      </c>
      <c r="L11" s="240">
        <v>451.01</v>
      </c>
      <c r="M11" s="249"/>
      <c r="N11" s="249"/>
      <c r="S11" s="231"/>
      <c r="T11" s="231"/>
      <c r="U11" s="229"/>
      <c r="V11" s="229"/>
      <c r="W11" s="229"/>
      <c r="X11" s="229"/>
      <c r="Y11" s="229"/>
    </row>
    <row r="12" spans="2:25" x14ac:dyDescent="0.2">
      <c r="B12" s="307" t="s">
        <v>203</v>
      </c>
      <c r="C12" s="238" t="s">
        <v>75</v>
      </c>
      <c r="D12" s="250" t="s">
        <v>105</v>
      </c>
      <c r="E12" s="250" t="s">
        <v>105</v>
      </c>
      <c r="F12" s="250" t="s">
        <v>105</v>
      </c>
      <c r="G12" s="251">
        <f>'Proposed price build-up'!AJ7</f>
        <v>127.62576888765608</v>
      </c>
      <c r="H12" s="251">
        <f>'Proposed price build-up'!AJ8</f>
        <v>255.25153777531216</v>
      </c>
      <c r="I12" s="251">
        <f>'Proposed price build-up'!AJ9</f>
        <v>425.41922962552025</v>
      </c>
      <c r="J12" s="250" t="s">
        <v>105</v>
      </c>
      <c r="K12" s="250" t="s">
        <v>105</v>
      </c>
      <c r="L12" s="250" t="s">
        <v>105</v>
      </c>
      <c r="M12" s="252">
        <f>'Proposed price build-up'!BT8</f>
        <v>212.70961481276012</v>
      </c>
      <c r="N12" s="252">
        <f>'Proposed price build-up'!CL8</f>
        <v>212.70961481276012</v>
      </c>
      <c r="U12" s="229"/>
      <c r="V12" s="229"/>
      <c r="W12" s="229"/>
      <c r="X12" s="229"/>
      <c r="Y12" s="229"/>
    </row>
    <row r="13" spans="2:25" x14ac:dyDescent="0.2">
      <c r="B13" s="307"/>
      <c r="C13" s="243" t="s">
        <v>76</v>
      </c>
      <c r="D13" s="250" t="s">
        <v>105</v>
      </c>
      <c r="E13" s="250" t="s">
        <v>105</v>
      </c>
      <c r="F13" s="250" t="s">
        <v>105</v>
      </c>
      <c r="G13" s="251">
        <f>'Proposed price build-up'!AJ14</f>
        <v>106.35480740638006</v>
      </c>
      <c r="H13" s="251">
        <f>'Proposed price build-up'!AJ15</f>
        <v>212.70961481276012</v>
      </c>
      <c r="I13" s="251">
        <f>'Proposed price build-up'!AJ16</f>
        <v>393.51278740360624</v>
      </c>
      <c r="J13" s="250" t="s">
        <v>105</v>
      </c>
      <c r="K13" s="250" t="s">
        <v>105</v>
      </c>
      <c r="L13" s="250" t="s">
        <v>105</v>
      </c>
      <c r="M13" s="253"/>
      <c r="N13" s="253"/>
      <c r="U13" s="229"/>
      <c r="V13" s="229"/>
      <c r="W13" s="229"/>
      <c r="X13" s="229"/>
      <c r="Y13" s="229"/>
    </row>
    <row r="14" spans="2:25" x14ac:dyDescent="0.2">
      <c r="B14" s="307"/>
      <c r="C14" s="243" t="s">
        <v>78</v>
      </c>
      <c r="D14" s="250">
        <f>'Proposed price build-up'!R7</f>
        <v>106.35480740638006</v>
      </c>
      <c r="E14" s="250">
        <f>'Proposed price build-up'!R8</f>
        <v>255.25153777531216</v>
      </c>
      <c r="F14" s="250">
        <f>'Proposed price build-up'!R9</f>
        <v>531.77403703190032</v>
      </c>
      <c r="G14" s="250" t="s">
        <v>105</v>
      </c>
      <c r="H14" s="250" t="s">
        <v>105</v>
      </c>
      <c r="I14" s="250" t="s">
        <v>105</v>
      </c>
      <c r="J14" s="251">
        <f>'Proposed price build-up'!BB7</f>
        <v>106.35480740638006</v>
      </c>
      <c r="K14" s="251">
        <f>'Proposed price build-up'!BB8</f>
        <v>255.25153777531216</v>
      </c>
      <c r="L14" s="251">
        <f>'Proposed price build-up'!BB9</f>
        <v>531.77403703190032</v>
      </c>
      <c r="M14" s="253"/>
      <c r="N14" s="253"/>
      <c r="U14" s="229"/>
      <c r="V14" s="229"/>
      <c r="W14" s="229"/>
      <c r="X14" s="229"/>
      <c r="Y14" s="229"/>
    </row>
    <row r="15" spans="2:25" x14ac:dyDescent="0.2">
      <c r="B15" s="307"/>
      <c r="C15" s="246" t="s">
        <v>121</v>
      </c>
      <c r="D15" s="250">
        <f>'Proposed price build-up'!R14</f>
        <v>106.35480740638006</v>
      </c>
      <c r="E15" s="250">
        <f>'Proposed price build-up'!R15</f>
        <v>148.89673036893208</v>
      </c>
      <c r="F15" s="250">
        <f>'Proposed price build-up'!R16</f>
        <v>297.79346073786417</v>
      </c>
      <c r="G15" s="250" t="s">
        <v>105</v>
      </c>
      <c r="H15" s="250" t="s">
        <v>105</v>
      </c>
      <c r="I15" s="250" t="s">
        <v>105</v>
      </c>
      <c r="J15" s="251">
        <f>'Proposed price build-up'!BB14</f>
        <v>106.35480740638006</v>
      </c>
      <c r="K15" s="251">
        <f>'Proposed price build-up'!BB15</f>
        <v>255.25153777531216</v>
      </c>
      <c r="L15" s="251">
        <f>'Proposed price build-up'!BB16</f>
        <v>531.77403703190032</v>
      </c>
      <c r="M15" s="253"/>
      <c r="N15" s="253"/>
      <c r="U15" s="229"/>
      <c r="V15" s="229"/>
      <c r="W15" s="229"/>
      <c r="X15" s="229"/>
      <c r="Y15" s="229"/>
    </row>
    <row r="16" spans="2:25" x14ac:dyDescent="0.2">
      <c r="B16" s="308"/>
      <c r="C16" s="243" t="s">
        <v>77</v>
      </c>
      <c r="D16" s="254">
        <f>'Proposed price build-up'!R21</f>
        <v>21.270961481276014</v>
      </c>
      <c r="E16" s="254">
        <f>'Proposed price build-up'!R22</f>
        <v>85.083845925104058</v>
      </c>
      <c r="F16" s="254">
        <f>'Proposed price build-up'!R23</f>
        <v>142.51544192454926</v>
      </c>
      <c r="G16" s="252">
        <f>'Proposed price build-up'!AJ21</f>
        <v>85.083845925104058</v>
      </c>
      <c r="H16" s="252">
        <f>'Proposed price build-up'!AJ22</f>
        <v>148.89673036893208</v>
      </c>
      <c r="I16" s="252">
        <f>'Proposed price build-up'!AJ23</f>
        <v>319.06442221914017</v>
      </c>
      <c r="J16" s="252">
        <f>'Proposed price build-up'!BB21</f>
        <v>106.35480740638006</v>
      </c>
      <c r="K16" s="252">
        <f>'Proposed price build-up'!BB22</f>
        <v>255.25153777531216</v>
      </c>
      <c r="L16" s="252">
        <f>'Proposed price build-up'!BB23</f>
        <v>531.77403703190032</v>
      </c>
      <c r="M16" s="255"/>
      <c r="N16" s="255"/>
      <c r="U16" s="229"/>
      <c r="V16" s="229"/>
      <c r="W16" s="229"/>
      <c r="X16" s="229"/>
      <c r="Y16" s="229"/>
    </row>
    <row r="17" spans="2:25" x14ac:dyDescent="0.2">
      <c r="B17" s="256" t="s">
        <v>49</v>
      </c>
      <c r="C17" s="309" t="s">
        <v>72</v>
      </c>
      <c r="D17" s="310"/>
      <c r="E17" s="257"/>
      <c r="F17" s="257"/>
      <c r="G17" s="258"/>
      <c r="H17" s="258"/>
      <c r="I17" s="258"/>
      <c r="J17" s="258"/>
      <c r="K17" s="258"/>
      <c r="L17" s="258"/>
      <c r="M17" s="258"/>
      <c r="N17" s="259"/>
      <c r="U17" s="229"/>
      <c r="V17" s="229"/>
      <c r="W17" s="229"/>
      <c r="X17" s="229"/>
      <c r="Y17" s="229"/>
    </row>
    <row r="18" spans="2:25" x14ac:dyDescent="0.2">
      <c r="B18" s="260" t="s">
        <v>5</v>
      </c>
      <c r="C18" s="261"/>
      <c r="D18" s="261"/>
      <c r="E18" s="261"/>
      <c r="F18" s="261"/>
      <c r="G18" s="262"/>
      <c r="H18" s="262"/>
      <c r="I18" s="262"/>
      <c r="J18" s="262"/>
      <c r="K18" s="262"/>
      <c r="L18" s="262"/>
      <c r="M18" s="262"/>
      <c r="N18" s="262"/>
      <c r="U18" s="229"/>
      <c r="V18" s="229"/>
      <c r="W18" s="229"/>
      <c r="X18" s="229"/>
      <c r="Y18" s="229"/>
    </row>
    <row r="19" spans="2:25" ht="79.5" customHeight="1" x14ac:dyDescent="0.2">
      <c r="B19" s="313" t="s">
        <v>202</v>
      </c>
      <c r="C19" s="313"/>
      <c r="D19" s="313"/>
      <c r="E19" s="313"/>
      <c r="F19" s="313"/>
      <c r="G19" s="313"/>
      <c r="H19" s="313"/>
      <c r="I19" s="313"/>
      <c r="J19" s="313"/>
      <c r="K19" s="313"/>
      <c r="L19" s="313"/>
      <c r="M19" s="313"/>
      <c r="N19" s="313"/>
      <c r="U19" s="229"/>
      <c r="V19" s="229"/>
      <c r="W19" s="229"/>
      <c r="X19" s="229"/>
      <c r="Y19" s="229"/>
    </row>
    <row r="20" spans="2:25" x14ac:dyDescent="0.2">
      <c r="B20" s="263"/>
      <c r="C20" s="263"/>
      <c r="D20" s="263"/>
      <c r="E20" s="263"/>
      <c r="F20" s="263"/>
      <c r="G20" s="263"/>
      <c r="H20" s="263"/>
      <c r="I20" s="263"/>
      <c r="J20" s="263"/>
      <c r="K20" s="263"/>
      <c r="L20" s="263"/>
      <c r="M20" s="263"/>
      <c r="N20" s="263"/>
      <c r="U20" s="229"/>
      <c r="V20" s="229"/>
      <c r="W20" s="229"/>
      <c r="X20" s="229"/>
      <c r="Y20" s="229"/>
    </row>
    <row r="21" spans="2:25" x14ac:dyDescent="0.2">
      <c r="U21" s="229"/>
      <c r="V21" s="229"/>
      <c r="W21" s="229"/>
      <c r="X21" s="229"/>
      <c r="Y21" s="229"/>
    </row>
    <row r="22" spans="2:25" x14ac:dyDescent="0.2">
      <c r="B22" s="264" t="s">
        <v>35</v>
      </c>
      <c r="C22" s="227"/>
      <c r="D22" s="227"/>
      <c r="E22" s="227"/>
      <c r="F22" s="227"/>
      <c r="G22" s="227"/>
      <c r="H22" s="227"/>
      <c r="I22" s="227"/>
      <c r="J22" s="227"/>
      <c r="K22" s="227"/>
      <c r="L22" s="227"/>
      <c r="M22" s="227"/>
      <c r="N22" s="227"/>
      <c r="U22" s="229"/>
      <c r="V22" s="229"/>
      <c r="W22" s="229"/>
      <c r="X22" s="229"/>
      <c r="Y22" s="229"/>
    </row>
    <row r="23" spans="2:25" x14ac:dyDescent="0.2">
      <c r="B23" s="296"/>
      <c r="C23" s="296"/>
      <c r="D23" s="296"/>
      <c r="E23" s="296"/>
      <c r="F23" s="296"/>
      <c r="G23" s="296"/>
      <c r="H23" s="296"/>
      <c r="I23" s="296"/>
      <c r="J23" s="296"/>
      <c r="K23" s="296"/>
      <c r="L23" s="296"/>
      <c r="M23" s="296"/>
      <c r="N23" s="296"/>
    </row>
    <row r="24" spans="2:25" ht="104.25" customHeight="1" x14ac:dyDescent="0.2">
      <c r="B24" s="299" t="s">
        <v>274</v>
      </c>
      <c r="C24" s="299"/>
      <c r="D24" s="299"/>
      <c r="E24" s="299"/>
      <c r="F24" s="299"/>
      <c r="G24" s="299"/>
      <c r="H24" s="299"/>
      <c r="I24" s="299"/>
      <c r="J24" s="299"/>
      <c r="K24" s="299"/>
      <c r="L24" s="299"/>
      <c r="M24" s="299"/>
      <c r="N24" s="299"/>
      <c r="O24" s="229"/>
    </row>
    <row r="25" spans="2:25" x14ac:dyDescent="0.2">
      <c r="B25" s="265"/>
      <c r="C25" s="265"/>
      <c r="D25" s="265"/>
      <c r="E25" s="265"/>
      <c r="F25" s="265"/>
      <c r="G25" s="265"/>
      <c r="H25" s="265"/>
      <c r="I25" s="265"/>
      <c r="J25" s="265"/>
      <c r="K25" s="265"/>
      <c r="L25" s="265"/>
      <c r="M25" s="265"/>
      <c r="N25" s="265"/>
    </row>
    <row r="26" spans="2:25" x14ac:dyDescent="0.2">
      <c r="B26" s="265"/>
      <c r="C26" s="265"/>
      <c r="D26" s="265"/>
      <c r="E26" s="265"/>
      <c r="F26" s="265"/>
      <c r="G26" s="265"/>
      <c r="H26" s="265"/>
      <c r="I26" s="265"/>
      <c r="J26" s="265"/>
      <c r="K26" s="265"/>
      <c r="L26" s="265"/>
      <c r="M26" s="265"/>
      <c r="N26" s="265"/>
    </row>
    <row r="27" spans="2:25" x14ac:dyDescent="0.2">
      <c r="B27" s="266"/>
      <c r="C27" s="266"/>
      <c r="D27" s="266"/>
      <c r="E27" s="266"/>
      <c r="F27" s="266"/>
      <c r="G27" s="266"/>
      <c r="H27" s="266"/>
      <c r="I27" s="266"/>
      <c r="J27" s="266"/>
      <c r="K27" s="266"/>
      <c r="L27" s="266"/>
      <c r="M27" s="266"/>
      <c r="N27" s="266"/>
    </row>
    <row r="28" spans="2:25" x14ac:dyDescent="0.2">
      <c r="B28" s="264" t="s">
        <v>43</v>
      </c>
      <c r="C28" s="227"/>
      <c r="D28" s="227"/>
      <c r="E28" s="227"/>
      <c r="F28" s="227"/>
      <c r="G28" s="227"/>
      <c r="H28" s="227"/>
      <c r="I28" s="227"/>
      <c r="J28" s="227"/>
      <c r="K28" s="227"/>
      <c r="L28" s="227"/>
      <c r="M28" s="227"/>
      <c r="N28" s="227"/>
    </row>
    <row r="29" spans="2:25" x14ac:dyDescent="0.2">
      <c r="B29" s="296" t="s">
        <v>70</v>
      </c>
      <c r="C29" s="296"/>
      <c r="D29" s="296"/>
      <c r="E29" s="296"/>
      <c r="F29" s="296"/>
      <c r="G29" s="296"/>
      <c r="H29" s="296"/>
      <c r="I29" s="296"/>
      <c r="J29" s="296"/>
      <c r="K29" s="296"/>
      <c r="L29" s="296"/>
      <c r="M29" s="296"/>
      <c r="N29" s="296"/>
    </row>
    <row r="30" spans="2:25" x14ac:dyDescent="0.2">
      <c r="B30" s="297" t="s">
        <v>74</v>
      </c>
      <c r="C30" s="297"/>
      <c r="D30" s="297"/>
      <c r="E30" s="297"/>
      <c r="F30" s="297"/>
      <c r="G30" s="297"/>
      <c r="H30" s="297"/>
      <c r="I30" s="297"/>
      <c r="J30" s="297"/>
      <c r="K30" s="297"/>
      <c r="L30" s="297"/>
      <c r="M30" s="297"/>
      <c r="N30" s="297"/>
    </row>
    <row r="31" spans="2:25" x14ac:dyDescent="0.2">
      <c r="B31" s="297"/>
      <c r="C31" s="297"/>
      <c r="D31" s="297"/>
      <c r="E31" s="297"/>
      <c r="F31" s="297"/>
      <c r="G31" s="297"/>
      <c r="H31" s="297"/>
      <c r="I31" s="297"/>
      <c r="J31" s="297"/>
      <c r="K31" s="297"/>
      <c r="L31" s="297"/>
      <c r="M31" s="297"/>
      <c r="N31" s="297"/>
    </row>
    <row r="32" spans="2:25" x14ac:dyDescent="0.2">
      <c r="B32" s="297"/>
      <c r="C32" s="298"/>
      <c r="D32" s="298"/>
      <c r="E32" s="298"/>
      <c r="F32" s="298"/>
      <c r="G32" s="298"/>
      <c r="H32" s="298"/>
      <c r="I32" s="298"/>
      <c r="J32" s="298"/>
      <c r="K32" s="298"/>
      <c r="L32" s="298"/>
      <c r="M32" s="298"/>
      <c r="N32" s="298"/>
    </row>
    <row r="33" spans="2:15" x14ac:dyDescent="0.2">
      <c r="B33" s="267"/>
      <c r="C33" s="267"/>
      <c r="D33" s="267"/>
      <c r="E33" s="267"/>
      <c r="F33" s="267"/>
      <c r="G33" s="267"/>
      <c r="H33" s="267"/>
      <c r="I33" s="267"/>
      <c r="J33" s="267"/>
      <c r="K33" s="267"/>
      <c r="L33" s="267"/>
      <c r="M33" s="267"/>
      <c r="N33" s="267"/>
    </row>
    <row r="34" spans="2:15" x14ac:dyDescent="0.2">
      <c r="B34" s="296"/>
      <c r="C34" s="296"/>
      <c r="D34" s="296"/>
      <c r="E34" s="296"/>
      <c r="F34" s="296"/>
      <c r="G34" s="296"/>
      <c r="H34" s="296"/>
      <c r="I34" s="296"/>
      <c r="J34" s="296"/>
      <c r="K34" s="296"/>
      <c r="L34" s="296"/>
      <c r="M34" s="296"/>
      <c r="N34" s="296"/>
    </row>
    <row r="35" spans="2:15" x14ac:dyDescent="0.2">
      <c r="B35" s="265"/>
      <c r="C35" s="265"/>
      <c r="D35" s="265"/>
      <c r="E35" s="265"/>
      <c r="F35" s="265"/>
      <c r="G35" s="265"/>
      <c r="H35" s="265"/>
      <c r="I35" s="265"/>
      <c r="J35" s="265"/>
      <c r="K35" s="265"/>
      <c r="L35" s="265"/>
      <c r="M35" s="265"/>
      <c r="N35" s="265"/>
    </row>
    <row r="36" spans="2:15" x14ac:dyDescent="0.2">
      <c r="B36" s="265"/>
      <c r="C36" s="265"/>
      <c r="D36" s="265"/>
      <c r="E36" s="265"/>
      <c r="F36" s="265"/>
      <c r="G36" s="265"/>
      <c r="H36" s="265"/>
      <c r="I36" s="265"/>
      <c r="J36" s="265"/>
      <c r="K36" s="265"/>
      <c r="L36" s="265"/>
      <c r="M36" s="265"/>
      <c r="N36" s="265"/>
    </row>
    <row r="37" spans="2:15" x14ac:dyDescent="0.2">
      <c r="B37" s="265"/>
      <c r="C37" s="265"/>
      <c r="D37" s="265"/>
      <c r="E37" s="265"/>
      <c r="F37" s="265"/>
      <c r="G37" s="265"/>
      <c r="H37" s="265"/>
      <c r="I37" s="265"/>
      <c r="J37" s="265"/>
      <c r="K37" s="265"/>
      <c r="L37" s="265"/>
      <c r="M37" s="265"/>
      <c r="N37" s="265"/>
    </row>
    <row r="38" spans="2:15" x14ac:dyDescent="0.2">
      <c r="B38" s="265"/>
      <c r="C38" s="265"/>
      <c r="D38" s="265"/>
      <c r="E38" s="265"/>
      <c r="F38" s="265"/>
      <c r="G38" s="265"/>
      <c r="H38" s="265"/>
      <c r="I38" s="265"/>
      <c r="J38" s="265"/>
      <c r="K38" s="265"/>
      <c r="L38" s="265"/>
      <c r="M38" s="265"/>
      <c r="N38" s="265"/>
    </row>
    <row r="39" spans="2:15" x14ac:dyDescent="0.2">
      <c r="B39" s="268"/>
      <c r="C39" s="268"/>
      <c r="D39" s="268"/>
      <c r="E39" s="268"/>
      <c r="F39" s="268"/>
      <c r="G39" s="268"/>
      <c r="H39" s="268"/>
      <c r="I39" s="268"/>
      <c r="J39" s="268"/>
      <c r="K39" s="268"/>
      <c r="L39" s="268"/>
      <c r="M39" s="268"/>
      <c r="N39" s="268"/>
      <c r="O39" s="229"/>
    </row>
    <row r="40" spans="2:15" x14ac:dyDescent="0.2">
      <c r="B40" s="264" t="s">
        <v>6</v>
      </c>
    </row>
    <row r="41" spans="2:15" x14ac:dyDescent="0.2">
      <c r="B41" s="269" t="s">
        <v>15</v>
      </c>
      <c r="C41" s="270" t="s">
        <v>30</v>
      </c>
      <c r="D41" s="270"/>
      <c r="E41" s="270"/>
      <c r="F41" s="270"/>
      <c r="G41" s="270"/>
      <c r="H41" s="270"/>
      <c r="I41" s="270"/>
      <c r="J41" s="270"/>
      <c r="K41" s="270"/>
      <c r="L41" s="270"/>
      <c r="M41" s="270"/>
      <c r="N41" s="270"/>
    </row>
    <row r="42" spans="2:15" x14ac:dyDescent="0.2">
      <c r="B42" s="271" t="s">
        <v>46</v>
      </c>
      <c r="C42" s="270" t="s">
        <v>52</v>
      </c>
      <c r="D42" s="270"/>
      <c r="E42" s="270"/>
      <c r="F42" s="270"/>
      <c r="G42" s="270"/>
      <c r="H42" s="270"/>
      <c r="I42" s="270"/>
      <c r="J42" s="270"/>
      <c r="K42" s="270"/>
      <c r="L42" s="270"/>
      <c r="M42" s="270"/>
      <c r="N42" s="270"/>
    </row>
    <row r="43" spans="2:15" x14ac:dyDescent="0.2">
      <c r="B43" s="271" t="s">
        <v>47</v>
      </c>
      <c r="C43" s="270" t="s">
        <v>53</v>
      </c>
      <c r="D43" s="270"/>
      <c r="E43" s="270"/>
      <c r="F43" s="270"/>
      <c r="G43" s="270"/>
      <c r="H43" s="270"/>
      <c r="I43" s="270"/>
      <c r="J43" s="270"/>
      <c r="K43" s="270"/>
      <c r="L43" s="270"/>
      <c r="M43" s="270"/>
      <c r="N43" s="270"/>
    </row>
    <row r="44" spans="2:15" x14ac:dyDescent="0.2">
      <c r="B44" s="271" t="s">
        <v>16</v>
      </c>
      <c r="C44" s="270" t="s">
        <v>31</v>
      </c>
      <c r="D44" s="270"/>
      <c r="E44" s="270"/>
      <c r="F44" s="270"/>
      <c r="G44" s="270"/>
      <c r="H44" s="270"/>
      <c r="I44" s="270"/>
      <c r="J44" s="270"/>
      <c r="K44" s="270"/>
      <c r="L44" s="270"/>
      <c r="M44" s="270"/>
      <c r="N44" s="270"/>
    </row>
    <row r="47" spans="2:15" x14ac:dyDescent="0.2">
      <c r="B47" s="264" t="s">
        <v>36</v>
      </c>
      <c r="C47" s="227"/>
      <c r="D47" s="227"/>
      <c r="E47" s="227"/>
      <c r="F47" s="227"/>
      <c r="G47" s="227"/>
      <c r="H47" s="227"/>
      <c r="I47" s="227"/>
      <c r="J47" s="227"/>
      <c r="K47" s="227"/>
      <c r="L47" s="227"/>
      <c r="M47" s="227"/>
      <c r="N47" s="227"/>
    </row>
    <row r="49" spans="2:15" x14ac:dyDescent="0.2">
      <c r="B49" s="272"/>
      <c r="C49" s="273" t="s">
        <v>37</v>
      </c>
      <c r="D49" s="290" t="s">
        <v>38</v>
      </c>
      <c r="E49" s="291"/>
      <c r="F49" s="292"/>
      <c r="G49" s="290" t="s">
        <v>39</v>
      </c>
      <c r="H49" s="291"/>
      <c r="I49" s="292"/>
      <c r="J49" s="290" t="s">
        <v>41</v>
      </c>
      <c r="K49" s="291"/>
      <c r="L49" s="292"/>
      <c r="M49" s="273" t="s">
        <v>40</v>
      </c>
      <c r="N49" s="274" t="s">
        <v>1</v>
      </c>
    </row>
    <row r="50" spans="2:15" x14ac:dyDescent="0.2">
      <c r="C50" s="275"/>
      <c r="D50" s="275"/>
      <c r="E50" s="275"/>
      <c r="F50" s="275"/>
      <c r="G50" s="275"/>
      <c r="H50" s="275"/>
      <c r="I50" s="275"/>
      <c r="J50" s="275"/>
      <c r="K50" s="275"/>
      <c r="L50" s="275"/>
      <c r="M50" s="275"/>
      <c r="N50" s="275"/>
    </row>
    <row r="51" spans="2:15" x14ac:dyDescent="0.2">
      <c r="B51" s="276" t="s">
        <v>204</v>
      </c>
      <c r="C51" s="277">
        <f>'Forecast Revenue - Costs'!D86</f>
        <v>859536.81746949151</v>
      </c>
      <c r="D51" s="293">
        <f>'Forecast Revenue - Costs'!E86</f>
        <v>859536.81746949151</v>
      </c>
      <c r="E51" s="294"/>
      <c r="F51" s="295"/>
      <c r="G51" s="293">
        <f>'Forecast Revenue - Costs'!F86</f>
        <v>867474.82102064358</v>
      </c>
      <c r="H51" s="294"/>
      <c r="I51" s="295"/>
      <c r="J51" s="293">
        <f>'Forecast Revenue - Costs'!G86</f>
        <v>884351.34275017562</v>
      </c>
      <c r="K51" s="294"/>
      <c r="L51" s="295"/>
      <c r="M51" s="277">
        <f>'Forecast Revenue - Costs'!H86</f>
        <v>908613.763698778</v>
      </c>
      <c r="N51" s="277">
        <f>SUM(C51:M51)</f>
        <v>4379513.5624085804</v>
      </c>
    </row>
    <row r="52" spans="2:15" x14ac:dyDescent="0.2">
      <c r="C52" s="278"/>
      <c r="D52" s="279"/>
      <c r="E52" s="279"/>
      <c r="F52" s="279"/>
      <c r="G52" s="278"/>
      <c r="H52" s="278"/>
      <c r="I52" s="278"/>
      <c r="J52" s="278"/>
      <c r="K52" s="278"/>
      <c r="L52" s="278"/>
      <c r="M52" s="278"/>
    </row>
    <row r="53" spans="2:15" x14ac:dyDescent="0.2">
      <c r="B53" s="276" t="s">
        <v>205</v>
      </c>
      <c r="C53" s="277">
        <f>SUM('Forecast Revenue - Costs'!D87:D89)</f>
        <v>626984.32564948266</v>
      </c>
      <c r="D53" s="293">
        <f>SUM('Forecast Revenue - Costs'!E87:E89)</f>
        <v>626984.32564948266</v>
      </c>
      <c r="E53" s="294"/>
      <c r="F53" s="295"/>
      <c r="G53" s="293">
        <f>SUM('Forecast Revenue - Costs'!F87:F89)</f>
        <v>632774.65795679984</v>
      </c>
      <c r="H53" s="294"/>
      <c r="I53" s="295"/>
      <c r="J53" s="293">
        <f>SUM('Forecast Revenue - Costs'!G87:G89)</f>
        <v>645085.14237217512</v>
      </c>
      <c r="K53" s="294"/>
      <c r="L53" s="295"/>
      <c r="M53" s="277">
        <f>SUM('Forecast Revenue - Costs'!H87:H89)</f>
        <v>662783.22967676399</v>
      </c>
      <c r="N53" s="277">
        <f>SUM(C53:M53)</f>
        <v>3194611.6813047044</v>
      </c>
    </row>
    <row r="54" spans="2:15" x14ac:dyDescent="0.2">
      <c r="C54" s="278"/>
      <c r="D54" s="279"/>
      <c r="E54" s="279"/>
      <c r="F54" s="279"/>
      <c r="G54" s="278"/>
      <c r="H54" s="278"/>
      <c r="I54" s="278"/>
      <c r="J54" s="278"/>
      <c r="K54" s="278"/>
      <c r="L54" s="278"/>
      <c r="M54" s="278"/>
    </row>
    <row r="55" spans="2:15" x14ac:dyDescent="0.2">
      <c r="B55" s="276" t="s">
        <v>206</v>
      </c>
      <c r="C55" s="277">
        <f t="shared" ref="C55:N55" si="0">+C51+C53</f>
        <v>1486521.1431189743</v>
      </c>
      <c r="D55" s="293">
        <f t="shared" si="0"/>
        <v>1486521.1431189743</v>
      </c>
      <c r="E55" s="294"/>
      <c r="F55" s="295"/>
      <c r="G55" s="293">
        <f t="shared" si="0"/>
        <v>1500249.4789774434</v>
      </c>
      <c r="H55" s="294"/>
      <c r="I55" s="295"/>
      <c r="J55" s="293">
        <f t="shared" si="0"/>
        <v>1529436.4851223507</v>
      </c>
      <c r="K55" s="294"/>
      <c r="L55" s="295"/>
      <c r="M55" s="277">
        <f t="shared" si="0"/>
        <v>1571396.9933755421</v>
      </c>
      <c r="N55" s="277">
        <f t="shared" si="0"/>
        <v>7574125.2437132848</v>
      </c>
    </row>
    <row r="56" spans="2:15" x14ac:dyDescent="0.2">
      <c r="C56" s="280"/>
      <c r="D56" s="280"/>
      <c r="E56" s="280"/>
      <c r="F56" s="280"/>
      <c r="G56" s="280"/>
      <c r="H56" s="280"/>
      <c r="I56" s="280"/>
      <c r="J56" s="280"/>
      <c r="K56" s="280"/>
      <c r="L56" s="280"/>
      <c r="M56" s="280"/>
    </row>
    <row r="57" spans="2:15" x14ac:dyDescent="0.2">
      <c r="B57" s="281" t="s">
        <v>6</v>
      </c>
    </row>
    <row r="58" spans="2:15" ht="14.25" customHeight="1" x14ac:dyDescent="0.2">
      <c r="B58" s="320"/>
      <c r="C58" s="320"/>
      <c r="D58" s="320"/>
      <c r="E58" s="320"/>
      <c r="F58" s="320"/>
      <c r="G58" s="320"/>
      <c r="H58" s="320"/>
      <c r="I58" s="320"/>
      <c r="J58" s="320"/>
      <c r="K58" s="320"/>
      <c r="L58" s="320"/>
      <c r="M58" s="320"/>
      <c r="N58" s="320"/>
    </row>
    <row r="59" spans="2:15" x14ac:dyDescent="0.2">
      <c r="B59" s="296"/>
      <c r="C59" s="296"/>
      <c r="D59" s="296"/>
      <c r="E59" s="296"/>
      <c r="F59" s="296"/>
      <c r="G59" s="296"/>
      <c r="H59" s="296"/>
      <c r="I59" s="296"/>
      <c r="J59" s="296"/>
      <c r="K59" s="296"/>
      <c r="L59" s="296"/>
      <c r="M59" s="296"/>
      <c r="N59" s="296"/>
      <c r="O59" s="229"/>
    </row>
    <row r="60" spans="2:15" ht="27.75" customHeight="1" x14ac:dyDescent="0.2">
      <c r="B60" s="296"/>
      <c r="C60" s="296"/>
      <c r="D60" s="296"/>
      <c r="E60" s="296"/>
      <c r="F60" s="296"/>
      <c r="G60" s="296"/>
      <c r="H60" s="296"/>
      <c r="I60" s="296"/>
      <c r="J60" s="296"/>
      <c r="K60" s="296"/>
      <c r="L60" s="296"/>
      <c r="M60" s="296"/>
      <c r="N60" s="296"/>
    </row>
    <row r="63" spans="2:15" x14ac:dyDescent="0.2">
      <c r="B63" s="264" t="s">
        <v>13</v>
      </c>
      <c r="C63" s="227"/>
      <c r="D63" s="227"/>
      <c r="E63" s="227"/>
      <c r="F63" s="227"/>
      <c r="G63" s="227"/>
      <c r="H63" s="227"/>
      <c r="I63" s="227"/>
      <c r="J63" s="227"/>
      <c r="K63" s="227"/>
      <c r="L63" s="227"/>
      <c r="M63" s="227"/>
      <c r="N63" s="227"/>
    </row>
    <row r="64" spans="2:15" x14ac:dyDescent="0.2">
      <c r="B64" s="282"/>
    </row>
    <row r="65" spans="2:14" x14ac:dyDescent="0.2">
      <c r="B65" s="283"/>
      <c r="C65" s="284" t="s">
        <v>37</v>
      </c>
      <c r="D65" s="314" t="s">
        <v>38</v>
      </c>
      <c r="E65" s="315"/>
      <c r="F65" s="316"/>
      <c r="G65" s="314" t="s">
        <v>39</v>
      </c>
      <c r="H65" s="315"/>
      <c r="I65" s="316"/>
      <c r="J65" s="314" t="s">
        <v>41</v>
      </c>
      <c r="K65" s="315"/>
      <c r="L65" s="316"/>
      <c r="M65" s="284" t="s">
        <v>40</v>
      </c>
      <c r="N65" s="285" t="s">
        <v>1</v>
      </c>
    </row>
    <row r="66" spans="2:14" x14ac:dyDescent="0.2">
      <c r="C66" s="286"/>
      <c r="D66" s="286"/>
      <c r="E66" s="286"/>
      <c r="F66" s="286"/>
      <c r="G66" s="286"/>
      <c r="H66" s="286"/>
      <c r="I66" s="286"/>
      <c r="J66" s="286"/>
      <c r="K66" s="286"/>
      <c r="L66" s="286"/>
      <c r="M66" s="286"/>
      <c r="N66" s="286"/>
    </row>
    <row r="67" spans="2:14" x14ac:dyDescent="0.2">
      <c r="B67" s="283" t="s">
        <v>12</v>
      </c>
      <c r="C67" s="287">
        <f>'Forecast Revenue - Costs'!D68</f>
        <v>8880</v>
      </c>
      <c r="D67" s="317">
        <f>'Forecast Revenue - Costs'!E68</f>
        <v>8880</v>
      </c>
      <c r="E67" s="318"/>
      <c r="F67" s="319"/>
      <c r="G67" s="317">
        <f>'Forecast Revenue - Costs'!F68</f>
        <v>8880</v>
      </c>
      <c r="H67" s="318"/>
      <c r="I67" s="319"/>
      <c r="J67" s="317">
        <f>'Forecast Revenue - Costs'!G68</f>
        <v>8880</v>
      </c>
      <c r="K67" s="318"/>
      <c r="L67" s="319"/>
      <c r="M67" s="287">
        <f>'Forecast Revenue - Costs'!H68</f>
        <v>8880</v>
      </c>
      <c r="N67" s="287">
        <f>SUM(C67:M67)</f>
        <v>44400</v>
      </c>
    </row>
    <row r="68" spans="2:14" x14ac:dyDescent="0.2">
      <c r="C68" s="288"/>
      <c r="D68" s="288"/>
      <c r="E68" s="288"/>
      <c r="F68" s="288"/>
      <c r="G68" s="288"/>
      <c r="H68" s="288"/>
      <c r="I68" s="288"/>
      <c r="J68" s="288"/>
      <c r="K68" s="288"/>
      <c r="L68" s="288"/>
      <c r="M68" s="288"/>
      <c r="N68" s="289"/>
    </row>
  </sheetData>
  <mergeCells count="37">
    <mergeCell ref="C3:N3"/>
    <mergeCell ref="B23:N23"/>
    <mergeCell ref="B19:N19"/>
    <mergeCell ref="D65:F65"/>
    <mergeCell ref="D67:F67"/>
    <mergeCell ref="J53:L53"/>
    <mergeCell ref="J55:L55"/>
    <mergeCell ref="J67:L67"/>
    <mergeCell ref="J65:L65"/>
    <mergeCell ref="G65:I65"/>
    <mergeCell ref="G67:I67"/>
    <mergeCell ref="B58:N60"/>
    <mergeCell ref="D55:F55"/>
    <mergeCell ref="G55:I55"/>
    <mergeCell ref="D53:F53"/>
    <mergeCell ref="G53:I53"/>
    <mergeCell ref="B24:N24"/>
    <mergeCell ref="D4:F4"/>
    <mergeCell ref="D5:F5"/>
    <mergeCell ref="G4:I4"/>
    <mergeCell ref="G5:I5"/>
    <mergeCell ref="J4:L4"/>
    <mergeCell ref="J5:L5"/>
    <mergeCell ref="B7:B10"/>
    <mergeCell ref="B12:B16"/>
    <mergeCell ref="C17:D17"/>
    <mergeCell ref="J49:L49"/>
    <mergeCell ref="J51:L51"/>
    <mergeCell ref="B29:N29"/>
    <mergeCell ref="B30:N30"/>
    <mergeCell ref="B31:N31"/>
    <mergeCell ref="B32:N32"/>
    <mergeCell ref="B34:N34"/>
    <mergeCell ref="D49:F49"/>
    <mergeCell ref="D51:F51"/>
    <mergeCell ref="G49:I49"/>
    <mergeCell ref="G51:I5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33" customWidth="1"/>
    <col min="3" max="3" width="10.140625" style="33" customWidth="1"/>
    <col min="4" max="9" width="13.140625" style="33" customWidth="1"/>
    <col min="10" max="11" width="9.140625" style="33"/>
    <col min="12" max="12" width="5.28515625" style="33" customWidth="1"/>
    <col min="13" max="13" width="2.42578125" style="1" customWidth="1"/>
    <col min="14" max="16384" width="9.140625" style="1"/>
  </cols>
  <sheetData>
    <row r="1" spans="2:14" ht="9" customHeight="1" x14ac:dyDescent="0.2"/>
    <row r="2" spans="2:14" ht="18" customHeight="1" x14ac:dyDescent="0.2">
      <c r="B2" s="30" t="s">
        <v>17</v>
      </c>
      <c r="C2" s="30"/>
      <c r="D2" s="30"/>
      <c r="E2" s="30"/>
      <c r="F2" s="30"/>
      <c r="G2" s="30"/>
      <c r="H2" s="30"/>
      <c r="I2" s="30"/>
      <c r="J2" s="30"/>
      <c r="K2" s="30"/>
    </row>
    <row r="3" spans="2:14" x14ac:dyDescent="0.2">
      <c r="B3" s="21" t="s">
        <v>0</v>
      </c>
      <c r="C3" s="31"/>
      <c r="D3" s="323" t="str">
        <f>'AER Summary'!C3</f>
        <v>Inspection of construction work (by level 1 ASP's)</v>
      </c>
      <c r="E3" s="324"/>
      <c r="F3" s="324"/>
      <c r="G3" s="324"/>
      <c r="H3" s="324"/>
      <c r="I3" s="324"/>
      <c r="J3" s="324"/>
      <c r="K3" s="324"/>
      <c r="N3" s="19"/>
    </row>
    <row r="4" spans="2:14" x14ac:dyDescent="0.2">
      <c r="N4" s="19"/>
    </row>
    <row r="5" spans="2:14" x14ac:dyDescent="0.2">
      <c r="B5" s="325" t="s">
        <v>80</v>
      </c>
      <c r="C5" s="325"/>
      <c r="D5" s="325"/>
      <c r="E5" s="325"/>
      <c r="F5" s="325"/>
      <c r="G5" s="325"/>
      <c r="H5" s="325"/>
      <c r="I5" s="325"/>
      <c r="J5" s="325"/>
      <c r="K5" s="325"/>
      <c r="N5" s="19"/>
    </row>
    <row r="6" spans="2:14" ht="74.25" customHeight="1" x14ac:dyDescent="0.2">
      <c r="B6" s="326" t="s">
        <v>81</v>
      </c>
      <c r="C6" s="327"/>
      <c r="D6" s="327"/>
      <c r="E6" s="327"/>
      <c r="F6" s="327"/>
      <c r="G6" s="327"/>
      <c r="H6" s="327"/>
      <c r="I6" s="327"/>
      <c r="J6" s="327"/>
      <c r="K6" s="327"/>
      <c r="N6" s="19"/>
    </row>
    <row r="9" spans="2:14" x14ac:dyDescent="0.2">
      <c r="B9" s="325" t="s">
        <v>44</v>
      </c>
      <c r="C9" s="325"/>
      <c r="D9" s="325"/>
      <c r="E9" s="325"/>
      <c r="F9" s="325"/>
      <c r="G9" s="325"/>
      <c r="H9" s="325"/>
      <c r="I9" s="325"/>
      <c r="J9" s="325"/>
      <c r="K9" s="325"/>
    </row>
    <row r="10" spans="2:14" ht="15" customHeight="1" x14ac:dyDescent="0.2">
      <c r="B10" s="322" t="s">
        <v>104</v>
      </c>
      <c r="C10" s="322"/>
      <c r="D10" s="322"/>
      <c r="E10" s="322"/>
      <c r="F10" s="322"/>
      <c r="G10" s="322"/>
      <c r="H10" s="322"/>
      <c r="I10" s="322"/>
      <c r="J10" s="322"/>
      <c r="K10" s="322"/>
    </row>
    <row r="11" spans="2:14" ht="24.75" customHeight="1" x14ac:dyDescent="0.2">
      <c r="B11" s="328"/>
      <c r="C11" s="328"/>
      <c r="D11" s="328"/>
      <c r="E11" s="328"/>
      <c r="F11" s="328"/>
      <c r="G11" s="328"/>
      <c r="H11" s="328"/>
      <c r="I11" s="328"/>
      <c r="J11" s="328"/>
      <c r="K11" s="328"/>
      <c r="L11" s="35"/>
      <c r="M11" s="20"/>
      <c r="N11" s="20"/>
    </row>
    <row r="12" spans="2:14" x14ac:dyDescent="0.2">
      <c r="B12" s="328"/>
      <c r="C12" s="328"/>
      <c r="D12" s="328"/>
      <c r="E12" s="328"/>
      <c r="F12" s="328"/>
      <c r="G12" s="328"/>
      <c r="H12" s="328"/>
      <c r="I12" s="328"/>
      <c r="J12" s="328"/>
      <c r="K12" s="328"/>
      <c r="L12" s="35"/>
      <c r="M12" s="20"/>
      <c r="N12" s="20"/>
    </row>
    <row r="13" spans="2:14" x14ac:dyDescent="0.2">
      <c r="B13" s="328"/>
      <c r="C13" s="328"/>
      <c r="D13" s="328"/>
      <c r="E13" s="328"/>
      <c r="F13" s="328"/>
      <c r="G13" s="328"/>
      <c r="H13" s="328"/>
      <c r="I13" s="328"/>
      <c r="J13" s="328"/>
      <c r="K13" s="328"/>
      <c r="L13" s="35"/>
      <c r="M13" s="20"/>
      <c r="N13" s="20"/>
    </row>
    <row r="14" spans="2:14" ht="48" customHeight="1" x14ac:dyDescent="0.2">
      <c r="B14" s="328"/>
      <c r="C14" s="328"/>
      <c r="D14" s="328"/>
      <c r="E14" s="328"/>
      <c r="F14" s="328"/>
      <c r="G14" s="328"/>
      <c r="H14" s="328"/>
      <c r="I14" s="328"/>
      <c r="J14" s="328"/>
      <c r="K14" s="328"/>
      <c r="L14" s="35"/>
      <c r="M14" s="20"/>
      <c r="N14" s="20"/>
    </row>
    <row r="15" spans="2:14" x14ac:dyDescent="0.2">
      <c r="B15" s="328"/>
      <c r="C15" s="328"/>
      <c r="D15" s="328"/>
      <c r="E15" s="328"/>
      <c r="F15" s="328"/>
      <c r="G15" s="328"/>
      <c r="H15" s="328"/>
      <c r="I15" s="328"/>
      <c r="J15" s="328"/>
      <c r="K15" s="328"/>
      <c r="L15" s="35"/>
      <c r="M15" s="20"/>
      <c r="N15" s="20"/>
    </row>
    <row r="16" spans="2:14" x14ac:dyDescent="0.2">
      <c r="B16" s="328"/>
      <c r="C16" s="328"/>
      <c r="D16" s="328"/>
      <c r="E16" s="328"/>
      <c r="F16" s="328"/>
      <c r="G16" s="328"/>
      <c r="H16" s="328"/>
      <c r="I16" s="328"/>
      <c r="J16" s="328"/>
      <c r="K16" s="328"/>
      <c r="L16" s="35"/>
      <c r="M16" s="20"/>
      <c r="N16" s="20"/>
    </row>
    <row r="17" spans="2:14" x14ac:dyDescent="0.2">
      <c r="L17" s="35"/>
      <c r="M17" s="20"/>
      <c r="N17" s="20"/>
    </row>
    <row r="18" spans="2:14" x14ac:dyDescent="0.2">
      <c r="L18" s="35"/>
      <c r="M18" s="20"/>
      <c r="N18" s="20"/>
    </row>
    <row r="19" spans="2:14" x14ac:dyDescent="0.2">
      <c r="B19" s="325" t="s">
        <v>45</v>
      </c>
      <c r="C19" s="325"/>
      <c r="D19" s="325"/>
      <c r="E19" s="325"/>
      <c r="F19" s="325"/>
      <c r="G19" s="325"/>
      <c r="H19" s="325"/>
      <c r="I19" s="325"/>
      <c r="J19" s="325"/>
      <c r="K19" s="325"/>
      <c r="L19" s="35"/>
      <c r="M19" s="20"/>
      <c r="N19" s="20"/>
    </row>
    <row r="20" spans="2:14" ht="84" customHeight="1" x14ac:dyDescent="0.2">
      <c r="B20" s="322" t="str">
        <f>'AER Summary'!B19:N19</f>
        <v xml:space="preserve">
Inspection of construction work (by level 1 ASP's)
The inspection by Essential Energy of work undertaken by an ASP accredited to perform Level 1 work, for the purpose of ensuring the quality of the assets to be handed over to Essential Energy.</v>
      </c>
      <c r="C20" s="322"/>
      <c r="D20" s="322"/>
      <c r="E20" s="322"/>
      <c r="F20" s="322"/>
      <c r="G20" s="322"/>
      <c r="H20" s="322"/>
      <c r="I20" s="322"/>
      <c r="J20" s="322"/>
      <c r="K20" s="322"/>
    </row>
    <row r="21" spans="2:14" x14ac:dyDescent="0.2">
      <c r="B21" s="321"/>
      <c r="C21" s="321"/>
      <c r="D21" s="321"/>
      <c r="E21" s="321"/>
      <c r="F21" s="321"/>
      <c r="G21" s="321"/>
      <c r="H21" s="321"/>
      <c r="I21" s="321"/>
      <c r="J21" s="321"/>
      <c r="K21" s="321"/>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8"/>
  <sheetViews>
    <sheetView showGridLines="0" workbookViewId="0">
      <selection activeCell="C41" sqref="C41"/>
    </sheetView>
  </sheetViews>
  <sheetFormatPr defaultColWidth="9.140625" defaultRowHeight="12.75" x14ac:dyDescent="0.2"/>
  <cols>
    <col min="1" max="1" width="3.5703125" style="36" customWidth="1"/>
    <col min="2" max="2" width="58.7109375" style="36" customWidth="1"/>
    <col min="3" max="3" width="65.140625" style="36" customWidth="1"/>
    <col min="4" max="4" width="12.85546875" style="36" customWidth="1"/>
    <col min="5" max="5" width="12.140625" style="36" customWidth="1"/>
    <col min="6" max="8" width="13" style="36" customWidth="1"/>
    <col min="9" max="9" width="12.7109375" style="36" customWidth="1"/>
    <col min="10" max="16384" width="9.140625" style="36"/>
  </cols>
  <sheetData>
    <row r="2" spans="1:9" x14ac:dyDescent="0.2">
      <c r="B2" s="32" t="s">
        <v>115</v>
      </c>
      <c r="C2" s="18"/>
      <c r="D2" s="18"/>
      <c r="E2" s="18"/>
      <c r="F2" s="18"/>
      <c r="G2" s="18"/>
      <c r="H2" s="18"/>
      <c r="I2" s="18"/>
    </row>
    <row r="3" spans="1:9" x14ac:dyDescent="0.2">
      <c r="B3" s="10" t="s">
        <v>21</v>
      </c>
      <c r="C3" s="10" t="s">
        <v>3</v>
      </c>
      <c r="D3" s="49" t="s">
        <v>64</v>
      </c>
      <c r="E3" s="49" t="s">
        <v>63</v>
      </c>
      <c r="F3" s="49" t="s">
        <v>62</v>
      </c>
      <c r="G3" s="123" t="s">
        <v>189</v>
      </c>
      <c r="H3" s="123" t="s">
        <v>190</v>
      </c>
      <c r="I3" s="11" t="s">
        <v>1</v>
      </c>
    </row>
    <row r="4" spans="1:9" x14ac:dyDescent="0.2">
      <c r="B4" s="3" t="s">
        <v>22</v>
      </c>
      <c r="C4" s="3" t="s">
        <v>119</v>
      </c>
      <c r="D4" s="122" t="s">
        <v>105</v>
      </c>
      <c r="E4" s="74">
        <v>418693.11</v>
      </c>
      <c r="F4" s="74">
        <v>974684</v>
      </c>
      <c r="G4" s="74">
        <v>112793.84</v>
      </c>
      <c r="H4" s="74">
        <f>G4*102.5%</f>
        <v>115613.68599999999</v>
      </c>
      <c r="I4" s="161">
        <f>SUM(D4:H4)</f>
        <v>1621784.6359999999</v>
      </c>
    </row>
    <row r="5" spans="1:9" x14ac:dyDescent="0.2">
      <c r="B5" s="3" t="s">
        <v>24</v>
      </c>
      <c r="C5" s="4"/>
      <c r="D5" s="74"/>
      <c r="E5" s="74">
        <v>0</v>
      </c>
      <c r="F5" s="74">
        <v>3335.73</v>
      </c>
      <c r="G5" s="74">
        <v>10899.12</v>
      </c>
      <c r="H5" s="74">
        <f t="shared" ref="H5:H8" si="0">G5*102.5%</f>
        <v>11171.598</v>
      </c>
      <c r="I5" s="161">
        <f t="shared" ref="I5:I8" si="1">SUM(D5:H5)</f>
        <v>25406.448</v>
      </c>
    </row>
    <row r="6" spans="1:9" x14ac:dyDescent="0.2">
      <c r="B6" s="3" t="s">
        <v>25</v>
      </c>
      <c r="C6" s="3"/>
      <c r="D6" s="74">
        <v>0</v>
      </c>
      <c r="E6" s="74">
        <v>93227.47</v>
      </c>
      <c r="F6" s="74">
        <v>268127.17</v>
      </c>
      <c r="G6" s="74">
        <v>283949.42</v>
      </c>
      <c r="H6" s="74">
        <f t="shared" si="0"/>
        <v>291048.15549999994</v>
      </c>
      <c r="I6" s="161">
        <f t="shared" si="1"/>
        <v>936352.21549999993</v>
      </c>
    </row>
    <row r="7" spans="1:9" x14ac:dyDescent="0.2">
      <c r="B7" s="3" t="s">
        <v>26</v>
      </c>
      <c r="C7" s="3"/>
      <c r="D7" s="74"/>
      <c r="E7" s="74">
        <v>993.6</v>
      </c>
      <c r="F7" s="74">
        <v>0</v>
      </c>
      <c r="G7" s="74">
        <v>0</v>
      </c>
      <c r="H7" s="74">
        <f t="shared" si="0"/>
        <v>0</v>
      </c>
      <c r="I7" s="161">
        <f t="shared" si="1"/>
        <v>993.6</v>
      </c>
    </row>
    <row r="8" spans="1:9" x14ac:dyDescent="0.2">
      <c r="B8" s="3" t="s">
        <v>23</v>
      </c>
      <c r="C8" s="3"/>
      <c r="D8" s="12"/>
      <c r="E8" s="12">
        <v>236639.98</v>
      </c>
      <c r="F8" s="12">
        <v>609176.27</v>
      </c>
      <c r="G8" s="12">
        <v>857392.16</v>
      </c>
      <c r="H8" s="74">
        <f t="shared" si="0"/>
        <v>878826.96399999992</v>
      </c>
      <c r="I8" s="161">
        <f t="shared" si="1"/>
        <v>2582035.3739999998</v>
      </c>
    </row>
    <row r="9" spans="1:9" x14ac:dyDescent="0.2">
      <c r="B9" s="44" t="s">
        <v>1</v>
      </c>
      <c r="C9" s="13"/>
      <c r="D9" s="14">
        <f>SUM(D4:D8)</f>
        <v>0</v>
      </c>
      <c r="E9" s="14">
        <f>SUM(E4:E8)</f>
        <v>749554.15999999992</v>
      </c>
      <c r="F9" s="83">
        <f t="shared" ref="F9:I9" si="2">SUM(F4:F8)</f>
        <v>1855323.17</v>
      </c>
      <c r="G9" s="83">
        <f t="shared" si="2"/>
        <v>1265034.54</v>
      </c>
      <c r="H9" s="83">
        <f t="shared" si="2"/>
        <v>1296660.4034999998</v>
      </c>
      <c r="I9" s="15">
        <f t="shared" si="2"/>
        <v>5166572.2734999992</v>
      </c>
    </row>
    <row r="10" spans="1:9" x14ac:dyDescent="0.2">
      <c r="B10" s="40"/>
      <c r="C10" s="41"/>
      <c r="D10" s="42"/>
      <c r="E10" s="42"/>
      <c r="F10" s="42"/>
      <c r="G10" s="42"/>
      <c r="H10" s="42"/>
      <c r="I10" s="42"/>
    </row>
    <row r="11" spans="1:9" x14ac:dyDescent="0.2">
      <c r="B11" s="43" t="s">
        <v>10</v>
      </c>
      <c r="C11" s="17"/>
      <c r="D11" s="17"/>
      <c r="E11" s="17"/>
      <c r="F11" s="17"/>
      <c r="G11" s="17"/>
      <c r="H11" s="17"/>
      <c r="I11" s="17"/>
    </row>
    <row r="12" spans="1:9" x14ac:dyDescent="0.2">
      <c r="B12" s="156" t="s">
        <v>4</v>
      </c>
      <c r="C12" s="156" t="s">
        <v>9</v>
      </c>
      <c r="D12" s="49" t="s">
        <v>64</v>
      </c>
      <c r="E12" s="49" t="s">
        <v>63</v>
      </c>
      <c r="F12" s="49" t="s">
        <v>62</v>
      </c>
      <c r="G12" s="49" t="s">
        <v>189</v>
      </c>
      <c r="H12" s="49" t="s">
        <v>190</v>
      </c>
      <c r="I12" s="157" t="s">
        <v>1</v>
      </c>
    </row>
    <row r="13" spans="1:9" x14ac:dyDescent="0.2">
      <c r="B13" s="3" t="s">
        <v>20</v>
      </c>
      <c r="C13" s="3" t="s">
        <v>201</v>
      </c>
      <c r="D13" s="79">
        <f>'Historical Revenue'!D14</f>
        <v>5358</v>
      </c>
      <c r="E13" s="75">
        <f>'Historical Revenue'!E14</f>
        <v>8498</v>
      </c>
      <c r="F13" s="75">
        <f>'Historical Revenue'!F14</f>
        <v>9653</v>
      </c>
      <c r="G13" s="75">
        <v>9200</v>
      </c>
      <c r="H13" s="75">
        <v>9200</v>
      </c>
      <c r="I13" s="162">
        <f>SUM(D13:H13)</f>
        <v>41909</v>
      </c>
    </row>
    <row r="14" spans="1:9" x14ac:dyDescent="0.2">
      <c r="B14" s="3" t="s">
        <v>20</v>
      </c>
      <c r="C14" s="158"/>
      <c r="D14" s="5"/>
      <c r="E14" s="5"/>
      <c r="F14" s="75"/>
      <c r="G14" s="75"/>
      <c r="H14" s="75"/>
      <c r="I14" s="162"/>
    </row>
    <row r="15" spans="1:9" x14ac:dyDescent="0.2">
      <c r="A15" s="45"/>
      <c r="B15" s="159" t="s">
        <v>54</v>
      </c>
      <c r="C15" s="10"/>
      <c r="D15" s="160">
        <f t="shared" ref="D15:I15" si="3">SUM(D13:D14)</f>
        <v>5358</v>
      </c>
      <c r="E15" s="160">
        <f t="shared" si="3"/>
        <v>8498</v>
      </c>
      <c r="F15" s="160">
        <f t="shared" si="3"/>
        <v>9653</v>
      </c>
      <c r="G15" s="160">
        <f t="shared" si="3"/>
        <v>9200</v>
      </c>
      <c r="H15" s="160">
        <f t="shared" si="3"/>
        <v>9200</v>
      </c>
      <c r="I15" s="160">
        <f t="shared" si="3"/>
        <v>41909</v>
      </c>
    </row>
    <row r="17" spans="1:9" x14ac:dyDescent="0.2">
      <c r="A17" s="45"/>
      <c r="B17" s="7" t="s">
        <v>6</v>
      </c>
      <c r="C17" s="1"/>
      <c r="D17" s="6"/>
      <c r="E17" s="6"/>
      <c r="F17" s="6"/>
      <c r="G17" s="6"/>
      <c r="H17" s="6"/>
      <c r="I17" s="6"/>
    </row>
    <row r="18" spans="1:9" x14ac:dyDescent="0.2">
      <c r="B18" s="124" t="s">
        <v>191</v>
      </c>
      <c r="C18" s="125"/>
      <c r="D18" s="125"/>
      <c r="E18" s="125"/>
      <c r="F18" s="125"/>
      <c r="G18" s="125"/>
      <c r="H18" s="125"/>
      <c r="I18" s="125"/>
    </row>
    <row r="19" spans="1:9" x14ac:dyDescent="0.2">
      <c r="B19" s="126" t="s">
        <v>192</v>
      </c>
      <c r="C19" s="127"/>
      <c r="D19" s="127"/>
      <c r="E19" s="127"/>
      <c r="F19" s="127"/>
      <c r="G19" s="127"/>
      <c r="H19" s="127"/>
      <c r="I19" s="127"/>
    </row>
    <row r="20" spans="1:9" x14ac:dyDescent="0.2">
      <c r="B20" s="126" t="s">
        <v>193</v>
      </c>
      <c r="C20" s="127"/>
      <c r="D20" s="127"/>
      <c r="E20" s="127"/>
      <c r="F20" s="127"/>
      <c r="G20" s="127"/>
      <c r="H20" s="127"/>
      <c r="I20" s="127"/>
    </row>
    <row r="21" spans="1:9" x14ac:dyDescent="0.2">
      <c r="B21" s="126" t="s">
        <v>194</v>
      </c>
      <c r="C21" s="127"/>
      <c r="D21" s="127"/>
      <c r="E21" s="127"/>
      <c r="F21" s="127"/>
      <c r="G21" s="127"/>
      <c r="H21" s="127"/>
      <c r="I21" s="127"/>
    </row>
    <row r="22" spans="1:9" x14ac:dyDescent="0.2">
      <c r="B22" s="126" t="s">
        <v>195</v>
      </c>
      <c r="C22" s="127"/>
      <c r="D22" s="127"/>
      <c r="E22" s="127"/>
      <c r="F22" s="127"/>
      <c r="G22" s="127"/>
      <c r="H22" s="127"/>
      <c r="I22" s="127"/>
    </row>
    <row r="23" spans="1:9" x14ac:dyDescent="0.2">
      <c r="B23" s="1"/>
      <c r="C23" s="1"/>
      <c r="D23" s="6"/>
      <c r="E23" s="6"/>
      <c r="F23" s="6"/>
      <c r="G23" s="6"/>
      <c r="H23" s="6"/>
      <c r="I23" s="6"/>
    </row>
    <row r="24" spans="1:9" x14ac:dyDescent="0.2">
      <c r="B24" s="43" t="s">
        <v>153</v>
      </c>
      <c r="C24" s="17"/>
      <c r="D24" s="17"/>
      <c r="E24" s="17"/>
      <c r="F24" s="17"/>
      <c r="G24" s="17"/>
      <c r="H24" s="17"/>
      <c r="I24" s="17"/>
    </row>
    <row r="25" spans="1:9" x14ac:dyDescent="0.2">
      <c r="B25" s="46" t="s">
        <v>11</v>
      </c>
      <c r="C25" s="8"/>
      <c r="D25" s="8"/>
      <c r="E25" s="8"/>
      <c r="F25" s="8"/>
      <c r="G25" s="8"/>
      <c r="H25" s="8"/>
      <c r="I25" s="8"/>
    </row>
    <row r="26" spans="1:9" x14ac:dyDescent="0.2">
      <c r="B26" s="357" t="s">
        <v>275</v>
      </c>
      <c r="C26" s="329"/>
      <c r="D26" s="329"/>
      <c r="E26" s="329"/>
      <c r="F26" s="329"/>
      <c r="G26" s="329"/>
      <c r="H26" s="329"/>
      <c r="I26" s="329"/>
    </row>
    <row r="27" spans="1:9" x14ac:dyDescent="0.2">
      <c r="B27" s="330"/>
      <c r="C27" s="331"/>
      <c r="D27" s="331"/>
      <c r="E27" s="331"/>
      <c r="F27" s="331"/>
      <c r="G27" s="331"/>
      <c r="H27" s="331"/>
      <c r="I27" s="331"/>
    </row>
    <row r="28" spans="1:9" x14ac:dyDescent="0.2">
      <c r="B28" s="47"/>
      <c r="C28" s="9"/>
      <c r="D28" s="9"/>
      <c r="E28" s="9"/>
      <c r="F28" s="9"/>
      <c r="G28" s="9"/>
      <c r="H28" s="9"/>
      <c r="I28" s="9"/>
    </row>
  </sheetData>
  <mergeCells count="1">
    <mergeCell ref="B26:I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30"/>
  <sheetViews>
    <sheetView showGridLines="0" workbookViewId="0">
      <selection activeCell="B28" sqref="B28:I29"/>
    </sheetView>
  </sheetViews>
  <sheetFormatPr defaultColWidth="9.140625" defaultRowHeight="12.75" x14ac:dyDescent="0.2"/>
  <cols>
    <col min="1" max="1" width="3.140625" style="130" customWidth="1"/>
    <col min="2" max="2" width="80" style="130" bestFit="1" customWidth="1"/>
    <col min="3" max="3" width="65.140625" style="130" customWidth="1"/>
    <col min="4" max="4" width="12.85546875" style="130" customWidth="1"/>
    <col min="5" max="8" width="11.28515625" style="130" customWidth="1"/>
    <col min="9" max="9" width="12.7109375" style="130" customWidth="1"/>
    <col min="10" max="16384" width="9.140625" style="130"/>
  </cols>
  <sheetData>
    <row r="2" spans="2:9" x14ac:dyDescent="0.2">
      <c r="B2" s="128" t="s">
        <v>8</v>
      </c>
      <c r="C2" s="129"/>
      <c r="D2" s="129"/>
      <c r="E2" s="129"/>
      <c r="F2" s="129"/>
      <c r="G2" s="129"/>
      <c r="H2" s="129"/>
      <c r="I2" s="129"/>
    </row>
    <row r="3" spans="2:9" x14ac:dyDescent="0.2">
      <c r="B3" s="131"/>
      <c r="C3" s="131"/>
      <c r="D3" s="131"/>
      <c r="E3" s="131"/>
      <c r="F3" s="131"/>
      <c r="G3" s="131"/>
      <c r="H3" s="131"/>
      <c r="I3" s="131"/>
    </row>
    <row r="4" spans="2:9" x14ac:dyDescent="0.2">
      <c r="B4" s="128" t="s">
        <v>2</v>
      </c>
      <c r="C4" s="129"/>
      <c r="D4" s="129"/>
      <c r="E4" s="129"/>
      <c r="F4" s="129"/>
      <c r="G4" s="129"/>
      <c r="H4" s="129"/>
      <c r="I4" s="129"/>
    </row>
    <row r="5" spans="2:9" x14ac:dyDescent="0.2">
      <c r="B5" s="147" t="s">
        <v>116</v>
      </c>
      <c r="C5" s="147" t="s">
        <v>9</v>
      </c>
      <c r="D5" s="148" t="s">
        <v>64</v>
      </c>
      <c r="E5" s="148" t="s">
        <v>63</v>
      </c>
      <c r="F5" s="148" t="s">
        <v>62</v>
      </c>
      <c r="G5" s="148" t="s">
        <v>189</v>
      </c>
      <c r="H5" s="148" t="s">
        <v>190</v>
      </c>
      <c r="I5" s="149" t="s">
        <v>1</v>
      </c>
    </row>
    <row r="6" spans="2:9" x14ac:dyDescent="0.2">
      <c r="B6" s="132" t="s">
        <v>117</v>
      </c>
      <c r="C6" s="134" t="s">
        <v>118</v>
      </c>
      <c r="D6" s="133">
        <v>0</v>
      </c>
      <c r="E6" s="133">
        <v>948873.06</v>
      </c>
      <c r="F6" s="133">
        <v>1387541.66</v>
      </c>
      <c r="G6" s="133">
        <v>1325667.42</v>
      </c>
      <c r="H6" s="133">
        <f>G6*102.5%</f>
        <v>1358809.1054999998</v>
      </c>
      <c r="I6" s="182">
        <f>SUM(D6:H6)</f>
        <v>5020891.2454999993</v>
      </c>
    </row>
    <row r="7" spans="2:9" x14ac:dyDescent="0.2">
      <c r="B7" s="150"/>
      <c r="C7" s="134"/>
      <c r="D7" s="133"/>
      <c r="E7" s="133"/>
      <c r="F7" s="133"/>
      <c r="G7" s="133"/>
      <c r="H7" s="133"/>
      <c r="I7" s="182">
        <f>SUM(D7:F7)</f>
        <v>0</v>
      </c>
    </row>
    <row r="8" spans="2:9" x14ac:dyDescent="0.2">
      <c r="B8" s="150"/>
      <c r="C8" s="134"/>
      <c r="D8" s="133"/>
      <c r="E8" s="133"/>
      <c r="F8" s="133"/>
      <c r="G8" s="133"/>
      <c r="H8" s="133"/>
      <c r="I8" s="182">
        <f>SUM(D8:F8)</f>
        <v>0</v>
      </c>
    </row>
    <row r="9" spans="2:9" x14ac:dyDescent="0.2">
      <c r="B9" s="150"/>
      <c r="C9" s="134"/>
      <c r="D9" s="133"/>
      <c r="E9" s="133"/>
      <c r="F9" s="133"/>
      <c r="G9" s="133"/>
      <c r="H9" s="133"/>
      <c r="I9" s="182">
        <f>SUM(D9:F9)</f>
        <v>0</v>
      </c>
    </row>
    <row r="10" spans="2:9" x14ac:dyDescent="0.2">
      <c r="B10" s="153" t="s">
        <v>1</v>
      </c>
      <c r="C10" s="153"/>
      <c r="D10" s="155">
        <f t="shared" ref="D10:I10" si="0">SUM(D6:D9)</f>
        <v>0</v>
      </c>
      <c r="E10" s="155">
        <f>SUM(E6)</f>
        <v>948873.06</v>
      </c>
      <c r="F10" s="155">
        <f>SUM(F6:F6)</f>
        <v>1387541.66</v>
      </c>
      <c r="G10" s="155">
        <f t="shared" ref="G10:H10" si="1">SUM(G6:G6)</f>
        <v>1325667.42</v>
      </c>
      <c r="H10" s="155">
        <f t="shared" si="1"/>
        <v>1358809.1054999998</v>
      </c>
      <c r="I10" s="155">
        <f t="shared" si="0"/>
        <v>5020891.2454999993</v>
      </c>
    </row>
    <row r="11" spans="2:9" x14ac:dyDescent="0.2">
      <c r="B11" s="131"/>
      <c r="C11" s="131"/>
      <c r="D11" s="131"/>
      <c r="E11" s="131"/>
      <c r="F11" s="131"/>
      <c r="G11" s="131"/>
      <c r="H11" s="131"/>
      <c r="I11" s="131"/>
    </row>
    <row r="12" spans="2:9" x14ac:dyDescent="0.2">
      <c r="B12" s="128" t="s">
        <v>10</v>
      </c>
      <c r="C12" s="129"/>
      <c r="D12" s="129"/>
      <c r="E12" s="129"/>
      <c r="F12" s="129"/>
      <c r="G12" s="129"/>
      <c r="H12" s="129"/>
      <c r="I12" s="129"/>
    </row>
    <row r="13" spans="2:9" x14ac:dyDescent="0.2">
      <c r="B13" s="147" t="s">
        <v>4</v>
      </c>
      <c r="C13" s="147" t="s">
        <v>9</v>
      </c>
      <c r="D13" s="148" t="s">
        <v>64</v>
      </c>
      <c r="E13" s="148" t="s">
        <v>63</v>
      </c>
      <c r="F13" s="148" t="s">
        <v>62</v>
      </c>
      <c r="G13" s="148" t="s">
        <v>189</v>
      </c>
      <c r="H13" s="148" t="s">
        <v>190</v>
      </c>
      <c r="I13" s="149" t="s">
        <v>1</v>
      </c>
    </row>
    <row r="14" spans="2:9" x14ac:dyDescent="0.2">
      <c r="B14" s="150" t="s">
        <v>20</v>
      </c>
      <c r="C14" s="151" t="s">
        <v>61</v>
      </c>
      <c r="D14" s="136">
        <v>5358</v>
      </c>
      <c r="E14" s="136">
        <v>8498</v>
      </c>
      <c r="F14" s="135">
        <v>9653</v>
      </c>
      <c r="G14" s="135">
        <v>9200</v>
      </c>
      <c r="H14" s="135">
        <v>9200</v>
      </c>
      <c r="I14" s="183">
        <f>SUM(D14:H14)</f>
        <v>41909</v>
      </c>
    </row>
    <row r="15" spans="2:9" x14ac:dyDescent="0.2">
      <c r="B15" s="150" t="s">
        <v>20</v>
      </c>
      <c r="C15" s="151"/>
      <c r="D15" s="136"/>
      <c r="E15" s="136"/>
      <c r="F15" s="135"/>
      <c r="G15" s="137"/>
      <c r="H15" s="137"/>
      <c r="I15" s="183">
        <f>SUM(D15:F15)</f>
        <v>0</v>
      </c>
    </row>
    <row r="16" spans="2:9" x14ac:dyDescent="0.2">
      <c r="B16" s="150"/>
      <c r="C16" s="150"/>
      <c r="D16" s="136"/>
      <c r="E16" s="136"/>
      <c r="F16" s="136"/>
      <c r="G16" s="136"/>
      <c r="H16" s="136"/>
      <c r="I16" s="183"/>
    </row>
    <row r="17" spans="2:9" x14ac:dyDescent="0.2">
      <c r="B17" s="152" t="s">
        <v>18</v>
      </c>
      <c r="C17" s="153"/>
      <c r="D17" s="154">
        <f>SUM(D14)</f>
        <v>5358</v>
      </c>
      <c r="E17" s="154">
        <f>SUM(E14)</f>
        <v>8498</v>
      </c>
      <c r="F17" s="154">
        <f>SUM(F14)</f>
        <v>9653</v>
      </c>
      <c r="G17" s="154">
        <f t="shared" ref="G17:H17" si="2">SUM(G14)</f>
        <v>9200</v>
      </c>
      <c r="H17" s="154">
        <f t="shared" si="2"/>
        <v>9200</v>
      </c>
      <c r="I17" s="154">
        <f>SUM(I14:I16)</f>
        <v>41909</v>
      </c>
    </row>
    <row r="18" spans="2:9" x14ac:dyDescent="0.2">
      <c r="B18" s="131"/>
      <c r="C18" s="131"/>
      <c r="D18" s="138"/>
      <c r="E18" s="138"/>
      <c r="F18" s="138"/>
      <c r="G18" s="138"/>
      <c r="H18" s="138"/>
      <c r="I18" s="139"/>
    </row>
    <row r="19" spans="2:9" x14ac:dyDescent="0.2">
      <c r="B19" s="140" t="s">
        <v>6</v>
      </c>
      <c r="C19" s="131"/>
      <c r="D19" s="138"/>
      <c r="E19" s="138"/>
      <c r="F19" s="138"/>
      <c r="G19" s="138"/>
      <c r="H19" s="138"/>
      <c r="I19" s="138"/>
    </row>
    <row r="20" spans="2:9" x14ac:dyDescent="0.2">
      <c r="B20" s="141" t="s">
        <v>196</v>
      </c>
      <c r="C20" s="141"/>
      <c r="D20" s="141"/>
      <c r="E20" s="141"/>
      <c r="F20" s="141"/>
      <c r="G20" s="141"/>
      <c r="H20" s="141"/>
      <c r="I20" s="141"/>
    </row>
    <row r="21" spans="2:9" x14ac:dyDescent="0.2">
      <c r="B21" s="142" t="s">
        <v>197</v>
      </c>
      <c r="C21" s="142"/>
      <c r="D21" s="142"/>
      <c r="E21" s="142"/>
      <c r="F21" s="142"/>
      <c r="G21" s="142"/>
      <c r="H21" s="142"/>
      <c r="I21" s="142"/>
    </row>
    <row r="22" spans="2:9" x14ac:dyDescent="0.2">
      <c r="B22" s="142" t="s">
        <v>198</v>
      </c>
      <c r="C22" s="142"/>
      <c r="D22" s="142"/>
      <c r="E22" s="142"/>
      <c r="F22" s="142"/>
      <c r="G22" s="142"/>
      <c r="H22" s="142"/>
      <c r="I22" s="142"/>
    </row>
    <row r="23" spans="2:9" x14ac:dyDescent="0.2">
      <c r="B23" s="142" t="s">
        <v>199</v>
      </c>
      <c r="C23" s="142"/>
      <c r="D23" s="142"/>
      <c r="E23" s="142"/>
      <c r="F23" s="142"/>
      <c r="G23" s="142"/>
      <c r="H23" s="142"/>
      <c r="I23" s="142"/>
    </row>
    <row r="24" spans="2:9" x14ac:dyDescent="0.2">
      <c r="B24" s="142" t="s">
        <v>200</v>
      </c>
      <c r="C24" s="142"/>
      <c r="D24" s="142"/>
      <c r="E24" s="142"/>
      <c r="F24" s="142"/>
      <c r="G24" s="142"/>
      <c r="H24" s="142"/>
      <c r="I24" s="142"/>
    </row>
    <row r="25" spans="2:9" x14ac:dyDescent="0.2">
      <c r="B25" s="131"/>
      <c r="C25" s="131"/>
      <c r="D25" s="138"/>
      <c r="E25" s="138"/>
      <c r="F25" s="138"/>
      <c r="G25" s="138"/>
      <c r="H25" s="138"/>
      <c r="I25" s="138"/>
    </row>
    <row r="26" spans="2:9" x14ac:dyDescent="0.2">
      <c r="B26" s="128" t="s">
        <v>2</v>
      </c>
      <c r="C26" s="129"/>
      <c r="D26" s="129"/>
      <c r="E26" s="129"/>
      <c r="F26" s="129"/>
      <c r="G26" s="129"/>
      <c r="H26" s="129"/>
      <c r="I26" s="129"/>
    </row>
    <row r="27" spans="2:9" x14ac:dyDescent="0.2">
      <c r="B27" s="143" t="s">
        <v>11</v>
      </c>
      <c r="C27" s="144"/>
      <c r="D27" s="144"/>
      <c r="E27" s="144"/>
      <c r="F27" s="144"/>
      <c r="G27" s="144"/>
      <c r="H27" s="144"/>
      <c r="I27" s="144"/>
    </row>
    <row r="28" spans="2:9" x14ac:dyDescent="0.2">
      <c r="B28" s="358" t="s">
        <v>276</v>
      </c>
      <c r="C28" s="342"/>
      <c r="D28" s="342"/>
      <c r="E28" s="342"/>
      <c r="F28" s="342"/>
      <c r="G28" s="342"/>
      <c r="H28" s="342"/>
      <c r="I28" s="342"/>
    </row>
    <row r="29" spans="2:9" x14ac:dyDescent="0.2">
      <c r="B29" s="343"/>
      <c r="C29" s="343"/>
      <c r="D29" s="343"/>
      <c r="E29" s="343"/>
      <c r="F29" s="343"/>
      <c r="G29" s="343"/>
      <c r="H29" s="343"/>
      <c r="I29" s="343"/>
    </row>
    <row r="30" spans="2:9" x14ac:dyDescent="0.2">
      <c r="B30" s="145"/>
      <c r="C30" s="146"/>
      <c r="D30" s="146"/>
      <c r="E30" s="146"/>
      <c r="F30" s="146"/>
      <c r="G30" s="146"/>
      <c r="H30" s="146"/>
      <c r="I30" s="146"/>
    </row>
  </sheetData>
  <mergeCells count="1">
    <mergeCell ref="B28:I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L46"/>
  <sheetViews>
    <sheetView showGridLines="0" zoomScale="90" zoomScaleNormal="90" workbookViewId="0">
      <selection activeCell="G29" sqref="G29"/>
    </sheetView>
  </sheetViews>
  <sheetFormatPr defaultColWidth="9.140625" defaultRowHeight="12.75" x14ac:dyDescent="0.2"/>
  <cols>
    <col min="1" max="1" width="2.28515625" style="1" customWidth="1"/>
    <col min="2" max="2" width="47.5703125" style="1" customWidth="1"/>
    <col min="3" max="3" width="13.5703125" style="1" customWidth="1"/>
    <col min="4" max="4" width="15.140625" style="60" bestFit="1" customWidth="1"/>
    <col min="5" max="5" width="9.140625" style="70"/>
    <col min="6" max="6" width="9.140625" style="57"/>
    <col min="7" max="15" width="9.140625" style="66"/>
    <col min="16" max="16" width="9.140625" style="1"/>
    <col min="17" max="18" width="9.140625" style="28"/>
    <col min="19" max="19" width="2.85546875" style="1" customWidth="1"/>
    <col min="20" max="20" width="51.85546875" style="1" customWidth="1"/>
    <col min="21" max="21" width="13.5703125" style="1" customWidth="1"/>
    <col min="22" max="22" width="15.140625" style="1" customWidth="1"/>
    <col min="23" max="36" width="9.140625" style="1"/>
    <col min="37" max="37" width="3.85546875" style="1" customWidth="1"/>
    <col min="38" max="38" width="54" style="1" customWidth="1"/>
    <col min="39" max="39" width="13.5703125" style="1" customWidth="1"/>
    <col min="40" max="40" width="15.140625" style="1" customWidth="1"/>
    <col min="41" max="43" width="9.140625" style="1"/>
    <col min="44" max="44" width="10" style="1" customWidth="1"/>
    <col min="45" max="54" width="9.140625" style="1"/>
    <col min="55" max="55" width="4.7109375" style="1" customWidth="1"/>
    <col min="56" max="56" width="49.42578125" style="1" customWidth="1"/>
    <col min="57" max="57" width="13.5703125" style="1" customWidth="1"/>
    <col min="58" max="58" width="15.140625" style="1" customWidth="1"/>
    <col min="59" max="72" width="9.140625" style="1"/>
    <col min="73" max="73" width="4.42578125" style="1" customWidth="1"/>
    <col min="74" max="74" width="49.42578125" style="1" customWidth="1"/>
    <col min="75" max="75" width="13.5703125" style="1" customWidth="1"/>
    <col min="76" max="76" width="15.140625" style="1" customWidth="1"/>
    <col min="77" max="16384" width="9.140625" style="1"/>
  </cols>
  <sheetData>
    <row r="2" spans="1:90" x14ac:dyDescent="0.2">
      <c r="B2" s="163" t="s">
        <v>55</v>
      </c>
      <c r="C2" s="164"/>
      <c r="D2" s="164"/>
      <c r="E2" s="164"/>
      <c r="F2" s="164"/>
      <c r="G2" s="164"/>
      <c r="H2" s="164"/>
      <c r="I2" s="336" t="s">
        <v>218</v>
      </c>
      <c r="J2" s="336"/>
      <c r="K2" s="336"/>
      <c r="L2" s="336"/>
      <c r="M2" s="336"/>
      <c r="N2" s="336"/>
      <c r="O2" s="336"/>
      <c r="P2" s="336"/>
      <c r="Q2" s="336"/>
      <c r="R2" s="336"/>
      <c r="T2" s="163" t="s">
        <v>55</v>
      </c>
      <c r="U2" s="164"/>
      <c r="V2" s="164"/>
      <c r="W2" s="164"/>
      <c r="X2" s="164"/>
      <c r="Y2" s="164"/>
      <c r="Z2" s="164"/>
      <c r="AA2" s="336" t="s">
        <v>218</v>
      </c>
      <c r="AB2" s="336"/>
      <c r="AC2" s="336"/>
      <c r="AD2" s="336"/>
      <c r="AE2" s="336"/>
      <c r="AF2" s="336"/>
      <c r="AG2" s="336"/>
      <c r="AH2" s="336"/>
      <c r="AI2" s="336"/>
      <c r="AJ2" s="336"/>
      <c r="AL2" s="164" t="s">
        <v>55</v>
      </c>
      <c r="AM2" s="164"/>
      <c r="AN2" s="164"/>
      <c r="AO2" s="164"/>
      <c r="AP2" s="164"/>
      <c r="AQ2" s="164"/>
      <c r="AR2" s="164"/>
      <c r="AS2" s="336" t="s">
        <v>218</v>
      </c>
      <c r="AT2" s="336"/>
      <c r="AU2" s="336"/>
      <c r="AV2" s="336"/>
      <c r="AW2" s="336"/>
      <c r="AX2" s="336"/>
      <c r="AY2" s="336"/>
      <c r="AZ2" s="336"/>
      <c r="BA2" s="336"/>
      <c r="BB2" s="336"/>
      <c r="BD2" s="163" t="s">
        <v>55</v>
      </c>
      <c r="BE2" s="164"/>
      <c r="BF2" s="164"/>
      <c r="BG2" s="164"/>
      <c r="BH2" s="164"/>
      <c r="BI2" s="164"/>
      <c r="BJ2" s="164"/>
      <c r="BK2" s="336" t="s">
        <v>218</v>
      </c>
      <c r="BL2" s="336"/>
      <c r="BM2" s="336"/>
      <c r="BN2" s="336"/>
      <c r="BO2" s="336"/>
      <c r="BP2" s="336"/>
      <c r="BQ2" s="336"/>
      <c r="BR2" s="336"/>
      <c r="BS2" s="336"/>
      <c r="BT2" s="336"/>
      <c r="BV2" s="163" t="s">
        <v>55</v>
      </c>
      <c r="BW2" s="164"/>
      <c r="BX2" s="164"/>
      <c r="BY2" s="164"/>
      <c r="BZ2" s="164"/>
      <c r="CA2" s="164"/>
      <c r="CB2" s="164"/>
      <c r="CC2" s="336" t="s">
        <v>218</v>
      </c>
      <c r="CD2" s="336"/>
      <c r="CE2" s="336"/>
      <c r="CF2" s="336"/>
      <c r="CG2" s="336"/>
      <c r="CH2" s="336"/>
      <c r="CI2" s="336"/>
      <c r="CJ2" s="336"/>
      <c r="CK2" s="336"/>
      <c r="CL2" s="336"/>
    </row>
    <row r="3" spans="1:90" ht="15.75" x14ac:dyDescent="0.25">
      <c r="B3" s="48" t="s">
        <v>82</v>
      </c>
      <c r="C3" s="76"/>
      <c r="D3" s="34"/>
      <c r="E3" s="67"/>
      <c r="F3" s="52"/>
      <c r="G3" s="61"/>
      <c r="H3" s="61"/>
      <c r="I3" s="337" t="s">
        <v>219</v>
      </c>
      <c r="J3" s="337"/>
      <c r="K3" s="337"/>
      <c r="L3" s="337"/>
      <c r="M3" s="337"/>
      <c r="N3" s="337"/>
      <c r="O3" s="337"/>
      <c r="P3" s="337"/>
      <c r="Q3" s="337"/>
      <c r="R3" s="337"/>
      <c r="T3" s="48" t="s">
        <v>91</v>
      </c>
      <c r="U3" s="76"/>
      <c r="V3" s="34"/>
      <c r="W3" s="67"/>
      <c r="X3" s="52"/>
      <c r="Y3" s="61"/>
      <c r="Z3" s="61"/>
      <c r="AA3" s="337" t="s">
        <v>219</v>
      </c>
      <c r="AB3" s="337"/>
      <c r="AC3" s="337"/>
      <c r="AD3" s="337"/>
      <c r="AE3" s="337"/>
      <c r="AF3" s="337"/>
      <c r="AG3" s="337"/>
      <c r="AH3" s="337"/>
      <c r="AI3" s="337"/>
      <c r="AJ3" s="337"/>
      <c r="AL3" s="48" t="s">
        <v>92</v>
      </c>
      <c r="AM3" s="76"/>
      <c r="AN3" s="34"/>
      <c r="AO3" s="67"/>
      <c r="AP3" s="52"/>
      <c r="AQ3" s="61"/>
      <c r="AR3" s="61"/>
      <c r="AS3" s="337" t="s">
        <v>219</v>
      </c>
      <c r="AT3" s="337"/>
      <c r="AU3" s="337"/>
      <c r="AV3" s="337"/>
      <c r="AW3" s="337"/>
      <c r="AX3" s="337"/>
      <c r="AY3" s="337"/>
      <c r="AZ3" s="337"/>
      <c r="BA3" s="337"/>
      <c r="BB3" s="337"/>
      <c r="BD3" s="48" t="s">
        <v>93</v>
      </c>
      <c r="BE3" s="76"/>
      <c r="BF3" s="34"/>
      <c r="BG3" s="67"/>
      <c r="BH3" s="52"/>
      <c r="BI3" s="61"/>
      <c r="BJ3" s="61"/>
      <c r="BK3" s="337" t="s">
        <v>219</v>
      </c>
      <c r="BL3" s="337"/>
      <c r="BM3" s="337"/>
      <c r="BN3" s="337"/>
      <c r="BO3" s="337"/>
      <c r="BP3" s="337"/>
      <c r="BQ3" s="337"/>
      <c r="BR3" s="337"/>
      <c r="BS3" s="337"/>
      <c r="BT3" s="337"/>
      <c r="BV3" s="48" t="s">
        <v>102</v>
      </c>
      <c r="BW3" s="76"/>
      <c r="BX3" s="34"/>
      <c r="BY3" s="67"/>
      <c r="BZ3" s="52"/>
      <c r="CA3" s="61"/>
      <c r="CB3" s="61"/>
      <c r="CC3" s="337" t="s">
        <v>219</v>
      </c>
      <c r="CD3" s="337"/>
      <c r="CE3" s="337"/>
      <c r="CF3" s="337"/>
      <c r="CG3" s="337"/>
      <c r="CH3" s="337"/>
      <c r="CI3" s="337"/>
      <c r="CJ3" s="337"/>
      <c r="CK3" s="337"/>
      <c r="CL3" s="337"/>
    </row>
    <row r="4" spans="1:90" s="20" customFormat="1" ht="3" customHeight="1" x14ac:dyDescent="0.2">
      <c r="B4" s="22"/>
      <c r="C4" s="22"/>
      <c r="D4" s="58"/>
      <c r="E4" s="68"/>
      <c r="F4" s="53"/>
      <c r="G4" s="62"/>
      <c r="H4" s="62"/>
      <c r="I4" s="62"/>
      <c r="J4" s="62"/>
      <c r="K4" s="62"/>
      <c r="L4" s="62"/>
      <c r="M4" s="62"/>
      <c r="N4" s="62"/>
      <c r="O4" s="62"/>
      <c r="P4" s="22"/>
      <c r="Q4" s="22"/>
      <c r="R4" s="22"/>
      <c r="T4" s="22"/>
      <c r="U4" s="22"/>
      <c r="V4" s="58"/>
      <c r="W4" s="68"/>
      <c r="X4" s="53"/>
      <c r="Y4" s="62"/>
      <c r="Z4" s="62"/>
      <c r="AA4" s="62"/>
      <c r="AB4" s="62"/>
      <c r="AC4" s="62"/>
      <c r="AD4" s="62"/>
      <c r="AE4" s="62"/>
      <c r="AF4" s="62"/>
      <c r="AG4" s="62"/>
      <c r="AH4" s="22"/>
      <c r="AI4" s="22"/>
      <c r="AJ4" s="22"/>
      <c r="AL4" s="22"/>
      <c r="AM4" s="22"/>
      <c r="AN4" s="58"/>
      <c r="AO4" s="68"/>
      <c r="AP4" s="53"/>
      <c r="AQ4" s="62"/>
      <c r="AR4" s="62"/>
      <c r="AS4" s="62"/>
      <c r="AT4" s="62"/>
      <c r="AU4" s="62"/>
      <c r="AV4" s="62"/>
      <c r="AW4" s="62"/>
      <c r="AX4" s="62"/>
      <c r="AY4" s="62"/>
      <c r="AZ4" s="22"/>
      <c r="BA4" s="22"/>
      <c r="BB4" s="22"/>
      <c r="BD4" s="22"/>
      <c r="BE4" s="22"/>
      <c r="BF4" s="58"/>
      <c r="BG4" s="68"/>
      <c r="BH4" s="53"/>
      <c r="BI4" s="62"/>
      <c r="BJ4" s="62"/>
      <c r="BK4" s="62"/>
      <c r="BL4" s="62"/>
      <c r="BM4" s="62"/>
      <c r="BN4" s="62"/>
      <c r="BO4" s="62"/>
      <c r="BP4" s="62"/>
      <c r="BQ4" s="62"/>
      <c r="BR4" s="22"/>
      <c r="BS4" s="22"/>
      <c r="BT4" s="22"/>
      <c r="BV4" s="22"/>
      <c r="BW4" s="22"/>
      <c r="BX4" s="58"/>
      <c r="BY4" s="68"/>
      <c r="BZ4" s="53"/>
      <c r="CA4" s="62"/>
      <c r="CB4" s="62"/>
      <c r="CC4" s="62"/>
      <c r="CD4" s="62"/>
      <c r="CE4" s="62"/>
      <c r="CF4" s="62"/>
      <c r="CG4" s="62"/>
      <c r="CH4" s="62"/>
      <c r="CI4" s="62"/>
      <c r="CJ4" s="22"/>
      <c r="CK4" s="22"/>
      <c r="CL4" s="22"/>
    </row>
    <row r="5" spans="1:90" ht="76.5" x14ac:dyDescent="0.2">
      <c r="B5" s="23" t="s">
        <v>19</v>
      </c>
      <c r="C5" s="23" t="s">
        <v>85</v>
      </c>
      <c r="D5" s="23" t="s">
        <v>32</v>
      </c>
      <c r="E5" s="165" t="s">
        <v>71</v>
      </c>
      <c r="F5" s="166" t="s">
        <v>34</v>
      </c>
      <c r="G5" s="165" t="s">
        <v>33</v>
      </c>
      <c r="H5" s="165" t="s">
        <v>207</v>
      </c>
      <c r="I5" s="165" t="s">
        <v>208</v>
      </c>
      <c r="J5" s="165" t="s">
        <v>209</v>
      </c>
      <c r="K5" s="165" t="s">
        <v>210</v>
      </c>
      <c r="L5" s="167" t="s">
        <v>211</v>
      </c>
      <c r="M5" s="167" t="s">
        <v>212</v>
      </c>
      <c r="N5" s="165" t="s">
        <v>213</v>
      </c>
      <c r="O5" s="165" t="s">
        <v>214</v>
      </c>
      <c r="P5" s="165" t="s">
        <v>215</v>
      </c>
      <c r="Q5" s="165" t="s">
        <v>216</v>
      </c>
      <c r="R5" s="165" t="s">
        <v>217</v>
      </c>
      <c r="S5" s="37"/>
      <c r="T5" s="23" t="s">
        <v>19</v>
      </c>
      <c r="U5" s="23" t="s">
        <v>85</v>
      </c>
      <c r="V5" s="23" t="s">
        <v>32</v>
      </c>
      <c r="W5" s="165" t="s">
        <v>71</v>
      </c>
      <c r="X5" s="166" t="s">
        <v>34</v>
      </c>
      <c r="Y5" s="165" t="s">
        <v>33</v>
      </c>
      <c r="Z5" s="165" t="s">
        <v>207</v>
      </c>
      <c r="AA5" s="165" t="s">
        <v>208</v>
      </c>
      <c r="AB5" s="165" t="s">
        <v>209</v>
      </c>
      <c r="AC5" s="165" t="s">
        <v>210</v>
      </c>
      <c r="AD5" s="167" t="s">
        <v>211</v>
      </c>
      <c r="AE5" s="167" t="s">
        <v>212</v>
      </c>
      <c r="AF5" s="165" t="s">
        <v>213</v>
      </c>
      <c r="AG5" s="165" t="s">
        <v>214</v>
      </c>
      <c r="AH5" s="165" t="s">
        <v>215</v>
      </c>
      <c r="AI5" s="165" t="s">
        <v>216</v>
      </c>
      <c r="AJ5" s="165" t="s">
        <v>217</v>
      </c>
      <c r="AL5" s="23" t="s">
        <v>19</v>
      </c>
      <c r="AM5" s="23" t="s">
        <v>85</v>
      </c>
      <c r="AN5" s="23" t="s">
        <v>32</v>
      </c>
      <c r="AO5" s="165" t="s">
        <v>71</v>
      </c>
      <c r="AP5" s="166" t="s">
        <v>34</v>
      </c>
      <c r="AQ5" s="165" t="s">
        <v>33</v>
      </c>
      <c r="AR5" s="165" t="s">
        <v>207</v>
      </c>
      <c r="AS5" s="165" t="s">
        <v>208</v>
      </c>
      <c r="AT5" s="165" t="s">
        <v>209</v>
      </c>
      <c r="AU5" s="165" t="s">
        <v>210</v>
      </c>
      <c r="AV5" s="167" t="s">
        <v>211</v>
      </c>
      <c r="AW5" s="167" t="s">
        <v>212</v>
      </c>
      <c r="AX5" s="165" t="s">
        <v>213</v>
      </c>
      <c r="AY5" s="165" t="s">
        <v>214</v>
      </c>
      <c r="AZ5" s="165" t="s">
        <v>215</v>
      </c>
      <c r="BA5" s="165" t="s">
        <v>216</v>
      </c>
      <c r="BB5" s="165" t="s">
        <v>217</v>
      </c>
      <c r="BD5" s="23" t="s">
        <v>19</v>
      </c>
      <c r="BE5" s="23" t="s">
        <v>85</v>
      </c>
      <c r="BF5" s="23" t="s">
        <v>32</v>
      </c>
      <c r="BG5" s="165" t="s">
        <v>71</v>
      </c>
      <c r="BH5" s="166" t="s">
        <v>34</v>
      </c>
      <c r="BI5" s="165" t="s">
        <v>33</v>
      </c>
      <c r="BJ5" s="165" t="s">
        <v>207</v>
      </c>
      <c r="BK5" s="165" t="s">
        <v>208</v>
      </c>
      <c r="BL5" s="165" t="s">
        <v>209</v>
      </c>
      <c r="BM5" s="165" t="s">
        <v>210</v>
      </c>
      <c r="BN5" s="167" t="s">
        <v>211</v>
      </c>
      <c r="BO5" s="167" t="s">
        <v>212</v>
      </c>
      <c r="BP5" s="165" t="s">
        <v>213</v>
      </c>
      <c r="BQ5" s="165" t="s">
        <v>214</v>
      </c>
      <c r="BR5" s="165" t="s">
        <v>215</v>
      </c>
      <c r="BS5" s="165" t="s">
        <v>216</v>
      </c>
      <c r="BT5" s="165" t="s">
        <v>217</v>
      </c>
      <c r="BV5" s="23" t="s">
        <v>19</v>
      </c>
      <c r="BW5" s="23" t="s">
        <v>85</v>
      </c>
      <c r="BX5" s="23" t="s">
        <v>32</v>
      </c>
      <c r="BY5" s="165" t="s">
        <v>71</v>
      </c>
      <c r="BZ5" s="166" t="s">
        <v>34</v>
      </c>
      <c r="CA5" s="165" t="s">
        <v>33</v>
      </c>
      <c r="CB5" s="165" t="s">
        <v>207</v>
      </c>
      <c r="CC5" s="165" t="s">
        <v>208</v>
      </c>
      <c r="CD5" s="165" t="s">
        <v>209</v>
      </c>
      <c r="CE5" s="165" t="s">
        <v>210</v>
      </c>
      <c r="CF5" s="167" t="s">
        <v>211</v>
      </c>
      <c r="CG5" s="167" t="s">
        <v>212</v>
      </c>
      <c r="CH5" s="165" t="s">
        <v>213</v>
      </c>
      <c r="CI5" s="165" t="s">
        <v>214</v>
      </c>
      <c r="CJ5" s="165" t="s">
        <v>215</v>
      </c>
      <c r="CK5" s="165" t="s">
        <v>216</v>
      </c>
      <c r="CL5" s="165" t="s">
        <v>217</v>
      </c>
    </row>
    <row r="6" spans="1:90" x14ac:dyDescent="0.2">
      <c r="B6" s="174" t="s">
        <v>83</v>
      </c>
      <c r="C6" s="175"/>
      <c r="D6" s="175"/>
      <c r="E6" s="175"/>
      <c r="F6" s="175"/>
      <c r="G6" s="175"/>
      <c r="H6" s="175"/>
      <c r="I6" s="175"/>
      <c r="J6" s="175"/>
      <c r="K6" s="175"/>
      <c r="L6" s="175"/>
      <c r="M6" s="175"/>
      <c r="N6" s="175"/>
      <c r="O6" s="175"/>
      <c r="P6" s="175"/>
      <c r="Q6" s="175"/>
      <c r="R6" s="175"/>
      <c r="S6" s="16"/>
      <c r="T6" s="174" t="s">
        <v>94</v>
      </c>
      <c r="U6" s="175"/>
      <c r="V6" s="175"/>
      <c r="W6" s="175"/>
      <c r="X6" s="175"/>
      <c r="Y6" s="175"/>
      <c r="Z6" s="175"/>
      <c r="AA6" s="175"/>
      <c r="AB6" s="175"/>
      <c r="AC6" s="175"/>
      <c r="AD6" s="175"/>
      <c r="AE6" s="175"/>
      <c r="AF6" s="175"/>
      <c r="AG6" s="175"/>
      <c r="AH6" s="175"/>
      <c r="AI6" s="175"/>
      <c r="AJ6" s="175"/>
      <c r="AL6" s="174" t="s">
        <v>83</v>
      </c>
      <c r="AM6" s="175"/>
      <c r="AN6" s="175"/>
      <c r="AO6" s="175"/>
      <c r="AP6" s="175"/>
      <c r="AQ6" s="175"/>
      <c r="AR6" s="175"/>
      <c r="AS6" s="175"/>
      <c r="AT6" s="175"/>
      <c r="AU6" s="175"/>
      <c r="AV6" s="175"/>
      <c r="AW6" s="175"/>
      <c r="AX6" s="175"/>
      <c r="AY6" s="175"/>
      <c r="AZ6" s="175"/>
      <c r="BA6" s="175"/>
      <c r="BB6" s="175"/>
      <c r="BD6" s="174" t="s">
        <v>101</v>
      </c>
      <c r="BE6" s="175"/>
      <c r="BF6" s="175"/>
      <c r="BG6" s="175"/>
      <c r="BH6" s="175"/>
      <c r="BI6" s="175"/>
      <c r="BJ6" s="175"/>
      <c r="BK6" s="175"/>
      <c r="BL6" s="175"/>
      <c r="BM6" s="175"/>
      <c r="BN6" s="175"/>
      <c r="BO6" s="175"/>
      <c r="BP6" s="175"/>
      <c r="BQ6" s="175"/>
      <c r="BR6" s="175"/>
      <c r="BS6" s="175"/>
      <c r="BT6" s="175"/>
      <c r="BV6" s="174" t="s">
        <v>101</v>
      </c>
      <c r="BW6" s="175"/>
      <c r="BX6" s="175"/>
      <c r="BY6" s="175"/>
      <c r="BZ6" s="175"/>
      <c r="CA6" s="175"/>
      <c r="CB6" s="175"/>
      <c r="CC6" s="175"/>
      <c r="CD6" s="175"/>
      <c r="CE6" s="175"/>
      <c r="CF6" s="175"/>
      <c r="CG6" s="175"/>
      <c r="CH6" s="175"/>
      <c r="CI6" s="175"/>
      <c r="CJ6" s="175"/>
      <c r="CK6" s="175"/>
      <c r="CL6" s="175"/>
    </row>
    <row r="7" spans="1:90" x14ac:dyDescent="0.2">
      <c r="B7" s="51" t="s">
        <v>89</v>
      </c>
      <c r="C7" s="77" t="s">
        <v>79</v>
      </c>
      <c r="D7" s="50" t="s">
        <v>88</v>
      </c>
      <c r="E7" s="64">
        <v>0.5</v>
      </c>
      <c r="F7" s="179">
        <v>1</v>
      </c>
      <c r="G7" s="72">
        <f>F7*E7</f>
        <v>0.5</v>
      </c>
      <c r="H7" s="176">
        <v>0</v>
      </c>
      <c r="I7" s="72">
        <f>IF(H7=0,VLOOKUP(D:D,[1]Inputs!$B$20:$H$25,7,FALSE)*G7,VLOOKUP(D:D,[1]Inputs!$B$20:$I$25,8,FALSE)*G7)</f>
        <v>51.630298810072496</v>
      </c>
      <c r="J7" s="72">
        <f>VLOOKUP(D:D,[1]Inputs!$C$54:$G$59,5,FALSE)*G7</f>
        <v>9.8662181441731587</v>
      </c>
      <c r="K7" s="72"/>
      <c r="L7" s="72"/>
      <c r="M7" s="72"/>
      <c r="N7" s="72">
        <f>SUM(I7:K7)</f>
        <v>61.496516954245656</v>
      </c>
      <c r="O7" s="72">
        <f>[1]Inputs!$M$43*N7</f>
        <v>28.652863764574672</v>
      </c>
      <c r="P7" s="72">
        <f>[1]Inputs!$M$48*N7</f>
        <v>9.8626628823721081</v>
      </c>
      <c r="Q7" s="72">
        <f>[1]Inputs!$H$13*SUM(N7:P7)</f>
        <v>6.3427638051876247</v>
      </c>
      <c r="R7" s="72">
        <f t="shared" ref="R7:R9" si="0">SUM(N7:Q7)</f>
        <v>106.35480740638006</v>
      </c>
      <c r="T7" s="168" t="s">
        <v>95</v>
      </c>
      <c r="U7" s="169" t="s">
        <v>79</v>
      </c>
      <c r="V7" s="170" t="s">
        <v>88</v>
      </c>
      <c r="W7" s="171">
        <v>0.6</v>
      </c>
      <c r="X7" s="172">
        <v>1</v>
      </c>
      <c r="Y7" s="173">
        <f>X7*W7</f>
        <v>0.6</v>
      </c>
      <c r="Z7" s="176">
        <v>0</v>
      </c>
      <c r="AA7" s="72">
        <f>IF(Z7=0,VLOOKUP(V:V,[1]Inputs!$B$20:$H$25,7,FALSE)*Y7,VLOOKUP(V:V,[1]Inputs!$B$20:$I$25,8,FALSE)*Y7)</f>
        <v>61.956358572086991</v>
      </c>
      <c r="AB7" s="72">
        <f>VLOOKUP(V:V,[1]Inputs!$C$54:$G$59,5,FALSE)*Y7</f>
        <v>11.839461773007789</v>
      </c>
      <c r="AC7" s="72"/>
      <c r="AD7" s="72"/>
      <c r="AE7" s="72"/>
      <c r="AF7" s="72">
        <f>SUM(AA7:AC7)</f>
        <v>73.795820345094782</v>
      </c>
      <c r="AG7" s="72">
        <f>[1]Inputs!$M$43*AF7</f>
        <v>34.383436517489606</v>
      </c>
      <c r="AH7" s="72">
        <f>[1]Inputs!$M$48*AF7</f>
        <v>11.835195458846529</v>
      </c>
      <c r="AI7" s="72">
        <f>[1]Inputs!$H$13*SUM(AF7:AH7)</f>
        <v>7.6113165662251498</v>
      </c>
      <c r="AJ7" s="72">
        <f t="shared" ref="AJ7:AJ9" si="1">SUM(AF7:AI7)</f>
        <v>127.62576888765608</v>
      </c>
      <c r="AL7" s="168" t="s">
        <v>89</v>
      </c>
      <c r="AM7" s="169" t="s">
        <v>79</v>
      </c>
      <c r="AN7" s="170" t="s">
        <v>88</v>
      </c>
      <c r="AO7" s="171">
        <v>0.5</v>
      </c>
      <c r="AP7" s="172">
        <v>1</v>
      </c>
      <c r="AQ7" s="173">
        <f>AP7*AO7</f>
        <v>0.5</v>
      </c>
      <c r="AR7" s="176">
        <v>0</v>
      </c>
      <c r="AS7" s="72">
        <f>IF(AR7=0,VLOOKUP(AN:AN,[1]Inputs!$B$20:$H$25,7,FALSE)*AQ7,VLOOKUP(AN:AN,[1]Inputs!$B$20:$I$25,8,FALSE)*AQ7)</f>
        <v>51.630298810072496</v>
      </c>
      <c r="AT7" s="72">
        <f>VLOOKUP(AN:AN,[1]Inputs!$C$54:$G$59,5,FALSE)*AQ7</f>
        <v>9.8662181441731587</v>
      </c>
      <c r="AU7" s="72"/>
      <c r="AV7" s="72"/>
      <c r="AW7" s="72"/>
      <c r="AX7" s="72">
        <f>SUM(AS7:AU7)</f>
        <v>61.496516954245656</v>
      </c>
      <c r="AY7" s="72">
        <f>[1]Inputs!$M$43*AX7</f>
        <v>28.652863764574672</v>
      </c>
      <c r="AZ7" s="72">
        <f>[1]Inputs!$M$48*AX7</f>
        <v>9.8626628823721081</v>
      </c>
      <c r="BA7" s="72">
        <f>[1]Inputs!$H$13*SUM(AX7:AZ7)</f>
        <v>6.3427638051876247</v>
      </c>
      <c r="BB7" s="72">
        <f t="shared" ref="BB7:BB9" si="2">SUM(AX7:BA7)</f>
        <v>106.35480740638006</v>
      </c>
      <c r="BD7" s="168" t="s">
        <v>100</v>
      </c>
      <c r="BE7" s="169"/>
      <c r="BF7" s="170" t="s">
        <v>88</v>
      </c>
      <c r="BG7" s="171"/>
      <c r="BH7" s="172"/>
      <c r="BI7" s="173">
        <v>1</v>
      </c>
      <c r="BJ7" s="176">
        <v>0</v>
      </c>
      <c r="BK7" s="72">
        <f>IF(BJ7=0,VLOOKUP(BF:BF,[1]Inputs!$B$20:$H$25,7,FALSE)*BI7,VLOOKUP(BF:BF,[1]Inputs!$B$20:$I$25,8,FALSE)*BI7)</f>
        <v>103.26059762014499</v>
      </c>
      <c r="BL7" s="72">
        <f>VLOOKUP(BF:BF,[1]Inputs!$C$54:$G$59,5,FALSE)*BI7</f>
        <v>19.732436288346317</v>
      </c>
      <c r="BM7" s="72"/>
      <c r="BN7" s="72"/>
      <c r="BO7" s="72"/>
      <c r="BP7" s="72">
        <f>SUM(BK7:BM7)</f>
        <v>122.99303390849131</v>
      </c>
      <c r="BQ7" s="72">
        <f>[1]Inputs!$M$43*BP7</f>
        <v>57.305727529149344</v>
      </c>
      <c r="BR7" s="72">
        <f>[1]Inputs!$M$48*BP7</f>
        <v>19.725325764744216</v>
      </c>
      <c r="BS7" s="72">
        <f>[1]Inputs!$H$13*SUM(BP7:BR7)</f>
        <v>12.685527610375249</v>
      </c>
      <c r="BT7" s="72">
        <f t="shared" ref="BT7" si="3">SUM(BP7:BS7)</f>
        <v>212.70961481276012</v>
      </c>
      <c r="BV7" s="168" t="s">
        <v>103</v>
      </c>
      <c r="BW7" s="169"/>
      <c r="BX7" s="170" t="s">
        <v>88</v>
      </c>
      <c r="BY7" s="171"/>
      <c r="BZ7" s="172"/>
      <c r="CA7" s="173">
        <v>1</v>
      </c>
      <c r="CB7" s="176">
        <v>0</v>
      </c>
      <c r="CC7" s="72">
        <f>IF(CB7=0,VLOOKUP(BX:BX,[1]Inputs!$B$20:$H$25,7,FALSE)*CA7,VLOOKUP(BX:BX,[1]Inputs!$B$20:$I$25,8,FALSE)*CA7)</f>
        <v>103.26059762014499</v>
      </c>
      <c r="CD7" s="72">
        <f>VLOOKUP(BX:BX,[1]Inputs!$C$54:$G$59,5,FALSE)*CA7</f>
        <v>19.732436288346317</v>
      </c>
      <c r="CE7" s="72"/>
      <c r="CF7" s="72"/>
      <c r="CG7" s="72"/>
      <c r="CH7" s="72">
        <f>SUM(CC7:CE7)</f>
        <v>122.99303390849131</v>
      </c>
      <c r="CI7" s="72">
        <f>[1]Inputs!$M$43*CH7</f>
        <v>57.305727529149344</v>
      </c>
      <c r="CJ7" s="72">
        <f>[1]Inputs!$M$48*CH7</f>
        <v>19.725325764744216</v>
      </c>
      <c r="CK7" s="72">
        <f>[1]Inputs!$H$13*SUM(CH7:CJ7)</f>
        <v>12.685527610375249</v>
      </c>
      <c r="CL7" s="72">
        <f t="shared" ref="CL7" si="4">SUM(CH7:CK7)</f>
        <v>212.70961481276012</v>
      </c>
    </row>
    <row r="8" spans="1:90" x14ac:dyDescent="0.2">
      <c r="B8" s="51" t="s">
        <v>89</v>
      </c>
      <c r="C8" s="77" t="s">
        <v>86</v>
      </c>
      <c r="D8" s="50" t="s">
        <v>88</v>
      </c>
      <c r="E8" s="64">
        <v>1.2</v>
      </c>
      <c r="F8" s="179">
        <v>1</v>
      </c>
      <c r="G8" s="72">
        <f t="shared" ref="G8:G9" si="5">F8*E8</f>
        <v>1.2</v>
      </c>
      <c r="H8" s="176">
        <v>0</v>
      </c>
      <c r="I8" s="72">
        <f>IF(H8=0,VLOOKUP(D:D,[1]Inputs!$B$20:$H$25,7,FALSE)*G8,VLOOKUP(D:D,[1]Inputs!$B$20:$I$25,8,FALSE)*G8)</f>
        <v>123.91271714417398</v>
      </c>
      <c r="J8" s="72">
        <f>VLOOKUP(D:D,[1]Inputs!$C$54:$G$59,5,FALSE)*G8</f>
        <v>23.678923546015579</v>
      </c>
      <c r="K8" s="72"/>
      <c r="L8" s="72"/>
      <c r="M8" s="72"/>
      <c r="N8" s="72">
        <f t="shared" ref="N8:N9" si="6">SUM(I8:K8)</f>
        <v>147.59164069018956</v>
      </c>
      <c r="O8" s="72">
        <f>[1]Inputs!$M$43*N8</f>
        <v>68.766873034979213</v>
      </c>
      <c r="P8" s="72">
        <f>[1]Inputs!$M$48*N8</f>
        <v>23.670390917693059</v>
      </c>
      <c r="Q8" s="72">
        <f>[1]Inputs!$H$13*SUM(N8:P8)</f>
        <v>15.2226331324503</v>
      </c>
      <c r="R8" s="72">
        <f t="shared" si="0"/>
        <v>255.25153777531216</v>
      </c>
      <c r="S8" s="16"/>
      <c r="T8" s="51" t="s">
        <v>95</v>
      </c>
      <c r="U8" s="77" t="s">
        <v>86</v>
      </c>
      <c r="V8" s="50" t="s">
        <v>88</v>
      </c>
      <c r="W8" s="63">
        <v>1.2</v>
      </c>
      <c r="X8" s="54">
        <v>1</v>
      </c>
      <c r="Y8" s="72">
        <f t="shared" ref="Y8:Y9" si="7">X8*W8</f>
        <v>1.2</v>
      </c>
      <c r="Z8" s="176">
        <v>0</v>
      </c>
      <c r="AA8" s="72">
        <f>IF(Z8=0,VLOOKUP(V:V,[1]Inputs!$B$20:$H$25,7,FALSE)*Y8,VLOOKUP(V:V,[1]Inputs!$B$20:$I$25,8,FALSE)*Y8)</f>
        <v>123.91271714417398</v>
      </c>
      <c r="AB8" s="72">
        <f>VLOOKUP(V:V,[1]Inputs!$C$54:$G$59,5,FALSE)*Y8</f>
        <v>23.678923546015579</v>
      </c>
      <c r="AC8" s="72"/>
      <c r="AD8" s="72"/>
      <c r="AE8" s="72"/>
      <c r="AF8" s="72">
        <f t="shared" ref="AF8:AF9" si="8">SUM(AA8:AC8)</f>
        <v>147.59164069018956</v>
      </c>
      <c r="AG8" s="72">
        <f>[1]Inputs!$M$43*AF8</f>
        <v>68.766873034979213</v>
      </c>
      <c r="AH8" s="72">
        <f>[1]Inputs!$M$48*AF8</f>
        <v>23.670390917693059</v>
      </c>
      <c r="AI8" s="72">
        <f>[1]Inputs!$H$13*SUM(AF8:AH8)</f>
        <v>15.2226331324503</v>
      </c>
      <c r="AJ8" s="72">
        <f t="shared" si="1"/>
        <v>255.25153777531216</v>
      </c>
      <c r="AL8" s="51" t="s">
        <v>89</v>
      </c>
      <c r="AM8" s="77" t="s">
        <v>86</v>
      </c>
      <c r="AN8" s="50" t="s">
        <v>88</v>
      </c>
      <c r="AO8" s="63">
        <v>1.2</v>
      </c>
      <c r="AP8" s="54">
        <v>1</v>
      </c>
      <c r="AQ8" s="72">
        <f t="shared" ref="AQ8:AQ9" si="9">AP8*AO8</f>
        <v>1.2</v>
      </c>
      <c r="AR8" s="176">
        <v>0</v>
      </c>
      <c r="AS8" s="72">
        <f>IF(AR8=0,VLOOKUP(AN:AN,[1]Inputs!$B$20:$H$25,7,FALSE)*AQ8,VLOOKUP(AN:AN,[1]Inputs!$B$20:$I$25,8,FALSE)*AQ8)</f>
        <v>123.91271714417398</v>
      </c>
      <c r="AT8" s="72">
        <f>VLOOKUP(AN:AN,[1]Inputs!$C$54:$G$59,5,FALSE)*AQ8</f>
        <v>23.678923546015579</v>
      </c>
      <c r="AU8" s="72"/>
      <c r="AV8" s="72"/>
      <c r="AW8" s="72"/>
      <c r="AX8" s="72">
        <f t="shared" ref="AX8:AX9" si="10">SUM(AS8:AU8)</f>
        <v>147.59164069018956</v>
      </c>
      <c r="AY8" s="72">
        <f>[1]Inputs!$M$43*AX8</f>
        <v>68.766873034979213</v>
      </c>
      <c r="AZ8" s="72">
        <f>[1]Inputs!$M$48*AX8</f>
        <v>23.670390917693059</v>
      </c>
      <c r="BA8" s="72">
        <f>[1]Inputs!$H$13*SUM(AX8:AZ8)</f>
        <v>15.2226331324503</v>
      </c>
      <c r="BB8" s="72">
        <f t="shared" si="2"/>
        <v>255.25153777531216</v>
      </c>
      <c r="BD8" s="80" t="s">
        <v>1</v>
      </c>
      <c r="BE8" s="177"/>
      <c r="BF8" s="177"/>
      <c r="BG8" s="177"/>
      <c r="BH8" s="178"/>
      <c r="BI8" s="181">
        <f t="shared" ref="BI8" si="11">SUM(BI5:BI7)</f>
        <v>1</v>
      </c>
      <c r="BJ8" s="181">
        <f t="shared" ref="BJ8" si="12">SUM(BJ5:BJ7)</f>
        <v>0</v>
      </c>
      <c r="BK8" s="181">
        <f t="shared" ref="BK8" si="13">SUM(BK5:BK7)</f>
        <v>103.26059762014499</v>
      </c>
      <c r="BL8" s="181">
        <f t="shared" ref="BL8" si="14">SUM(BL5:BL7)</f>
        <v>19.732436288346317</v>
      </c>
      <c r="BM8" s="181">
        <f t="shared" ref="BM8" si="15">SUM(BM5:BM7)</f>
        <v>0</v>
      </c>
      <c r="BN8" s="181">
        <f t="shared" ref="BN8" si="16">SUM(BN5:BN7)</f>
        <v>0</v>
      </c>
      <c r="BO8" s="181">
        <f t="shared" ref="BO8" si="17">SUM(BO5:BO7)</f>
        <v>0</v>
      </c>
      <c r="BP8" s="181">
        <f t="shared" ref="BP8" si="18">SUM(BP5:BP7)</f>
        <v>122.99303390849131</v>
      </c>
      <c r="BQ8" s="181">
        <f t="shared" ref="BQ8" si="19">SUM(BQ5:BQ7)</f>
        <v>57.305727529149344</v>
      </c>
      <c r="BR8" s="181">
        <f t="shared" ref="BR8" si="20">SUM(BR5:BR7)</f>
        <v>19.725325764744216</v>
      </c>
      <c r="BS8" s="181">
        <f t="shared" ref="BS8:BT8" si="21">SUM(BS5:BS7)</f>
        <v>12.685527610375249</v>
      </c>
      <c r="BT8" s="181">
        <f t="shared" si="21"/>
        <v>212.70961481276012</v>
      </c>
      <c r="BV8" s="80" t="s">
        <v>1</v>
      </c>
      <c r="BW8" s="177"/>
      <c r="BX8" s="177"/>
      <c r="BY8" s="177"/>
      <c r="BZ8" s="178"/>
      <c r="CA8" s="181">
        <f t="shared" ref="CA8" si="22">SUM(CA5:CA7)</f>
        <v>1</v>
      </c>
      <c r="CB8" s="181">
        <f t="shared" ref="CB8" si="23">SUM(CB5:CB7)</f>
        <v>0</v>
      </c>
      <c r="CC8" s="181">
        <f t="shared" ref="CC8" si="24">SUM(CC5:CC7)</f>
        <v>103.26059762014499</v>
      </c>
      <c r="CD8" s="181">
        <f t="shared" ref="CD8" si="25">SUM(CD5:CD7)</f>
        <v>19.732436288346317</v>
      </c>
      <c r="CE8" s="181">
        <f t="shared" ref="CE8" si="26">SUM(CE5:CE7)</f>
        <v>0</v>
      </c>
      <c r="CF8" s="181">
        <f t="shared" ref="CF8" si="27">SUM(CF5:CF7)</f>
        <v>0</v>
      </c>
      <c r="CG8" s="181">
        <f t="shared" ref="CG8" si="28">SUM(CG5:CG7)</f>
        <v>0</v>
      </c>
      <c r="CH8" s="181">
        <f t="shared" ref="CH8" si="29">SUM(CH5:CH7)</f>
        <v>122.99303390849131</v>
      </c>
      <c r="CI8" s="181">
        <f t="shared" ref="CI8" si="30">SUM(CI5:CI7)</f>
        <v>57.305727529149344</v>
      </c>
      <c r="CJ8" s="181">
        <f t="shared" ref="CJ8" si="31">SUM(CJ5:CJ7)</f>
        <v>19.725325764744216</v>
      </c>
      <c r="CK8" s="181">
        <f t="shared" ref="CK8" si="32">SUM(CK5:CK7)</f>
        <v>12.685527610375249</v>
      </c>
      <c r="CL8" s="181">
        <f t="shared" ref="CL8" si="33">SUM(CL5:CL7)</f>
        <v>212.70961481276012</v>
      </c>
    </row>
    <row r="9" spans="1:90" x14ac:dyDescent="0.2">
      <c r="A9" s="38"/>
      <c r="B9" s="51" t="s">
        <v>89</v>
      </c>
      <c r="C9" s="78" t="s">
        <v>87</v>
      </c>
      <c r="D9" s="50" t="s">
        <v>88</v>
      </c>
      <c r="E9" s="64">
        <v>2.5</v>
      </c>
      <c r="F9" s="179">
        <v>1</v>
      </c>
      <c r="G9" s="72">
        <f t="shared" si="5"/>
        <v>2.5</v>
      </c>
      <c r="H9" s="176">
        <v>0</v>
      </c>
      <c r="I9" s="72">
        <f>IF(H9=0,VLOOKUP(D:D,[1]Inputs!$B$20:$H$25,7,FALSE)*G9,VLOOKUP(D:D,[1]Inputs!$B$20:$I$25,8,FALSE)*G9)</f>
        <v>258.15149405036249</v>
      </c>
      <c r="J9" s="72">
        <f>VLOOKUP(D:D,[1]Inputs!$C$54:$G$59,5,FALSE)*G9</f>
        <v>49.331090720865795</v>
      </c>
      <c r="K9" s="72"/>
      <c r="L9" s="72"/>
      <c r="M9" s="72"/>
      <c r="N9" s="72">
        <f t="shared" si="6"/>
        <v>307.48258477122829</v>
      </c>
      <c r="O9" s="72">
        <f>[1]Inputs!$M$43*N9</f>
        <v>143.26431882287335</v>
      </c>
      <c r="P9" s="72">
        <f>[1]Inputs!$M$48*N9</f>
        <v>49.313314411860539</v>
      </c>
      <c r="Q9" s="72">
        <f>[1]Inputs!$H$13*SUM(N9:P9)</f>
        <v>31.713819025938122</v>
      </c>
      <c r="R9" s="72">
        <f t="shared" si="0"/>
        <v>531.77403703190032</v>
      </c>
      <c r="S9" s="16"/>
      <c r="T9" s="51" t="s">
        <v>95</v>
      </c>
      <c r="U9" s="78" t="s">
        <v>87</v>
      </c>
      <c r="V9" s="50" t="s">
        <v>88</v>
      </c>
      <c r="W9" s="64">
        <v>2</v>
      </c>
      <c r="X9" s="54">
        <v>1</v>
      </c>
      <c r="Y9" s="71">
        <f t="shared" si="7"/>
        <v>2</v>
      </c>
      <c r="Z9" s="176">
        <v>0</v>
      </c>
      <c r="AA9" s="72">
        <f>IF(Z9=0,VLOOKUP(V:V,[1]Inputs!$B$20:$H$25,7,FALSE)*Y9,VLOOKUP(V:V,[1]Inputs!$B$20:$I$25,8,FALSE)*Y9)</f>
        <v>206.52119524028998</v>
      </c>
      <c r="AB9" s="72">
        <f>VLOOKUP(V:V,[1]Inputs!$C$54:$G$59,5,FALSE)*Y9</f>
        <v>39.464872576692635</v>
      </c>
      <c r="AC9" s="72"/>
      <c r="AD9" s="72"/>
      <c r="AE9" s="72"/>
      <c r="AF9" s="72">
        <f t="shared" si="8"/>
        <v>245.98606781698263</v>
      </c>
      <c r="AG9" s="72">
        <f>[1]Inputs!$M$43*AF9</f>
        <v>114.61145505829869</v>
      </c>
      <c r="AH9" s="72">
        <f>[1]Inputs!$M$48*AF9</f>
        <v>39.450651529488432</v>
      </c>
      <c r="AI9" s="72">
        <f>[1]Inputs!$H$13*SUM(AF9:AH9)</f>
        <v>25.371055220750499</v>
      </c>
      <c r="AJ9" s="72">
        <f t="shared" si="1"/>
        <v>425.41922962552025</v>
      </c>
      <c r="AL9" s="51" t="s">
        <v>89</v>
      </c>
      <c r="AM9" s="78" t="s">
        <v>87</v>
      </c>
      <c r="AN9" s="50" t="s">
        <v>88</v>
      </c>
      <c r="AO9" s="64">
        <v>2.5</v>
      </c>
      <c r="AP9" s="54">
        <v>1</v>
      </c>
      <c r="AQ9" s="71">
        <f t="shared" si="9"/>
        <v>2.5</v>
      </c>
      <c r="AR9" s="176">
        <v>0</v>
      </c>
      <c r="AS9" s="72">
        <f>IF(AR9=0,VLOOKUP(AN:AN,[1]Inputs!$B$20:$H$25,7,FALSE)*AQ9,VLOOKUP(AN:AN,[1]Inputs!$B$20:$I$25,8,FALSE)*AQ9)</f>
        <v>258.15149405036249</v>
      </c>
      <c r="AT9" s="72">
        <f>VLOOKUP(AN:AN,[1]Inputs!$C$54:$G$59,5,FALSE)*AQ9</f>
        <v>49.331090720865795</v>
      </c>
      <c r="AU9" s="72"/>
      <c r="AV9" s="72"/>
      <c r="AW9" s="72"/>
      <c r="AX9" s="72">
        <f t="shared" si="10"/>
        <v>307.48258477122829</v>
      </c>
      <c r="AY9" s="72">
        <f>[1]Inputs!$M$43*AX9</f>
        <v>143.26431882287335</v>
      </c>
      <c r="AZ9" s="72">
        <f>[1]Inputs!$M$48*AX9</f>
        <v>49.313314411860539</v>
      </c>
      <c r="BA9" s="72">
        <f>[1]Inputs!$H$13*SUM(AX9:AZ9)</f>
        <v>31.713819025938122</v>
      </c>
      <c r="BB9" s="72">
        <f t="shared" si="2"/>
        <v>531.77403703190032</v>
      </c>
      <c r="BD9" s="24"/>
      <c r="BE9" s="24"/>
      <c r="BF9" s="59"/>
      <c r="BG9" s="69"/>
      <c r="BH9" s="56"/>
      <c r="BI9" s="65"/>
      <c r="BJ9" s="65"/>
      <c r="BK9" s="65"/>
      <c r="BL9" s="65"/>
      <c r="BM9" s="65"/>
      <c r="BN9" s="65"/>
      <c r="BO9" s="65"/>
      <c r="BP9" s="65"/>
      <c r="BQ9" s="65"/>
      <c r="BR9" s="25"/>
      <c r="BS9" s="26"/>
      <c r="BT9" s="26"/>
    </row>
    <row r="10" spans="1:90" x14ac:dyDescent="0.2">
      <c r="B10" s="180" t="s">
        <v>1</v>
      </c>
      <c r="C10" s="180"/>
      <c r="D10" s="180"/>
      <c r="E10" s="181"/>
      <c r="F10" s="181"/>
      <c r="G10" s="181"/>
      <c r="H10" s="181"/>
      <c r="I10" s="181"/>
      <c r="J10" s="181"/>
      <c r="K10" s="181"/>
      <c r="L10" s="181"/>
      <c r="M10" s="181"/>
      <c r="N10" s="181"/>
      <c r="O10" s="181"/>
      <c r="P10" s="181"/>
      <c r="Q10" s="181"/>
      <c r="R10" s="181"/>
      <c r="T10" s="338" t="s">
        <v>1</v>
      </c>
      <c r="U10" s="339"/>
      <c r="V10" s="339"/>
      <c r="W10" s="339"/>
      <c r="X10" s="340"/>
      <c r="Y10" s="73"/>
      <c r="Z10" s="181"/>
      <c r="AA10" s="181"/>
      <c r="AB10" s="181"/>
      <c r="AC10" s="181"/>
      <c r="AD10" s="181"/>
      <c r="AE10" s="181"/>
      <c r="AF10" s="181"/>
      <c r="AG10" s="181"/>
      <c r="AH10" s="181"/>
      <c r="AI10" s="181"/>
      <c r="AJ10" s="181"/>
      <c r="AL10" s="80" t="s">
        <v>1</v>
      </c>
      <c r="AM10" s="177"/>
      <c r="AN10" s="177"/>
      <c r="AO10" s="177"/>
      <c r="AP10" s="178"/>
      <c r="AQ10" s="73"/>
      <c r="AR10" s="181"/>
      <c r="AS10" s="181"/>
      <c r="AT10" s="181"/>
      <c r="AU10" s="181"/>
      <c r="AV10" s="181"/>
      <c r="AW10" s="181"/>
      <c r="AX10" s="181"/>
      <c r="AY10" s="181"/>
      <c r="AZ10" s="181"/>
      <c r="BA10" s="181"/>
      <c r="BB10" s="181"/>
    </row>
    <row r="11" spans="1:90" x14ac:dyDescent="0.2">
      <c r="B11" s="24"/>
      <c r="C11" s="24"/>
      <c r="D11" s="59"/>
      <c r="E11" s="69"/>
      <c r="F11" s="56"/>
      <c r="G11" s="65"/>
      <c r="H11" s="65"/>
      <c r="I11" s="65"/>
      <c r="J11" s="65"/>
      <c r="K11" s="65"/>
      <c r="L11" s="65"/>
      <c r="M11" s="65"/>
      <c r="N11" s="65"/>
      <c r="O11" s="65"/>
      <c r="P11" s="25"/>
      <c r="Q11" s="26"/>
      <c r="R11" s="26"/>
      <c r="T11" s="24"/>
      <c r="U11" s="24"/>
      <c r="V11" s="59"/>
      <c r="W11" s="69"/>
      <c r="X11" s="56"/>
      <c r="Y11" s="65"/>
      <c r="Z11" s="65"/>
      <c r="AA11" s="65"/>
      <c r="AB11" s="65"/>
      <c r="AC11" s="65"/>
      <c r="AD11" s="65"/>
      <c r="AE11" s="65"/>
      <c r="AF11" s="65"/>
      <c r="AG11" s="65"/>
      <c r="AH11" s="25"/>
      <c r="AI11" s="26"/>
      <c r="AJ11" s="26"/>
      <c r="AL11" s="24"/>
      <c r="AM11" s="24"/>
      <c r="AN11" s="59"/>
      <c r="AO11" s="69"/>
      <c r="AP11" s="56"/>
      <c r="AQ11" s="65"/>
      <c r="AR11" s="65"/>
      <c r="AS11" s="65"/>
      <c r="AT11" s="65"/>
      <c r="AU11" s="65"/>
      <c r="AV11" s="65"/>
      <c r="AW11" s="65"/>
      <c r="AX11" s="65"/>
      <c r="AY11" s="65"/>
      <c r="AZ11" s="25"/>
      <c r="BA11" s="26"/>
      <c r="BB11" s="26"/>
    </row>
    <row r="12" spans="1:90" ht="76.5" x14ac:dyDescent="0.2">
      <c r="B12" s="23" t="s">
        <v>19</v>
      </c>
      <c r="C12" s="23" t="s">
        <v>85</v>
      </c>
      <c r="D12" s="23" t="s">
        <v>32</v>
      </c>
      <c r="E12" s="165" t="s">
        <v>71</v>
      </c>
      <c r="F12" s="166" t="s">
        <v>34</v>
      </c>
      <c r="G12" s="165" t="s">
        <v>33</v>
      </c>
      <c r="H12" s="165" t="s">
        <v>207</v>
      </c>
      <c r="I12" s="165" t="s">
        <v>208</v>
      </c>
      <c r="J12" s="165" t="s">
        <v>209</v>
      </c>
      <c r="K12" s="165" t="s">
        <v>210</v>
      </c>
      <c r="L12" s="167" t="s">
        <v>211</v>
      </c>
      <c r="M12" s="167" t="s">
        <v>212</v>
      </c>
      <c r="N12" s="165" t="s">
        <v>213</v>
      </c>
      <c r="O12" s="165" t="s">
        <v>214</v>
      </c>
      <c r="P12" s="165" t="s">
        <v>215</v>
      </c>
      <c r="Q12" s="165" t="s">
        <v>216</v>
      </c>
      <c r="R12" s="165" t="s">
        <v>217</v>
      </c>
      <c r="S12" s="39"/>
      <c r="T12" s="23" t="s">
        <v>19</v>
      </c>
      <c r="U12" s="23" t="s">
        <v>85</v>
      </c>
      <c r="V12" s="23" t="s">
        <v>32</v>
      </c>
      <c r="W12" s="165" t="s">
        <v>71</v>
      </c>
      <c r="X12" s="166" t="s">
        <v>34</v>
      </c>
      <c r="Y12" s="165" t="s">
        <v>33</v>
      </c>
      <c r="Z12" s="165" t="s">
        <v>207</v>
      </c>
      <c r="AA12" s="165" t="s">
        <v>208</v>
      </c>
      <c r="AB12" s="165" t="s">
        <v>209</v>
      </c>
      <c r="AC12" s="165" t="s">
        <v>210</v>
      </c>
      <c r="AD12" s="167" t="s">
        <v>211</v>
      </c>
      <c r="AE12" s="167" t="s">
        <v>212</v>
      </c>
      <c r="AF12" s="165" t="s">
        <v>213</v>
      </c>
      <c r="AG12" s="165" t="s">
        <v>214</v>
      </c>
      <c r="AH12" s="165" t="s">
        <v>215</v>
      </c>
      <c r="AI12" s="165" t="s">
        <v>216</v>
      </c>
      <c r="AJ12" s="165" t="s">
        <v>217</v>
      </c>
      <c r="AL12" s="23" t="s">
        <v>19</v>
      </c>
      <c r="AM12" s="23" t="s">
        <v>85</v>
      </c>
      <c r="AN12" s="23" t="s">
        <v>32</v>
      </c>
      <c r="AO12" s="165" t="s">
        <v>71</v>
      </c>
      <c r="AP12" s="166" t="s">
        <v>34</v>
      </c>
      <c r="AQ12" s="165" t="s">
        <v>33</v>
      </c>
      <c r="AR12" s="165" t="s">
        <v>207</v>
      </c>
      <c r="AS12" s="165" t="s">
        <v>208</v>
      </c>
      <c r="AT12" s="165" t="s">
        <v>209</v>
      </c>
      <c r="AU12" s="165" t="s">
        <v>210</v>
      </c>
      <c r="AV12" s="167" t="s">
        <v>211</v>
      </c>
      <c r="AW12" s="167" t="s">
        <v>212</v>
      </c>
      <c r="AX12" s="165" t="s">
        <v>213</v>
      </c>
      <c r="AY12" s="165" t="s">
        <v>214</v>
      </c>
      <c r="AZ12" s="165" t="s">
        <v>215</v>
      </c>
      <c r="BA12" s="165" t="s">
        <v>216</v>
      </c>
      <c r="BB12" s="165" t="s">
        <v>217</v>
      </c>
    </row>
    <row r="13" spans="1:90" x14ac:dyDescent="0.2">
      <c r="B13" s="174" t="s">
        <v>122</v>
      </c>
      <c r="C13" s="175"/>
      <c r="D13" s="175"/>
      <c r="E13" s="175"/>
      <c r="F13" s="175"/>
      <c r="G13" s="175"/>
      <c r="H13" s="175"/>
      <c r="I13" s="175"/>
      <c r="J13" s="175"/>
      <c r="K13" s="175"/>
      <c r="L13" s="175"/>
      <c r="M13" s="175"/>
      <c r="N13" s="175"/>
      <c r="O13" s="175"/>
      <c r="P13" s="175"/>
      <c r="Q13" s="175"/>
      <c r="R13" s="175"/>
      <c r="T13" s="174" t="s">
        <v>96</v>
      </c>
      <c r="U13" s="175"/>
      <c r="V13" s="175"/>
      <c r="W13" s="175"/>
      <c r="X13" s="175"/>
      <c r="Y13" s="175"/>
      <c r="Z13" s="175"/>
      <c r="AA13" s="175"/>
      <c r="AB13" s="175"/>
      <c r="AC13" s="175"/>
      <c r="AD13" s="175"/>
      <c r="AE13" s="175"/>
      <c r="AF13" s="175"/>
      <c r="AG13" s="175"/>
      <c r="AH13" s="175"/>
      <c r="AI13" s="175"/>
      <c r="AJ13" s="175"/>
      <c r="AL13" s="174">
        <f>BA22</f>
        <v>15.2226331324503</v>
      </c>
      <c r="AM13" s="175"/>
      <c r="AN13" s="175"/>
      <c r="AO13" s="175"/>
      <c r="AP13" s="175"/>
      <c r="AQ13" s="175"/>
      <c r="AR13" s="175"/>
      <c r="AS13" s="175"/>
      <c r="AT13" s="175"/>
      <c r="AU13" s="175"/>
      <c r="AV13" s="175"/>
      <c r="AW13" s="175"/>
      <c r="AX13" s="175"/>
      <c r="AY13" s="175"/>
      <c r="AZ13" s="175"/>
      <c r="BA13" s="175"/>
      <c r="BB13" s="175"/>
    </row>
    <row r="14" spans="1:90" x14ac:dyDescent="0.2">
      <c r="B14" s="168" t="s">
        <v>255</v>
      </c>
      <c r="C14" s="169" t="s">
        <v>79</v>
      </c>
      <c r="D14" s="170" t="s">
        <v>88</v>
      </c>
      <c r="E14" s="171">
        <v>0.5</v>
      </c>
      <c r="F14" s="172">
        <v>1</v>
      </c>
      <c r="G14" s="173">
        <f>F14*E14</f>
        <v>0.5</v>
      </c>
      <c r="H14" s="176">
        <v>0</v>
      </c>
      <c r="I14" s="72">
        <f>IF(H14=0,VLOOKUP(D:D,[1]Inputs!$B$20:$H$25,7,FALSE)*G14,VLOOKUP(D:D,[1]Inputs!$B$20:$I$25,8,FALSE)*G14)</f>
        <v>51.630298810072496</v>
      </c>
      <c r="J14" s="72">
        <f>VLOOKUP(D:D,[1]Inputs!$C$54:$G$59,5,FALSE)*G14</f>
        <v>9.8662181441731587</v>
      </c>
      <c r="K14" s="72"/>
      <c r="L14" s="72"/>
      <c r="M14" s="72"/>
      <c r="N14" s="72">
        <f>SUM(I14:K14)</f>
        <v>61.496516954245656</v>
      </c>
      <c r="O14" s="72">
        <f>[1]Inputs!$M$43*N14</f>
        <v>28.652863764574672</v>
      </c>
      <c r="P14" s="72">
        <f>[1]Inputs!$M$48*N14</f>
        <v>9.8626628823721081</v>
      </c>
      <c r="Q14" s="72">
        <f>[1]Inputs!$H$13*SUM(N14:P14)</f>
        <v>6.3427638051876247</v>
      </c>
      <c r="R14" s="72">
        <f t="shared" ref="R14:R16" si="34">SUM(N14:Q14)</f>
        <v>106.35480740638006</v>
      </c>
      <c r="T14" s="168" t="s">
        <v>97</v>
      </c>
      <c r="U14" s="169" t="s">
        <v>79</v>
      </c>
      <c r="V14" s="170" t="s">
        <v>88</v>
      </c>
      <c r="W14" s="171">
        <v>0.5</v>
      </c>
      <c r="X14" s="172">
        <v>1</v>
      </c>
      <c r="Y14" s="173">
        <f>X14*W14</f>
        <v>0.5</v>
      </c>
      <c r="Z14" s="176">
        <v>0</v>
      </c>
      <c r="AA14" s="72">
        <f>IF(Z14=0,VLOOKUP(V:V,[1]Inputs!$B$20:$H$25,7,FALSE)*Y14,VLOOKUP(V:V,[1]Inputs!$B$20:$I$25,8,FALSE)*Y14)</f>
        <v>51.630298810072496</v>
      </c>
      <c r="AB14" s="72">
        <f>VLOOKUP(V:V,[1]Inputs!$C$54:$G$59,5,FALSE)*Y14</f>
        <v>9.8662181441731587</v>
      </c>
      <c r="AC14" s="72"/>
      <c r="AD14" s="72"/>
      <c r="AE14" s="72"/>
      <c r="AF14" s="72">
        <f>SUM(AA14:AC14)</f>
        <v>61.496516954245656</v>
      </c>
      <c r="AG14" s="72">
        <f>[1]Inputs!$M$43*AF14</f>
        <v>28.652863764574672</v>
      </c>
      <c r="AH14" s="72">
        <f>[1]Inputs!$M$48*AF14</f>
        <v>9.8626628823721081</v>
      </c>
      <c r="AI14" s="72">
        <f>[1]Inputs!$H$13*SUM(AF14:AH14)</f>
        <v>6.3427638051876247</v>
      </c>
      <c r="AJ14" s="72">
        <f t="shared" ref="AJ14:AJ16" si="35">SUM(AF14:AI14)</f>
        <v>106.35480740638006</v>
      </c>
      <c r="AL14" s="168" t="s">
        <v>90</v>
      </c>
      <c r="AM14" s="169" t="s">
        <v>79</v>
      </c>
      <c r="AN14" s="170" t="s">
        <v>88</v>
      </c>
      <c r="AO14" s="171">
        <v>0.5</v>
      </c>
      <c r="AP14" s="172">
        <v>1</v>
      </c>
      <c r="AQ14" s="173">
        <f>AP14*AO14</f>
        <v>0.5</v>
      </c>
      <c r="AR14" s="176">
        <v>0</v>
      </c>
      <c r="AS14" s="72">
        <f>IF(AR14=0,VLOOKUP(AN:AN,[1]Inputs!$B$20:$H$25,7,FALSE)*AQ14,VLOOKUP(AN:AN,[1]Inputs!$B$20:$I$25,8,FALSE)*AQ14)</f>
        <v>51.630298810072496</v>
      </c>
      <c r="AT14" s="72">
        <f>VLOOKUP(AN:AN,[1]Inputs!$C$54:$G$59,5,FALSE)*AQ14</f>
        <v>9.8662181441731587</v>
      </c>
      <c r="AU14" s="72"/>
      <c r="AV14" s="72"/>
      <c r="AW14" s="72"/>
      <c r="AX14" s="72">
        <f>SUM(AS14:AU14)</f>
        <v>61.496516954245656</v>
      </c>
      <c r="AY14" s="72">
        <f>[1]Inputs!$M$43*AX14</f>
        <v>28.652863764574672</v>
      </c>
      <c r="AZ14" s="72">
        <f>[1]Inputs!$M$48*AX14</f>
        <v>9.8626628823721081</v>
      </c>
      <c r="BA14" s="72">
        <f>[1]Inputs!$H$13*SUM(AX14:AZ14)</f>
        <v>6.3427638051876247</v>
      </c>
      <c r="BB14" s="72">
        <f t="shared" ref="BB14:BB16" si="36">SUM(AX14:BA14)</f>
        <v>106.35480740638006</v>
      </c>
    </row>
    <row r="15" spans="1:90" x14ac:dyDescent="0.2">
      <c r="B15" s="51" t="s">
        <v>255</v>
      </c>
      <c r="C15" s="77" t="s">
        <v>86</v>
      </c>
      <c r="D15" s="50" t="s">
        <v>88</v>
      </c>
      <c r="E15" s="63">
        <v>0.7</v>
      </c>
      <c r="F15" s="55">
        <v>1</v>
      </c>
      <c r="G15" s="71">
        <f t="shared" ref="G15:G16" si="37">F15*E15</f>
        <v>0.7</v>
      </c>
      <c r="H15" s="176">
        <v>0</v>
      </c>
      <c r="I15" s="72">
        <f>IF(H15=0,VLOOKUP(D:D,[1]Inputs!$B$20:$H$25,7,FALSE)*G15,VLOOKUP(D:D,[1]Inputs!$B$20:$I$25,8,FALSE)*G15)</f>
        <v>72.282418334101493</v>
      </c>
      <c r="J15" s="72">
        <f>VLOOKUP(D:D,[1]Inputs!$C$54:$G$59,5,FALSE)*G15</f>
        <v>13.812705401842422</v>
      </c>
      <c r="K15" s="72"/>
      <c r="L15" s="72"/>
      <c r="M15" s="72"/>
      <c r="N15" s="72">
        <f t="shared" ref="N15:N16" si="38">SUM(I15:K15)</f>
        <v>86.095123735943915</v>
      </c>
      <c r="O15" s="72">
        <f>[1]Inputs!$M$43*N15</f>
        <v>40.114009270404537</v>
      </c>
      <c r="P15" s="72">
        <f>[1]Inputs!$M$48*N15</f>
        <v>13.807728035320951</v>
      </c>
      <c r="Q15" s="72">
        <f>[1]Inputs!$H$13*SUM(N15:P15)</f>
        <v>8.879869327262675</v>
      </c>
      <c r="R15" s="72">
        <f t="shared" si="34"/>
        <v>148.89673036893208</v>
      </c>
      <c r="S15" s="37"/>
      <c r="T15" s="51" t="s">
        <v>97</v>
      </c>
      <c r="U15" s="77" t="s">
        <v>86</v>
      </c>
      <c r="V15" s="50" t="s">
        <v>88</v>
      </c>
      <c r="W15" s="63">
        <v>1</v>
      </c>
      <c r="X15" s="55">
        <v>1</v>
      </c>
      <c r="Y15" s="71">
        <f t="shared" ref="Y15:Y16" si="39">X15*W15</f>
        <v>1</v>
      </c>
      <c r="Z15" s="176">
        <v>0</v>
      </c>
      <c r="AA15" s="72">
        <f>IF(Z15=0,VLOOKUP(V:V,[1]Inputs!$B$20:$H$25,7,FALSE)*Y15,VLOOKUP(V:V,[1]Inputs!$B$20:$I$25,8,FALSE)*Y15)</f>
        <v>103.26059762014499</v>
      </c>
      <c r="AB15" s="72">
        <f>VLOOKUP(V:V,[1]Inputs!$C$54:$G$59,5,FALSE)*Y15</f>
        <v>19.732436288346317</v>
      </c>
      <c r="AC15" s="72"/>
      <c r="AD15" s="72"/>
      <c r="AE15" s="72"/>
      <c r="AF15" s="72">
        <f t="shared" ref="AF15:AF16" si="40">SUM(AA15:AC15)</f>
        <v>122.99303390849131</v>
      </c>
      <c r="AG15" s="72">
        <f>[1]Inputs!$M$43*AF15</f>
        <v>57.305727529149344</v>
      </c>
      <c r="AH15" s="72">
        <f>[1]Inputs!$M$48*AF15</f>
        <v>19.725325764744216</v>
      </c>
      <c r="AI15" s="72">
        <f>[1]Inputs!$H$13*SUM(AF15:AH15)</f>
        <v>12.685527610375249</v>
      </c>
      <c r="AJ15" s="72">
        <f t="shared" si="35"/>
        <v>212.70961481276012</v>
      </c>
      <c r="AL15" s="51" t="s">
        <v>90</v>
      </c>
      <c r="AM15" s="77" t="s">
        <v>86</v>
      </c>
      <c r="AN15" s="50" t="s">
        <v>88</v>
      </c>
      <c r="AO15" s="63">
        <v>1.2</v>
      </c>
      <c r="AP15" s="55">
        <v>1</v>
      </c>
      <c r="AQ15" s="71">
        <f t="shared" ref="AQ15:AQ16" si="41">AP15*AO15</f>
        <v>1.2</v>
      </c>
      <c r="AR15" s="176">
        <v>0</v>
      </c>
      <c r="AS15" s="72">
        <f>IF(AR15=0,VLOOKUP(AN:AN,[1]Inputs!$B$20:$H$25,7,FALSE)*AQ15,VLOOKUP(AN:AN,[1]Inputs!$B$20:$I$25,8,FALSE)*AQ15)</f>
        <v>123.91271714417398</v>
      </c>
      <c r="AT15" s="72">
        <f>VLOOKUP(AN:AN,[1]Inputs!$C$54:$G$59,5,FALSE)*AQ15</f>
        <v>23.678923546015579</v>
      </c>
      <c r="AU15" s="72"/>
      <c r="AV15" s="72"/>
      <c r="AW15" s="72"/>
      <c r="AX15" s="72">
        <f t="shared" ref="AX15:AX16" si="42">SUM(AS15:AU15)</f>
        <v>147.59164069018956</v>
      </c>
      <c r="AY15" s="72">
        <f>[1]Inputs!$M$43*AX15</f>
        <v>68.766873034979213</v>
      </c>
      <c r="AZ15" s="72">
        <f>[1]Inputs!$M$48*AX15</f>
        <v>23.670390917693059</v>
      </c>
      <c r="BA15" s="72">
        <f>[1]Inputs!$H$13*SUM(AX15:AZ15)</f>
        <v>15.2226331324503</v>
      </c>
      <c r="BB15" s="72">
        <f t="shared" si="36"/>
        <v>255.25153777531216</v>
      </c>
    </row>
    <row r="16" spans="1:90" x14ac:dyDescent="0.2">
      <c r="B16" s="51" t="s">
        <v>255</v>
      </c>
      <c r="C16" s="78" t="s">
        <v>87</v>
      </c>
      <c r="D16" s="50" t="s">
        <v>88</v>
      </c>
      <c r="E16" s="64">
        <v>1.4</v>
      </c>
      <c r="F16" s="54">
        <v>1</v>
      </c>
      <c r="G16" s="71">
        <f t="shared" si="37"/>
        <v>1.4</v>
      </c>
      <c r="H16" s="176">
        <v>0</v>
      </c>
      <c r="I16" s="72">
        <f>IF(H16=0,VLOOKUP(D:D,[1]Inputs!$B$20:$H$25,7,FALSE)*G16,VLOOKUP(D:D,[1]Inputs!$B$20:$I$25,8,FALSE)*G16)</f>
        <v>144.56483666820299</v>
      </c>
      <c r="J16" s="72">
        <f>VLOOKUP(D:D,[1]Inputs!$C$54:$G$59,5,FALSE)*G16</f>
        <v>27.625410803684844</v>
      </c>
      <c r="K16" s="72"/>
      <c r="L16" s="72"/>
      <c r="M16" s="72"/>
      <c r="N16" s="72">
        <f t="shared" si="38"/>
        <v>172.19024747188783</v>
      </c>
      <c r="O16" s="72">
        <f>[1]Inputs!$M$43*N16</f>
        <v>80.228018540809074</v>
      </c>
      <c r="P16" s="72">
        <f>[1]Inputs!$M$48*N16</f>
        <v>27.615456070641901</v>
      </c>
      <c r="Q16" s="72">
        <f>[1]Inputs!$H$13*SUM(N16:P16)</f>
        <v>17.75973865452535</v>
      </c>
      <c r="R16" s="72">
        <f t="shared" si="34"/>
        <v>297.79346073786417</v>
      </c>
      <c r="T16" s="51" t="s">
        <v>97</v>
      </c>
      <c r="U16" s="78" t="s">
        <v>87</v>
      </c>
      <c r="V16" s="50" t="s">
        <v>88</v>
      </c>
      <c r="W16" s="64">
        <v>1.85</v>
      </c>
      <c r="X16" s="54">
        <v>1</v>
      </c>
      <c r="Y16" s="71">
        <f t="shared" si="39"/>
        <v>1.85</v>
      </c>
      <c r="Z16" s="176">
        <v>0</v>
      </c>
      <c r="AA16" s="72">
        <f>IF(Z16=0,VLOOKUP(V:V,[1]Inputs!$B$20:$H$25,7,FALSE)*Y16,VLOOKUP(V:V,[1]Inputs!$B$20:$I$25,8,FALSE)*Y16)</f>
        <v>191.03210559726824</v>
      </c>
      <c r="AB16" s="72">
        <f>VLOOKUP(V:V,[1]Inputs!$C$54:$G$59,5,FALSE)*Y16</f>
        <v>36.505007133440692</v>
      </c>
      <c r="AC16" s="72"/>
      <c r="AD16" s="72"/>
      <c r="AE16" s="72"/>
      <c r="AF16" s="72">
        <f t="shared" si="40"/>
        <v>227.53711273070894</v>
      </c>
      <c r="AG16" s="72">
        <f>[1]Inputs!$M$43*AF16</f>
        <v>106.01559592892629</v>
      </c>
      <c r="AH16" s="72">
        <f>[1]Inputs!$M$48*AF16</f>
        <v>36.4918526647768</v>
      </c>
      <c r="AI16" s="72">
        <f>[1]Inputs!$H$13*SUM(AF16:AH16)</f>
        <v>23.468226079194213</v>
      </c>
      <c r="AJ16" s="72">
        <f t="shared" si="35"/>
        <v>393.51278740360624</v>
      </c>
      <c r="AL16" s="51" t="s">
        <v>90</v>
      </c>
      <c r="AM16" s="78" t="s">
        <v>87</v>
      </c>
      <c r="AN16" s="50" t="s">
        <v>88</v>
      </c>
      <c r="AO16" s="64">
        <v>2.5</v>
      </c>
      <c r="AP16" s="54">
        <v>1</v>
      </c>
      <c r="AQ16" s="71">
        <f t="shared" si="41"/>
        <v>2.5</v>
      </c>
      <c r="AR16" s="176">
        <v>0</v>
      </c>
      <c r="AS16" s="72">
        <f>IF(AR16=0,VLOOKUP(AN:AN,[1]Inputs!$B$20:$H$25,7,FALSE)*AQ16,VLOOKUP(AN:AN,[1]Inputs!$B$20:$I$25,8,FALSE)*AQ16)</f>
        <v>258.15149405036249</v>
      </c>
      <c r="AT16" s="72">
        <f>VLOOKUP(AN:AN,[1]Inputs!$C$54:$G$59,5,FALSE)*AQ16</f>
        <v>49.331090720865795</v>
      </c>
      <c r="AU16" s="72"/>
      <c r="AV16" s="72"/>
      <c r="AW16" s="72"/>
      <c r="AX16" s="72">
        <f t="shared" si="42"/>
        <v>307.48258477122829</v>
      </c>
      <c r="AY16" s="72">
        <f>[1]Inputs!$M$43*AX16</f>
        <v>143.26431882287335</v>
      </c>
      <c r="AZ16" s="72">
        <f>[1]Inputs!$M$48*AX16</f>
        <v>49.313314411860539</v>
      </c>
      <c r="BA16" s="72">
        <f>[1]Inputs!$H$13*SUM(AX16:AZ16)</f>
        <v>31.713819025938122</v>
      </c>
      <c r="BB16" s="72">
        <f t="shared" si="36"/>
        <v>531.77403703190032</v>
      </c>
    </row>
    <row r="17" spans="2:54" x14ac:dyDescent="0.2">
      <c r="B17" s="180" t="s">
        <v>1</v>
      </c>
      <c r="C17" s="180"/>
      <c r="D17" s="180"/>
      <c r="E17" s="181"/>
      <c r="F17" s="181"/>
      <c r="G17" s="181"/>
      <c r="H17" s="181"/>
      <c r="I17" s="181"/>
      <c r="J17" s="181"/>
      <c r="K17" s="181"/>
      <c r="L17" s="181"/>
      <c r="M17" s="181"/>
      <c r="N17" s="181"/>
      <c r="O17" s="181"/>
      <c r="P17" s="181"/>
      <c r="Q17" s="181"/>
      <c r="R17" s="181"/>
      <c r="T17" s="338" t="s">
        <v>1</v>
      </c>
      <c r="U17" s="339"/>
      <c r="V17" s="339"/>
      <c r="W17" s="339"/>
      <c r="X17" s="340"/>
      <c r="Y17" s="73"/>
      <c r="Z17" s="181"/>
      <c r="AA17" s="181"/>
      <c r="AB17" s="181"/>
      <c r="AC17" s="181"/>
      <c r="AD17" s="181"/>
      <c r="AE17" s="181"/>
      <c r="AF17" s="181"/>
      <c r="AG17" s="181"/>
      <c r="AH17" s="181"/>
      <c r="AI17" s="181"/>
      <c r="AJ17" s="181"/>
      <c r="AL17" s="80" t="s">
        <v>1</v>
      </c>
      <c r="AM17" s="177"/>
      <c r="AN17" s="177"/>
      <c r="AO17" s="177"/>
      <c r="AP17" s="178"/>
      <c r="AQ17" s="73"/>
      <c r="AR17" s="181"/>
      <c r="AS17" s="181"/>
      <c r="AT17" s="181"/>
      <c r="AU17" s="181"/>
      <c r="AV17" s="181"/>
      <c r="AW17" s="181"/>
      <c r="AX17" s="181"/>
      <c r="AY17" s="181"/>
      <c r="AZ17" s="181"/>
      <c r="BA17" s="181"/>
      <c r="BB17" s="181"/>
    </row>
    <row r="18" spans="2:54" x14ac:dyDescent="0.2">
      <c r="P18" s="27"/>
      <c r="V18" s="60"/>
      <c r="W18" s="70"/>
      <c r="X18" s="57"/>
      <c r="Y18" s="66"/>
      <c r="Z18" s="66"/>
      <c r="AA18" s="66"/>
      <c r="AB18" s="66"/>
      <c r="AC18" s="66"/>
      <c r="AD18" s="66"/>
      <c r="AE18" s="66"/>
      <c r="AF18" s="66"/>
      <c r="AG18" s="66"/>
      <c r="AH18" s="27"/>
      <c r="AI18" s="28"/>
      <c r="AJ18" s="28"/>
      <c r="AN18" s="60"/>
      <c r="AO18" s="70"/>
      <c r="AP18" s="57"/>
      <c r="AQ18" s="66"/>
      <c r="AR18" s="66"/>
      <c r="AS18" s="66"/>
      <c r="AT18" s="66"/>
      <c r="AU18" s="66"/>
      <c r="AV18" s="66"/>
      <c r="AW18" s="66"/>
      <c r="AX18" s="66"/>
      <c r="AY18" s="66"/>
      <c r="AZ18" s="27"/>
      <c r="BA18" s="28"/>
      <c r="BB18" s="28"/>
    </row>
    <row r="19" spans="2:54" ht="76.5" x14ac:dyDescent="0.2">
      <c r="B19" s="23" t="s">
        <v>19</v>
      </c>
      <c r="C19" s="23" t="s">
        <v>85</v>
      </c>
      <c r="D19" s="23" t="s">
        <v>32</v>
      </c>
      <c r="E19" s="165" t="s">
        <v>71</v>
      </c>
      <c r="F19" s="166" t="s">
        <v>34</v>
      </c>
      <c r="G19" s="165" t="s">
        <v>33</v>
      </c>
      <c r="H19" s="165" t="s">
        <v>207</v>
      </c>
      <c r="I19" s="165" t="s">
        <v>208</v>
      </c>
      <c r="J19" s="165" t="s">
        <v>209</v>
      </c>
      <c r="K19" s="165" t="s">
        <v>210</v>
      </c>
      <c r="L19" s="167" t="s">
        <v>211</v>
      </c>
      <c r="M19" s="167" t="s">
        <v>212</v>
      </c>
      <c r="N19" s="165" t="s">
        <v>213</v>
      </c>
      <c r="O19" s="165" t="s">
        <v>214</v>
      </c>
      <c r="P19" s="165" t="s">
        <v>215</v>
      </c>
      <c r="Q19" s="165" t="s">
        <v>216</v>
      </c>
      <c r="R19" s="165" t="s">
        <v>217</v>
      </c>
      <c r="T19" s="23" t="s">
        <v>19</v>
      </c>
      <c r="U19" s="23" t="s">
        <v>85</v>
      </c>
      <c r="V19" s="23" t="s">
        <v>32</v>
      </c>
      <c r="W19" s="165" t="s">
        <v>71</v>
      </c>
      <c r="X19" s="166" t="s">
        <v>34</v>
      </c>
      <c r="Y19" s="165" t="s">
        <v>33</v>
      </c>
      <c r="Z19" s="165" t="s">
        <v>207</v>
      </c>
      <c r="AA19" s="165" t="s">
        <v>208</v>
      </c>
      <c r="AB19" s="165" t="s">
        <v>209</v>
      </c>
      <c r="AC19" s="165" t="s">
        <v>210</v>
      </c>
      <c r="AD19" s="167" t="s">
        <v>211</v>
      </c>
      <c r="AE19" s="167" t="s">
        <v>212</v>
      </c>
      <c r="AF19" s="165" t="s">
        <v>213</v>
      </c>
      <c r="AG19" s="165" t="s">
        <v>214</v>
      </c>
      <c r="AH19" s="165" t="s">
        <v>215</v>
      </c>
      <c r="AI19" s="165" t="s">
        <v>216</v>
      </c>
      <c r="AJ19" s="165" t="s">
        <v>217</v>
      </c>
      <c r="AL19" s="23" t="s">
        <v>19</v>
      </c>
      <c r="AM19" s="23" t="s">
        <v>85</v>
      </c>
      <c r="AN19" s="23" t="s">
        <v>32</v>
      </c>
      <c r="AO19" s="165" t="s">
        <v>71</v>
      </c>
      <c r="AP19" s="166" t="s">
        <v>34</v>
      </c>
      <c r="AQ19" s="165" t="s">
        <v>33</v>
      </c>
      <c r="AR19" s="165" t="s">
        <v>207</v>
      </c>
      <c r="AS19" s="165" t="s">
        <v>208</v>
      </c>
      <c r="AT19" s="165" t="s">
        <v>209</v>
      </c>
      <c r="AU19" s="165" t="s">
        <v>210</v>
      </c>
      <c r="AV19" s="167" t="s">
        <v>211</v>
      </c>
      <c r="AW19" s="167" t="s">
        <v>212</v>
      </c>
      <c r="AX19" s="165" t="s">
        <v>213</v>
      </c>
      <c r="AY19" s="165" t="s">
        <v>214</v>
      </c>
      <c r="AZ19" s="165" t="s">
        <v>215</v>
      </c>
      <c r="BA19" s="165" t="s">
        <v>216</v>
      </c>
      <c r="BB19" s="165" t="s">
        <v>217</v>
      </c>
    </row>
    <row r="20" spans="2:54" x14ac:dyDescent="0.2">
      <c r="B20" s="174" t="s">
        <v>84</v>
      </c>
      <c r="C20" s="175"/>
      <c r="D20" s="175"/>
      <c r="E20" s="175"/>
      <c r="F20" s="175"/>
      <c r="G20" s="175"/>
      <c r="H20" s="175"/>
      <c r="I20" s="175"/>
      <c r="J20" s="175"/>
      <c r="K20" s="175"/>
      <c r="L20" s="175"/>
      <c r="M20" s="175"/>
      <c r="N20" s="175"/>
      <c r="O20" s="175"/>
      <c r="P20" s="175"/>
      <c r="Q20" s="175"/>
      <c r="R20" s="175"/>
      <c r="S20" s="16"/>
      <c r="T20" s="174" t="s">
        <v>98</v>
      </c>
      <c r="U20" s="175"/>
      <c r="V20" s="175"/>
      <c r="W20" s="175"/>
      <c r="X20" s="175"/>
      <c r="Y20" s="175"/>
      <c r="Z20" s="175"/>
      <c r="AA20" s="175"/>
      <c r="AB20" s="175"/>
      <c r="AC20" s="175"/>
      <c r="AD20" s="175"/>
      <c r="AE20" s="175"/>
      <c r="AF20" s="175"/>
      <c r="AG20" s="175"/>
      <c r="AH20" s="175"/>
      <c r="AI20" s="175"/>
      <c r="AJ20" s="175"/>
      <c r="AL20" s="174" t="s">
        <v>84</v>
      </c>
      <c r="AM20" s="175"/>
      <c r="AN20" s="175"/>
      <c r="AO20" s="175"/>
      <c r="AP20" s="175"/>
      <c r="AQ20" s="175"/>
      <c r="AR20" s="175"/>
      <c r="AS20" s="175"/>
      <c r="AT20" s="175"/>
      <c r="AU20" s="175"/>
      <c r="AV20" s="175"/>
      <c r="AW20" s="175"/>
      <c r="AX20" s="175"/>
      <c r="AY20" s="175"/>
      <c r="AZ20" s="175"/>
      <c r="BA20" s="175"/>
      <c r="BB20" s="175"/>
    </row>
    <row r="21" spans="2:54" x14ac:dyDescent="0.2">
      <c r="B21" s="168" t="s">
        <v>84</v>
      </c>
      <c r="C21" s="169" t="s">
        <v>79</v>
      </c>
      <c r="D21" s="170" t="s">
        <v>88</v>
      </c>
      <c r="E21" s="171">
        <v>0.1</v>
      </c>
      <c r="F21" s="172">
        <v>1</v>
      </c>
      <c r="G21" s="173">
        <f>F21*E21</f>
        <v>0.1</v>
      </c>
      <c r="H21" s="176">
        <v>0</v>
      </c>
      <c r="I21" s="72">
        <f>IF(H21=0,VLOOKUP(D:D,[1]Inputs!$B$20:$H$25,7,FALSE)*G21,VLOOKUP(D:D,[1]Inputs!$B$20:$I$25,8,FALSE)*G21)</f>
        <v>10.3260597620145</v>
      </c>
      <c r="J21" s="72">
        <f>VLOOKUP(D:D,[1]Inputs!$C$54:$G$59,5,FALSE)*G21</f>
        <v>1.9732436288346318</v>
      </c>
      <c r="K21" s="72"/>
      <c r="L21" s="72"/>
      <c r="M21" s="72"/>
      <c r="N21" s="72">
        <f>SUM(I21:K21)</f>
        <v>12.299303390849133</v>
      </c>
      <c r="O21" s="72">
        <f>[1]Inputs!$M$43*N21</f>
        <v>5.7305727529149353</v>
      </c>
      <c r="P21" s="72">
        <f>[1]Inputs!$M$48*N21</f>
        <v>1.9725325764744219</v>
      </c>
      <c r="Q21" s="72">
        <f>[1]Inputs!$H$13*SUM(N21:P21)</f>
        <v>1.2685527610375251</v>
      </c>
      <c r="R21" s="72">
        <f t="shared" ref="R21:R23" si="43">SUM(N21:Q21)</f>
        <v>21.270961481276014</v>
      </c>
      <c r="T21" s="168" t="s">
        <v>99</v>
      </c>
      <c r="U21" s="169" t="s">
        <v>79</v>
      </c>
      <c r="V21" s="170" t="s">
        <v>88</v>
      </c>
      <c r="W21" s="171">
        <v>0.4</v>
      </c>
      <c r="X21" s="172">
        <v>1</v>
      </c>
      <c r="Y21" s="173">
        <f>X21*W21</f>
        <v>0.4</v>
      </c>
      <c r="Z21" s="176">
        <v>0</v>
      </c>
      <c r="AA21" s="72">
        <f>IF(Z21=0,VLOOKUP(V:V,[1]Inputs!$B$20:$H$25,7,FALSE)*Y21,VLOOKUP(V:V,[1]Inputs!$B$20:$I$25,8,FALSE)*Y21)</f>
        <v>41.304239048058001</v>
      </c>
      <c r="AB21" s="72">
        <f>VLOOKUP(V:V,[1]Inputs!$C$54:$G$59,5,FALSE)*Y21</f>
        <v>7.8929745153385271</v>
      </c>
      <c r="AC21" s="72"/>
      <c r="AD21" s="72"/>
      <c r="AE21" s="72"/>
      <c r="AF21" s="72">
        <f>SUM(AA21:AC21)</f>
        <v>49.197213563396531</v>
      </c>
      <c r="AG21" s="72">
        <f>[1]Inputs!$M$43*AF21</f>
        <v>22.922291011659741</v>
      </c>
      <c r="AH21" s="72">
        <f>[1]Inputs!$M$48*AF21</f>
        <v>7.8901303058976877</v>
      </c>
      <c r="AI21" s="72">
        <f>[1]Inputs!$H$13*SUM(AF21:AH21)</f>
        <v>5.0742110441501005</v>
      </c>
      <c r="AJ21" s="72">
        <f t="shared" ref="AJ21:AJ23" si="44">SUM(AF21:AI21)</f>
        <v>85.083845925104058</v>
      </c>
      <c r="AL21" s="168" t="s">
        <v>84</v>
      </c>
      <c r="AM21" s="169" t="s">
        <v>79</v>
      </c>
      <c r="AN21" s="170" t="s">
        <v>88</v>
      </c>
      <c r="AO21" s="171">
        <v>0.5</v>
      </c>
      <c r="AP21" s="172">
        <v>1</v>
      </c>
      <c r="AQ21" s="173">
        <f>AP21*AO21</f>
        <v>0.5</v>
      </c>
      <c r="AR21" s="176">
        <v>0</v>
      </c>
      <c r="AS21" s="72">
        <f>IF(AR21=0,VLOOKUP(AN:AN,[1]Inputs!$B$20:$H$25,7,FALSE)*AQ21,VLOOKUP(AN:AN,[1]Inputs!$B$20:$I$25,8,FALSE)*AQ21)</f>
        <v>51.630298810072496</v>
      </c>
      <c r="AT21" s="72">
        <f>VLOOKUP(AN:AN,[1]Inputs!$C$54:$G$59,5,FALSE)*AQ21</f>
        <v>9.8662181441731587</v>
      </c>
      <c r="AU21" s="72"/>
      <c r="AV21" s="72"/>
      <c r="AW21" s="72"/>
      <c r="AX21" s="72">
        <f>SUM(AS21:AU21)</f>
        <v>61.496516954245656</v>
      </c>
      <c r="AY21" s="72">
        <f>[1]Inputs!$M$43*AX21</f>
        <v>28.652863764574672</v>
      </c>
      <c r="AZ21" s="72">
        <f>[1]Inputs!$M$48*AX21</f>
        <v>9.8626628823721081</v>
      </c>
      <c r="BA21" s="72">
        <f>[1]Inputs!$H$13*SUM(AX21:AZ21)</f>
        <v>6.3427638051876247</v>
      </c>
      <c r="BB21" s="72">
        <f t="shared" ref="BB21:BB23" si="45">SUM(AX21:BA21)</f>
        <v>106.35480740638006</v>
      </c>
    </row>
    <row r="22" spans="2:54" x14ac:dyDescent="0.2">
      <c r="B22" s="51" t="s">
        <v>84</v>
      </c>
      <c r="C22" s="77" t="s">
        <v>86</v>
      </c>
      <c r="D22" s="50" t="s">
        <v>88</v>
      </c>
      <c r="E22" s="63">
        <v>0.4</v>
      </c>
      <c r="F22" s="54">
        <v>1</v>
      </c>
      <c r="G22" s="71">
        <f t="shared" ref="G22:G23" si="46">F22*E22</f>
        <v>0.4</v>
      </c>
      <c r="H22" s="176">
        <v>0</v>
      </c>
      <c r="I22" s="72">
        <f>IF(H22=0,VLOOKUP(D:D,[1]Inputs!$B$20:$H$25,7,FALSE)*G22,VLOOKUP(D:D,[1]Inputs!$B$20:$I$25,8,FALSE)*G22)</f>
        <v>41.304239048058001</v>
      </c>
      <c r="J22" s="72">
        <f>VLOOKUP(D:D,[1]Inputs!$C$54:$G$59,5,FALSE)*G22</f>
        <v>7.8929745153385271</v>
      </c>
      <c r="K22" s="72"/>
      <c r="L22" s="72"/>
      <c r="M22" s="72"/>
      <c r="N22" s="72">
        <f t="shared" ref="N22:N23" si="47">SUM(I22:K22)</f>
        <v>49.197213563396531</v>
      </c>
      <c r="O22" s="72">
        <f>[1]Inputs!$M$43*N22</f>
        <v>22.922291011659741</v>
      </c>
      <c r="P22" s="72">
        <f>[1]Inputs!$M$48*N22</f>
        <v>7.8901303058976877</v>
      </c>
      <c r="Q22" s="72">
        <f>[1]Inputs!$H$13*SUM(N22:P22)</f>
        <v>5.0742110441501005</v>
      </c>
      <c r="R22" s="72">
        <f t="shared" si="43"/>
        <v>85.083845925104058</v>
      </c>
      <c r="T22" s="51" t="s">
        <v>99</v>
      </c>
      <c r="U22" s="77" t="s">
        <v>86</v>
      </c>
      <c r="V22" s="50" t="s">
        <v>88</v>
      </c>
      <c r="W22" s="63">
        <v>0.7</v>
      </c>
      <c r="X22" s="54">
        <v>1</v>
      </c>
      <c r="Y22" s="71">
        <f t="shared" ref="Y22:Y23" si="48">X22*W22</f>
        <v>0.7</v>
      </c>
      <c r="Z22" s="176">
        <v>0</v>
      </c>
      <c r="AA22" s="72">
        <f>IF(Z22=0,VLOOKUP(V:V,[1]Inputs!$B$20:$H$25,7,FALSE)*Y22,VLOOKUP(V:V,[1]Inputs!$B$20:$I$25,8,FALSE)*Y22)</f>
        <v>72.282418334101493</v>
      </c>
      <c r="AB22" s="72">
        <f>VLOOKUP(V:V,[1]Inputs!$C$54:$G$59,5,FALSE)*Y22</f>
        <v>13.812705401842422</v>
      </c>
      <c r="AC22" s="72"/>
      <c r="AD22" s="72"/>
      <c r="AE22" s="72"/>
      <c r="AF22" s="72">
        <f t="shared" ref="AF22:AF23" si="49">SUM(AA22:AC22)</f>
        <v>86.095123735943915</v>
      </c>
      <c r="AG22" s="72">
        <f>[1]Inputs!$M$43*AF22</f>
        <v>40.114009270404537</v>
      </c>
      <c r="AH22" s="72">
        <f>[1]Inputs!$M$48*AF22</f>
        <v>13.807728035320951</v>
      </c>
      <c r="AI22" s="72">
        <f>[1]Inputs!$H$13*SUM(AF22:AH22)</f>
        <v>8.879869327262675</v>
      </c>
      <c r="AJ22" s="72">
        <f t="shared" si="44"/>
        <v>148.89673036893208</v>
      </c>
      <c r="AL22" s="51" t="s">
        <v>84</v>
      </c>
      <c r="AM22" s="77" t="s">
        <v>86</v>
      </c>
      <c r="AN22" s="50" t="s">
        <v>88</v>
      </c>
      <c r="AO22" s="63">
        <v>1.2</v>
      </c>
      <c r="AP22" s="54">
        <v>1</v>
      </c>
      <c r="AQ22" s="71">
        <f t="shared" ref="AQ22:AQ23" si="50">AP22*AO22</f>
        <v>1.2</v>
      </c>
      <c r="AR22" s="176">
        <v>0</v>
      </c>
      <c r="AS22" s="72">
        <f>IF(AR22=0,VLOOKUP(AN:AN,[1]Inputs!$B$20:$H$25,7,FALSE)*AQ22,VLOOKUP(AN:AN,[1]Inputs!$B$20:$I$25,8,FALSE)*AQ22)</f>
        <v>123.91271714417398</v>
      </c>
      <c r="AT22" s="72">
        <f>VLOOKUP(AN:AN,[1]Inputs!$C$54:$G$59,5,FALSE)*AQ22</f>
        <v>23.678923546015579</v>
      </c>
      <c r="AU22" s="72"/>
      <c r="AV22" s="72"/>
      <c r="AW22" s="72"/>
      <c r="AX22" s="72">
        <f t="shared" ref="AX22:AX23" si="51">SUM(AS22:AU22)</f>
        <v>147.59164069018956</v>
      </c>
      <c r="AY22" s="72">
        <f>[1]Inputs!$M$43*AX22</f>
        <v>68.766873034979213</v>
      </c>
      <c r="AZ22" s="72">
        <f>[1]Inputs!$M$48*AX22</f>
        <v>23.670390917693059</v>
      </c>
      <c r="BA22" s="72">
        <f>[1]Inputs!$H$13*SUM(AX22:AZ22)</f>
        <v>15.2226331324503</v>
      </c>
      <c r="BB22" s="72">
        <f t="shared" si="45"/>
        <v>255.25153777531216</v>
      </c>
    </row>
    <row r="23" spans="2:54" x14ac:dyDescent="0.2">
      <c r="B23" s="51" t="s">
        <v>84</v>
      </c>
      <c r="C23" s="78" t="s">
        <v>87</v>
      </c>
      <c r="D23" s="50" t="s">
        <v>88</v>
      </c>
      <c r="E23" s="64">
        <v>0.67</v>
      </c>
      <c r="F23" s="54">
        <v>1</v>
      </c>
      <c r="G23" s="71">
        <f t="shared" si="46"/>
        <v>0.67</v>
      </c>
      <c r="H23" s="176">
        <v>0</v>
      </c>
      <c r="I23" s="72">
        <f>IF(H23=0,VLOOKUP(D:D,[1]Inputs!$B$20:$H$25,7,FALSE)*G23,VLOOKUP(D:D,[1]Inputs!$B$20:$I$25,8,FALSE)*G23)</f>
        <v>69.18460040549715</v>
      </c>
      <c r="J23" s="72">
        <f>VLOOKUP(D:D,[1]Inputs!$C$54:$G$59,5,FALSE)*G23</f>
        <v>13.220732313192034</v>
      </c>
      <c r="K23" s="72"/>
      <c r="L23" s="72"/>
      <c r="M23" s="72"/>
      <c r="N23" s="72">
        <f t="shared" si="47"/>
        <v>82.405332718689181</v>
      </c>
      <c r="O23" s="72">
        <f>[1]Inputs!$M$43*N23</f>
        <v>38.394837444530062</v>
      </c>
      <c r="P23" s="72">
        <f>[1]Inputs!$M$48*N23</f>
        <v>13.215968262378626</v>
      </c>
      <c r="Q23" s="72">
        <f>[1]Inputs!$H$13*SUM(N23:P23)</f>
        <v>8.4993034989514165</v>
      </c>
      <c r="R23" s="72">
        <f t="shared" si="43"/>
        <v>142.51544192454926</v>
      </c>
      <c r="T23" s="51" t="s">
        <v>99</v>
      </c>
      <c r="U23" s="78" t="s">
        <v>87</v>
      </c>
      <c r="V23" s="50" t="s">
        <v>88</v>
      </c>
      <c r="W23" s="64">
        <v>1.5</v>
      </c>
      <c r="X23" s="54">
        <v>1</v>
      </c>
      <c r="Y23" s="71">
        <f t="shared" si="48"/>
        <v>1.5</v>
      </c>
      <c r="Z23" s="176">
        <v>0</v>
      </c>
      <c r="AA23" s="72">
        <f>IF(Z23=0,VLOOKUP(V:V,[1]Inputs!$B$20:$H$25,7,FALSE)*Y23,VLOOKUP(V:V,[1]Inputs!$B$20:$I$25,8,FALSE)*Y23)</f>
        <v>154.89089643021748</v>
      </c>
      <c r="AB23" s="72">
        <f>VLOOKUP(V:V,[1]Inputs!$C$54:$G$59,5,FALSE)*Y23</f>
        <v>29.598654432519474</v>
      </c>
      <c r="AC23" s="72"/>
      <c r="AD23" s="72"/>
      <c r="AE23" s="72"/>
      <c r="AF23" s="72">
        <f t="shared" si="49"/>
        <v>184.48955086273696</v>
      </c>
      <c r="AG23" s="72">
        <f>[1]Inputs!$M$43*AF23</f>
        <v>85.958591293724012</v>
      </c>
      <c r="AH23" s="72">
        <f>[1]Inputs!$M$48*AF23</f>
        <v>29.587988647116322</v>
      </c>
      <c r="AI23" s="72">
        <f>[1]Inputs!$H$13*SUM(AF23:AH23)</f>
        <v>19.028291415562872</v>
      </c>
      <c r="AJ23" s="72">
        <f t="shared" si="44"/>
        <v>319.06442221914017</v>
      </c>
      <c r="AL23" s="51" t="s">
        <v>84</v>
      </c>
      <c r="AM23" s="78" t="s">
        <v>87</v>
      </c>
      <c r="AN23" s="50" t="s">
        <v>88</v>
      </c>
      <c r="AO23" s="64">
        <v>2.5</v>
      </c>
      <c r="AP23" s="54">
        <v>1</v>
      </c>
      <c r="AQ23" s="71">
        <f t="shared" si="50"/>
        <v>2.5</v>
      </c>
      <c r="AR23" s="176">
        <v>0</v>
      </c>
      <c r="AS23" s="72">
        <f>IF(AR23=0,VLOOKUP(AN:AN,[1]Inputs!$B$20:$H$25,7,FALSE)*AQ23,VLOOKUP(AN:AN,[1]Inputs!$B$20:$I$25,8,FALSE)*AQ23)</f>
        <v>258.15149405036249</v>
      </c>
      <c r="AT23" s="72">
        <f>VLOOKUP(AN:AN,[1]Inputs!$C$54:$G$59,5,FALSE)*AQ23</f>
        <v>49.331090720865795</v>
      </c>
      <c r="AU23" s="72"/>
      <c r="AV23" s="72"/>
      <c r="AW23" s="72"/>
      <c r="AX23" s="72">
        <f t="shared" si="51"/>
        <v>307.48258477122829</v>
      </c>
      <c r="AY23" s="72">
        <f>[1]Inputs!$M$43*AX23</f>
        <v>143.26431882287335</v>
      </c>
      <c r="AZ23" s="72">
        <f>[1]Inputs!$M$48*AX23</f>
        <v>49.313314411860539</v>
      </c>
      <c r="BA23" s="72">
        <f>[1]Inputs!$H$13*SUM(AX23:AZ23)</f>
        <v>31.713819025938122</v>
      </c>
      <c r="BB23" s="72">
        <f t="shared" si="45"/>
        <v>531.77403703190032</v>
      </c>
    </row>
    <row r="24" spans="2:54" x14ac:dyDescent="0.2">
      <c r="B24" s="180" t="s">
        <v>1</v>
      </c>
      <c r="C24" s="180"/>
      <c r="D24" s="180"/>
      <c r="E24" s="181"/>
      <c r="F24" s="181"/>
      <c r="G24" s="181"/>
      <c r="H24" s="181"/>
      <c r="I24" s="181"/>
      <c r="J24" s="181"/>
      <c r="K24" s="181"/>
      <c r="L24" s="181"/>
      <c r="M24" s="181"/>
      <c r="N24" s="181"/>
      <c r="O24" s="181"/>
      <c r="P24" s="181"/>
      <c r="Q24" s="181"/>
      <c r="R24" s="181"/>
      <c r="T24" s="338" t="s">
        <v>1</v>
      </c>
      <c r="U24" s="339"/>
      <c r="V24" s="339"/>
      <c r="W24" s="339"/>
      <c r="X24" s="340"/>
      <c r="Y24" s="73"/>
      <c r="Z24" s="181"/>
      <c r="AA24" s="181"/>
      <c r="AB24" s="181"/>
      <c r="AC24" s="181"/>
      <c r="AD24" s="181"/>
      <c r="AE24" s="181"/>
      <c r="AF24" s="181"/>
      <c r="AG24" s="181"/>
      <c r="AH24" s="181"/>
      <c r="AI24" s="181"/>
      <c r="AJ24" s="181"/>
      <c r="AL24" s="80" t="s">
        <v>1</v>
      </c>
      <c r="AM24" s="177"/>
      <c r="AN24" s="177"/>
      <c r="AO24" s="177"/>
      <c r="AP24" s="178"/>
      <c r="AQ24" s="73"/>
      <c r="AR24" s="181"/>
      <c r="AS24" s="181"/>
      <c r="AT24" s="181"/>
      <c r="AU24" s="181"/>
      <c r="AV24" s="181"/>
      <c r="AW24" s="181"/>
      <c r="AX24" s="181"/>
      <c r="AY24" s="181"/>
      <c r="AZ24" s="181"/>
      <c r="BA24" s="181"/>
      <c r="BB24" s="181"/>
    </row>
    <row r="25" spans="2:54" x14ac:dyDescent="0.2">
      <c r="P25" s="29"/>
    </row>
    <row r="27" spans="2:54" x14ac:dyDescent="0.2">
      <c r="B27" s="333" t="s">
        <v>109</v>
      </c>
      <c r="C27" s="334"/>
      <c r="D27" s="335"/>
      <c r="E27" s="28"/>
      <c r="F27" s="1"/>
      <c r="G27" s="1"/>
      <c r="H27" s="1"/>
      <c r="I27" s="1"/>
      <c r="J27" s="1"/>
      <c r="K27" s="1"/>
      <c r="L27" s="1"/>
      <c r="M27" s="1"/>
      <c r="N27" s="1"/>
      <c r="O27" s="1"/>
      <c r="Q27" s="1"/>
      <c r="R27" s="1"/>
    </row>
    <row r="28" spans="2:54" x14ac:dyDescent="0.2">
      <c r="B28" s="82" t="s">
        <v>108</v>
      </c>
      <c r="C28" s="341" t="s">
        <v>110</v>
      </c>
      <c r="D28" s="341"/>
      <c r="E28" s="28"/>
      <c r="F28" s="1"/>
      <c r="G28" s="1"/>
      <c r="H28" s="1"/>
      <c r="I28" s="1"/>
      <c r="J28" s="1"/>
      <c r="K28" s="1"/>
      <c r="L28" s="1"/>
      <c r="M28" s="1"/>
      <c r="N28" s="1"/>
      <c r="O28" s="1"/>
      <c r="Q28" s="1"/>
      <c r="R28" s="1"/>
    </row>
    <row r="29" spans="2:54" x14ac:dyDescent="0.2">
      <c r="B29" s="51" t="s">
        <v>79</v>
      </c>
      <c r="C29" s="332" t="s">
        <v>111</v>
      </c>
      <c r="D29" s="332"/>
      <c r="E29" s="28"/>
      <c r="F29" s="1"/>
      <c r="G29" s="1"/>
      <c r="H29" s="1"/>
      <c r="I29" s="1"/>
      <c r="J29" s="1"/>
      <c r="K29" s="1"/>
      <c r="L29" s="1"/>
      <c r="M29" s="1"/>
      <c r="N29" s="1"/>
      <c r="O29" s="1"/>
      <c r="Q29" s="1"/>
      <c r="R29" s="1"/>
    </row>
    <row r="30" spans="2:54" x14ac:dyDescent="0.2">
      <c r="B30" s="51" t="s">
        <v>86</v>
      </c>
      <c r="C30" s="332" t="s">
        <v>112</v>
      </c>
      <c r="D30" s="332"/>
      <c r="E30" s="28"/>
      <c r="F30" s="1"/>
      <c r="G30" s="1"/>
      <c r="H30" s="1"/>
      <c r="I30" s="1"/>
      <c r="J30" s="1"/>
      <c r="K30" s="1"/>
      <c r="L30" s="1"/>
      <c r="M30" s="1"/>
      <c r="N30" s="1"/>
      <c r="O30" s="1"/>
      <c r="Q30" s="1"/>
      <c r="R30" s="1"/>
    </row>
    <row r="31" spans="2:54" x14ac:dyDescent="0.2">
      <c r="B31" s="51" t="s">
        <v>87</v>
      </c>
      <c r="C31" s="332" t="s">
        <v>113</v>
      </c>
      <c r="D31" s="332"/>
      <c r="E31" s="28"/>
      <c r="F31" s="1"/>
      <c r="G31" s="1"/>
      <c r="H31" s="1"/>
      <c r="I31" s="1"/>
      <c r="J31" s="1"/>
      <c r="K31" s="1"/>
      <c r="L31" s="1"/>
      <c r="M31" s="1"/>
      <c r="N31" s="1"/>
      <c r="O31" s="1"/>
      <c r="Q31" s="1"/>
      <c r="R31" s="1"/>
    </row>
    <row r="32" spans="2:54" x14ac:dyDescent="0.2">
      <c r="B32" s="80"/>
      <c r="C32" s="81"/>
      <c r="D32" s="81"/>
      <c r="E32" s="28"/>
      <c r="F32" s="1"/>
      <c r="G32" s="1"/>
      <c r="H32" s="1"/>
      <c r="I32" s="1"/>
      <c r="J32" s="1"/>
      <c r="K32" s="1"/>
      <c r="L32" s="1"/>
      <c r="M32" s="1"/>
      <c r="N32" s="1"/>
      <c r="O32" s="1"/>
      <c r="Q32" s="1"/>
      <c r="R32" s="1"/>
    </row>
    <row r="33" spans="19:19" x14ac:dyDescent="0.2">
      <c r="S33" s="37"/>
    </row>
    <row r="46" spans="19:19" x14ac:dyDescent="0.2">
      <c r="S46" s="37"/>
    </row>
  </sheetData>
  <mergeCells count="18">
    <mergeCell ref="BK2:BT2"/>
    <mergeCell ref="BK3:BT3"/>
    <mergeCell ref="CC2:CL2"/>
    <mergeCell ref="CC3:CL3"/>
    <mergeCell ref="C28:D28"/>
    <mergeCell ref="AS2:BB2"/>
    <mergeCell ref="AS3:BB3"/>
    <mergeCell ref="C29:D29"/>
    <mergeCell ref="C30:D30"/>
    <mergeCell ref="C31:D31"/>
    <mergeCell ref="B27:D27"/>
    <mergeCell ref="AA2:AJ2"/>
    <mergeCell ref="AA3:AJ3"/>
    <mergeCell ref="T10:X10"/>
    <mergeCell ref="T17:X17"/>
    <mergeCell ref="T24:X24"/>
    <mergeCell ref="I2:R2"/>
    <mergeCell ref="I3:R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B2063-B2B2-48AD-A7AB-CEFC0FA10875}">
  <dimension ref="A1:O364"/>
  <sheetViews>
    <sheetView zoomScale="90" zoomScaleNormal="90" workbookViewId="0">
      <selection activeCell="B24" sqref="B24"/>
    </sheetView>
  </sheetViews>
  <sheetFormatPr defaultRowHeight="15" x14ac:dyDescent="0.25"/>
  <cols>
    <col min="1" max="1" width="4.42578125" customWidth="1"/>
    <col min="2" max="2" width="100.5703125" bestFit="1" customWidth="1"/>
    <col min="3" max="3" width="13.28515625" customWidth="1"/>
    <col min="4" max="8" width="12.7109375" bestFit="1" customWidth="1"/>
    <col min="10" max="15" width="10" bestFit="1" customWidth="1"/>
  </cols>
  <sheetData>
    <row r="1" spans="2:15" x14ac:dyDescent="0.25">
      <c r="B1" t="s">
        <v>225</v>
      </c>
      <c r="D1" s="199">
        <f>[1]Inputs!H16</f>
        <v>1</v>
      </c>
      <c r="E1" s="199">
        <f>[1]Inputs!I16</f>
        <v>1</v>
      </c>
      <c r="F1" s="199">
        <f>[1]Inputs!J16</f>
        <v>1.0109999999999999</v>
      </c>
      <c r="G1" s="199">
        <f>[1]Inputs!K16</f>
        <v>1.0231319999999999</v>
      </c>
      <c r="H1" s="199">
        <f>[1]Inputs!L16</f>
        <v>1.0337725727999998</v>
      </c>
      <c r="K1" s="200">
        <f>D1</f>
        <v>1</v>
      </c>
      <c r="L1" s="200">
        <f t="shared" ref="L1:O5" si="0">E1</f>
        <v>1</v>
      </c>
      <c r="M1" s="200">
        <f t="shared" si="0"/>
        <v>1.0109999999999999</v>
      </c>
      <c r="N1" s="200">
        <f t="shared" si="0"/>
        <v>1.0231319999999999</v>
      </c>
      <c r="O1" s="200">
        <f t="shared" si="0"/>
        <v>1.0337725727999998</v>
      </c>
    </row>
    <row r="2" spans="2:15" x14ac:dyDescent="0.25">
      <c r="B2" t="s">
        <v>226</v>
      </c>
      <c r="D2" s="199">
        <f>[1]Inputs!H61</f>
        <v>0.04</v>
      </c>
      <c r="E2" s="199">
        <f>[1]Inputs!I61</f>
        <v>0.04</v>
      </c>
      <c r="F2" s="199">
        <f>[1]Inputs!J61</f>
        <v>0.04</v>
      </c>
      <c r="G2" s="199">
        <f>[1]Inputs!K61</f>
        <v>0.04</v>
      </c>
      <c r="H2" s="199">
        <f>[1]Inputs!L61</f>
        <v>0.04</v>
      </c>
      <c r="K2" s="200"/>
      <c r="L2" s="200"/>
      <c r="M2" s="200"/>
      <c r="N2" s="200"/>
      <c r="O2" s="200"/>
    </row>
    <row r="3" spans="2:15" x14ac:dyDescent="0.25">
      <c r="B3" t="s">
        <v>227</v>
      </c>
      <c r="D3" s="200">
        <f>[1]Inputs!$M$43</f>
        <v>0.46592661151676018</v>
      </c>
      <c r="E3" s="200">
        <f>[1]Inputs!$M$43</f>
        <v>0.46592661151676018</v>
      </c>
      <c r="F3" s="200">
        <f>[1]Inputs!$M$43</f>
        <v>0.46592661151676018</v>
      </c>
      <c r="G3" s="200">
        <f>[1]Inputs!$M$43</f>
        <v>0.46592661151676018</v>
      </c>
      <c r="H3" s="200">
        <f>[1]Inputs!$M$43</f>
        <v>0.46592661151676018</v>
      </c>
      <c r="K3" s="200">
        <f t="shared" ref="K3:K5" si="1">D3</f>
        <v>0.46592661151676018</v>
      </c>
      <c r="L3" s="200">
        <f t="shared" si="0"/>
        <v>0.46592661151676018</v>
      </c>
      <c r="M3" s="200">
        <f t="shared" si="0"/>
        <v>0.46592661151676018</v>
      </c>
      <c r="N3" s="200">
        <f t="shared" si="0"/>
        <v>0.46592661151676018</v>
      </c>
      <c r="O3" s="200">
        <f t="shared" si="0"/>
        <v>0.46592661151676018</v>
      </c>
    </row>
    <row r="4" spans="2:15" x14ac:dyDescent="0.25">
      <c r="B4" t="s">
        <v>228</v>
      </c>
      <c r="D4" s="200">
        <f>[1]Inputs!$M$48</f>
        <v>0.16037758511933414</v>
      </c>
      <c r="E4" s="200">
        <f>[1]Inputs!$M$48</f>
        <v>0.16037758511933414</v>
      </c>
      <c r="F4" s="200">
        <f>[1]Inputs!$M$48</f>
        <v>0.16037758511933414</v>
      </c>
      <c r="G4" s="200">
        <f>[1]Inputs!$M$48</f>
        <v>0.16037758511933414</v>
      </c>
      <c r="H4" s="200">
        <f>[1]Inputs!$M$48</f>
        <v>0.16037758511933414</v>
      </c>
      <c r="K4" s="200">
        <f t="shared" si="1"/>
        <v>0.16037758511933414</v>
      </c>
      <c r="L4" s="200">
        <f t="shared" si="0"/>
        <v>0.16037758511933414</v>
      </c>
      <c r="M4" s="200">
        <f t="shared" si="0"/>
        <v>0.16037758511933414</v>
      </c>
      <c r="N4" s="200">
        <f t="shared" si="0"/>
        <v>0.16037758511933414</v>
      </c>
      <c r="O4" s="200">
        <f t="shared" si="0"/>
        <v>0.16037758511933414</v>
      </c>
    </row>
    <row r="5" spans="2:15" x14ac:dyDescent="0.25">
      <c r="B5" t="s">
        <v>229</v>
      </c>
      <c r="D5" s="200">
        <f>[1]Inputs!$H$13</f>
        <v>6.3420000000000004E-2</v>
      </c>
      <c r="E5" s="200">
        <f>[1]Inputs!$H$13</f>
        <v>6.3420000000000004E-2</v>
      </c>
      <c r="F5" s="200">
        <f>[1]Inputs!$H$13</f>
        <v>6.3420000000000004E-2</v>
      </c>
      <c r="G5" s="200">
        <f>[1]Inputs!$H$13</f>
        <v>6.3420000000000004E-2</v>
      </c>
      <c r="H5" s="200">
        <f>[1]Inputs!$H$13</f>
        <v>6.3420000000000004E-2</v>
      </c>
      <c r="K5" s="200">
        <f t="shared" si="1"/>
        <v>6.3420000000000004E-2</v>
      </c>
      <c r="L5" s="200">
        <f t="shared" si="0"/>
        <v>6.3420000000000004E-2</v>
      </c>
      <c r="M5" s="200">
        <f t="shared" si="0"/>
        <v>6.3420000000000004E-2</v>
      </c>
      <c r="N5" s="200">
        <f t="shared" si="0"/>
        <v>6.3420000000000004E-2</v>
      </c>
      <c r="O5" s="200">
        <f t="shared" si="0"/>
        <v>6.3420000000000004E-2</v>
      </c>
    </row>
    <row r="6" spans="2:15" s="201" customFormat="1" ht="15.75" x14ac:dyDescent="0.25">
      <c r="D6" s="344" t="s">
        <v>230</v>
      </c>
      <c r="E6" s="344"/>
      <c r="F6" s="344"/>
      <c r="G6" s="344"/>
      <c r="H6" s="344"/>
      <c r="J6" s="345" t="s">
        <v>231</v>
      </c>
      <c r="K6" s="345"/>
      <c r="L6" s="345"/>
      <c r="M6" s="345"/>
      <c r="N6" s="345"/>
      <c r="O6" s="345"/>
    </row>
    <row r="7" spans="2:15" x14ac:dyDescent="0.25">
      <c r="B7" s="202" t="s">
        <v>277</v>
      </c>
      <c r="C7" s="203"/>
      <c r="D7" s="203" t="s">
        <v>232</v>
      </c>
      <c r="E7" s="203" t="s">
        <v>233</v>
      </c>
      <c r="F7" s="203" t="s">
        <v>234</v>
      </c>
      <c r="G7" s="203" t="s">
        <v>235</v>
      </c>
      <c r="H7" s="203" t="s">
        <v>236</v>
      </c>
    </row>
    <row r="8" spans="2:15" x14ac:dyDescent="0.25">
      <c r="B8" s="204" t="s">
        <v>208</v>
      </c>
      <c r="C8" s="205"/>
      <c r="D8" s="206">
        <f>(D19*D$27)+(D31*D$39)+(D43*D$51)+(D55*D$63)+(D127*D$135)+(D235*D$243)+(D343*D$351)+(D355*D$363)+(D67*D$75)+(D79*D$87)+(D91*D$99)+(D103*D$111)+(D115*D$123)+(D139*D$147)+(D151*D$159)+(D163*D$171)+(D175*D$183)+(D187*D$195)+(D199*D$207)+(D211*D$219)+(D223*D$231)+(D247*D$255)+(D259*D$267)+(D271*D$279)+(D283*D$291)+(D295*D$303)+(D307*D$315)+(D319*D$327)+(D331*D$339)</f>
        <v>721636.6864683833</v>
      </c>
      <c r="E8" s="206">
        <f t="shared" ref="E8:H8" si="2">(E19*E$27)+(E31*E$39)+(E43*E$51)+(E55*E$63)+(E127*E$135)+(E235*E$243)+(E343*E$351)+(E355*E$363)+(E67*E$75)+(E79*E$87)+(E91*E$99)+(E103*E$111)+(E115*E$123)+(E139*E$147)+(E151*E$159)+(E163*E$171)+(E175*E$183)+(E187*E$195)+(E199*E$207)+(E211*E$219)+(E223*E$231)+(E247*E$255)+(E259*E$267)+(E271*E$279)+(E283*E$291)+(E295*E$303)+(E307*E$315)+(E319*E$327)+(E331*E$339)</f>
        <v>721636.6864683833</v>
      </c>
      <c r="F8" s="206">
        <f t="shared" si="2"/>
        <v>729574.69001953548</v>
      </c>
      <c r="G8" s="206">
        <f t="shared" si="2"/>
        <v>746451.2117490673</v>
      </c>
      <c r="H8" s="206">
        <f t="shared" si="2"/>
        <v>771660.78963951068</v>
      </c>
    </row>
    <row r="9" spans="2:15" x14ac:dyDescent="0.25">
      <c r="B9" s="204" t="s">
        <v>209</v>
      </c>
      <c r="C9" s="205"/>
      <c r="D9" s="206">
        <f t="shared" ref="D9:H15" si="3">(D20*D$27)+(D32*D$39)+(D44*D$51)+(D56*D$63)+(D128*D$135)+(D236*D$243)+(D344*D$351)+(D356*D$363)+(D68*D$75)+(D80*D$87)+(D92*D$99)+(D104*D$111)+(D116*D$123)+(D140*D$147)+(D152*D$159)+(D164*D$171)+(D176*D$183)+(D188*D$195)+(D200*D$207)+(D212*D$219)+(D224*D$231)+(D248*D$255)+(D260*D$267)+(D272*D$279)+(D284*D$291)+(D296*D$303)+(D308*D$315)+(D320*D$327)+(D332*D$339)</f>
        <v>137900.13100110824</v>
      </c>
      <c r="E9" s="206">
        <f t="shared" si="3"/>
        <v>137900.13100110824</v>
      </c>
      <c r="F9" s="206">
        <f t="shared" si="3"/>
        <v>137900.13100110824</v>
      </c>
      <c r="G9" s="206">
        <f t="shared" si="3"/>
        <v>137900.13100110824</v>
      </c>
      <c r="H9" s="206">
        <f t="shared" si="3"/>
        <v>136952.97405926761</v>
      </c>
    </row>
    <row r="10" spans="2:15" x14ac:dyDescent="0.25">
      <c r="B10" s="204" t="s">
        <v>210</v>
      </c>
      <c r="C10" s="205"/>
      <c r="D10" s="206">
        <f t="shared" si="3"/>
        <v>0</v>
      </c>
      <c r="E10" s="206">
        <f t="shared" si="3"/>
        <v>0</v>
      </c>
      <c r="F10" s="206">
        <f t="shared" si="3"/>
        <v>0</v>
      </c>
      <c r="G10" s="206">
        <f t="shared" si="3"/>
        <v>0</v>
      </c>
      <c r="H10" s="206">
        <f t="shared" si="3"/>
        <v>0</v>
      </c>
    </row>
    <row r="11" spans="2:15" x14ac:dyDescent="0.25">
      <c r="B11" s="207" t="s">
        <v>237</v>
      </c>
      <c r="C11" s="207"/>
      <c r="D11" s="208">
        <f t="shared" si="3"/>
        <v>859536.81746949151</v>
      </c>
      <c r="E11" s="208">
        <f t="shared" si="3"/>
        <v>859536.81746949151</v>
      </c>
      <c r="F11" s="208">
        <f t="shared" si="3"/>
        <v>867474.82102064358</v>
      </c>
      <c r="G11" s="208">
        <f t="shared" si="3"/>
        <v>884351.34275017562</v>
      </c>
      <c r="H11" s="208">
        <f t="shared" si="3"/>
        <v>908613.763698778</v>
      </c>
    </row>
    <row r="12" spans="2:15" x14ac:dyDescent="0.25">
      <c r="B12" s="205" t="s">
        <v>214</v>
      </c>
      <c r="C12" s="205"/>
      <c r="D12" s="206">
        <f t="shared" si="3"/>
        <v>400481.07683746022</v>
      </c>
      <c r="E12" s="206">
        <f t="shared" si="3"/>
        <v>400481.07683746022</v>
      </c>
      <c r="F12" s="206">
        <f t="shared" si="3"/>
        <v>404179.60393425648</v>
      </c>
      <c r="G12" s="206">
        <f t="shared" si="3"/>
        <v>412042.82451788627</v>
      </c>
      <c r="H12" s="206">
        <f t="shared" si="3"/>
        <v>423347.33209766203</v>
      </c>
    </row>
    <row r="13" spans="2:15" x14ac:dyDescent="0.25">
      <c r="B13" s="205" t="s">
        <v>215</v>
      </c>
      <c r="C13" s="205"/>
      <c r="D13" s="206">
        <f t="shared" si="3"/>
        <v>137850.43910691494</v>
      </c>
      <c r="E13" s="206">
        <f t="shared" si="3"/>
        <v>137850.43910691494</v>
      </c>
      <c r="F13" s="206">
        <f t="shared" si="3"/>
        <v>139123.5169471174</v>
      </c>
      <c r="G13" s="206">
        <f t="shared" si="3"/>
        <v>141830.13274731371</v>
      </c>
      <c r="H13" s="206">
        <f t="shared" si="3"/>
        <v>145721.28122819931</v>
      </c>
    </row>
    <row r="14" spans="2:15" x14ac:dyDescent="0.25">
      <c r="B14" s="205" t="s">
        <v>224</v>
      </c>
      <c r="C14" s="205"/>
      <c r="D14" s="206">
        <f t="shared" si="3"/>
        <v>88652.809705107429</v>
      </c>
      <c r="E14" s="206">
        <f t="shared" si="3"/>
        <v>88652.809705107429</v>
      </c>
      <c r="F14" s="206">
        <f t="shared" si="3"/>
        <v>89471.537075425949</v>
      </c>
      <c r="G14" s="206">
        <f t="shared" si="3"/>
        <v>91212.185106975143</v>
      </c>
      <c r="H14" s="206">
        <f t="shared" si="3"/>
        <v>93714.616350902666</v>
      </c>
    </row>
    <row r="15" spans="2:15" s="210" customFormat="1" x14ac:dyDescent="0.25">
      <c r="B15" s="209" t="s">
        <v>238</v>
      </c>
      <c r="C15" s="205"/>
      <c r="D15" s="208">
        <f t="shared" si="3"/>
        <v>1486521.1431189743</v>
      </c>
      <c r="E15" s="208">
        <f t="shared" si="3"/>
        <v>1486521.1431189743</v>
      </c>
      <c r="F15" s="208">
        <f t="shared" si="3"/>
        <v>1500249.4789774437</v>
      </c>
      <c r="G15" s="208">
        <f t="shared" si="3"/>
        <v>1529436.485122351</v>
      </c>
      <c r="H15" s="208">
        <f t="shared" si="3"/>
        <v>1571396.9933755421</v>
      </c>
    </row>
    <row r="16" spans="2:15" s="193" customFormat="1" x14ac:dyDescent="0.25">
      <c r="B16" s="211" t="s">
        <v>239</v>
      </c>
      <c r="C16" s="207"/>
      <c r="D16" s="208">
        <f>D28+D40+D52+D64+D136+D244+D352+D364+D76+D88+D100+D112+D148+D160+D172+D184+D196+D208+D220+D232+D256+D268+D280+D292+D304+D316+D328+D340+D124-D15</f>
        <v>0</v>
      </c>
      <c r="E16" s="208">
        <f t="shared" ref="E16:H16" si="4">E28+E40+E52+E64+E136+E244+E352+E364+E76+E88+E100+E112+E148+E160+E172+E184+E196+E208+E220+E232+E256+E268+E280+E292+E304+E316+E328+E340+E124-E15</f>
        <v>0</v>
      </c>
      <c r="F16" s="208">
        <f t="shared" si="4"/>
        <v>0</v>
      </c>
      <c r="G16" s="208">
        <f t="shared" si="4"/>
        <v>0</v>
      </c>
      <c r="H16" s="208">
        <f t="shared" si="4"/>
        <v>0</v>
      </c>
    </row>
    <row r="17" spans="2:15" s="193" customFormat="1" x14ac:dyDescent="0.25">
      <c r="C17" s="212"/>
    </row>
    <row r="18" spans="2:15" x14ac:dyDescent="0.25">
      <c r="B18" s="213" t="s">
        <v>246</v>
      </c>
      <c r="C18" s="194"/>
      <c r="D18" s="346" t="s">
        <v>240</v>
      </c>
      <c r="E18" s="347"/>
      <c r="F18" s="347"/>
      <c r="G18" s="347"/>
      <c r="H18" s="347"/>
      <c r="J18" s="194"/>
      <c r="K18" s="346" t="s">
        <v>240</v>
      </c>
      <c r="L18" s="347"/>
      <c r="M18" s="347"/>
      <c r="N18" s="347"/>
      <c r="O18" s="347"/>
    </row>
    <row r="19" spans="2:15" x14ac:dyDescent="0.25">
      <c r="B19" s="214" t="s">
        <v>208</v>
      </c>
      <c r="C19" s="215">
        <f>'Proposed price build-up'!I7</f>
        <v>51.630298810072496</v>
      </c>
      <c r="D19" s="216">
        <f>C19*D$1</f>
        <v>51.630298810072496</v>
      </c>
      <c r="E19" s="216">
        <f>D19*E1</f>
        <v>51.630298810072496</v>
      </c>
      <c r="F19" s="216">
        <f>E19*F1</f>
        <v>52.19823209698329</v>
      </c>
      <c r="G19" s="216">
        <f>F19*G1</f>
        <v>53.405681601850702</v>
      </c>
      <c r="H19" s="216">
        <f>G19*H1</f>
        <v>55.209328871682814</v>
      </c>
      <c r="J19" s="215"/>
      <c r="K19" s="216">
        <f>J19*K$1</f>
        <v>0</v>
      </c>
      <c r="L19" s="216">
        <f>K19*L1</f>
        <v>0</v>
      </c>
      <c r="M19" s="216">
        <f>L19*M1</f>
        <v>0</v>
      </c>
      <c r="N19" s="216">
        <f>M19*N1</f>
        <v>0</v>
      </c>
      <c r="O19" s="216">
        <f>N19*O1</f>
        <v>0</v>
      </c>
    </row>
    <row r="20" spans="2:15" x14ac:dyDescent="0.25">
      <c r="B20" s="214" t="s">
        <v>209</v>
      </c>
      <c r="C20" s="215">
        <f>'Proposed price build-up'!J7</f>
        <v>9.8662181441731587</v>
      </c>
      <c r="D20" s="216">
        <f>C20</f>
        <v>9.8662181441731587</v>
      </c>
      <c r="E20" s="216">
        <f t="shared" ref="E20:H21" si="5">D20</f>
        <v>9.8662181441731587</v>
      </c>
      <c r="F20" s="216">
        <f t="shared" si="5"/>
        <v>9.8662181441731587</v>
      </c>
      <c r="G20" s="216">
        <f t="shared" si="5"/>
        <v>9.8662181441731587</v>
      </c>
      <c r="H20" s="216">
        <f t="shared" si="5"/>
        <v>9.8662181441731587</v>
      </c>
      <c r="J20" s="215"/>
      <c r="K20" s="216">
        <f>J20</f>
        <v>0</v>
      </c>
      <c r="L20" s="216">
        <f t="shared" ref="L20:O21" si="6">K20</f>
        <v>0</v>
      </c>
      <c r="M20" s="216">
        <f t="shared" si="6"/>
        <v>0</v>
      </c>
      <c r="N20" s="216">
        <f t="shared" si="6"/>
        <v>0</v>
      </c>
      <c r="O20" s="216">
        <f t="shared" si="6"/>
        <v>0</v>
      </c>
    </row>
    <row r="21" spans="2:15" x14ac:dyDescent="0.25">
      <c r="B21" s="214" t="s">
        <v>210</v>
      </c>
      <c r="C21" s="215">
        <f>'Proposed price build-up'!K7</f>
        <v>0</v>
      </c>
      <c r="D21" s="216">
        <f>C21</f>
        <v>0</v>
      </c>
      <c r="E21" s="216">
        <f t="shared" si="5"/>
        <v>0</v>
      </c>
      <c r="F21" s="216">
        <f t="shared" si="5"/>
        <v>0</v>
      </c>
      <c r="G21" s="216">
        <f t="shared" si="5"/>
        <v>0</v>
      </c>
      <c r="H21" s="216">
        <f t="shared" si="5"/>
        <v>0</v>
      </c>
      <c r="J21" s="215"/>
      <c r="K21" s="216">
        <f>J21</f>
        <v>0</v>
      </c>
      <c r="L21" s="216">
        <f t="shared" si="6"/>
        <v>0</v>
      </c>
      <c r="M21" s="216">
        <f t="shared" si="6"/>
        <v>0</v>
      </c>
      <c r="N21" s="216">
        <f t="shared" si="6"/>
        <v>0</v>
      </c>
      <c r="O21" s="216">
        <f t="shared" si="6"/>
        <v>0</v>
      </c>
    </row>
    <row r="22" spans="2:15" s="193" customFormat="1" x14ac:dyDescent="0.25">
      <c r="B22" s="217" t="s">
        <v>237</v>
      </c>
      <c r="C22" s="359">
        <f>'Proposed price build-up'!N7</f>
        <v>61.496516954245656</v>
      </c>
      <c r="D22" s="207">
        <f>SUM(D19:D21)</f>
        <v>61.496516954245656</v>
      </c>
      <c r="E22" s="207">
        <f t="shared" ref="E22:H22" si="7">SUM(E19:E21)</f>
        <v>61.496516954245656</v>
      </c>
      <c r="F22" s="207">
        <f t="shared" si="7"/>
        <v>62.06445024115645</v>
      </c>
      <c r="G22" s="207">
        <f t="shared" si="7"/>
        <v>63.271899746023863</v>
      </c>
      <c r="H22" s="207">
        <f t="shared" si="7"/>
        <v>65.075547015855975</v>
      </c>
      <c r="J22" s="218"/>
      <c r="K22" s="205">
        <f>SUM(K19:K21)</f>
        <v>0</v>
      </c>
      <c r="L22" s="205">
        <f t="shared" ref="L22:O22" si="8">SUM(L19:L21)</f>
        <v>0</v>
      </c>
      <c r="M22" s="205">
        <f t="shared" si="8"/>
        <v>0</v>
      </c>
      <c r="N22" s="205">
        <f t="shared" si="8"/>
        <v>0</v>
      </c>
      <c r="O22" s="205">
        <f t="shared" si="8"/>
        <v>0</v>
      </c>
    </row>
    <row r="23" spans="2:15" x14ac:dyDescent="0.25">
      <c r="B23" s="214" t="s">
        <v>214</v>
      </c>
      <c r="C23" s="215">
        <f>'Proposed price build-up'!O7</f>
        <v>28.652863764574672</v>
      </c>
      <c r="D23" s="216">
        <f>D22*D$3</f>
        <v>28.652863764574672</v>
      </c>
      <c r="E23" s="216">
        <f t="shared" ref="E23:H23" si="9">E22*E$3</f>
        <v>28.652863764574672</v>
      </c>
      <c r="F23" s="216">
        <f t="shared" si="9"/>
        <v>28.917478996512592</v>
      </c>
      <c r="G23" s="216">
        <f t="shared" si="9"/>
        <v>29.480061852893058</v>
      </c>
      <c r="H23" s="216">
        <f t="shared" si="9"/>
        <v>30.32042911369739</v>
      </c>
      <c r="J23" s="215"/>
      <c r="K23" s="216">
        <f>K22*K$3</f>
        <v>0</v>
      </c>
      <c r="L23" s="216">
        <f t="shared" ref="L23:O23" si="10">L22*L$3</f>
        <v>0</v>
      </c>
      <c r="M23" s="216">
        <f t="shared" si="10"/>
        <v>0</v>
      </c>
      <c r="N23" s="216">
        <f t="shared" si="10"/>
        <v>0</v>
      </c>
      <c r="O23" s="216">
        <f t="shared" si="10"/>
        <v>0</v>
      </c>
    </row>
    <row r="24" spans="2:15" x14ac:dyDescent="0.25">
      <c r="B24" s="214" t="s">
        <v>215</v>
      </c>
      <c r="C24" s="215">
        <f>'Proposed price build-up'!P7</f>
        <v>9.8626628823721081</v>
      </c>
      <c r="D24" s="216">
        <f>D22*D$4</f>
        <v>9.8626628823721081</v>
      </c>
      <c r="E24" s="216">
        <f t="shared" ref="E24:H24" si="11">E22*E$4</f>
        <v>9.8626628823721081</v>
      </c>
      <c r="F24" s="216">
        <f t="shared" si="11"/>
        <v>9.9537466514357469</v>
      </c>
      <c r="G24" s="216">
        <f t="shared" si="11"/>
        <v>10.147394487179918</v>
      </c>
      <c r="H24" s="216">
        <f t="shared" si="11"/>
        <v>10.436659080722672</v>
      </c>
      <c r="J24" s="215"/>
      <c r="K24" s="216">
        <f>K22*K$4</f>
        <v>0</v>
      </c>
      <c r="L24" s="216">
        <f t="shared" ref="L24:O24" si="12">L22*L$4</f>
        <v>0</v>
      </c>
      <c r="M24" s="216">
        <f t="shared" si="12"/>
        <v>0</v>
      </c>
      <c r="N24" s="216">
        <f t="shared" si="12"/>
        <v>0</v>
      </c>
      <c r="O24" s="216">
        <f t="shared" si="12"/>
        <v>0</v>
      </c>
    </row>
    <row r="25" spans="2:15" x14ac:dyDescent="0.25">
      <c r="B25" s="214" t="s">
        <v>216</v>
      </c>
      <c r="C25" s="215">
        <f>'Proposed price build-up'!Q7</f>
        <v>6.3427638051876247</v>
      </c>
      <c r="D25" s="216">
        <f>SUM(D22:D24)*D$5</f>
        <v>6.3427638051876247</v>
      </c>
      <c r="E25" s="216">
        <f t="shared" ref="E25:H25" si="13">SUM(E22:E24)*E$5</f>
        <v>6.3427638051876247</v>
      </c>
      <c r="F25" s="216">
        <f t="shared" si="13"/>
        <v>6.4013405648870272</v>
      </c>
      <c r="G25" s="216">
        <f t="shared" si="13"/>
        <v>6.5258771629802625</v>
      </c>
      <c r="H25" s="216">
        <f t="shared" si="13"/>
        <v>6.7119057250357068</v>
      </c>
      <c r="J25" s="215"/>
      <c r="K25" s="216">
        <f>SUM(K22:K24)*K$5</f>
        <v>0</v>
      </c>
      <c r="L25" s="216">
        <f t="shared" ref="L25:O25" si="14">SUM(L22:L24)*L$5</f>
        <v>0</v>
      </c>
      <c r="M25" s="216">
        <f t="shared" si="14"/>
        <v>0</v>
      </c>
      <c r="N25" s="216">
        <f t="shared" si="14"/>
        <v>0</v>
      </c>
      <c r="O25" s="216">
        <f t="shared" si="14"/>
        <v>0</v>
      </c>
    </row>
    <row r="26" spans="2:15" s="193" customFormat="1" x14ac:dyDescent="0.25">
      <c r="B26" s="219" t="s">
        <v>241</v>
      </c>
      <c r="C26" s="220">
        <f>'Proposed price build-up'!R7</f>
        <v>106.35480740638006</v>
      </c>
      <c r="D26" s="221">
        <f>SUM(D22:D25)</f>
        <v>106.35480740638006</v>
      </c>
      <c r="E26" s="221">
        <f t="shared" ref="E26:H26" si="15">SUM(E22:E25)</f>
        <v>106.35480740638006</v>
      </c>
      <c r="F26" s="221">
        <f t="shared" si="15"/>
        <v>107.33701645399182</v>
      </c>
      <c r="G26" s="221">
        <f t="shared" si="15"/>
        <v>109.42523324907711</v>
      </c>
      <c r="H26" s="221">
        <f t="shared" si="15"/>
        <v>112.54454093531174</v>
      </c>
      <c r="J26" s="220"/>
      <c r="K26" s="221">
        <f>SUM(K22:K25)</f>
        <v>0</v>
      </c>
      <c r="L26" s="221">
        <f t="shared" ref="L26:O26" si="16">SUM(L22:L25)</f>
        <v>0</v>
      </c>
      <c r="M26" s="221">
        <f t="shared" si="16"/>
        <v>0</v>
      </c>
      <c r="N26" s="221">
        <f t="shared" si="16"/>
        <v>0</v>
      </c>
      <c r="O26" s="221">
        <f t="shared" si="16"/>
        <v>0</v>
      </c>
    </row>
    <row r="27" spans="2:15" x14ac:dyDescent="0.25">
      <c r="B27" s="222" t="s">
        <v>242</v>
      </c>
      <c r="C27" s="216"/>
      <c r="D27" s="223">
        <f>'Forecast Revenue - Costs'!D39</f>
        <v>950</v>
      </c>
      <c r="E27" s="223">
        <f>'Forecast Revenue - Costs'!E39</f>
        <v>950</v>
      </c>
      <c r="F27" s="223">
        <f>'Forecast Revenue - Costs'!F39</f>
        <v>950</v>
      </c>
      <c r="G27" s="223">
        <f>'Forecast Revenue - Costs'!G39</f>
        <v>950</v>
      </c>
      <c r="H27" s="223">
        <f>'Forecast Revenue - Costs'!H39</f>
        <v>950</v>
      </c>
      <c r="J27" s="216"/>
      <c r="K27" s="223"/>
      <c r="L27" s="223"/>
      <c r="M27" s="223"/>
      <c r="N27" s="223"/>
      <c r="O27" s="223"/>
    </row>
    <row r="28" spans="2:15" s="193" customFormat="1" x14ac:dyDescent="0.25">
      <c r="B28" s="209" t="s">
        <v>243</v>
      </c>
      <c r="C28" s="207"/>
      <c r="D28" s="208">
        <f>D26*D27</f>
        <v>101037.06703606105</v>
      </c>
      <c r="E28" s="208">
        <f t="shared" ref="E28:H28" si="17">E26*E27</f>
        <v>101037.06703606105</v>
      </c>
      <c r="F28" s="208">
        <f t="shared" si="17"/>
        <v>101970.16563129223</v>
      </c>
      <c r="G28" s="208">
        <f t="shared" si="17"/>
        <v>103953.97158662326</v>
      </c>
      <c r="H28" s="208">
        <f t="shared" si="17"/>
        <v>106917.31388854615</v>
      </c>
      <c r="J28" s="207"/>
      <c r="K28" s="208"/>
      <c r="L28" s="208"/>
      <c r="M28" s="208"/>
      <c r="N28" s="208"/>
      <c r="O28" s="208"/>
    </row>
    <row r="30" spans="2:15" x14ac:dyDescent="0.25">
      <c r="B30" s="213" t="s">
        <v>247</v>
      </c>
      <c r="C30" s="194"/>
      <c r="D30" s="346" t="s">
        <v>240</v>
      </c>
      <c r="E30" s="347"/>
      <c r="F30" s="347"/>
      <c r="G30" s="347"/>
      <c r="H30" s="347"/>
      <c r="J30" s="194"/>
      <c r="K30" s="346" t="s">
        <v>240</v>
      </c>
      <c r="L30" s="347"/>
      <c r="M30" s="347"/>
      <c r="N30" s="347"/>
      <c r="O30" s="347"/>
    </row>
    <row r="31" spans="2:15" x14ac:dyDescent="0.25">
      <c r="B31" s="214" t="s">
        <v>208</v>
      </c>
      <c r="C31" s="215">
        <f>'Proposed price build-up'!I8</f>
        <v>123.91271714417398</v>
      </c>
      <c r="D31" s="216">
        <f>C31*D$1</f>
        <v>123.91271714417398</v>
      </c>
      <c r="E31" s="216">
        <f t="shared" ref="E31:H31" si="18">D31*E$1</f>
        <v>123.91271714417398</v>
      </c>
      <c r="F31" s="216">
        <f t="shared" si="18"/>
        <v>125.27575703275988</v>
      </c>
      <c r="G31" s="216">
        <f t="shared" si="18"/>
        <v>128.17363584444169</v>
      </c>
      <c r="H31" s="216">
        <f t="shared" si="18"/>
        <v>132.50238929203877</v>
      </c>
      <c r="J31" s="215"/>
      <c r="K31" s="216">
        <f>J31*K$1</f>
        <v>0</v>
      </c>
      <c r="L31" s="216">
        <f t="shared" ref="L31:O31" si="19">K31*L$1</f>
        <v>0</v>
      </c>
      <c r="M31" s="216">
        <f t="shared" si="19"/>
        <v>0</v>
      </c>
      <c r="N31" s="216">
        <f t="shared" si="19"/>
        <v>0</v>
      </c>
      <c r="O31" s="216">
        <f t="shared" si="19"/>
        <v>0</v>
      </c>
    </row>
    <row r="32" spans="2:15" x14ac:dyDescent="0.25">
      <c r="B32" s="214" t="s">
        <v>209</v>
      </c>
      <c r="C32" s="215">
        <f>'Proposed price build-up'!J8</f>
        <v>23.678923546015579</v>
      </c>
      <c r="D32" s="216">
        <f>C32</f>
        <v>23.678923546015579</v>
      </c>
      <c r="E32" s="216">
        <f t="shared" ref="E32:H32" si="20">D32</f>
        <v>23.678923546015579</v>
      </c>
      <c r="F32" s="216">
        <f t="shared" si="20"/>
        <v>23.678923546015579</v>
      </c>
      <c r="G32" s="216">
        <f t="shared" si="20"/>
        <v>23.678923546015579</v>
      </c>
      <c r="H32" s="216">
        <f t="shared" si="20"/>
        <v>23.678923546015579</v>
      </c>
      <c r="J32" s="215"/>
      <c r="K32" s="216">
        <f>J32</f>
        <v>0</v>
      </c>
      <c r="L32" s="216">
        <f t="shared" ref="L32:O33" si="21">K32</f>
        <v>0</v>
      </c>
      <c r="M32" s="216">
        <f t="shared" si="21"/>
        <v>0</v>
      </c>
      <c r="N32" s="216">
        <f t="shared" si="21"/>
        <v>0</v>
      </c>
      <c r="O32" s="216">
        <f t="shared" si="21"/>
        <v>0</v>
      </c>
    </row>
    <row r="33" spans="2:15" x14ac:dyDescent="0.25">
      <c r="B33" s="214" t="s">
        <v>210</v>
      </c>
      <c r="C33" s="215">
        <f>'Proposed price build-up'!K8</f>
        <v>0</v>
      </c>
      <c r="D33" s="216">
        <f>C33</f>
        <v>0</v>
      </c>
      <c r="E33" s="216">
        <f t="shared" ref="E33:H33" si="22">D33</f>
        <v>0</v>
      </c>
      <c r="F33" s="216">
        <f t="shared" si="22"/>
        <v>0</v>
      </c>
      <c r="G33" s="216">
        <f t="shared" si="22"/>
        <v>0</v>
      </c>
      <c r="H33" s="216">
        <f t="shared" si="22"/>
        <v>0</v>
      </c>
      <c r="J33" s="215"/>
      <c r="K33" s="216">
        <f>J33</f>
        <v>0</v>
      </c>
      <c r="L33" s="216">
        <f t="shared" si="21"/>
        <v>0</v>
      </c>
      <c r="M33" s="216">
        <f t="shared" si="21"/>
        <v>0</v>
      </c>
      <c r="N33" s="216">
        <f t="shared" si="21"/>
        <v>0</v>
      </c>
      <c r="O33" s="216">
        <f t="shared" si="21"/>
        <v>0</v>
      </c>
    </row>
    <row r="34" spans="2:15" x14ac:dyDescent="0.25">
      <c r="B34" s="217" t="s">
        <v>237</v>
      </c>
      <c r="C34" s="359">
        <f>'Proposed price build-up'!N8</f>
        <v>147.59164069018956</v>
      </c>
      <c r="D34" s="207">
        <f>SUM(D31:D33)</f>
        <v>147.59164069018956</v>
      </c>
      <c r="E34" s="207">
        <f t="shared" ref="E34:H34" si="23">SUM(E31:E33)</f>
        <v>147.59164069018956</v>
      </c>
      <c r="F34" s="207">
        <f t="shared" si="23"/>
        <v>148.95468057877545</v>
      </c>
      <c r="G34" s="207">
        <f t="shared" si="23"/>
        <v>151.85255939045726</v>
      </c>
      <c r="H34" s="207">
        <f t="shared" si="23"/>
        <v>156.18131283805434</v>
      </c>
      <c r="J34" s="218"/>
      <c r="K34" s="205">
        <f>SUM(K31:K33)</f>
        <v>0</v>
      </c>
      <c r="L34" s="205">
        <f t="shared" ref="L34:O34" si="24">SUM(L31:L33)</f>
        <v>0</v>
      </c>
      <c r="M34" s="205">
        <f t="shared" si="24"/>
        <v>0</v>
      </c>
      <c r="N34" s="205">
        <f t="shared" si="24"/>
        <v>0</v>
      </c>
      <c r="O34" s="205">
        <f t="shared" si="24"/>
        <v>0</v>
      </c>
    </row>
    <row r="35" spans="2:15" x14ac:dyDescent="0.25">
      <c r="B35" s="214" t="s">
        <v>214</v>
      </c>
      <c r="C35" s="215">
        <f>'Proposed price build-up'!O8</f>
        <v>68.766873034979213</v>
      </c>
      <c r="D35" s="216">
        <f>D34*D$3</f>
        <v>68.766873034979213</v>
      </c>
      <c r="E35" s="216">
        <f t="shared" ref="E35:H35" si="25">E34*E$3</f>
        <v>68.766873034979213</v>
      </c>
      <c r="F35" s="216">
        <f t="shared" si="25"/>
        <v>69.401949591630213</v>
      </c>
      <c r="G35" s="216">
        <f t="shared" si="25"/>
        <v>70.752148446943337</v>
      </c>
      <c r="H35" s="216">
        <f t="shared" si="25"/>
        <v>72.76902987287373</v>
      </c>
      <c r="J35" s="215"/>
      <c r="K35" s="216">
        <f>K34*K$3</f>
        <v>0</v>
      </c>
      <c r="L35" s="216">
        <f t="shared" ref="L35:O35" si="26">L34*L$3</f>
        <v>0</v>
      </c>
      <c r="M35" s="216">
        <f t="shared" si="26"/>
        <v>0</v>
      </c>
      <c r="N35" s="216">
        <f t="shared" si="26"/>
        <v>0</v>
      </c>
      <c r="O35" s="216">
        <f t="shared" si="26"/>
        <v>0</v>
      </c>
    </row>
    <row r="36" spans="2:15" x14ac:dyDescent="0.25">
      <c r="B36" s="214" t="s">
        <v>215</v>
      </c>
      <c r="C36" s="215">
        <f>'Proposed price build-up'!P8</f>
        <v>23.670390917693059</v>
      </c>
      <c r="D36" s="216">
        <f>D34*D$4</f>
        <v>23.670390917693059</v>
      </c>
      <c r="E36" s="216">
        <f t="shared" ref="E36:H36" si="27">E34*E$4</f>
        <v>23.670390917693059</v>
      </c>
      <c r="F36" s="216">
        <f t="shared" si="27"/>
        <v>23.88899196344579</v>
      </c>
      <c r="G36" s="216">
        <f t="shared" si="27"/>
        <v>24.353746769231801</v>
      </c>
      <c r="H36" s="216">
        <f t="shared" si="27"/>
        <v>25.047981793734415</v>
      </c>
      <c r="J36" s="215"/>
      <c r="K36" s="216">
        <f>K34*K$4</f>
        <v>0</v>
      </c>
      <c r="L36" s="216">
        <f t="shared" ref="L36:O36" si="28">L34*L$4</f>
        <v>0</v>
      </c>
      <c r="M36" s="216">
        <f t="shared" si="28"/>
        <v>0</v>
      </c>
      <c r="N36" s="216">
        <f t="shared" si="28"/>
        <v>0</v>
      </c>
      <c r="O36" s="216">
        <f t="shared" si="28"/>
        <v>0</v>
      </c>
    </row>
    <row r="37" spans="2:15" x14ac:dyDescent="0.25">
      <c r="B37" s="214" t="s">
        <v>216</v>
      </c>
      <c r="C37" s="215">
        <f>'Proposed price build-up'!Q8</f>
        <v>15.2226331324503</v>
      </c>
      <c r="D37" s="216">
        <f>SUM(D34:D36)*D$5</f>
        <v>15.2226331324503</v>
      </c>
      <c r="E37" s="216">
        <f t="shared" ref="E37:H37" si="29">SUM(E34:E36)*E$5</f>
        <v>15.2226331324503</v>
      </c>
      <c r="F37" s="216">
        <f t="shared" si="29"/>
        <v>15.36321735572886</v>
      </c>
      <c r="G37" s="216">
        <f t="shared" si="29"/>
        <v>15.662105191152628</v>
      </c>
      <c r="H37" s="216">
        <f t="shared" si="29"/>
        <v>16.108573740085696</v>
      </c>
      <c r="J37" s="215"/>
      <c r="K37" s="216">
        <f>SUM(K34:K36)*K$5</f>
        <v>0</v>
      </c>
      <c r="L37" s="216">
        <f t="shared" ref="L37:O37" si="30">SUM(L34:L36)*L$5</f>
        <v>0</v>
      </c>
      <c r="M37" s="216">
        <f t="shared" si="30"/>
        <v>0</v>
      </c>
      <c r="N37" s="216">
        <f t="shared" si="30"/>
        <v>0</v>
      </c>
      <c r="O37" s="216">
        <f t="shared" si="30"/>
        <v>0</v>
      </c>
    </row>
    <row r="38" spans="2:15" s="193" customFormat="1" x14ac:dyDescent="0.25">
      <c r="B38" s="219" t="s">
        <v>241</v>
      </c>
      <c r="C38" s="220">
        <f>'Proposed price build-up'!R8</f>
        <v>255.25153777531216</v>
      </c>
      <c r="D38" s="221">
        <f>SUM(D34:D37)</f>
        <v>255.25153777531216</v>
      </c>
      <c r="E38" s="221">
        <f t="shared" ref="E38:H38" si="31">SUM(E34:E37)</f>
        <v>255.25153777531216</v>
      </c>
      <c r="F38" s="221">
        <f t="shared" si="31"/>
        <v>257.6088394895803</v>
      </c>
      <c r="G38" s="221">
        <f t="shared" si="31"/>
        <v>262.62055979778506</v>
      </c>
      <c r="H38" s="221">
        <f t="shared" si="31"/>
        <v>270.10689824474815</v>
      </c>
      <c r="J38" s="220"/>
      <c r="K38" s="221">
        <f>SUM(K34:K37)</f>
        <v>0</v>
      </c>
      <c r="L38" s="221">
        <f t="shared" ref="L38:O38" si="32">SUM(L34:L37)</f>
        <v>0</v>
      </c>
      <c r="M38" s="221">
        <f t="shared" si="32"/>
        <v>0</v>
      </c>
      <c r="N38" s="221">
        <f t="shared" si="32"/>
        <v>0</v>
      </c>
      <c r="O38" s="221">
        <f t="shared" si="32"/>
        <v>0</v>
      </c>
    </row>
    <row r="39" spans="2:15" x14ac:dyDescent="0.25">
      <c r="B39" s="222" t="s">
        <v>242</v>
      </c>
      <c r="C39" s="216"/>
      <c r="D39" s="223">
        <f>'Forecast Revenue - Costs'!D40</f>
        <v>1000</v>
      </c>
      <c r="E39" s="223">
        <f>'Forecast Revenue - Costs'!E40</f>
        <v>1000</v>
      </c>
      <c r="F39" s="223">
        <f>'Forecast Revenue - Costs'!F40</f>
        <v>1000</v>
      </c>
      <c r="G39" s="223">
        <f>'Forecast Revenue - Costs'!G40</f>
        <v>1000</v>
      </c>
      <c r="H39" s="223">
        <f>'Forecast Revenue - Costs'!H40</f>
        <v>1000</v>
      </c>
      <c r="J39" s="216"/>
      <c r="K39" s="223"/>
      <c r="L39" s="223"/>
      <c r="M39" s="223"/>
      <c r="N39" s="223"/>
      <c r="O39" s="223"/>
    </row>
    <row r="40" spans="2:15" s="193" customFormat="1" x14ac:dyDescent="0.25">
      <c r="B40" s="209" t="s">
        <v>243</v>
      </c>
      <c r="C40" s="207"/>
      <c r="D40" s="208">
        <f>D38*D39</f>
        <v>255251.53777531217</v>
      </c>
      <c r="E40" s="208">
        <f t="shared" ref="E40:H40" si="33">E38*E39</f>
        <v>255251.53777531217</v>
      </c>
      <c r="F40" s="208">
        <f t="shared" si="33"/>
        <v>257608.83948958031</v>
      </c>
      <c r="G40" s="208">
        <f t="shared" si="33"/>
        <v>262620.55979778507</v>
      </c>
      <c r="H40" s="208">
        <f t="shared" si="33"/>
        <v>270106.89824474812</v>
      </c>
      <c r="J40" s="207"/>
      <c r="K40" s="208"/>
      <c r="L40" s="208"/>
      <c r="M40" s="208"/>
      <c r="N40" s="208"/>
      <c r="O40" s="208"/>
    </row>
    <row r="42" spans="2:15" x14ac:dyDescent="0.25">
      <c r="B42" s="213" t="s">
        <v>248</v>
      </c>
      <c r="C42" s="194"/>
      <c r="D42" s="346" t="s">
        <v>240</v>
      </c>
      <c r="E42" s="347"/>
      <c r="F42" s="347"/>
      <c r="G42" s="347"/>
      <c r="H42" s="347"/>
      <c r="J42" s="194"/>
      <c r="K42" s="346" t="s">
        <v>240</v>
      </c>
      <c r="L42" s="347"/>
      <c r="M42" s="347"/>
      <c r="N42" s="347"/>
      <c r="O42" s="347"/>
    </row>
    <row r="43" spans="2:15" x14ac:dyDescent="0.25">
      <c r="B43" s="214" t="s">
        <v>208</v>
      </c>
      <c r="C43" s="215">
        <f>'Proposed price build-up'!I9</f>
        <v>258.15149405036249</v>
      </c>
      <c r="D43" s="216">
        <f>C43*D$1</f>
        <v>258.15149405036249</v>
      </c>
      <c r="E43" s="216">
        <f t="shared" ref="E43:H43" si="34">D43*E$1</f>
        <v>258.15149405036249</v>
      </c>
      <c r="F43" s="216">
        <f t="shared" si="34"/>
        <v>260.99116048491646</v>
      </c>
      <c r="G43" s="216">
        <f t="shared" si="34"/>
        <v>267.02840800925355</v>
      </c>
      <c r="H43" s="216">
        <f t="shared" si="34"/>
        <v>276.04664435841414</v>
      </c>
      <c r="J43" s="215"/>
      <c r="K43" s="216">
        <f>J43*K$1</f>
        <v>0</v>
      </c>
      <c r="L43" s="216">
        <f t="shared" ref="L43:O43" si="35">K43*L$1</f>
        <v>0</v>
      </c>
      <c r="M43" s="216">
        <f t="shared" si="35"/>
        <v>0</v>
      </c>
      <c r="N43" s="216">
        <f t="shared" si="35"/>
        <v>0</v>
      </c>
      <c r="O43" s="216">
        <f t="shared" si="35"/>
        <v>0</v>
      </c>
    </row>
    <row r="44" spans="2:15" x14ac:dyDescent="0.25">
      <c r="B44" s="214" t="s">
        <v>209</v>
      </c>
      <c r="C44" s="215">
        <f>'Proposed price build-up'!J9</f>
        <v>49.331090720865795</v>
      </c>
      <c r="D44" s="216">
        <f>C44</f>
        <v>49.331090720865795</v>
      </c>
      <c r="E44" s="216">
        <f t="shared" ref="E44:H44" si="36">D44</f>
        <v>49.331090720865795</v>
      </c>
      <c r="F44" s="216">
        <f t="shared" si="36"/>
        <v>49.331090720865795</v>
      </c>
      <c r="G44" s="216">
        <f t="shared" si="36"/>
        <v>49.331090720865795</v>
      </c>
      <c r="H44" s="216">
        <f t="shared" si="36"/>
        <v>49.331090720865795</v>
      </c>
      <c r="J44" s="215"/>
      <c r="K44" s="216">
        <f>J44</f>
        <v>0</v>
      </c>
      <c r="L44" s="216">
        <f t="shared" ref="L44:O45" si="37">K44</f>
        <v>0</v>
      </c>
      <c r="M44" s="216">
        <f t="shared" si="37"/>
        <v>0</v>
      </c>
      <c r="N44" s="216">
        <f t="shared" si="37"/>
        <v>0</v>
      </c>
      <c r="O44" s="216">
        <f t="shared" si="37"/>
        <v>0</v>
      </c>
    </row>
    <row r="45" spans="2:15" x14ac:dyDescent="0.25">
      <c r="B45" s="214" t="s">
        <v>210</v>
      </c>
      <c r="C45" s="215">
        <f>'Proposed price build-up'!K9</f>
        <v>0</v>
      </c>
      <c r="D45" s="216">
        <f>C45</f>
        <v>0</v>
      </c>
      <c r="E45" s="216">
        <f t="shared" ref="E45:H45" si="38">D45</f>
        <v>0</v>
      </c>
      <c r="F45" s="216">
        <f t="shared" si="38"/>
        <v>0</v>
      </c>
      <c r="G45" s="216">
        <f t="shared" si="38"/>
        <v>0</v>
      </c>
      <c r="H45" s="216">
        <f t="shared" si="38"/>
        <v>0</v>
      </c>
      <c r="J45" s="215"/>
      <c r="K45" s="216">
        <f>J45</f>
        <v>0</v>
      </c>
      <c r="L45" s="216">
        <f t="shared" si="37"/>
        <v>0</v>
      </c>
      <c r="M45" s="216">
        <f t="shared" si="37"/>
        <v>0</v>
      </c>
      <c r="N45" s="216">
        <f t="shared" si="37"/>
        <v>0</v>
      </c>
      <c r="O45" s="216">
        <f t="shared" si="37"/>
        <v>0</v>
      </c>
    </row>
    <row r="46" spans="2:15" x14ac:dyDescent="0.25">
      <c r="B46" s="217" t="s">
        <v>237</v>
      </c>
      <c r="C46" s="359">
        <f>'Proposed price build-up'!N9</f>
        <v>307.48258477122829</v>
      </c>
      <c r="D46" s="207">
        <f>SUM(D43:D45)</f>
        <v>307.48258477122829</v>
      </c>
      <c r="E46" s="207">
        <f t="shared" ref="E46:H46" si="39">SUM(E43:E45)</f>
        <v>307.48258477122829</v>
      </c>
      <c r="F46" s="207">
        <f t="shared" si="39"/>
        <v>310.32225120578227</v>
      </c>
      <c r="G46" s="207">
        <f t="shared" si="39"/>
        <v>316.35949873011936</v>
      </c>
      <c r="H46" s="207">
        <f t="shared" si="39"/>
        <v>325.37773507927994</v>
      </c>
      <c r="J46" s="218"/>
      <c r="K46" s="205">
        <f>SUM(K43:K45)</f>
        <v>0</v>
      </c>
      <c r="L46" s="205">
        <f t="shared" ref="L46:O46" si="40">SUM(L43:L45)</f>
        <v>0</v>
      </c>
      <c r="M46" s="205">
        <f t="shared" si="40"/>
        <v>0</v>
      </c>
      <c r="N46" s="205">
        <f t="shared" si="40"/>
        <v>0</v>
      </c>
      <c r="O46" s="205">
        <f t="shared" si="40"/>
        <v>0</v>
      </c>
    </row>
    <row r="47" spans="2:15" x14ac:dyDescent="0.25">
      <c r="B47" s="214" t="s">
        <v>214</v>
      </c>
      <c r="C47" s="215">
        <f>'Proposed price build-up'!O9</f>
        <v>143.26431882287335</v>
      </c>
      <c r="D47" s="216">
        <f>D46*D$3</f>
        <v>143.26431882287335</v>
      </c>
      <c r="E47" s="216">
        <f t="shared" ref="E47:H47" si="41">E46*E$3</f>
        <v>143.26431882287335</v>
      </c>
      <c r="F47" s="216">
        <f t="shared" si="41"/>
        <v>144.58739498256298</v>
      </c>
      <c r="G47" s="216">
        <f t="shared" si="41"/>
        <v>147.40030926446531</v>
      </c>
      <c r="H47" s="216">
        <f t="shared" si="41"/>
        <v>151.60214556848697</v>
      </c>
      <c r="J47" s="215"/>
      <c r="K47" s="216">
        <f>K46*K$3</f>
        <v>0</v>
      </c>
      <c r="L47" s="216">
        <f t="shared" ref="L47:O47" si="42">L46*L$3</f>
        <v>0</v>
      </c>
      <c r="M47" s="216">
        <f t="shared" si="42"/>
        <v>0</v>
      </c>
      <c r="N47" s="216">
        <f t="shared" si="42"/>
        <v>0</v>
      </c>
      <c r="O47" s="216">
        <f t="shared" si="42"/>
        <v>0</v>
      </c>
    </row>
    <row r="48" spans="2:15" x14ac:dyDescent="0.25">
      <c r="B48" s="214" t="s">
        <v>215</v>
      </c>
      <c r="C48" s="215">
        <f>'Proposed price build-up'!P9</f>
        <v>49.313314411860539</v>
      </c>
      <c r="D48" s="216">
        <f>D46*D$4</f>
        <v>49.313314411860539</v>
      </c>
      <c r="E48" s="216">
        <f t="shared" ref="E48:H48" si="43">E46*E$4</f>
        <v>49.313314411860539</v>
      </c>
      <c r="F48" s="216">
        <f t="shared" si="43"/>
        <v>49.768733257178738</v>
      </c>
      <c r="G48" s="216">
        <f t="shared" si="43"/>
        <v>50.736972435899595</v>
      </c>
      <c r="H48" s="216">
        <f t="shared" si="43"/>
        <v>52.183295403613371</v>
      </c>
      <c r="J48" s="215"/>
      <c r="K48" s="216">
        <f>K46*K$4</f>
        <v>0</v>
      </c>
      <c r="L48" s="216">
        <f t="shared" ref="L48:O48" si="44">L46*L$4</f>
        <v>0</v>
      </c>
      <c r="M48" s="216">
        <f t="shared" si="44"/>
        <v>0</v>
      </c>
      <c r="N48" s="216">
        <f t="shared" si="44"/>
        <v>0</v>
      </c>
      <c r="O48" s="216">
        <f t="shared" si="44"/>
        <v>0</v>
      </c>
    </row>
    <row r="49" spans="2:15" x14ac:dyDescent="0.25">
      <c r="B49" s="214" t="s">
        <v>216</v>
      </c>
      <c r="C49" s="215">
        <f>'Proposed price build-up'!Q9</f>
        <v>31.713819025938122</v>
      </c>
      <c r="D49" s="216">
        <f>SUM(D46:D48)*D$5</f>
        <v>31.713819025938122</v>
      </c>
      <c r="E49" s="216">
        <f t="shared" ref="E49:H49" si="45">SUM(E46:E48)*E$5</f>
        <v>31.713819025938122</v>
      </c>
      <c r="F49" s="216">
        <f t="shared" si="45"/>
        <v>32.006702824435138</v>
      </c>
      <c r="G49" s="216">
        <f t="shared" si="45"/>
        <v>32.629385814901312</v>
      </c>
      <c r="H49" s="216">
        <f t="shared" si="45"/>
        <v>33.559528625178537</v>
      </c>
      <c r="J49" s="215"/>
      <c r="K49" s="216">
        <f>SUM(K46:K48)*K$5</f>
        <v>0</v>
      </c>
      <c r="L49" s="216">
        <f t="shared" ref="L49:O49" si="46">SUM(L46:L48)*L$5</f>
        <v>0</v>
      </c>
      <c r="M49" s="216">
        <f t="shared" si="46"/>
        <v>0</v>
      </c>
      <c r="N49" s="216">
        <f t="shared" si="46"/>
        <v>0</v>
      </c>
      <c r="O49" s="216">
        <f t="shared" si="46"/>
        <v>0</v>
      </c>
    </row>
    <row r="50" spans="2:15" x14ac:dyDescent="0.25">
      <c r="B50" s="219" t="s">
        <v>241</v>
      </c>
      <c r="C50" s="220">
        <f>'Proposed price build-up'!R9</f>
        <v>531.77403703190032</v>
      </c>
      <c r="D50" s="221">
        <f>SUM(D46:D49)</f>
        <v>531.77403703190032</v>
      </c>
      <c r="E50" s="221">
        <f t="shared" ref="E50:H50" si="47">SUM(E46:E49)</f>
        <v>531.77403703190032</v>
      </c>
      <c r="F50" s="221">
        <f t="shared" si="47"/>
        <v>536.68508226995914</v>
      </c>
      <c r="G50" s="221">
        <f t="shared" si="47"/>
        <v>547.12616624538555</v>
      </c>
      <c r="H50" s="221">
        <f t="shared" si="47"/>
        <v>562.72270467655881</v>
      </c>
      <c r="J50" s="220"/>
      <c r="K50" s="221">
        <f>SUM(K46:K49)</f>
        <v>0</v>
      </c>
      <c r="L50" s="221">
        <f t="shared" ref="L50:O50" si="48">SUM(L46:L49)</f>
        <v>0</v>
      </c>
      <c r="M50" s="221">
        <f t="shared" si="48"/>
        <v>0</v>
      </c>
      <c r="N50" s="221">
        <f t="shared" si="48"/>
        <v>0</v>
      </c>
      <c r="O50" s="221">
        <f t="shared" si="48"/>
        <v>0</v>
      </c>
    </row>
    <row r="51" spans="2:15" x14ac:dyDescent="0.25">
      <c r="B51" s="222" t="s">
        <v>242</v>
      </c>
      <c r="C51" s="216"/>
      <c r="D51" s="223">
        <f>'Forecast Revenue - Costs'!D41</f>
        <v>0</v>
      </c>
      <c r="E51" s="223">
        <f>'Forecast Revenue - Costs'!E41</f>
        <v>0</v>
      </c>
      <c r="F51" s="223">
        <f>'Forecast Revenue - Costs'!F41</f>
        <v>0</v>
      </c>
      <c r="G51" s="223">
        <f>'Forecast Revenue - Costs'!G41</f>
        <v>0</v>
      </c>
      <c r="H51" s="223">
        <f>'Forecast Revenue - Costs'!H41</f>
        <v>0</v>
      </c>
      <c r="J51" s="216"/>
      <c r="K51" s="223"/>
      <c r="L51" s="223"/>
      <c r="M51" s="223"/>
      <c r="N51" s="223"/>
      <c r="O51" s="223"/>
    </row>
    <row r="52" spans="2:15" x14ac:dyDescent="0.25">
      <c r="B52" s="209" t="s">
        <v>243</v>
      </c>
      <c r="C52" s="207"/>
      <c r="D52" s="208">
        <f>D50*D51</f>
        <v>0</v>
      </c>
      <c r="E52" s="208">
        <f t="shared" ref="E52:H52" si="49">E50*E51</f>
        <v>0</v>
      </c>
      <c r="F52" s="208">
        <f t="shared" si="49"/>
        <v>0</v>
      </c>
      <c r="G52" s="208">
        <f t="shared" si="49"/>
        <v>0</v>
      </c>
      <c r="H52" s="208">
        <f t="shared" si="49"/>
        <v>0</v>
      </c>
      <c r="J52" s="207"/>
      <c r="K52" s="208"/>
      <c r="L52" s="208"/>
      <c r="M52" s="208"/>
      <c r="N52" s="208"/>
      <c r="O52" s="208"/>
    </row>
    <row r="54" spans="2:15" x14ac:dyDescent="0.25">
      <c r="B54" s="213" t="s">
        <v>249</v>
      </c>
      <c r="C54" s="194"/>
      <c r="D54" s="346" t="s">
        <v>240</v>
      </c>
      <c r="E54" s="347"/>
      <c r="F54" s="347"/>
      <c r="G54" s="347"/>
      <c r="H54" s="347"/>
      <c r="J54" s="194"/>
      <c r="K54" s="346" t="s">
        <v>240</v>
      </c>
      <c r="L54" s="347"/>
      <c r="M54" s="347"/>
      <c r="N54" s="347"/>
      <c r="O54" s="347"/>
    </row>
    <row r="55" spans="2:15" x14ac:dyDescent="0.25">
      <c r="B55" s="214" t="s">
        <v>208</v>
      </c>
      <c r="C55" s="215">
        <f>'Proposed price build-up'!I14</f>
        <v>51.630298810072496</v>
      </c>
      <c r="D55" s="216">
        <f>C55*D$1</f>
        <v>51.630298810072496</v>
      </c>
      <c r="E55" s="216">
        <f t="shared" ref="E55:H55" si="50">D55*E$1</f>
        <v>51.630298810072496</v>
      </c>
      <c r="F55" s="216">
        <f t="shared" si="50"/>
        <v>52.19823209698329</v>
      </c>
      <c r="G55" s="216">
        <f t="shared" si="50"/>
        <v>53.405681601850702</v>
      </c>
      <c r="H55" s="216">
        <f t="shared" si="50"/>
        <v>55.209328871682814</v>
      </c>
      <c r="J55" s="215"/>
      <c r="K55" s="216">
        <f>J55*K$1</f>
        <v>0</v>
      </c>
      <c r="L55" s="216">
        <f t="shared" ref="L55:O55" si="51">K55*L$1</f>
        <v>0</v>
      </c>
      <c r="M55" s="216">
        <f t="shared" si="51"/>
        <v>0</v>
      </c>
      <c r="N55" s="216">
        <f t="shared" si="51"/>
        <v>0</v>
      </c>
      <c r="O55" s="216">
        <f t="shared" si="51"/>
        <v>0</v>
      </c>
    </row>
    <row r="56" spans="2:15" x14ac:dyDescent="0.25">
      <c r="B56" s="214" t="s">
        <v>209</v>
      </c>
      <c r="C56" s="215">
        <f>'Proposed price build-up'!J14</f>
        <v>9.8662181441731587</v>
      </c>
      <c r="D56" s="216">
        <f>C56</f>
        <v>9.8662181441731587</v>
      </c>
      <c r="E56" s="216">
        <f t="shared" ref="E56:H56" si="52">D56</f>
        <v>9.8662181441731587</v>
      </c>
      <c r="F56" s="216">
        <f t="shared" si="52"/>
        <v>9.8662181441731587</v>
      </c>
      <c r="G56" s="216">
        <f t="shared" si="52"/>
        <v>9.8662181441731587</v>
      </c>
      <c r="H56" s="216">
        <f t="shared" si="52"/>
        <v>9.8662181441731587</v>
      </c>
      <c r="J56" s="215"/>
      <c r="K56" s="216">
        <f>J56</f>
        <v>0</v>
      </c>
      <c r="L56" s="216">
        <f t="shared" ref="L56:O57" si="53">K56</f>
        <v>0</v>
      </c>
      <c r="M56" s="216">
        <f t="shared" si="53"/>
        <v>0</v>
      </c>
      <c r="N56" s="216">
        <f t="shared" si="53"/>
        <v>0</v>
      </c>
      <c r="O56" s="216">
        <f t="shared" si="53"/>
        <v>0</v>
      </c>
    </row>
    <row r="57" spans="2:15" x14ac:dyDescent="0.25">
      <c r="B57" s="214" t="s">
        <v>210</v>
      </c>
      <c r="C57" s="215">
        <f>'Proposed price build-up'!K14</f>
        <v>0</v>
      </c>
      <c r="D57" s="216">
        <f>C57</f>
        <v>0</v>
      </c>
      <c r="E57" s="216">
        <f t="shared" ref="E57:H57" si="54">D57</f>
        <v>0</v>
      </c>
      <c r="F57" s="216">
        <f t="shared" si="54"/>
        <v>0</v>
      </c>
      <c r="G57" s="216">
        <f t="shared" si="54"/>
        <v>0</v>
      </c>
      <c r="H57" s="216">
        <f t="shared" si="54"/>
        <v>0</v>
      </c>
      <c r="J57" s="215"/>
      <c r="K57" s="216">
        <f>J57</f>
        <v>0</v>
      </c>
      <c r="L57" s="216">
        <f t="shared" si="53"/>
        <v>0</v>
      </c>
      <c r="M57" s="216">
        <f t="shared" si="53"/>
        <v>0</v>
      </c>
      <c r="N57" s="216">
        <f t="shared" si="53"/>
        <v>0</v>
      </c>
      <c r="O57" s="216">
        <f t="shared" si="53"/>
        <v>0</v>
      </c>
    </row>
    <row r="58" spans="2:15" x14ac:dyDescent="0.25">
      <c r="B58" s="217" t="s">
        <v>237</v>
      </c>
      <c r="C58" s="359">
        <f>'Proposed price build-up'!N14</f>
        <v>61.496516954245656</v>
      </c>
      <c r="D58" s="207">
        <f>SUM(D55:D57)</f>
        <v>61.496516954245656</v>
      </c>
      <c r="E58" s="207">
        <f t="shared" ref="E58:H58" si="55">SUM(E55:E57)</f>
        <v>61.496516954245656</v>
      </c>
      <c r="F58" s="207">
        <f t="shared" si="55"/>
        <v>62.06445024115645</v>
      </c>
      <c r="G58" s="207">
        <f t="shared" si="55"/>
        <v>63.271899746023863</v>
      </c>
      <c r="H58" s="207">
        <f t="shared" si="55"/>
        <v>65.075547015855975</v>
      </c>
      <c r="J58" s="218"/>
      <c r="K58" s="205">
        <f>SUM(K55:K57)</f>
        <v>0</v>
      </c>
      <c r="L58" s="205">
        <f t="shared" ref="L58:O58" si="56">SUM(L55:L57)</f>
        <v>0</v>
      </c>
      <c r="M58" s="205">
        <f t="shared" si="56"/>
        <v>0</v>
      </c>
      <c r="N58" s="205">
        <f t="shared" si="56"/>
        <v>0</v>
      </c>
      <c r="O58" s="205">
        <f t="shared" si="56"/>
        <v>0</v>
      </c>
    </row>
    <row r="59" spans="2:15" x14ac:dyDescent="0.25">
      <c r="B59" s="214" t="s">
        <v>214</v>
      </c>
      <c r="C59" s="215">
        <f>'Proposed price build-up'!O14</f>
        <v>28.652863764574672</v>
      </c>
      <c r="D59" s="216">
        <f>D58*D$3</f>
        <v>28.652863764574672</v>
      </c>
      <c r="E59" s="216">
        <f t="shared" ref="E59:H59" si="57">E58*E$3</f>
        <v>28.652863764574672</v>
      </c>
      <c r="F59" s="216">
        <f t="shared" si="57"/>
        <v>28.917478996512592</v>
      </c>
      <c r="G59" s="216">
        <f t="shared" si="57"/>
        <v>29.480061852893058</v>
      </c>
      <c r="H59" s="216">
        <f t="shared" si="57"/>
        <v>30.32042911369739</v>
      </c>
      <c r="J59" s="215"/>
      <c r="K59" s="216">
        <f>K58*K$3</f>
        <v>0</v>
      </c>
      <c r="L59" s="216">
        <f t="shared" ref="L59:O59" si="58">L58*L$3</f>
        <v>0</v>
      </c>
      <c r="M59" s="216">
        <f t="shared" si="58"/>
        <v>0</v>
      </c>
      <c r="N59" s="216">
        <f t="shared" si="58"/>
        <v>0</v>
      </c>
      <c r="O59" s="216">
        <f t="shared" si="58"/>
        <v>0</v>
      </c>
    </row>
    <row r="60" spans="2:15" x14ac:dyDescent="0.25">
      <c r="B60" s="214" t="s">
        <v>215</v>
      </c>
      <c r="C60" s="215">
        <f>'Proposed price build-up'!P14</f>
        <v>9.8626628823721081</v>
      </c>
      <c r="D60" s="216">
        <f>D58*D$4</f>
        <v>9.8626628823721081</v>
      </c>
      <c r="E60" s="216">
        <f t="shared" ref="E60:H60" si="59">E58*E$4</f>
        <v>9.8626628823721081</v>
      </c>
      <c r="F60" s="216">
        <f t="shared" si="59"/>
        <v>9.9537466514357469</v>
      </c>
      <c r="G60" s="216">
        <f t="shared" si="59"/>
        <v>10.147394487179918</v>
      </c>
      <c r="H60" s="216">
        <f t="shared" si="59"/>
        <v>10.436659080722672</v>
      </c>
      <c r="J60" s="215"/>
      <c r="K60" s="216">
        <f>K58*K$4</f>
        <v>0</v>
      </c>
      <c r="L60" s="216">
        <f t="shared" ref="L60:O60" si="60">L58*L$4</f>
        <v>0</v>
      </c>
      <c r="M60" s="216">
        <f t="shared" si="60"/>
        <v>0</v>
      </c>
      <c r="N60" s="216">
        <f t="shared" si="60"/>
        <v>0</v>
      </c>
      <c r="O60" s="216">
        <f t="shared" si="60"/>
        <v>0</v>
      </c>
    </row>
    <row r="61" spans="2:15" x14ac:dyDescent="0.25">
      <c r="B61" s="214" t="s">
        <v>216</v>
      </c>
      <c r="C61" s="215">
        <f>'Proposed price build-up'!Q14</f>
        <v>6.3427638051876247</v>
      </c>
      <c r="D61" s="216">
        <f>SUM(D58:D60)*D$5</f>
        <v>6.3427638051876247</v>
      </c>
      <c r="E61" s="216">
        <f t="shared" ref="E61:H61" si="61">SUM(E58:E60)*E$5</f>
        <v>6.3427638051876247</v>
      </c>
      <c r="F61" s="216">
        <f t="shared" si="61"/>
        <v>6.4013405648870272</v>
      </c>
      <c r="G61" s="216">
        <f t="shared" si="61"/>
        <v>6.5258771629802625</v>
      </c>
      <c r="H61" s="216">
        <f t="shared" si="61"/>
        <v>6.7119057250357068</v>
      </c>
      <c r="J61" s="215"/>
      <c r="K61" s="216">
        <f>SUM(K58:K60)*K$5</f>
        <v>0</v>
      </c>
      <c r="L61" s="216">
        <f t="shared" ref="L61:O61" si="62">SUM(L58:L60)*L$5</f>
        <v>0</v>
      </c>
      <c r="M61" s="216">
        <f t="shared" si="62"/>
        <v>0</v>
      </c>
      <c r="N61" s="216">
        <f t="shared" si="62"/>
        <v>0</v>
      </c>
      <c r="O61" s="216">
        <f t="shared" si="62"/>
        <v>0</v>
      </c>
    </row>
    <row r="62" spans="2:15" x14ac:dyDescent="0.25">
      <c r="B62" s="219" t="s">
        <v>241</v>
      </c>
      <c r="C62" s="220">
        <f>'Proposed price build-up'!R14</f>
        <v>106.35480740638006</v>
      </c>
      <c r="D62" s="221">
        <f>SUM(D58:D61)</f>
        <v>106.35480740638006</v>
      </c>
      <c r="E62" s="221">
        <f t="shared" ref="E62:H62" si="63">SUM(E58:E61)</f>
        <v>106.35480740638006</v>
      </c>
      <c r="F62" s="221">
        <f t="shared" si="63"/>
        <v>107.33701645399182</v>
      </c>
      <c r="G62" s="221">
        <f t="shared" si="63"/>
        <v>109.42523324907711</v>
      </c>
      <c r="H62" s="221">
        <f t="shared" si="63"/>
        <v>112.54454093531174</v>
      </c>
      <c r="J62" s="220"/>
      <c r="K62" s="221">
        <f>SUM(K58:K61)</f>
        <v>0</v>
      </c>
      <c r="L62" s="221">
        <f t="shared" ref="L62:O62" si="64">SUM(L58:L61)</f>
        <v>0</v>
      </c>
      <c r="M62" s="221">
        <f t="shared" si="64"/>
        <v>0</v>
      </c>
      <c r="N62" s="221">
        <f t="shared" si="64"/>
        <v>0</v>
      </c>
      <c r="O62" s="221">
        <f t="shared" si="64"/>
        <v>0</v>
      </c>
    </row>
    <row r="63" spans="2:15" x14ac:dyDescent="0.25">
      <c r="B63" s="222" t="s">
        <v>242</v>
      </c>
      <c r="C63" s="216"/>
      <c r="D63" s="223">
        <f>'Forecast Revenue - Costs'!D42</f>
        <v>950</v>
      </c>
      <c r="E63" s="223">
        <f>'Forecast Revenue - Costs'!E42</f>
        <v>950</v>
      </c>
      <c r="F63" s="223">
        <f>'Forecast Revenue - Costs'!F42</f>
        <v>950</v>
      </c>
      <c r="G63" s="223">
        <f>'Forecast Revenue - Costs'!G42</f>
        <v>950</v>
      </c>
      <c r="H63" s="223">
        <f>'Forecast Revenue - Costs'!H42</f>
        <v>950</v>
      </c>
      <c r="J63" s="216"/>
      <c r="K63" s="223"/>
      <c r="L63" s="223"/>
      <c r="M63" s="223"/>
      <c r="N63" s="223"/>
      <c r="O63" s="223"/>
    </row>
    <row r="64" spans="2:15" x14ac:dyDescent="0.25">
      <c r="B64" s="209" t="s">
        <v>243</v>
      </c>
      <c r="C64" s="207"/>
      <c r="D64" s="208">
        <f>D62*D63</f>
        <v>101037.06703606105</v>
      </c>
      <c r="E64" s="208">
        <f t="shared" ref="E64:H64" si="65">E62*E63</f>
        <v>101037.06703606105</v>
      </c>
      <c r="F64" s="208">
        <f t="shared" si="65"/>
        <v>101970.16563129223</v>
      </c>
      <c r="G64" s="208">
        <f t="shared" si="65"/>
        <v>103953.97158662326</v>
      </c>
      <c r="H64" s="208">
        <f t="shared" si="65"/>
        <v>106917.31388854615</v>
      </c>
      <c r="J64" s="207"/>
      <c r="K64" s="208"/>
      <c r="L64" s="208"/>
      <c r="M64" s="208"/>
      <c r="N64" s="208"/>
      <c r="O64" s="208"/>
    </row>
    <row r="66" spans="2:15" x14ac:dyDescent="0.25">
      <c r="B66" s="213" t="s">
        <v>250</v>
      </c>
      <c r="C66" s="194"/>
      <c r="D66" s="346" t="s">
        <v>240</v>
      </c>
      <c r="E66" s="347"/>
      <c r="F66" s="347"/>
      <c r="G66" s="347"/>
      <c r="H66" s="347"/>
      <c r="J66" s="194"/>
      <c r="K66" s="346" t="s">
        <v>240</v>
      </c>
      <c r="L66" s="347"/>
      <c r="M66" s="347"/>
      <c r="N66" s="347"/>
      <c r="O66" s="347"/>
    </row>
    <row r="67" spans="2:15" x14ac:dyDescent="0.25">
      <c r="B67" s="214" t="s">
        <v>208</v>
      </c>
      <c r="C67" s="215">
        <f>'Proposed price build-up'!I15</f>
        <v>72.282418334101493</v>
      </c>
      <c r="D67" s="216">
        <f>C67*D$1</f>
        <v>72.282418334101493</v>
      </c>
      <c r="E67" s="216">
        <f t="shared" ref="E67" si="66">D67*E$1</f>
        <v>72.282418334101493</v>
      </c>
      <c r="F67" s="216">
        <f t="shared" ref="F67" si="67">E67*F$1</f>
        <v>73.077524935776609</v>
      </c>
      <c r="G67" s="216">
        <f t="shared" ref="G67" si="68">F67*G$1</f>
        <v>74.767954242590989</v>
      </c>
      <c r="H67" s="216">
        <f t="shared" ref="H67" si="69">G67*H$1</f>
        <v>77.293060420355943</v>
      </c>
      <c r="J67" s="215"/>
      <c r="K67" s="216">
        <f>J67*K$1</f>
        <v>0</v>
      </c>
      <c r="L67" s="216">
        <f t="shared" ref="L67" si="70">K67*L$1</f>
        <v>0</v>
      </c>
      <c r="M67" s="216">
        <f t="shared" ref="M67" si="71">L67*M$1</f>
        <v>0</v>
      </c>
      <c r="N67" s="216">
        <f t="shared" ref="N67" si="72">M67*N$1</f>
        <v>0</v>
      </c>
      <c r="O67" s="216">
        <f t="shared" ref="O67" si="73">N67*O$1</f>
        <v>0</v>
      </c>
    </row>
    <row r="68" spans="2:15" x14ac:dyDescent="0.25">
      <c r="B68" s="214" t="s">
        <v>209</v>
      </c>
      <c r="C68" s="215">
        <f>'Proposed price build-up'!J15</f>
        <v>13.812705401842422</v>
      </c>
      <c r="D68" s="216">
        <f>C68</f>
        <v>13.812705401842422</v>
      </c>
      <c r="E68" s="216">
        <f t="shared" ref="E68:H68" si="74">D68</f>
        <v>13.812705401842422</v>
      </c>
      <c r="F68" s="216">
        <f t="shared" si="74"/>
        <v>13.812705401842422</v>
      </c>
      <c r="G68" s="216">
        <f t="shared" si="74"/>
        <v>13.812705401842422</v>
      </c>
      <c r="H68" s="216">
        <f t="shared" si="74"/>
        <v>13.812705401842422</v>
      </c>
      <c r="J68" s="215"/>
      <c r="K68" s="216">
        <f>J68</f>
        <v>0</v>
      </c>
      <c r="L68" s="216">
        <f t="shared" ref="L68:L69" si="75">K68</f>
        <v>0</v>
      </c>
      <c r="M68" s="216">
        <f t="shared" ref="M68:M69" si="76">L68</f>
        <v>0</v>
      </c>
      <c r="N68" s="216">
        <f t="shared" ref="N68:N69" si="77">M68</f>
        <v>0</v>
      </c>
      <c r="O68" s="216">
        <f t="shared" ref="O68:O69" si="78">N68</f>
        <v>0</v>
      </c>
    </row>
    <row r="69" spans="2:15" x14ac:dyDescent="0.25">
      <c r="B69" s="214" t="s">
        <v>210</v>
      </c>
      <c r="C69" s="215">
        <f>'Proposed price build-up'!K15</f>
        <v>0</v>
      </c>
      <c r="D69" s="216">
        <f>C69</f>
        <v>0</v>
      </c>
      <c r="E69" s="216">
        <f t="shared" ref="E69" si="79">D69</f>
        <v>0</v>
      </c>
      <c r="F69" s="216">
        <f t="shared" ref="F69" si="80">E69</f>
        <v>0</v>
      </c>
      <c r="G69" s="216">
        <f t="shared" ref="G69" si="81">F69</f>
        <v>0</v>
      </c>
      <c r="H69" s="216">
        <f t="shared" ref="H69" si="82">G69</f>
        <v>0</v>
      </c>
      <c r="J69" s="215"/>
      <c r="K69" s="216">
        <f>J69</f>
        <v>0</v>
      </c>
      <c r="L69" s="216">
        <f t="shared" si="75"/>
        <v>0</v>
      </c>
      <c r="M69" s="216">
        <f t="shared" si="76"/>
        <v>0</v>
      </c>
      <c r="N69" s="216">
        <f t="shared" si="77"/>
        <v>0</v>
      </c>
      <c r="O69" s="216">
        <f t="shared" si="78"/>
        <v>0</v>
      </c>
    </row>
    <row r="70" spans="2:15" x14ac:dyDescent="0.25">
      <c r="B70" s="217" t="s">
        <v>237</v>
      </c>
      <c r="C70" s="359">
        <f>'Proposed price build-up'!N15</f>
        <v>86.095123735943915</v>
      </c>
      <c r="D70" s="207">
        <f>SUM(D67:D69)</f>
        <v>86.095123735943915</v>
      </c>
      <c r="E70" s="207">
        <f t="shared" ref="E70:H70" si="83">SUM(E67:E69)</f>
        <v>86.095123735943915</v>
      </c>
      <c r="F70" s="207">
        <f t="shared" si="83"/>
        <v>86.89023033761903</v>
      </c>
      <c r="G70" s="207">
        <f t="shared" si="83"/>
        <v>88.58065964443341</v>
      </c>
      <c r="H70" s="207">
        <f t="shared" si="83"/>
        <v>91.105765822198364</v>
      </c>
      <c r="J70" s="218"/>
      <c r="K70" s="205">
        <f>SUM(K67:K69)</f>
        <v>0</v>
      </c>
      <c r="L70" s="205">
        <f t="shared" ref="L70:O70" si="84">SUM(L67:L69)</f>
        <v>0</v>
      </c>
      <c r="M70" s="205">
        <f t="shared" si="84"/>
        <v>0</v>
      </c>
      <c r="N70" s="205">
        <f t="shared" si="84"/>
        <v>0</v>
      </c>
      <c r="O70" s="205">
        <f t="shared" si="84"/>
        <v>0</v>
      </c>
    </row>
    <row r="71" spans="2:15" x14ac:dyDescent="0.25">
      <c r="B71" s="214" t="s">
        <v>214</v>
      </c>
      <c r="C71" s="215">
        <f>'Proposed price build-up'!O15</f>
        <v>40.114009270404537</v>
      </c>
      <c r="D71" s="216">
        <f>D70*D$3</f>
        <v>40.114009270404537</v>
      </c>
      <c r="E71" s="216">
        <f t="shared" ref="E71:H71" si="85">E70*E$3</f>
        <v>40.114009270404537</v>
      </c>
      <c r="F71" s="216">
        <f t="shared" si="85"/>
        <v>40.484470595117635</v>
      </c>
      <c r="G71" s="216">
        <f t="shared" si="85"/>
        <v>41.272086594050279</v>
      </c>
      <c r="H71" s="216">
        <f t="shared" si="85"/>
        <v>42.448600759176344</v>
      </c>
      <c r="J71" s="215"/>
      <c r="K71" s="216">
        <f>K70*K$3</f>
        <v>0</v>
      </c>
      <c r="L71" s="216">
        <f t="shared" ref="L71:O71" si="86">L70*L$3</f>
        <v>0</v>
      </c>
      <c r="M71" s="216">
        <f t="shared" si="86"/>
        <v>0</v>
      </c>
      <c r="N71" s="216">
        <f t="shared" si="86"/>
        <v>0</v>
      </c>
      <c r="O71" s="216">
        <f t="shared" si="86"/>
        <v>0</v>
      </c>
    </row>
    <row r="72" spans="2:15" x14ac:dyDescent="0.25">
      <c r="B72" s="214" t="s">
        <v>215</v>
      </c>
      <c r="C72" s="215">
        <f>'Proposed price build-up'!P15</f>
        <v>13.807728035320951</v>
      </c>
      <c r="D72" s="216">
        <f>D70*D$4</f>
        <v>13.807728035320951</v>
      </c>
      <c r="E72" s="216">
        <f t="shared" ref="E72:H72" si="87">E70*E$4</f>
        <v>13.807728035320951</v>
      </c>
      <c r="F72" s="216">
        <f t="shared" si="87"/>
        <v>13.935245312010046</v>
      </c>
      <c r="G72" s="216">
        <f t="shared" si="87"/>
        <v>14.206352282051887</v>
      </c>
      <c r="H72" s="216">
        <f t="shared" si="87"/>
        <v>14.611322713011742</v>
      </c>
      <c r="J72" s="215"/>
      <c r="K72" s="216">
        <f>K70*K$4</f>
        <v>0</v>
      </c>
      <c r="L72" s="216">
        <f t="shared" ref="L72:O72" si="88">L70*L$4</f>
        <v>0</v>
      </c>
      <c r="M72" s="216">
        <f t="shared" si="88"/>
        <v>0</v>
      </c>
      <c r="N72" s="216">
        <f t="shared" si="88"/>
        <v>0</v>
      </c>
      <c r="O72" s="216">
        <f t="shared" si="88"/>
        <v>0</v>
      </c>
    </row>
    <row r="73" spans="2:15" x14ac:dyDescent="0.25">
      <c r="B73" s="214" t="s">
        <v>216</v>
      </c>
      <c r="C73" s="215">
        <f>'Proposed price build-up'!Q15</f>
        <v>8.879869327262675</v>
      </c>
      <c r="D73" s="216">
        <f>SUM(D70:D72)*D$5</f>
        <v>8.879869327262675</v>
      </c>
      <c r="E73" s="216">
        <f t="shared" ref="E73:H73" si="89">SUM(E70:E72)*E$5</f>
        <v>8.879869327262675</v>
      </c>
      <c r="F73" s="216">
        <f t="shared" si="89"/>
        <v>8.9618767908418366</v>
      </c>
      <c r="G73" s="216">
        <f t="shared" si="89"/>
        <v>9.1362280281723667</v>
      </c>
      <c r="H73" s="216">
        <f t="shared" si="89"/>
        <v>9.3966680150499897</v>
      </c>
      <c r="J73" s="215"/>
      <c r="K73" s="216">
        <f>SUM(K70:K72)*K$5</f>
        <v>0</v>
      </c>
      <c r="L73" s="216">
        <f t="shared" ref="L73:O73" si="90">SUM(L70:L72)*L$5</f>
        <v>0</v>
      </c>
      <c r="M73" s="216">
        <f t="shared" si="90"/>
        <v>0</v>
      </c>
      <c r="N73" s="216">
        <f t="shared" si="90"/>
        <v>0</v>
      </c>
      <c r="O73" s="216">
        <f t="shared" si="90"/>
        <v>0</v>
      </c>
    </row>
    <row r="74" spans="2:15" x14ac:dyDescent="0.25">
      <c r="B74" s="219" t="s">
        <v>241</v>
      </c>
      <c r="C74" s="220">
        <f>'Proposed price build-up'!R15</f>
        <v>148.89673036893208</v>
      </c>
      <c r="D74" s="221">
        <f>SUM(D70:D73)</f>
        <v>148.89673036893208</v>
      </c>
      <c r="E74" s="221">
        <f t="shared" ref="E74:H74" si="91">SUM(E70:E73)</f>
        <v>148.89673036893208</v>
      </c>
      <c r="F74" s="221">
        <f t="shared" si="91"/>
        <v>150.27182303558854</v>
      </c>
      <c r="G74" s="221">
        <f t="shared" si="91"/>
        <v>153.19532654870792</v>
      </c>
      <c r="H74" s="221">
        <f t="shared" si="91"/>
        <v>157.56235730943644</v>
      </c>
      <c r="J74" s="220"/>
      <c r="K74" s="221">
        <f>SUM(K70:K73)</f>
        <v>0</v>
      </c>
      <c r="L74" s="221">
        <f t="shared" ref="L74:O74" si="92">SUM(L70:L73)</f>
        <v>0</v>
      </c>
      <c r="M74" s="221">
        <f t="shared" si="92"/>
        <v>0</v>
      </c>
      <c r="N74" s="221">
        <f t="shared" si="92"/>
        <v>0</v>
      </c>
      <c r="O74" s="221">
        <f t="shared" si="92"/>
        <v>0</v>
      </c>
    </row>
    <row r="75" spans="2:15" x14ac:dyDescent="0.25">
      <c r="B75" s="222" t="s">
        <v>242</v>
      </c>
      <c r="C75" s="216"/>
      <c r="D75" s="223">
        <f>'Forecast Revenue - Costs'!D43</f>
        <v>1500</v>
      </c>
      <c r="E75" s="223">
        <f>'Forecast Revenue - Costs'!E43</f>
        <v>1500</v>
      </c>
      <c r="F75" s="223">
        <f>'Forecast Revenue - Costs'!F43</f>
        <v>1500</v>
      </c>
      <c r="G75" s="223">
        <f>'Forecast Revenue - Costs'!G43</f>
        <v>1500</v>
      </c>
      <c r="H75" s="223">
        <f>'Forecast Revenue - Costs'!H43</f>
        <v>1500</v>
      </c>
      <c r="J75" s="216"/>
      <c r="K75" s="223"/>
      <c r="L75" s="223"/>
      <c r="M75" s="223"/>
      <c r="N75" s="223"/>
      <c r="O75" s="223"/>
    </row>
    <row r="76" spans="2:15" x14ac:dyDescent="0.25">
      <c r="B76" s="209" t="s">
        <v>243</v>
      </c>
      <c r="C76" s="207"/>
      <c r="D76" s="208">
        <f>D74*D75</f>
        <v>223345.09555339813</v>
      </c>
      <c r="E76" s="208">
        <f t="shared" ref="E76:H76" si="93">E74*E75</f>
        <v>223345.09555339813</v>
      </c>
      <c r="F76" s="208">
        <f t="shared" si="93"/>
        <v>225407.73455338282</v>
      </c>
      <c r="G76" s="208">
        <f t="shared" si="93"/>
        <v>229792.98982306189</v>
      </c>
      <c r="H76" s="208">
        <f t="shared" si="93"/>
        <v>236343.53596415467</v>
      </c>
      <c r="J76" s="207"/>
      <c r="K76" s="208"/>
      <c r="L76" s="208"/>
      <c r="M76" s="208"/>
      <c r="N76" s="208"/>
      <c r="O76" s="208"/>
    </row>
    <row r="78" spans="2:15" x14ac:dyDescent="0.25">
      <c r="B78" s="213" t="s">
        <v>251</v>
      </c>
      <c r="C78" s="194"/>
      <c r="D78" s="346" t="s">
        <v>240</v>
      </c>
      <c r="E78" s="347"/>
      <c r="F78" s="347"/>
      <c r="G78" s="347"/>
      <c r="H78" s="347"/>
      <c r="J78" s="194"/>
      <c r="K78" s="346" t="s">
        <v>240</v>
      </c>
      <c r="L78" s="347"/>
      <c r="M78" s="347"/>
      <c r="N78" s="347"/>
      <c r="O78" s="347"/>
    </row>
    <row r="79" spans="2:15" x14ac:dyDescent="0.25">
      <c r="B79" s="214" t="s">
        <v>208</v>
      </c>
      <c r="C79" s="215">
        <f>'Proposed price build-up'!I16</f>
        <v>144.56483666820299</v>
      </c>
      <c r="D79" s="216">
        <f>C79*D$1</f>
        <v>144.56483666820299</v>
      </c>
      <c r="E79" s="216">
        <f t="shared" ref="E79" si="94">D79*E$1</f>
        <v>144.56483666820299</v>
      </c>
      <c r="F79" s="216">
        <f t="shared" ref="F79" si="95">E79*F$1</f>
        <v>146.15504987155322</v>
      </c>
      <c r="G79" s="216">
        <f t="shared" ref="G79" si="96">F79*G$1</f>
        <v>149.53590848518198</v>
      </c>
      <c r="H79" s="216">
        <f t="shared" ref="H79" si="97">G79*H$1</f>
        <v>154.58612084071189</v>
      </c>
      <c r="J79" s="215"/>
      <c r="K79" s="216">
        <f>J79*K$1</f>
        <v>0</v>
      </c>
      <c r="L79" s="216">
        <f t="shared" ref="L79" si="98">K79*L$1</f>
        <v>0</v>
      </c>
      <c r="M79" s="216">
        <f t="shared" ref="M79" si="99">L79*M$1</f>
        <v>0</v>
      </c>
      <c r="N79" s="216">
        <f t="shared" ref="N79" si="100">M79*N$1</f>
        <v>0</v>
      </c>
      <c r="O79" s="216">
        <f t="shared" ref="O79" si="101">N79*O$1</f>
        <v>0</v>
      </c>
    </row>
    <row r="80" spans="2:15" x14ac:dyDescent="0.25">
      <c r="B80" s="214" t="s">
        <v>209</v>
      </c>
      <c r="C80" s="215">
        <f>'Proposed price build-up'!J16</f>
        <v>27.625410803684844</v>
      </c>
      <c r="D80" s="216">
        <f>C80</f>
        <v>27.625410803684844</v>
      </c>
      <c r="E80" s="216">
        <f t="shared" ref="E80:H80" si="102">D80</f>
        <v>27.625410803684844</v>
      </c>
      <c r="F80" s="216">
        <f t="shared" si="102"/>
        <v>27.625410803684844</v>
      </c>
      <c r="G80" s="216">
        <f t="shared" si="102"/>
        <v>27.625410803684844</v>
      </c>
      <c r="H80" s="216">
        <f t="shared" si="102"/>
        <v>27.625410803684844</v>
      </c>
      <c r="J80" s="215"/>
      <c r="K80" s="216">
        <f>J80</f>
        <v>0</v>
      </c>
      <c r="L80" s="216">
        <f t="shared" ref="L80:L81" si="103">K80</f>
        <v>0</v>
      </c>
      <c r="M80" s="216">
        <f t="shared" ref="M80:M81" si="104">L80</f>
        <v>0</v>
      </c>
      <c r="N80" s="216">
        <f t="shared" ref="N80:N81" si="105">M80</f>
        <v>0</v>
      </c>
      <c r="O80" s="216">
        <f t="shared" ref="O80:O81" si="106">N80</f>
        <v>0</v>
      </c>
    </row>
    <row r="81" spans="2:15" x14ac:dyDescent="0.25">
      <c r="B81" s="214" t="s">
        <v>210</v>
      </c>
      <c r="C81" s="215">
        <f>'Proposed price build-up'!K16</f>
        <v>0</v>
      </c>
      <c r="D81" s="216">
        <f>C81</f>
        <v>0</v>
      </c>
      <c r="E81" s="216">
        <f t="shared" ref="E81" si="107">D81</f>
        <v>0</v>
      </c>
      <c r="F81" s="216">
        <f t="shared" ref="F81" si="108">E81</f>
        <v>0</v>
      </c>
      <c r="G81" s="216">
        <f t="shared" ref="G81" si="109">F81</f>
        <v>0</v>
      </c>
      <c r="H81" s="216">
        <f t="shared" ref="H81" si="110">G81</f>
        <v>0</v>
      </c>
      <c r="J81" s="215"/>
      <c r="K81" s="216">
        <f>J81</f>
        <v>0</v>
      </c>
      <c r="L81" s="216">
        <f t="shared" si="103"/>
        <v>0</v>
      </c>
      <c r="M81" s="216">
        <f t="shared" si="104"/>
        <v>0</v>
      </c>
      <c r="N81" s="216">
        <f t="shared" si="105"/>
        <v>0</v>
      </c>
      <c r="O81" s="216">
        <f t="shared" si="106"/>
        <v>0</v>
      </c>
    </row>
    <row r="82" spans="2:15" x14ac:dyDescent="0.25">
      <c r="B82" s="217" t="s">
        <v>237</v>
      </c>
      <c r="C82" s="359">
        <f>'Proposed price build-up'!N16</f>
        <v>172.19024747188783</v>
      </c>
      <c r="D82" s="207">
        <f>SUM(D79:D81)</f>
        <v>172.19024747188783</v>
      </c>
      <c r="E82" s="207">
        <f t="shared" ref="E82:H82" si="111">SUM(E79:E81)</f>
        <v>172.19024747188783</v>
      </c>
      <c r="F82" s="207">
        <f t="shared" si="111"/>
        <v>173.78046067523806</v>
      </c>
      <c r="G82" s="207">
        <f t="shared" si="111"/>
        <v>177.16131928886682</v>
      </c>
      <c r="H82" s="207">
        <f t="shared" si="111"/>
        <v>182.21153164439673</v>
      </c>
      <c r="J82" s="218"/>
      <c r="K82" s="205">
        <f>SUM(K79:K81)</f>
        <v>0</v>
      </c>
      <c r="L82" s="205">
        <f t="shared" ref="L82:O82" si="112">SUM(L79:L81)</f>
        <v>0</v>
      </c>
      <c r="M82" s="205">
        <f t="shared" si="112"/>
        <v>0</v>
      </c>
      <c r="N82" s="205">
        <f t="shared" si="112"/>
        <v>0</v>
      </c>
      <c r="O82" s="205">
        <f t="shared" si="112"/>
        <v>0</v>
      </c>
    </row>
    <row r="83" spans="2:15" x14ac:dyDescent="0.25">
      <c r="B83" s="214" t="s">
        <v>214</v>
      </c>
      <c r="C83" s="215">
        <f>'Proposed price build-up'!O16</f>
        <v>80.228018540809074</v>
      </c>
      <c r="D83" s="216">
        <f>D82*D$3</f>
        <v>80.228018540809074</v>
      </c>
      <c r="E83" s="216">
        <f t="shared" ref="E83:H83" si="113">E82*E$3</f>
        <v>80.228018540809074</v>
      </c>
      <c r="F83" s="216">
        <f t="shared" si="113"/>
        <v>80.96894119023527</v>
      </c>
      <c r="G83" s="216">
        <f t="shared" si="113"/>
        <v>82.544173188100558</v>
      </c>
      <c r="H83" s="216">
        <f t="shared" si="113"/>
        <v>84.897201518352688</v>
      </c>
      <c r="J83" s="215"/>
      <c r="K83" s="216">
        <f>K82*K$3</f>
        <v>0</v>
      </c>
      <c r="L83" s="216">
        <f t="shared" ref="L83:O83" si="114">L82*L$3</f>
        <v>0</v>
      </c>
      <c r="M83" s="216">
        <f t="shared" si="114"/>
        <v>0</v>
      </c>
      <c r="N83" s="216">
        <f t="shared" si="114"/>
        <v>0</v>
      </c>
      <c r="O83" s="216">
        <f t="shared" si="114"/>
        <v>0</v>
      </c>
    </row>
    <row r="84" spans="2:15" x14ac:dyDescent="0.25">
      <c r="B84" s="214" t="s">
        <v>215</v>
      </c>
      <c r="C84" s="215">
        <f>'Proposed price build-up'!P16</f>
        <v>27.615456070641901</v>
      </c>
      <c r="D84" s="216">
        <f>D82*D$4</f>
        <v>27.615456070641901</v>
      </c>
      <c r="E84" s="216">
        <f t="shared" ref="E84:H84" si="115">E82*E$4</f>
        <v>27.615456070641901</v>
      </c>
      <c r="F84" s="216">
        <f t="shared" si="115"/>
        <v>27.870490624020093</v>
      </c>
      <c r="G84" s="216">
        <f t="shared" si="115"/>
        <v>28.412704564103773</v>
      </c>
      <c r="H84" s="216">
        <f t="shared" si="115"/>
        <v>29.222645426023483</v>
      </c>
      <c r="J84" s="215"/>
      <c r="K84" s="216">
        <f>K82*K$4</f>
        <v>0</v>
      </c>
      <c r="L84" s="216">
        <f t="shared" ref="L84:O84" si="116">L82*L$4</f>
        <v>0</v>
      </c>
      <c r="M84" s="216">
        <f t="shared" si="116"/>
        <v>0</v>
      </c>
      <c r="N84" s="216">
        <f t="shared" si="116"/>
        <v>0</v>
      </c>
      <c r="O84" s="216">
        <f t="shared" si="116"/>
        <v>0</v>
      </c>
    </row>
    <row r="85" spans="2:15" x14ac:dyDescent="0.25">
      <c r="B85" s="214" t="s">
        <v>216</v>
      </c>
      <c r="C85" s="215">
        <f>'Proposed price build-up'!Q16</f>
        <v>17.75973865452535</v>
      </c>
      <c r="D85" s="216">
        <f>SUM(D82:D84)*D$5</f>
        <v>17.75973865452535</v>
      </c>
      <c r="E85" s="216">
        <f t="shared" ref="E85:H85" si="117">SUM(E82:E84)*E$5</f>
        <v>17.75973865452535</v>
      </c>
      <c r="F85" s="216">
        <f t="shared" si="117"/>
        <v>17.923753581683673</v>
      </c>
      <c r="G85" s="216">
        <f t="shared" si="117"/>
        <v>18.272456056344733</v>
      </c>
      <c r="H85" s="216">
        <f t="shared" si="117"/>
        <v>18.793336030099979</v>
      </c>
      <c r="J85" s="215"/>
      <c r="K85" s="216">
        <f>SUM(K82:K84)*K$5</f>
        <v>0</v>
      </c>
      <c r="L85" s="216">
        <f t="shared" ref="L85:O85" si="118">SUM(L82:L84)*L$5</f>
        <v>0</v>
      </c>
      <c r="M85" s="216">
        <f t="shared" si="118"/>
        <v>0</v>
      </c>
      <c r="N85" s="216">
        <f t="shared" si="118"/>
        <v>0</v>
      </c>
      <c r="O85" s="216">
        <f t="shared" si="118"/>
        <v>0</v>
      </c>
    </row>
    <row r="86" spans="2:15" x14ac:dyDescent="0.25">
      <c r="B86" s="219" t="s">
        <v>241</v>
      </c>
      <c r="C86" s="220">
        <f>'Proposed price build-up'!R16</f>
        <v>297.79346073786417</v>
      </c>
      <c r="D86" s="221">
        <f>SUM(D82:D85)</f>
        <v>297.79346073786417</v>
      </c>
      <c r="E86" s="221">
        <f t="shared" ref="E86:H86" si="119">SUM(E82:E85)</f>
        <v>297.79346073786417</v>
      </c>
      <c r="F86" s="221">
        <f t="shared" si="119"/>
        <v>300.54364607117708</v>
      </c>
      <c r="G86" s="221">
        <f t="shared" si="119"/>
        <v>306.39065309741585</v>
      </c>
      <c r="H86" s="221">
        <f t="shared" si="119"/>
        <v>315.12471461887287</v>
      </c>
      <c r="J86" s="220"/>
      <c r="K86" s="221">
        <f>SUM(K82:K85)</f>
        <v>0</v>
      </c>
      <c r="L86" s="221">
        <f t="shared" ref="L86:O86" si="120">SUM(L82:L85)</f>
        <v>0</v>
      </c>
      <c r="M86" s="221">
        <f t="shared" si="120"/>
        <v>0</v>
      </c>
      <c r="N86" s="221">
        <f t="shared" si="120"/>
        <v>0</v>
      </c>
      <c r="O86" s="221">
        <f t="shared" si="120"/>
        <v>0</v>
      </c>
    </row>
    <row r="87" spans="2:15" x14ac:dyDescent="0.25">
      <c r="B87" s="222" t="s">
        <v>242</v>
      </c>
      <c r="C87" s="216"/>
      <c r="D87" s="223">
        <f>'Forecast Revenue - Costs'!D44</f>
        <v>0</v>
      </c>
      <c r="E87" s="223">
        <f>'Forecast Revenue - Costs'!E44</f>
        <v>0</v>
      </c>
      <c r="F87" s="223">
        <f>'Forecast Revenue - Costs'!F44</f>
        <v>0</v>
      </c>
      <c r="G87" s="223">
        <f>'Forecast Revenue - Costs'!G44</f>
        <v>0</v>
      </c>
      <c r="H87" s="223">
        <f>'Forecast Revenue - Costs'!H44</f>
        <v>0</v>
      </c>
      <c r="J87" s="216"/>
      <c r="K87" s="223"/>
      <c r="L87" s="223"/>
      <c r="M87" s="223"/>
      <c r="N87" s="223"/>
      <c r="O87" s="223"/>
    </row>
    <row r="88" spans="2:15" x14ac:dyDescent="0.25">
      <c r="B88" s="209" t="s">
        <v>243</v>
      </c>
      <c r="C88" s="207"/>
      <c r="D88" s="208">
        <f>D86*D87</f>
        <v>0</v>
      </c>
      <c r="E88" s="208">
        <f t="shared" ref="E88:H88" si="121">E86*E87</f>
        <v>0</v>
      </c>
      <c r="F88" s="208">
        <f t="shared" si="121"/>
        <v>0</v>
      </c>
      <c r="G88" s="208">
        <f t="shared" si="121"/>
        <v>0</v>
      </c>
      <c r="H88" s="208">
        <f t="shared" si="121"/>
        <v>0</v>
      </c>
      <c r="J88" s="207"/>
      <c r="K88" s="208"/>
      <c r="L88" s="208"/>
      <c r="M88" s="208"/>
      <c r="N88" s="208"/>
      <c r="O88" s="208"/>
    </row>
    <row r="90" spans="2:15" x14ac:dyDescent="0.25">
      <c r="B90" s="213" t="s">
        <v>252</v>
      </c>
      <c r="C90" s="194"/>
      <c r="D90" s="346" t="s">
        <v>240</v>
      </c>
      <c r="E90" s="347"/>
      <c r="F90" s="347"/>
      <c r="G90" s="347"/>
      <c r="H90" s="347"/>
      <c r="J90" s="194"/>
      <c r="K90" s="346" t="s">
        <v>240</v>
      </c>
      <c r="L90" s="347"/>
      <c r="M90" s="347"/>
      <c r="N90" s="347"/>
      <c r="O90" s="347"/>
    </row>
    <row r="91" spans="2:15" x14ac:dyDescent="0.25">
      <c r="B91" s="214" t="s">
        <v>208</v>
      </c>
      <c r="C91" s="215">
        <f>'Proposed price build-up'!I21</f>
        <v>10.3260597620145</v>
      </c>
      <c r="D91" s="216">
        <f>C91*D$1</f>
        <v>10.3260597620145</v>
      </c>
      <c r="E91" s="216">
        <f t="shared" ref="E91" si="122">D91*E$1</f>
        <v>10.3260597620145</v>
      </c>
      <c r="F91" s="216">
        <f t="shared" ref="F91" si="123">E91*F$1</f>
        <v>10.439646419396659</v>
      </c>
      <c r="G91" s="216">
        <f t="shared" ref="G91" si="124">F91*G$1</f>
        <v>10.681136320370141</v>
      </c>
      <c r="H91" s="216">
        <f t="shared" ref="H91" si="125">G91*H$1</f>
        <v>11.041865774336564</v>
      </c>
      <c r="J91" s="215"/>
      <c r="K91" s="216">
        <f>J91*K$1</f>
        <v>0</v>
      </c>
      <c r="L91" s="216">
        <f t="shared" ref="L91" si="126">K91*L$1</f>
        <v>0</v>
      </c>
      <c r="M91" s="216">
        <f t="shared" ref="M91" si="127">L91*M$1</f>
        <v>0</v>
      </c>
      <c r="N91" s="216">
        <f t="shared" ref="N91" si="128">M91*N$1</f>
        <v>0</v>
      </c>
      <c r="O91" s="216">
        <f t="shared" ref="O91" si="129">N91*O$1</f>
        <v>0</v>
      </c>
    </row>
    <row r="92" spans="2:15" x14ac:dyDescent="0.25">
      <c r="B92" s="214" t="s">
        <v>209</v>
      </c>
      <c r="C92" s="215">
        <f>'Proposed price build-up'!J21</f>
        <v>1.9732436288346318</v>
      </c>
      <c r="D92" s="216">
        <f>C92</f>
        <v>1.9732436288346318</v>
      </c>
      <c r="E92" s="216">
        <f t="shared" ref="E92:G92" si="130">D92</f>
        <v>1.9732436288346318</v>
      </c>
      <c r="F92" s="216">
        <f t="shared" si="130"/>
        <v>1.9732436288346318</v>
      </c>
      <c r="G92" s="216">
        <f t="shared" si="130"/>
        <v>1.9732436288346318</v>
      </c>
      <c r="H92" s="216">
        <v>0</v>
      </c>
      <c r="J92" s="215"/>
      <c r="K92" s="216">
        <f>J92</f>
        <v>0</v>
      </c>
      <c r="L92" s="216">
        <f t="shared" ref="L92:L93" si="131">K92</f>
        <v>0</v>
      </c>
      <c r="M92" s="216">
        <f t="shared" ref="M92:M93" si="132">L92</f>
        <v>0</v>
      </c>
      <c r="N92" s="216">
        <f t="shared" ref="N92:N93" si="133">M92</f>
        <v>0</v>
      </c>
      <c r="O92" s="216">
        <f t="shared" ref="O92:O93" si="134">N92</f>
        <v>0</v>
      </c>
    </row>
    <row r="93" spans="2:15" x14ac:dyDescent="0.25">
      <c r="B93" s="214" t="s">
        <v>210</v>
      </c>
      <c r="C93" s="215">
        <f>'Proposed price build-up'!K21</f>
        <v>0</v>
      </c>
      <c r="D93" s="216">
        <f>C93</f>
        <v>0</v>
      </c>
      <c r="E93" s="216">
        <f t="shared" ref="E93" si="135">D93</f>
        <v>0</v>
      </c>
      <c r="F93" s="216">
        <f t="shared" ref="F93" si="136">E93</f>
        <v>0</v>
      </c>
      <c r="G93" s="216">
        <f t="shared" ref="G93" si="137">F93</f>
        <v>0</v>
      </c>
      <c r="H93" s="216">
        <f t="shared" ref="H93" si="138">G93</f>
        <v>0</v>
      </c>
      <c r="J93" s="215"/>
      <c r="K93" s="216">
        <f>J93</f>
        <v>0</v>
      </c>
      <c r="L93" s="216">
        <f t="shared" si="131"/>
        <v>0</v>
      </c>
      <c r="M93" s="216">
        <f t="shared" si="132"/>
        <v>0</v>
      </c>
      <c r="N93" s="216">
        <f t="shared" si="133"/>
        <v>0</v>
      </c>
      <c r="O93" s="216">
        <f t="shared" si="134"/>
        <v>0</v>
      </c>
    </row>
    <row r="94" spans="2:15" x14ac:dyDescent="0.25">
      <c r="B94" s="217" t="s">
        <v>237</v>
      </c>
      <c r="C94" s="218">
        <f>'Proposed price build-up'!N21</f>
        <v>12.299303390849133</v>
      </c>
      <c r="D94" s="205">
        <f>SUM(D91:D93)</f>
        <v>12.299303390849133</v>
      </c>
      <c r="E94" s="205">
        <f t="shared" ref="E94:H94" si="139">SUM(E91:E93)</f>
        <v>12.299303390849133</v>
      </c>
      <c r="F94" s="205">
        <f t="shared" si="139"/>
        <v>12.412890048231292</v>
      </c>
      <c r="G94" s="205">
        <f t="shared" si="139"/>
        <v>12.654379949204774</v>
      </c>
      <c r="H94" s="205">
        <f t="shared" si="139"/>
        <v>11.041865774336564</v>
      </c>
      <c r="J94" s="218"/>
      <c r="K94" s="205">
        <f>SUM(K91:K93)</f>
        <v>0</v>
      </c>
      <c r="L94" s="205">
        <f t="shared" ref="L94:O94" si="140">SUM(L91:L93)</f>
        <v>0</v>
      </c>
      <c r="M94" s="205">
        <f t="shared" si="140"/>
        <v>0</v>
      </c>
      <c r="N94" s="205">
        <f t="shared" si="140"/>
        <v>0</v>
      </c>
      <c r="O94" s="205">
        <f t="shared" si="140"/>
        <v>0</v>
      </c>
    </row>
    <row r="95" spans="2:15" x14ac:dyDescent="0.25">
      <c r="B95" s="214" t="s">
        <v>214</v>
      </c>
      <c r="C95" s="215">
        <f>'Proposed price build-up'!O21</f>
        <v>5.7305727529149353</v>
      </c>
      <c r="D95" s="216">
        <f>D94*D$3</f>
        <v>5.7305727529149353</v>
      </c>
      <c r="E95" s="216">
        <f t="shared" ref="E95:H95" si="141">E94*E$3</f>
        <v>5.7305727529149353</v>
      </c>
      <c r="F95" s="216">
        <f t="shared" si="141"/>
        <v>5.7834957993025196</v>
      </c>
      <c r="G95" s="216">
        <f t="shared" si="141"/>
        <v>5.896012370578612</v>
      </c>
      <c r="H95" s="216">
        <f t="shared" si="141"/>
        <v>5.144699105059523</v>
      </c>
      <c r="J95" s="215"/>
      <c r="K95" s="216">
        <f>K94*K$3</f>
        <v>0</v>
      </c>
      <c r="L95" s="216">
        <f t="shared" ref="L95:O95" si="142">L94*L$3</f>
        <v>0</v>
      </c>
      <c r="M95" s="216">
        <f t="shared" si="142"/>
        <v>0</v>
      </c>
      <c r="N95" s="216">
        <f t="shared" si="142"/>
        <v>0</v>
      </c>
      <c r="O95" s="216">
        <f t="shared" si="142"/>
        <v>0</v>
      </c>
    </row>
    <row r="96" spans="2:15" x14ac:dyDescent="0.25">
      <c r="B96" s="214" t="s">
        <v>215</v>
      </c>
      <c r="C96" s="215">
        <f>'Proposed price build-up'!P21</f>
        <v>1.9725325764744219</v>
      </c>
      <c r="D96" s="216">
        <f>D94*D$4</f>
        <v>1.9725325764744219</v>
      </c>
      <c r="E96" s="216">
        <f t="shared" ref="E96:H96" si="143">E94*E$4</f>
        <v>1.9725325764744219</v>
      </c>
      <c r="F96" s="216">
        <f t="shared" si="143"/>
        <v>1.9907493302871497</v>
      </c>
      <c r="G96" s="216">
        <f t="shared" si="143"/>
        <v>2.0294788974359839</v>
      </c>
      <c r="H96" s="216">
        <f t="shared" si="143"/>
        <v>1.7708677680999247</v>
      </c>
      <c r="J96" s="215"/>
      <c r="K96" s="216">
        <f>K94*K$4</f>
        <v>0</v>
      </c>
      <c r="L96" s="216">
        <f t="shared" ref="L96:O96" si="144">L94*L$4</f>
        <v>0</v>
      </c>
      <c r="M96" s="216">
        <f t="shared" si="144"/>
        <v>0</v>
      </c>
      <c r="N96" s="216">
        <f t="shared" si="144"/>
        <v>0</v>
      </c>
      <c r="O96" s="216">
        <f t="shared" si="144"/>
        <v>0</v>
      </c>
    </row>
    <row r="97" spans="2:15" x14ac:dyDescent="0.25">
      <c r="B97" s="214" t="s">
        <v>216</v>
      </c>
      <c r="C97" s="215">
        <f>'Proposed price build-up'!Q21</f>
        <v>1.2685527610375251</v>
      </c>
      <c r="D97" s="216">
        <f>SUM(D94:D96)*D$5</f>
        <v>1.2685527610375251</v>
      </c>
      <c r="E97" s="216">
        <f t="shared" ref="E97:H97" si="145">SUM(E94:E96)*E$5</f>
        <v>1.2685527610375251</v>
      </c>
      <c r="F97" s="216">
        <f t="shared" si="145"/>
        <v>1.2802681129774056</v>
      </c>
      <c r="G97" s="216">
        <f t="shared" si="145"/>
        <v>1.3051754325960523</v>
      </c>
      <c r="H97" s="216">
        <f t="shared" si="145"/>
        <v>1.1388603785041973</v>
      </c>
      <c r="J97" s="215"/>
      <c r="K97" s="216">
        <f>SUM(K94:K96)*K$5</f>
        <v>0</v>
      </c>
      <c r="L97" s="216">
        <f t="shared" ref="L97:O97" si="146">SUM(L94:L96)*L$5</f>
        <v>0</v>
      </c>
      <c r="M97" s="216">
        <f t="shared" si="146"/>
        <v>0</v>
      </c>
      <c r="N97" s="216">
        <f t="shared" si="146"/>
        <v>0</v>
      </c>
      <c r="O97" s="216">
        <f t="shared" si="146"/>
        <v>0</v>
      </c>
    </row>
    <row r="98" spans="2:15" x14ac:dyDescent="0.25">
      <c r="B98" s="219" t="s">
        <v>241</v>
      </c>
      <c r="C98" s="220">
        <f>'Proposed price build-up'!R21</f>
        <v>21.270961481276014</v>
      </c>
      <c r="D98" s="221">
        <f>SUM(D94:D97)</f>
        <v>21.270961481276014</v>
      </c>
      <c r="E98" s="221">
        <f t="shared" ref="E98:H98" si="147">SUM(E94:E97)</f>
        <v>21.270961481276014</v>
      </c>
      <c r="F98" s="221">
        <f t="shared" si="147"/>
        <v>21.467403290798369</v>
      </c>
      <c r="G98" s="221">
        <f t="shared" si="147"/>
        <v>21.885046649815418</v>
      </c>
      <c r="H98" s="221">
        <f t="shared" si="147"/>
        <v>19.096293026000211</v>
      </c>
      <c r="J98" s="220"/>
      <c r="K98" s="221">
        <f>SUM(K94:K97)</f>
        <v>0</v>
      </c>
      <c r="L98" s="221">
        <f t="shared" ref="L98:O98" si="148">SUM(L94:L97)</f>
        <v>0</v>
      </c>
      <c r="M98" s="221">
        <f t="shared" si="148"/>
        <v>0</v>
      </c>
      <c r="N98" s="221">
        <f t="shared" si="148"/>
        <v>0</v>
      </c>
      <c r="O98" s="221">
        <f t="shared" si="148"/>
        <v>0</v>
      </c>
    </row>
    <row r="99" spans="2:15" x14ac:dyDescent="0.25">
      <c r="B99" s="222" t="s">
        <v>242</v>
      </c>
      <c r="C99" s="216"/>
      <c r="D99" s="223">
        <f>'Forecast Revenue - Costs'!D45</f>
        <v>480</v>
      </c>
      <c r="E99" s="223">
        <f>'Forecast Revenue - Costs'!E45</f>
        <v>480</v>
      </c>
      <c r="F99" s="223">
        <f>'Forecast Revenue - Costs'!F45</f>
        <v>480</v>
      </c>
      <c r="G99" s="223">
        <f>'Forecast Revenue - Costs'!G45</f>
        <v>480</v>
      </c>
      <c r="H99" s="223">
        <f>'Forecast Revenue - Costs'!H45</f>
        <v>480</v>
      </c>
      <c r="J99" s="216"/>
      <c r="K99" s="223"/>
      <c r="L99" s="223"/>
      <c r="M99" s="223"/>
      <c r="N99" s="223"/>
      <c r="O99" s="223"/>
    </row>
    <row r="100" spans="2:15" x14ac:dyDescent="0.25">
      <c r="B100" s="209" t="s">
        <v>243</v>
      </c>
      <c r="C100" s="207"/>
      <c r="D100" s="208">
        <f>D98*D99</f>
        <v>10210.061511012487</v>
      </c>
      <c r="E100" s="208">
        <f t="shared" ref="E100:H100" si="149">E98*E99</f>
        <v>10210.061511012487</v>
      </c>
      <c r="F100" s="208">
        <f t="shared" si="149"/>
        <v>10304.353579583218</v>
      </c>
      <c r="G100" s="208">
        <f t="shared" si="149"/>
        <v>10504.822391911401</v>
      </c>
      <c r="H100" s="208">
        <f t="shared" si="149"/>
        <v>9166.2206524801004</v>
      </c>
      <c r="J100" s="207"/>
      <c r="K100" s="208"/>
      <c r="L100" s="208"/>
      <c r="M100" s="208"/>
      <c r="N100" s="208"/>
      <c r="O100" s="208"/>
    </row>
    <row r="102" spans="2:15" x14ac:dyDescent="0.25">
      <c r="B102" s="213" t="s">
        <v>253</v>
      </c>
      <c r="C102" s="194"/>
      <c r="D102" s="346" t="s">
        <v>240</v>
      </c>
      <c r="E102" s="347"/>
      <c r="F102" s="347"/>
      <c r="G102" s="347"/>
      <c r="H102" s="347"/>
      <c r="J102" s="194"/>
      <c r="K102" s="346" t="s">
        <v>240</v>
      </c>
      <c r="L102" s="347"/>
      <c r="M102" s="347"/>
      <c r="N102" s="347"/>
      <c r="O102" s="347"/>
    </row>
    <row r="103" spans="2:15" x14ac:dyDescent="0.25">
      <c r="B103" s="214" t="s">
        <v>208</v>
      </c>
      <c r="C103" s="215">
        <f>'Proposed price build-up'!I22</f>
        <v>41.304239048058001</v>
      </c>
      <c r="D103" s="216">
        <f>C103*D$1</f>
        <v>41.304239048058001</v>
      </c>
      <c r="E103" s="216">
        <f t="shared" ref="E103" si="150">D103*E$1</f>
        <v>41.304239048058001</v>
      </c>
      <c r="F103" s="216">
        <f t="shared" ref="F103" si="151">E103*F$1</f>
        <v>41.758585677586638</v>
      </c>
      <c r="G103" s="216">
        <f t="shared" ref="G103" si="152">F103*G$1</f>
        <v>42.724545281480566</v>
      </c>
      <c r="H103" s="216">
        <f t="shared" ref="H103" si="153">G103*H$1</f>
        <v>44.167463097346257</v>
      </c>
      <c r="J103" s="215"/>
      <c r="K103" s="216">
        <f>J103*K$1</f>
        <v>0</v>
      </c>
      <c r="L103" s="216">
        <f t="shared" ref="L103" si="154">K103*L$1</f>
        <v>0</v>
      </c>
      <c r="M103" s="216">
        <f t="shared" ref="M103" si="155">L103*M$1</f>
        <v>0</v>
      </c>
      <c r="N103" s="216">
        <f t="shared" ref="N103" si="156">M103*N$1</f>
        <v>0</v>
      </c>
      <c r="O103" s="216">
        <f t="shared" ref="O103" si="157">N103*O$1</f>
        <v>0</v>
      </c>
    </row>
    <row r="104" spans="2:15" x14ac:dyDescent="0.25">
      <c r="B104" s="214" t="s">
        <v>209</v>
      </c>
      <c r="C104" s="215">
        <f>'Proposed price build-up'!J22</f>
        <v>7.8929745153385271</v>
      </c>
      <c r="D104" s="216">
        <f>C104</f>
        <v>7.8929745153385271</v>
      </c>
      <c r="E104" s="216">
        <f t="shared" ref="E104:H104" si="158">D104</f>
        <v>7.8929745153385271</v>
      </c>
      <c r="F104" s="216">
        <f t="shared" si="158"/>
        <v>7.8929745153385271</v>
      </c>
      <c r="G104" s="216">
        <f t="shared" si="158"/>
        <v>7.8929745153385271</v>
      </c>
      <c r="H104" s="216">
        <f t="shared" si="158"/>
        <v>7.8929745153385271</v>
      </c>
      <c r="J104" s="215"/>
      <c r="K104" s="216">
        <f>J104</f>
        <v>0</v>
      </c>
      <c r="L104" s="216">
        <f t="shared" ref="L104:L105" si="159">K104</f>
        <v>0</v>
      </c>
      <c r="M104" s="216">
        <f t="shared" ref="M104:M105" si="160">L104</f>
        <v>0</v>
      </c>
      <c r="N104" s="216">
        <f t="shared" ref="N104:N105" si="161">M104</f>
        <v>0</v>
      </c>
      <c r="O104" s="216">
        <f t="shared" ref="O104:O105" si="162">N104</f>
        <v>0</v>
      </c>
    </row>
    <row r="105" spans="2:15" x14ac:dyDescent="0.25">
      <c r="B105" s="214" t="s">
        <v>210</v>
      </c>
      <c r="C105" s="215">
        <f>'Proposed price build-up'!K22</f>
        <v>0</v>
      </c>
      <c r="D105" s="216">
        <f>C105</f>
        <v>0</v>
      </c>
      <c r="E105" s="216">
        <f t="shared" ref="E105" si="163">D105</f>
        <v>0</v>
      </c>
      <c r="F105" s="216">
        <f t="shared" ref="F105" si="164">E105</f>
        <v>0</v>
      </c>
      <c r="G105" s="216">
        <f t="shared" ref="G105" si="165">F105</f>
        <v>0</v>
      </c>
      <c r="H105" s="216">
        <f t="shared" ref="H105" si="166">G105</f>
        <v>0</v>
      </c>
      <c r="J105" s="215"/>
      <c r="K105" s="216">
        <f>J105</f>
        <v>0</v>
      </c>
      <c r="L105" s="216">
        <f t="shared" si="159"/>
        <v>0</v>
      </c>
      <c r="M105" s="216">
        <f t="shared" si="160"/>
        <v>0</v>
      </c>
      <c r="N105" s="216">
        <f t="shared" si="161"/>
        <v>0</v>
      </c>
      <c r="O105" s="216">
        <f t="shared" si="162"/>
        <v>0</v>
      </c>
    </row>
    <row r="106" spans="2:15" x14ac:dyDescent="0.25">
      <c r="B106" s="217" t="s">
        <v>237</v>
      </c>
      <c r="C106" s="359">
        <f>'Proposed price build-up'!N22</f>
        <v>49.197213563396531</v>
      </c>
      <c r="D106" s="207">
        <f>SUM(D103:D105)</f>
        <v>49.197213563396531</v>
      </c>
      <c r="E106" s="207">
        <f t="shared" ref="E106:H106" si="167">SUM(E103:E105)</f>
        <v>49.197213563396531</v>
      </c>
      <c r="F106" s="207">
        <f t="shared" si="167"/>
        <v>49.651560192925167</v>
      </c>
      <c r="G106" s="207">
        <f t="shared" si="167"/>
        <v>50.617519796819096</v>
      </c>
      <c r="H106" s="207">
        <f t="shared" si="167"/>
        <v>52.060437612684787</v>
      </c>
      <c r="J106" s="218"/>
      <c r="K106" s="205">
        <f>SUM(K103:K105)</f>
        <v>0</v>
      </c>
      <c r="L106" s="205">
        <f t="shared" ref="L106:O106" si="168">SUM(L103:L105)</f>
        <v>0</v>
      </c>
      <c r="M106" s="205">
        <f t="shared" si="168"/>
        <v>0</v>
      </c>
      <c r="N106" s="205">
        <f t="shared" si="168"/>
        <v>0</v>
      </c>
      <c r="O106" s="205">
        <f t="shared" si="168"/>
        <v>0</v>
      </c>
    </row>
    <row r="107" spans="2:15" x14ac:dyDescent="0.25">
      <c r="B107" s="214" t="s">
        <v>214</v>
      </c>
      <c r="C107" s="215">
        <f>'Proposed price build-up'!O22</f>
        <v>22.922291011659741</v>
      </c>
      <c r="D107" s="216">
        <f>D106*D$3</f>
        <v>22.922291011659741</v>
      </c>
      <c r="E107" s="216">
        <f t="shared" ref="E107:H107" si="169">E106*E$3</f>
        <v>22.922291011659741</v>
      </c>
      <c r="F107" s="216">
        <f t="shared" si="169"/>
        <v>23.133983197210078</v>
      </c>
      <c r="G107" s="216">
        <f t="shared" si="169"/>
        <v>23.584049482314448</v>
      </c>
      <c r="H107" s="216">
        <f t="shared" si="169"/>
        <v>24.256343290957915</v>
      </c>
      <c r="J107" s="215"/>
      <c r="K107" s="216">
        <f>K106*K$3</f>
        <v>0</v>
      </c>
      <c r="L107" s="216">
        <f t="shared" ref="L107:O107" si="170">L106*L$3</f>
        <v>0</v>
      </c>
      <c r="M107" s="216">
        <f t="shared" si="170"/>
        <v>0</v>
      </c>
      <c r="N107" s="216">
        <f t="shared" si="170"/>
        <v>0</v>
      </c>
      <c r="O107" s="216">
        <f t="shared" si="170"/>
        <v>0</v>
      </c>
    </row>
    <row r="108" spans="2:15" x14ac:dyDescent="0.25">
      <c r="B108" s="214" t="s">
        <v>215</v>
      </c>
      <c r="C108" s="215">
        <f>'Proposed price build-up'!P22</f>
        <v>7.8901303058976877</v>
      </c>
      <c r="D108" s="216">
        <f>D106*D$4</f>
        <v>7.8901303058976877</v>
      </c>
      <c r="E108" s="216">
        <f t="shared" ref="E108:H108" si="171">E106*E$4</f>
        <v>7.8901303058976877</v>
      </c>
      <c r="F108" s="216">
        <f t="shared" si="171"/>
        <v>7.9629973211485989</v>
      </c>
      <c r="G108" s="216">
        <f t="shared" si="171"/>
        <v>8.1179155897439355</v>
      </c>
      <c r="H108" s="216">
        <f t="shared" si="171"/>
        <v>8.3493272645781396</v>
      </c>
      <c r="J108" s="215"/>
      <c r="K108" s="216">
        <f>K106*K$4</f>
        <v>0</v>
      </c>
      <c r="L108" s="216">
        <f t="shared" ref="L108:O108" si="172">L106*L$4</f>
        <v>0</v>
      </c>
      <c r="M108" s="216">
        <f t="shared" si="172"/>
        <v>0</v>
      </c>
      <c r="N108" s="216">
        <f t="shared" si="172"/>
        <v>0</v>
      </c>
      <c r="O108" s="216">
        <f t="shared" si="172"/>
        <v>0</v>
      </c>
    </row>
    <row r="109" spans="2:15" x14ac:dyDescent="0.25">
      <c r="B109" s="214" t="s">
        <v>216</v>
      </c>
      <c r="C109" s="215">
        <f>'Proposed price build-up'!Q22</f>
        <v>5.0742110441501005</v>
      </c>
      <c r="D109" s="216">
        <f>SUM(D106:D108)*D$5</f>
        <v>5.0742110441501005</v>
      </c>
      <c r="E109" s="216">
        <f t="shared" ref="E109:H109" si="173">SUM(E106:E108)*E$5</f>
        <v>5.0742110441501005</v>
      </c>
      <c r="F109" s="216">
        <f t="shared" si="173"/>
        <v>5.1210724519096225</v>
      </c>
      <c r="G109" s="216">
        <f t="shared" si="173"/>
        <v>5.2207017303842091</v>
      </c>
      <c r="H109" s="216">
        <f t="shared" si="173"/>
        <v>5.3695245800285658</v>
      </c>
      <c r="J109" s="215"/>
      <c r="K109" s="216">
        <f>SUM(K106:K108)*K$5</f>
        <v>0</v>
      </c>
      <c r="L109" s="216">
        <f t="shared" ref="L109:O109" si="174">SUM(L106:L108)*L$5</f>
        <v>0</v>
      </c>
      <c r="M109" s="216">
        <f t="shared" si="174"/>
        <v>0</v>
      </c>
      <c r="N109" s="216">
        <f t="shared" si="174"/>
        <v>0</v>
      </c>
      <c r="O109" s="216">
        <f t="shared" si="174"/>
        <v>0</v>
      </c>
    </row>
    <row r="110" spans="2:15" x14ac:dyDescent="0.25">
      <c r="B110" s="219" t="s">
        <v>241</v>
      </c>
      <c r="C110" s="220">
        <f>'Proposed price build-up'!R22</f>
        <v>85.083845925104058</v>
      </c>
      <c r="D110" s="221">
        <f>SUM(D106:D109)</f>
        <v>85.083845925104058</v>
      </c>
      <c r="E110" s="221">
        <f t="shared" ref="E110:H110" si="175">SUM(E106:E109)</f>
        <v>85.083845925104058</v>
      </c>
      <c r="F110" s="221">
        <f t="shared" si="175"/>
        <v>85.869613163193478</v>
      </c>
      <c r="G110" s="221">
        <f t="shared" si="175"/>
        <v>87.540186599261673</v>
      </c>
      <c r="H110" s="221">
        <f t="shared" si="175"/>
        <v>90.035632748249398</v>
      </c>
      <c r="J110" s="220"/>
      <c r="K110" s="221">
        <f>SUM(K106:K109)</f>
        <v>0</v>
      </c>
      <c r="L110" s="221">
        <f t="shared" ref="L110:O110" si="176">SUM(L106:L109)</f>
        <v>0</v>
      </c>
      <c r="M110" s="221">
        <f t="shared" si="176"/>
        <v>0</v>
      </c>
      <c r="N110" s="221">
        <f t="shared" si="176"/>
        <v>0</v>
      </c>
      <c r="O110" s="221">
        <f t="shared" si="176"/>
        <v>0</v>
      </c>
    </row>
    <row r="111" spans="2:15" x14ac:dyDescent="0.25">
      <c r="B111" s="222" t="s">
        <v>242</v>
      </c>
      <c r="C111" s="216"/>
      <c r="D111" s="223">
        <f>'Forecast Revenue - Costs'!D46</f>
        <v>180</v>
      </c>
      <c r="E111" s="223">
        <f>'Forecast Revenue - Costs'!E46</f>
        <v>180</v>
      </c>
      <c r="F111" s="223">
        <f>'Forecast Revenue - Costs'!F46</f>
        <v>180</v>
      </c>
      <c r="G111" s="223">
        <f>'Forecast Revenue - Costs'!G46</f>
        <v>180</v>
      </c>
      <c r="H111" s="223">
        <f>'Forecast Revenue - Costs'!H46</f>
        <v>180</v>
      </c>
      <c r="J111" s="216"/>
      <c r="K111" s="223"/>
      <c r="L111" s="223"/>
      <c r="M111" s="223"/>
      <c r="N111" s="223"/>
      <c r="O111" s="223"/>
    </row>
    <row r="112" spans="2:15" x14ac:dyDescent="0.25">
      <c r="B112" s="209" t="s">
        <v>243</v>
      </c>
      <c r="C112" s="207"/>
      <c r="D112" s="208">
        <f>D110*D111</f>
        <v>15315.09226651873</v>
      </c>
      <c r="E112" s="208">
        <f t="shared" ref="E112:H112" si="177">E110*E111</f>
        <v>15315.09226651873</v>
      </c>
      <c r="F112" s="208">
        <f t="shared" si="177"/>
        <v>15456.530369374826</v>
      </c>
      <c r="G112" s="208">
        <f t="shared" si="177"/>
        <v>15757.233587867102</v>
      </c>
      <c r="H112" s="208">
        <f t="shared" si="177"/>
        <v>16206.413894684893</v>
      </c>
      <c r="J112" s="207"/>
      <c r="K112" s="208"/>
      <c r="L112" s="208"/>
      <c r="M112" s="208"/>
      <c r="N112" s="208"/>
      <c r="O112" s="208"/>
    </row>
    <row r="114" spans="2:15" x14ac:dyDescent="0.25">
      <c r="B114" s="213" t="s">
        <v>254</v>
      </c>
      <c r="C114" s="194"/>
      <c r="D114" s="346" t="s">
        <v>240</v>
      </c>
      <c r="E114" s="347"/>
      <c r="F114" s="347"/>
      <c r="G114" s="347"/>
      <c r="H114" s="347"/>
      <c r="J114" s="194"/>
      <c r="K114" s="346" t="s">
        <v>240</v>
      </c>
      <c r="L114" s="347"/>
      <c r="M114" s="347"/>
      <c r="N114" s="347"/>
      <c r="O114" s="347"/>
    </row>
    <row r="115" spans="2:15" x14ac:dyDescent="0.25">
      <c r="B115" s="214" t="s">
        <v>208</v>
      </c>
      <c r="C115" s="215">
        <f>'Proposed price build-up'!I23</f>
        <v>69.18460040549715</v>
      </c>
      <c r="D115" s="216">
        <f>C115*D$1</f>
        <v>69.18460040549715</v>
      </c>
      <c r="E115" s="216">
        <f t="shared" ref="E115" si="178">D115*E$1</f>
        <v>69.18460040549715</v>
      </c>
      <c r="F115" s="216">
        <f t="shared" ref="F115" si="179">E115*F$1</f>
        <v>69.945631009957609</v>
      </c>
      <c r="G115" s="216">
        <f t="shared" ref="G115" si="180">F115*G$1</f>
        <v>71.56361334647994</v>
      </c>
      <c r="H115" s="216">
        <f t="shared" ref="H115" si="181">G115*H$1</f>
        <v>73.980500688054974</v>
      </c>
      <c r="J115" s="215"/>
      <c r="K115" s="216">
        <f>J115*K$1</f>
        <v>0</v>
      </c>
      <c r="L115" s="216">
        <f t="shared" ref="L115" si="182">K115*L$1</f>
        <v>0</v>
      </c>
      <c r="M115" s="216">
        <f t="shared" ref="M115" si="183">L115*M$1</f>
        <v>0</v>
      </c>
      <c r="N115" s="216">
        <f t="shared" ref="N115" si="184">M115*N$1</f>
        <v>0</v>
      </c>
      <c r="O115" s="216">
        <f t="shared" ref="O115" si="185">N115*O$1</f>
        <v>0</v>
      </c>
    </row>
    <row r="116" spans="2:15" x14ac:dyDescent="0.25">
      <c r="B116" s="214" t="s">
        <v>209</v>
      </c>
      <c r="C116" s="215">
        <f>'Proposed price build-up'!J23</f>
        <v>13.220732313192034</v>
      </c>
      <c r="D116" s="216">
        <f>C116</f>
        <v>13.220732313192034</v>
      </c>
      <c r="E116" s="216">
        <f t="shared" ref="E116:H116" si="186">D116</f>
        <v>13.220732313192034</v>
      </c>
      <c r="F116" s="216">
        <f t="shared" si="186"/>
        <v>13.220732313192034</v>
      </c>
      <c r="G116" s="216">
        <f t="shared" si="186"/>
        <v>13.220732313192034</v>
      </c>
      <c r="H116" s="216">
        <f t="shared" si="186"/>
        <v>13.220732313192034</v>
      </c>
      <c r="J116" s="215"/>
      <c r="K116" s="216">
        <f>J116</f>
        <v>0</v>
      </c>
      <c r="L116" s="216">
        <f t="shared" ref="L116:L117" si="187">K116</f>
        <v>0</v>
      </c>
      <c r="M116" s="216">
        <f t="shared" ref="M116:M117" si="188">L116</f>
        <v>0</v>
      </c>
      <c r="N116" s="216">
        <f t="shared" ref="N116:N117" si="189">M116</f>
        <v>0</v>
      </c>
      <c r="O116" s="216">
        <f t="shared" ref="O116:O117" si="190">N116</f>
        <v>0</v>
      </c>
    </row>
    <row r="117" spans="2:15" x14ac:dyDescent="0.25">
      <c r="B117" s="214" t="s">
        <v>210</v>
      </c>
      <c r="C117" s="215">
        <f>'Proposed price build-up'!K23</f>
        <v>0</v>
      </c>
      <c r="D117" s="216">
        <f>C117</f>
        <v>0</v>
      </c>
      <c r="E117" s="216">
        <f t="shared" ref="E117" si="191">D117</f>
        <v>0</v>
      </c>
      <c r="F117" s="216">
        <f t="shared" ref="F117" si="192">E117</f>
        <v>0</v>
      </c>
      <c r="G117" s="216">
        <f t="shared" ref="G117" si="193">F117</f>
        <v>0</v>
      </c>
      <c r="H117" s="216">
        <f t="shared" ref="H117" si="194">G117</f>
        <v>0</v>
      </c>
      <c r="J117" s="215"/>
      <c r="K117" s="216">
        <f>J117</f>
        <v>0</v>
      </c>
      <c r="L117" s="216">
        <f t="shared" si="187"/>
        <v>0</v>
      </c>
      <c r="M117" s="216">
        <f t="shared" si="188"/>
        <v>0</v>
      </c>
      <c r="N117" s="216">
        <f t="shared" si="189"/>
        <v>0</v>
      </c>
      <c r="O117" s="216">
        <f t="shared" si="190"/>
        <v>0</v>
      </c>
    </row>
    <row r="118" spans="2:15" x14ac:dyDescent="0.25">
      <c r="B118" s="217" t="s">
        <v>237</v>
      </c>
      <c r="C118" s="359">
        <f>'Proposed price build-up'!N23</f>
        <v>82.405332718689181</v>
      </c>
      <c r="D118" s="207">
        <f>SUM(D115:D117)</f>
        <v>82.405332718689181</v>
      </c>
      <c r="E118" s="207">
        <f t="shared" ref="E118:H118" si="195">SUM(E115:E117)</f>
        <v>82.405332718689181</v>
      </c>
      <c r="F118" s="207">
        <f t="shared" si="195"/>
        <v>83.166363323149639</v>
      </c>
      <c r="G118" s="207">
        <f t="shared" si="195"/>
        <v>84.78434565967197</v>
      </c>
      <c r="H118" s="207">
        <f t="shared" si="195"/>
        <v>87.201233001247004</v>
      </c>
      <c r="J118" s="218"/>
      <c r="K118" s="205">
        <f>SUM(K115:K117)</f>
        <v>0</v>
      </c>
      <c r="L118" s="205">
        <f t="shared" ref="L118:O118" si="196">SUM(L115:L117)</f>
        <v>0</v>
      </c>
      <c r="M118" s="205">
        <f t="shared" si="196"/>
        <v>0</v>
      </c>
      <c r="N118" s="205">
        <f t="shared" si="196"/>
        <v>0</v>
      </c>
      <c r="O118" s="205">
        <f t="shared" si="196"/>
        <v>0</v>
      </c>
    </row>
    <row r="119" spans="2:15" x14ac:dyDescent="0.25">
      <c r="B119" s="214" t="s">
        <v>214</v>
      </c>
      <c r="C119" s="215">
        <f>'Proposed price build-up'!O23</f>
        <v>38.394837444530062</v>
      </c>
      <c r="D119" s="216">
        <f>D118*D$3</f>
        <v>38.394837444530062</v>
      </c>
      <c r="E119" s="216">
        <f t="shared" ref="E119:H119" si="197">E118*E$3</f>
        <v>38.394837444530062</v>
      </c>
      <c r="F119" s="216">
        <f t="shared" si="197"/>
        <v>38.749421855326872</v>
      </c>
      <c r="G119" s="216">
        <f t="shared" si="197"/>
        <v>39.503282882876697</v>
      </c>
      <c r="H119" s="216">
        <f t="shared" si="197"/>
        <v>40.629375012354501</v>
      </c>
      <c r="J119" s="215"/>
      <c r="K119" s="216">
        <f>K118*K$3</f>
        <v>0</v>
      </c>
      <c r="L119" s="216">
        <f t="shared" ref="L119:O119" si="198">L118*L$3</f>
        <v>0</v>
      </c>
      <c r="M119" s="216">
        <f t="shared" si="198"/>
        <v>0</v>
      </c>
      <c r="N119" s="216">
        <f t="shared" si="198"/>
        <v>0</v>
      </c>
      <c r="O119" s="216">
        <f t="shared" si="198"/>
        <v>0</v>
      </c>
    </row>
    <row r="120" spans="2:15" x14ac:dyDescent="0.25">
      <c r="B120" s="214" t="s">
        <v>215</v>
      </c>
      <c r="C120" s="215">
        <f>'Proposed price build-up'!P23</f>
        <v>13.215968262378626</v>
      </c>
      <c r="D120" s="216">
        <f>D118*D$4</f>
        <v>13.215968262378626</v>
      </c>
      <c r="E120" s="216">
        <f t="shared" ref="E120:H120" si="199">E118*E$4</f>
        <v>13.215968262378626</v>
      </c>
      <c r="F120" s="216">
        <f t="shared" si="199"/>
        <v>13.338020512923901</v>
      </c>
      <c r="G120" s="216">
        <f t="shared" si="199"/>
        <v>13.597508612821089</v>
      </c>
      <c r="H120" s="216">
        <f t="shared" si="199"/>
        <v>13.98512316816838</v>
      </c>
      <c r="J120" s="215"/>
      <c r="K120" s="216">
        <f>K118*K$4</f>
        <v>0</v>
      </c>
      <c r="L120" s="216">
        <f t="shared" ref="L120:O120" si="200">L118*L$4</f>
        <v>0</v>
      </c>
      <c r="M120" s="216">
        <f t="shared" si="200"/>
        <v>0</v>
      </c>
      <c r="N120" s="216">
        <f t="shared" si="200"/>
        <v>0</v>
      </c>
      <c r="O120" s="216">
        <f t="shared" si="200"/>
        <v>0</v>
      </c>
    </row>
    <row r="121" spans="2:15" x14ac:dyDescent="0.25">
      <c r="B121" s="214" t="s">
        <v>216</v>
      </c>
      <c r="C121" s="215">
        <f>'Proposed price build-up'!Q23</f>
        <v>8.4993034989514165</v>
      </c>
      <c r="D121" s="216">
        <f>SUM(D118:D120)*D$5</f>
        <v>8.4993034989514165</v>
      </c>
      <c r="E121" s="216">
        <f t="shared" ref="E121:H121" si="201">SUM(E118:E120)*E$5</f>
        <v>8.4993034989514165</v>
      </c>
      <c r="F121" s="216">
        <f t="shared" si="201"/>
        <v>8.577796356948614</v>
      </c>
      <c r="G121" s="216">
        <f t="shared" si="201"/>
        <v>8.7446753983935501</v>
      </c>
      <c r="H121" s="216">
        <f t="shared" si="201"/>
        <v>8.9939536715478461</v>
      </c>
      <c r="J121" s="215"/>
      <c r="K121" s="216">
        <f>SUM(K118:K120)*K$5</f>
        <v>0</v>
      </c>
      <c r="L121" s="216">
        <f t="shared" ref="L121:O121" si="202">SUM(L118:L120)*L$5</f>
        <v>0</v>
      </c>
      <c r="M121" s="216">
        <f t="shared" si="202"/>
        <v>0</v>
      </c>
      <c r="N121" s="216">
        <f t="shared" si="202"/>
        <v>0</v>
      </c>
      <c r="O121" s="216">
        <f t="shared" si="202"/>
        <v>0</v>
      </c>
    </row>
    <row r="122" spans="2:15" x14ac:dyDescent="0.25">
      <c r="B122" s="219" t="s">
        <v>241</v>
      </c>
      <c r="C122" s="220">
        <f>'Proposed price build-up'!R23</f>
        <v>142.51544192454926</v>
      </c>
      <c r="D122" s="221">
        <f>SUM(D118:D121)</f>
        <v>142.51544192454926</v>
      </c>
      <c r="E122" s="221">
        <f t="shared" ref="E122:H122" si="203">SUM(E118:E121)</f>
        <v>142.51544192454926</v>
      </c>
      <c r="F122" s="221">
        <f t="shared" si="203"/>
        <v>143.83160204834903</v>
      </c>
      <c r="G122" s="221">
        <f t="shared" si="203"/>
        <v>146.62981255376332</v>
      </c>
      <c r="H122" s="221">
        <f t="shared" si="203"/>
        <v>150.80968485331772</v>
      </c>
      <c r="J122" s="220"/>
      <c r="K122" s="221">
        <f>SUM(K118:K121)</f>
        <v>0</v>
      </c>
      <c r="L122" s="221">
        <f t="shared" ref="L122:O122" si="204">SUM(L118:L121)</f>
        <v>0</v>
      </c>
      <c r="M122" s="221">
        <f t="shared" si="204"/>
        <v>0</v>
      </c>
      <c r="N122" s="221">
        <f t="shared" si="204"/>
        <v>0</v>
      </c>
      <c r="O122" s="221">
        <f t="shared" si="204"/>
        <v>0</v>
      </c>
    </row>
    <row r="123" spans="2:15" x14ac:dyDescent="0.25">
      <c r="B123" s="222" t="s">
        <v>242</v>
      </c>
      <c r="C123" s="216"/>
      <c r="D123" s="223">
        <f>'Forecast Revenue - Costs'!D47</f>
        <v>0</v>
      </c>
      <c r="E123" s="223">
        <f>'Forecast Revenue - Costs'!E47</f>
        <v>0</v>
      </c>
      <c r="F123" s="223">
        <f>'Forecast Revenue - Costs'!F47</f>
        <v>0</v>
      </c>
      <c r="G123" s="223">
        <f>'Forecast Revenue - Costs'!G47</f>
        <v>0</v>
      </c>
      <c r="H123" s="223">
        <f>'Forecast Revenue - Costs'!H47</f>
        <v>0</v>
      </c>
      <c r="J123" s="216"/>
      <c r="K123" s="223"/>
      <c r="L123" s="223"/>
      <c r="M123" s="223"/>
      <c r="N123" s="223"/>
      <c r="O123" s="223"/>
    </row>
    <row r="124" spans="2:15" x14ac:dyDescent="0.25">
      <c r="B124" s="209" t="s">
        <v>243</v>
      </c>
      <c r="C124" s="207"/>
      <c r="D124" s="208">
        <f>D122*D123</f>
        <v>0</v>
      </c>
      <c r="E124" s="208">
        <f t="shared" ref="E124:H124" si="205">E122*E123</f>
        <v>0</v>
      </c>
      <c r="F124" s="208">
        <f t="shared" si="205"/>
        <v>0</v>
      </c>
      <c r="G124" s="208">
        <f t="shared" si="205"/>
        <v>0</v>
      </c>
      <c r="H124" s="208">
        <f t="shared" si="205"/>
        <v>0</v>
      </c>
      <c r="J124" s="207"/>
      <c r="K124" s="208"/>
      <c r="L124" s="208"/>
      <c r="M124" s="208"/>
      <c r="N124" s="208"/>
      <c r="O124" s="208"/>
    </row>
    <row r="126" spans="2:15" x14ac:dyDescent="0.25">
      <c r="B126" s="213" t="s">
        <v>256</v>
      </c>
      <c r="C126" s="194"/>
      <c r="D126" s="346" t="s">
        <v>240</v>
      </c>
      <c r="E126" s="347"/>
      <c r="F126" s="347"/>
      <c r="G126" s="347"/>
      <c r="H126" s="347"/>
      <c r="J126" s="194"/>
      <c r="K126" s="346" t="s">
        <v>240</v>
      </c>
      <c r="L126" s="347"/>
      <c r="M126" s="347"/>
      <c r="N126" s="347"/>
      <c r="O126" s="347"/>
    </row>
    <row r="127" spans="2:15" x14ac:dyDescent="0.25">
      <c r="B127" s="214" t="s">
        <v>208</v>
      </c>
      <c r="C127" s="215">
        <f>'Proposed price build-up'!AA7</f>
        <v>61.956358572086991</v>
      </c>
      <c r="D127" s="216">
        <f>C127*D$1</f>
        <v>61.956358572086991</v>
      </c>
      <c r="E127" s="216">
        <f t="shared" ref="E127:H127" si="206">D127*E$1</f>
        <v>61.956358572086991</v>
      </c>
      <c r="F127" s="216">
        <f t="shared" si="206"/>
        <v>62.637878516379942</v>
      </c>
      <c r="G127" s="216">
        <f t="shared" si="206"/>
        <v>64.086817922220845</v>
      </c>
      <c r="H127" s="216">
        <f t="shared" si="206"/>
        <v>66.251194646019385</v>
      </c>
      <c r="J127" s="215"/>
      <c r="K127" s="216">
        <f>J127*K$1</f>
        <v>0</v>
      </c>
      <c r="L127" s="216">
        <f t="shared" ref="L127:O127" si="207">K127*L$1</f>
        <v>0</v>
      </c>
      <c r="M127" s="216">
        <f t="shared" si="207"/>
        <v>0</v>
      </c>
      <c r="N127" s="216">
        <f t="shared" si="207"/>
        <v>0</v>
      </c>
      <c r="O127" s="216">
        <f t="shared" si="207"/>
        <v>0</v>
      </c>
    </row>
    <row r="128" spans="2:15" x14ac:dyDescent="0.25">
      <c r="B128" s="214" t="s">
        <v>209</v>
      </c>
      <c r="C128" s="215">
        <f>'Proposed price build-up'!AB7</f>
        <v>11.839461773007789</v>
      </c>
      <c r="D128" s="216">
        <f>C128</f>
        <v>11.839461773007789</v>
      </c>
      <c r="E128" s="216">
        <f t="shared" ref="E128:H128" si="208">D128</f>
        <v>11.839461773007789</v>
      </c>
      <c r="F128" s="216">
        <f t="shared" si="208"/>
        <v>11.839461773007789</v>
      </c>
      <c r="G128" s="216">
        <f t="shared" si="208"/>
        <v>11.839461773007789</v>
      </c>
      <c r="H128" s="216">
        <f t="shared" si="208"/>
        <v>11.839461773007789</v>
      </c>
      <c r="J128" s="215"/>
      <c r="K128" s="216">
        <f>J128</f>
        <v>0</v>
      </c>
      <c r="L128" s="216">
        <f t="shared" ref="L128:O129" si="209">K128</f>
        <v>0</v>
      </c>
      <c r="M128" s="216">
        <f t="shared" si="209"/>
        <v>0</v>
      </c>
      <c r="N128" s="216">
        <f t="shared" si="209"/>
        <v>0</v>
      </c>
      <c r="O128" s="216">
        <f t="shared" si="209"/>
        <v>0</v>
      </c>
    </row>
    <row r="129" spans="2:15" x14ac:dyDescent="0.25">
      <c r="B129" s="214" t="s">
        <v>210</v>
      </c>
      <c r="C129" s="215">
        <f>'Proposed price build-up'!AC7</f>
        <v>0</v>
      </c>
      <c r="D129" s="216">
        <f>C129</f>
        <v>0</v>
      </c>
      <c r="E129" s="216">
        <f t="shared" ref="E129:H129" si="210">D129</f>
        <v>0</v>
      </c>
      <c r="F129" s="216">
        <f t="shared" si="210"/>
        <v>0</v>
      </c>
      <c r="G129" s="216">
        <f t="shared" si="210"/>
        <v>0</v>
      </c>
      <c r="H129" s="216">
        <f t="shared" si="210"/>
        <v>0</v>
      </c>
      <c r="J129" s="215"/>
      <c r="K129" s="216">
        <f>J129</f>
        <v>0</v>
      </c>
      <c r="L129" s="216">
        <f t="shared" si="209"/>
        <v>0</v>
      </c>
      <c r="M129" s="216">
        <f t="shared" si="209"/>
        <v>0</v>
      </c>
      <c r="N129" s="216">
        <f t="shared" si="209"/>
        <v>0</v>
      </c>
      <c r="O129" s="216">
        <f t="shared" si="209"/>
        <v>0</v>
      </c>
    </row>
    <row r="130" spans="2:15" x14ac:dyDescent="0.25">
      <c r="B130" s="217" t="s">
        <v>237</v>
      </c>
      <c r="C130" s="359">
        <f>'Proposed price build-up'!AF7</f>
        <v>73.795820345094782</v>
      </c>
      <c r="D130" s="207">
        <f>SUM(D127:D129)</f>
        <v>73.795820345094782</v>
      </c>
      <c r="E130" s="207">
        <f t="shared" ref="E130:H130" si="211">SUM(E127:E129)</f>
        <v>73.795820345094782</v>
      </c>
      <c r="F130" s="207">
        <f t="shared" si="211"/>
        <v>74.477340289387726</v>
      </c>
      <c r="G130" s="207">
        <f t="shared" si="211"/>
        <v>75.926279695228629</v>
      </c>
      <c r="H130" s="207">
        <f t="shared" si="211"/>
        <v>78.090656419027169</v>
      </c>
      <c r="J130" s="218"/>
      <c r="K130" s="205">
        <f>SUM(K127:K129)</f>
        <v>0</v>
      </c>
      <c r="L130" s="205">
        <f t="shared" ref="L130:O130" si="212">SUM(L127:L129)</f>
        <v>0</v>
      </c>
      <c r="M130" s="205">
        <f t="shared" si="212"/>
        <v>0</v>
      </c>
      <c r="N130" s="205">
        <f t="shared" si="212"/>
        <v>0</v>
      </c>
      <c r="O130" s="205">
        <f t="shared" si="212"/>
        <v>0</v>
      </c>
    </row>
    <row r="131" spans="2:15" x14ac:dyDescent="0.25">
      <c r="B131" s="214" t="s">
        <v>214</v>
      </c>
      <c r="C131" s="215">
        <f>'Proposed price build-up'!AG7</f>
        <v>34.383436517489606</v>
      </c>
      <c r="D131" s="216">
        <f>D130*D$3</f>
        <v>34.383436517489606</v>
      </c>
      <c r="E131" s="216">
        <f t="shared" ref="E131:H131" si="213">E130*E$3</f>
        <v>34.383436517489606</v>
      </c>
      <c r="F131" s="216">
        <f t="shared" si="213"/>
        <v>34.700974795815107</v>
      </c>
      <c r="G131" s="216">
        <f t="shared" si="213"/>
        <v>35.376074223471669</v>
      </c>
      <c r="H131" s="216">
        <f t="shared" si="213"/>
        <v>36.384514936436865</v>
      </c>
      <c r="J131" s="215"/>
      <c r="K131" s="216">
        <f>K130*K$3</f>
        <v>0</v>
      </c>
      <c r="L131" s="216">
        <f t="shared" ref="L131:O131" si="214">L130*L$3</f>
        <v>0</v>
      </c>
      <c r="M131" s="216">
        <f t="shared" si="214"/>
        <v>0</v>
      </c>
      <c r="N131" s="216">
        <f t="shared" si="214"/>
        <v>0</v>
      </c>
      <c r="O131" s="216">
        <f t="shared" si="214"/>
        <v>0</v>
      </c>
    </row>
    <row r="132" spans="2:15" x14ac:dyDescent="0.25">
      <c r="B132" s="214" t="s">
        <v>215</v>
      </c>
      <c r="C132" s="215">
        <f>'Proposed price build-up'!AH7</f>
        <v>11.835195458846529</v>
      </c>
      <c r="D132" s="216">
        <f>D130*D$4</f>
        <v>11.835195458846529</v>
      </c>
      <c r="E132" s="216">
        <f t="shared" ref="E132:H132" si="215">E130*E$4</f>
        <v>11.835195458846529</v>
      </c>
      <c r="F132" s="216">
        <f t="shared" si="215"/>
        <v>11.944495981722895</v>
      </c>
      <c r="G132" s="216">
        <f t="shared" si="215"/>
        <v>12.176873384615901</v>
      </c>
      <c r="H132" s="216">
        <f t="shared" si="215"/>
        <v>12.523990896867208</v>
      </c>
      <c r="J132" s="215"/>
      <c r="K132" s="216">
        <f>K130*K$4</f>
        <v>0</v>
      </c>
      <c r="L132" s="216">
        <f t="shared" ref="L132:O132" si="216">L130*L$4</f>
        <v>0</v>
      </c>
      <c r="M132" s="216">
        <f t="shared" si="216"/>
        <v>0</v>
      </c>
      <c r="N132" s="216">
        <f t="shared" si="216"/>
        <v>0</v>
      </c>
      <c r="O132" s="216">
        <f t="shared" si="216"/>
        <v>0</v>
      </c>
    </row>
    <row r="133" spans="2:15" x14ac:dyDescent="0.25">
      <c r="B133" s="214" t="s">
        <v>216</v>
      </c>
      <c r="C133" s="215">
        <f>'Proposed price build-up'!AI7</f>
        <v>7.6113165662251498</v>
      </c>
      <c r="D133" s="216">
        <f>SUM(D130:D132)*D$5</f>
        <v>7.6113165662251498</v>
      </c>
      <c r="E133" s="216">
        <f t="shared" ref="E133:H133" si="217">SUM(E130:E132)*E$5</f>
        <v>7.6113165662251498</v>
      </c>
      <c r="F133" s="216">
        <f t="shared" si="217"/>
        <v>7.6816086778644301</v>
      </c>
      <c r="G133" s="216">
        <f t="shared" si="217"/>
        <v>7.8310525955763142</v>
      </c>
      <c r="H133" s="216">
        <f t="shared" si="217"/>
        <v>8.0542868700428478</v>
      </c>
      <c r="J133" s="215"/>
      <c r="K133" s="216">
        <f>SUM(K130:K132)*K$5</f>
        <v>0</v>
      </c>
      <c r="L133" s="216">
        <f t="shared" ref="L133:O133" si="218">SUM(L130:L132)*L$5</f>
        <v>0</v>
      </c>
      <c r="M133" s="216">
        <f t="shared" si="218"/>
        <v>0</v>
      </c>
      <c r="N133" s="216">
        <f t="shared" si="218"/>
        <v>0</v>
      </c>
      <c r="O133" s="216">
        <f t="shared" si="218"/>
        <v>0</v>
      </c>
    </row>
    <row r="134" spans="2:15" x14ac:dyDescent="0.25">
      <c r="B134" s="219" t="s">
        <v>241</v>
      </c>
      <c r="C134" s="220">
        <f>'Proposed price build-up'!AJ7</f>
        <v>127.62576888765608</v>
      </c>
      <c r="D134" s="221">
        <f>SUM(D130:D133)</f>
        <v>127.62576888765608</v>
      </c>
      <c r="E134" s="221">
        <f t="shared" ref="E134:H134" si="219">SUM(E130:E133)</f>
        <v>127.62576888765608</v>
      </c>
      <c r="F134" s="221">
        <f t="shared" si="219"/>
        <v>128.80441974479015</v>
      </c>
      <c r="G134" s="221">
        <f t="shared" si="219"/>
        <v>131.31027989889253</v>
      </c>
      <c r="H134" s="221">
        <f t="shared" si="219"/>
        <v>135.05344912237408</v>
      </c>
      <c r="J134" s="220"/>
      <c r="K134" s="221">
        <f>SUM(K130:K133)</f>
        <v>0</v>
      </c>
      <c r="L134" s="221">
        <f t="shared" ref="L134:O134" si="220">SUM(L130:L133)</f>
        <v>0</v>
      </c>
      <c r="M134" s="221">
        <f t="shared" si="220"/>
        <v>0</v>
      </c>
      <c r="N134" s="221">
        <f t="shared" si="220"/>
        <v>0</v>
      </c>
      <c r="O134" s="221">
        <f t="shared" si="220"/>
        <v>0</v>
      </c>
    </row>
    <row r="135" spans="2:15" x14ac:dyDescent="0.25">
      <c r="B135" s="222" t="s">
        <v>242</v>
      </c>
      <c r="C135" s="216"/>
      <c r="D135" s="223">
        <f>'Forecast Revenue - Costs'!D48</f>
        <v>500</v>
      </c>
      <c r="E135" s="223">
        <f>'Forecast Revenue - Costs'!E48</f>
        <v>500</v>
      </c>
      <c r="F135" s="223">
        <f>'Forecast Revenue - Costs'!F48</f>
        <v>500</v>
      </c>
      <c r="G135" s="223">
        <f>'Forecast Revenue - Costs'!G48</f>
        <v>500</v>
      </c>
      <c r="H135" s="223">
        <f>'Forecast Revenue - Costs'!H48</f>
        <v>500</v>
      </c>
      <c r="J135" s="216"/>
      <c r="K135" s="223"/>
      <c r="L135" s="223"/>
      <c r="M135" s="223"/>
      <c r="N135" s="223"/>
      <c r="O135" s="223"/>
    </row>
    <row r="136" spans="2:15" x14ac:dyDescent="0.25">
      <c r="B136" s="209" t="s">
        <v>243</v>
      </c>
      <c r="C136" s="207"/>
      <c r="D136" s="208">
        <f>D134*D135</f>
        <v>63812.884443828043</v>
      </c>
      <c r="E136" s="208">
        <f t="shared" ref="E136:H136" si="221">E134*E135</f>
        <v>63812.884443828043</v>
      </c>
      <c r="F136" s="208">
        <f t="shared" si="221"/>
        <v>64402.209872395077</v>
      </c>
      <c r="G136" s="208">
        <f t="shared" si="221"/>
        <v>65655.139949446268</v>
      </c>
      <c r="H136" s="208">
        <f t="shared" si="221"/>
        <v>67526.724561187031</v>
      </c>
      <c r="J136" s="207"/>
      <c r="K136" s="208"/>
      <c r="L136" s="208"/>
      <c r="M136" s="208"/>
      <c r="N136" s="208"/>
      <c r="O136" s="208"/>
    </row>
    <row r="138" spans="2:15" x14ac:dyDescent="0.25">
      <c r="B138" s="213" t="s">
        <v>257</v>
      </c>
      <c r="C138" s="194"/>
      <c r="D138" s="346" t="s">
        <v>240</v>
      </c>
      <c r="E138" s="347"/>
      <c r="F138" s="347"/>
      <c r="G138" s="347"/>
      <c r="H138" s="347"/>
      <c r="J138" s="194"/>
      <c r="K138" s="346" t="s">
        <v>240</v>
      </c>
      <c r="L138" s="347"/>
      <c r="M138" s="347"/>
      <c r="N138" s="347"/>
      <c r="O138" s="347"/>
    </row>
    <row r="139" spans="2:15" x14ac:dyDescent="0.25">
      <c r="B139" s="214" t="s">
        <v>208</v>
      </c>
      <c r="C139" s="215">
        <f>'Proposed price build-up'!AA8</f>
        <v>123.91271714417398</v>
      </c>
      <c r="D139" s="216">
        <f>C139*D$1</f>
        <v>123.91271714417398</v>
      </c>
      <c r="E139" s="216">
        <f t="shared" ref="E139" si="222">D139*E$1</f>
        <v>123.91271714417398</v>
      </c>
      <c r="F139" s="216">
        <f t="shared" ref="F139" si="223">E139*F$1</f>
        <v>125.27575703275988</v>
      </c>
      <c r="G139" s="216">
        <f t="shared" ref="G139" si="224">F139*G$1</f>
        <v>128.17363584444169</v>
      </c>
      <c r="H139" s="216">
        <f t="shared" ref="H139" si="225">G139*H$1</f>
        <v>132.50238929203877</v>
      </c>
      <c r="J139" s="215"/>
      <c r="K139" s="216">
        <f>J139*K$1</f>
        <v>0</v>
      </c>
      <c r="L139" s="216">
        <f t="shared" ref="L139" si="226">K139*L$1</f>
        <v>0</v>
      </c>
      <c r="M139" s="216">
        <f t="shared" ref="M139" si="227">L139*M$1</f>
        <v>0</v>
      </c>
      <c r="N139" s="216">
        <f t="shared" ref="N139" si="228">M139*N$1</f>
        <v>0</v>
      </c>
      <c r="O139" s="216">
        <f t="shared" ref="O139" si="229">N139*O$1</f>
        <v>0</v>
      </c>
    </row>
    <row r="140" spans="2:15" x14ac:dyDescent="0.25">
      <c r="B140" s="214" t="s">
        <v>209</v>
      </c>
      <c r="C140" s="215">
        <f>'Proposed price build-up'!AB8</f>
        <v>23.678923546015579</v>
      </c>
      <c r="D140" s="216">
        <f>C140</f>
        <v>23.678923546015579</v>
      </c>
      <c r="E140" s="216">
        <f t="shared" ref="E140:H140" si="230">D140</f>
        <v>23.678923546015579</v>
      </c>
      <c r="F140" s="216">
        <f t="shared" si="230"/>
        <v>23.678923546015579</v>
      </c>
      <c r="G140" s="216">
        <f t="shared" si="230"/>
        <v>23.678923546015579</v>
      </c>
      <c r="H140" s="216">
        <f t="shared" si="230"/>
        <v>23.678923546015579</v>
      </c>
      <c r="J140" s="215"/>
      <c r="K140" s="216">
        <f>J140</f>
        <v>0</v>
      </c>
      <c r="L140" s="216">
        <f t="shared" ref="L140:L141" si="231">K140</f>
        <v>0</v>
      </c>
      <c r="M140" s="216">
        <f t="shared" ref="M140:M141" si="232">L140</f>
        <v>0</v>
      </c>
      <c r="N140" s="216">
        <f t="shared" ref="N140:N141" si="233">M140</f>
        <v>0</v>
      </c>
      <c r="O140" s="216">
        <f t="shared" ref="O140:O141" si="234">N140</f>
        <v>0</v>
      </c>
    </row>
    <row r="141" spans="2:15" x14ac:dyDescent="0.25">
      <c r="B141" s="214" t="s">
        <v>210</v>
      </c>
      <c r="C141" s="215">
        <f>'Proposed price build-up'!AC8</f>
        <v>0</v>
      </c>
      <c r="D141" s="216">
        <f>C141</f>
        <v>0</v>
      </c>
      <c r="E141" s="216">
        <f t="shared" ref="E141" si="235">D141</f>
        <v>0</v>
      </c>
      <c r="F141" s="216">
        <f t="shared" ref="F141" si="236">E141</f>
        <v>0</v>
      </c>
      <c r="G141" s="216">
        <f t="shared" ref="G141" si="237">F141</f>
        <v>0</v>
      </c>
      <c r="H141" s="216">
        <f t="shared" ref="H141" si="238">G141</f>
        <v>0</v>
      </c>
      <c r="J141" s="215"/>
      <c r="K141" s="216">
        <f>J141</f>
        <v>0</v>
      </c>
      <c r="L141" s="216">
        <f t="shared" si="231"/>
        <v>0</v>
      </c>
      <c r="M141" s="216">
        <f t="shared" si="232"/>
        <v>0</v>
      </c>
      <c r="N141" s="216">
        <f t="shared" si="233"/>
        <v>0</v>
      </c>
      <c r="O141" s="216">
        <f t="shared" si="234"/>
        <v>0</v>
      </c>
    </row>
    <row r="142" spans="2:15" x14ac:dyDescent="0.25">
      <c r="B142" s="217" t="s">
        <v>237</v>
      </c>
      <c r="C142" s="359">
        <f>'Proposed price build-up'!AF8</f>
        <v>147.59164069018956</v>
      </c>
      <c r="D142" s="207">
        <f>SUM(D139:D141)</f>
        <v>147.59164069018956</v>
      </c>
      <c r="E142" s="207">
        <f t="shared" ref="E142:H142" si="239">SUM(E139:E141)</f>
        <v>147.59164069018956</v>
      </c>
      <c r="F142" s="207">
        <f t="shared" si="239"/>
        <v>148.95468057877545</v>
      </c>
      <c r="G142" s="207">
        <f t="shared" si="239"/>
        <v>151.85255939045726</v>
      </c>
      <c r="H142" s="207">
        <f t="shared" si="239"/>
        <v>156.18131283805434</v>
      </c>
      <c r="J142" s="218"/>
      <c r="K142" s="205">
        <f>SUM(K139:K141)</f>
        <v>0</v>
      </c>
      <c r="L142" s="205">
        <f t="shared" ref="L142:O142" si="240">SUM(L139:L141)</f>
        <v>0</v>
      </c>
      <c r="M142" s="205">
        <f t="shared" si="240"/>
        <v>0</v>
      </c>
      <c r="N142" s="205">
        <f t="shared" si="240"/>
        <v>0</v>
      </c>
      <c r="O142" s="205">
        <f t="shared" si="240"/>
        <v>0</v>
      </c>
    </row>
    <row r="143" spans="2:15" x14ac:dyDescent="0.25">
      <c r="B143" s="214" t="s">
        <v>214</v>
      </c>
      <c r="C143" s="215">
        <f>'Proposed price build-up'!AG8</f>
        <v>68.766873034979213</v>
      </c>
      <c r="D143" s="216">
        <f>D142*D$3</f>
        <v>68.766873034979213</v>
      </c>
      <c r="E143" s="216">
        <f t="shared" ref="E143:H143" si="241">E142*E$3</f>
        <v>68.766873034979213</v>
      </c>
      <c r="F143" s="216">
        <f t="shared" si="241"/>
        <v>69.401949591630213</v>
      </c>
      <c r="G143" s="216">
        <f t="shared" si="241"/>
        <v>70.752148446943337</v>
      </c>
      <c r="H143" s="216">
        <f t="shared" si="241"/>
        <v>72.76902987287373</v>
      </c>
      <c r="J143" s="215"/>
      <c r="K143" s="216">
        <f>K142*K$3</f>
        <v>0</v>
      </c>
      <c r="L143" s="216">
        <f t="shared" ref="L143:O143" si="242">L142*L$3</f>
        <v>0</v>
      </c>
      <c r="M143" s="216">
        <f t="shared" si="242"/>
        <v>0</v>
      </c>
      <c r="N143" s="216">
        <f t="shared" si="242"/>
        <v>0</v>
      </c>
      <c r="O143" s="216">
        <f t="shared" si="242"/>
        <v>0</v>
      </c>
    </row>
    <row r="144" spans="2:15" x14ac:dyDescent="0.25">
      <c r="B144" s="214" t="s">
        <v>215</v>
      </c>
      <c r="C144" s="215">
        <f>'Proposed price build-up'!AH8</f>
        <v>23.670390917693059</v>
      </c>
      <c r="D144" s="216">
        <f>D142*D$4</f>
        <v>23.670390917693059</v>
      </c>
      <c r="E144" s="216">
        <f t="shared" ref="E144:H144" si="243">E142*E$4</f>
        <v>23.670390917693059</v>
      </c>
      <c r="F144" s="216">
        <f t="shared" si="243"/>
        <v>23.88899196344579</v>
      </c>
      <c r="G144" s="216">
        <f t="shared" si="243"/>
        <v>24.353746769231801</v>
      </c>
      <c r="H144" s="216">
        <f t="shared" si="243"/>
        <v>25.047981793734415</v>
      </c>
      <c r="J144" s="215"/>
      <c r="K144" s="216">
        <f>K142*K$4</f>
        <v>0</v>
      </c>
      <c r="L144" s="216">
        <f t="shared" ref="L144:O144" si="244">L142*L$4</f>
        <v>0</v>
      </c>
      <c r="M144" s="216">
        <f t="shared" si="244"/>
        <v>0</v>
      </c>
      <c r="N144" s="216">
        <f t="shared" si="244"/>
        <v>0</v>
      </c>
      <c r="O144" s="216">
        <f t="shared" si="244"/>
        <v>0</v>
      </c>
    </row>
    <row r="145" spans="2:15" x14ac:dyDescent="0.25">
      <c r="B145" s="214" t="s">
        <v>216</v>
      </c>
      <c r="C145" s="215">
        <f>'Proposed price build-up'!AI8</f>
        <v>15.2226331324503</v>
      </c>
      <c r="D145" s="216">
        <f>SUM(D142:D144)*D$5</f>
        <v>15.2226331324503</v>
      </c>
      <c r="E145" s="216">
        <f t="shared" ref="E145:H145" si="245">SUM(E142:E144)*E$5</f>
        <v>15.2226331324503</v>
      </c>
      <c r="F145" s="216">
        <f t="shared" si="245"/>
        <v>15.36321735572886</v>
      </c>
      <c r="G145" s="216">
        <f t="shared" si="245"/>
        <v>15.662105191152628</v>
      </c>
      <c r="H145" s="216">
        <f t="shared" si="245"/>
        <v>16.108573740085696</v>
      </c>
      <c r="J145" s="215"/>
      <c r="K145" s="216">
        <f>SUM(K142:K144)*K$5</f>
        <v>0</v>
      </c>
      <c r="L145" s="216">
        <f t="shared" ref="L145:O145" si="246">SUM(L142:L144)*L$5</f>
        <v>0</v>
      </c>
      <c r="M145" s="216">
        <f t="shared" si="246"/>
        <v>0</v>
      </c>
      <c r="N145" s="216">
        <f t="shared" si="246"/>
        <v>0</v>
      </c>
      <c r="O145" s="216">
        <f t="shared" si="246"/>
        <v>0</v>
      </c>
    </row>
    <row r="146" spans="2:15" x14ac:dyDescent="0.25">
      <c r="B146" s="219" t="s">
        <v>241</v>
      </c>
      <c r="C146" s="220">
        <f>'Proposed price build-up'!AJ8</f>
        <v>255.25153777531216</v>
      </c>
      <c r="D146" s="221">
        <f>SUM(D142:D145)</f>
        <v>255.25153777531216</v>
      </c>
      <c r="E146" s="221">
        <f t="shared" ref="E146:H146" si="247">SUM(E142:E145)</f>
        <v>255.25153777531216</v>
      </c>
      <c r="F146" s="221">
        <f t="shared" si="247"/>
        <v>257.6088394895803</v>
      </c>
      <c r="G146" s="221">
        <f t="shared" si="247"/>
        <v>262.62055979778506</v>
      </c>
      <c r="H146" s="221">
        <f t="shared" si="247"/>
        <v>270.10689824474815</v>
      </c>
      <c r="J146" s="220"/>
      <c r="K146" s="221">
        <f>SUM(K142:K145)</f>
        <v>0</v>
      </c>
      <c r="L146" s="221">
        <f t="shared" ref="L146:O146" si="248">SUM(L142:L145)</f>
        <v>0</v>
      </c>
      <c r="M146" s="221">
        <f t="shared" si="248"/>
        <v>0</v>
      </c>
      <c r="N146" s="221">
        <f t="shared" si="248"/>
        <v>0</v>
      </c>
      <c r="O146" s="221">
        <f t="shared" si="248"/>
        <v>0</v>
      </c>
    </row>
    <row r="147" spans="2:15" x14ac:dyDescent="0.25">
      <c r="B147" s="222" t="s">
        <v>242</v>
      </c>
      <c r="C147" s="216"/>
      <c r="D147" s="223">
        <f>'Forecast Revenue - Costs'!D49</f>
        <v>500</v>
      </c>
      <c r="E147" s="223">
        <f>'Forecast Revenue - Costs'!E49</f>
        <v>500</v>
      </c>
      <c r="F147" s="223">
        <f>'Forecast Revenue - Costs'!F49</f>
        <v>500</v>
      </c>
      <c r="G147" s="223">
        <f>'Forecast Revenue - Costs'!G49</f>
        <v>500</v>
      </c>
      <c r="H147" s="223">
        <f>'Forecast Revenue - Costs'!H49</f>
        <v>500</v>
      </c>
      <c r="J147" s="216"/>
      <c r="K147" s="223"/>
      <c r="L147" s="223"/>
      <c r="M147" s="223"/>
      <c r="N147" s="223"/>
      <c r="O147" s="223"/>
    </row>
    <row r="148" spans="2:15" x14ac:dyDescent="0.25">
      <c r="B148" s="209" t="s">
        <v>243</v>
      </c>
      <c r="C148" s="207"/>
      <c r="D148" s="208">
        <f>D146*D147</f>
        <v>127625.76888765609</v>
      </c>
      <c r="E148" s="208">
        <f t="shared" ref="E148:H148" si="249">E146*E147</f>
        <v>127625.76888765609</v>
      </c>
      <c r="F148" s="208">
        <f t="shared" si="249"/>
        <v>128804.41974479015</v>
      </c>
      <c r="G148" s="208">
        <f t="shared" si="249"/>
        <v>131310.27989889254</v>
      </c>
      <c r="H148" s="208">
        <f t="shared" si="249"/>
        <v>135053.44912237406</v>
      </c>
      <c r="J148" s="207"/>
      <c r="K148" s="208"/>
      <c r="L148" s="208"/>
      <c r="M148" s="208"/>
      <c r="N148" s="208"/>
      <c r="O148" s="208"/>
    </row>
    <row r="150" spans="2:15" x14ac:dyDescent="0.25">
      <c r="B150" s="213" t="s">
        <v>258</v>
      </c>
      <c r="C150" s="194"/>
      <c r="D150" s="346" t="s">
        <v>240</v>
      </c>
      <c r="E150" s="347"/>
      <c r="F150" s="347"/>
      <c r="G150" s="347"/>
      <c r="H150" s="347"/>
      <c r="J150" s="194"/>
      <c r="K150" s="346" t="s">
        <v>240</v>
      </c>
      <c r="L150" s="347"/>
      <c r="M150" s="347"/>
      <c r="N150" s="347"/>
      <c r="O150" s="347"/>
    </row>
    <row r="151" spans="2:15" x14ac:dyDescent="0.25">
      <c r="B151" s="214" t="s">
        <v>208</v>
      </c>
      <c r="C151" s="215">
        <f>'Proposed price build-up'!AA9</f>
        <v>206.52119524028998</v>
      </c>
      <c r="D151" s="216">
        <f>C151*D$1</f>
        <v>206.52119524028998</v>
      </c>
      <c r="E151" s="216">
        <f t="shared" ref="E151" si="250">D151*E$1</f>
        <v>206.52119524028998</v>
      </c>
      <c r="F151" s="216">
        <f t="shared" ref="F151" si="251">E151*F$1</f>
        <v>208.79292838793316</v>
      </c>
      <c r="G151" s="216">
        <f t="shared" ref="G151" si="252">F151*G$1</f>
        <v>213.62272640740281</v>
      </c>
      <c r="H151" s="216">
        <f t="shared" ref="H151" si="253">G151*H$1</f>
        <v>220.83731548673126</v>
      </c>
      <c r="J151" s="215"/>
      <c r="K151" s="216">
        <f>J151*K$1</f>
        <v>0</v>
      </c>
      <c r="L151" s="216">
        <f t="shared" ref="L151" si="254">K151*L$1</f>
        <v>0</v>
      </c>
      <c r="M151" s="216">
        <f t="shared" ref="M151" si="255">L151*M$1</f>
        <v>0</v>
      </c>
      <c r="N151" s="216">
        <f t="shared" ref="N151" si="256">M151*N$1</f>
        <v>0</v>
      </c>
      <c r="O151" s="216">
        <f t="shared" ref="O151" si="257">N151*O$1</f>
        <v>0</v>
      </c>
    </row>
    <row r="152" spans="2:15" x14ac:dyDescent="0.25">
      <c r="B152" s="214" t="s">
        <v>209</v>
      </c>
      <c r="C152" s="215">
        <f>'Proposed price build-up'!AB9</f>
        <v>39.464872576692635</v>
      </c>
      <c r="D152" s="216">
        <f>C152</f>
        <v>39.464872576692635</v>
      </c>
      <c r="E152" s="216">
        <f t="shared" ref="E152:H152" si="258">D152</f>
        <v>39.464872576692635</v>
      </c>
      <c r="F152" s="216">
        <f t="shared" si="258"/>
        <v>39.464872576692635</v>
      </c>
      <c r="G152" s="216">
        <f t="shared" si="258"/>
        <v>39.464872576692635</v>
      </c>
      <c r="H152" s="216">
        <f t="shared" si="258"/>
        <v>39.464872576692635</v>
      </c>
      <c r="J152" s="215"/>
      <c r="K152" s="216">
        <f>J152</f>
        <v>0</v>
      </c>
      <c r="L152" s="216">
        <f t="shared" ref="L152:L153" si="259">K152</f>
        <v>0</v>
      </c>
      <c r="M152" s="216">
        <f t="shared" ref="M152:M153" si="260">L152</f>
        <v>0</v>
      </c>
      <c r="N152" s="216">
        <f t="shared" ref="N152:N153" si="261">M152</f>
        <v>0</v>
      </c>
      <c r="O152" s="216">
        <f t="shared" ref="O152:O153" si="262">N152</f>
        <v>0</v>
      </c>
    </row>
    <row r="153" spans="2:15" x14ac:dyDescent="0.25">
      <c r="B153" s="214" t="s">
        <v>210</v>
      </c>
      <c r="C153" s="215">
        <f>'Proposed price build-up'!AC9</f>
        <v>0</v>
      </c>
      <c r="D153" s="216">
        <f>C153</f>
        <v>0</v>
      </c>
      <c r="E153" s="216">
        <f t="shared" ref="E153" si="263">D153</f>
        <v>0</v>
      </c>
      <c r="F153" s="216">
        <f t="shared" ref="F153" si="264">E153</f>
        <v>0</v>
      </c>
      <c r="G153" s="216">
        <f t="shared" ref="G153" si="265">F153</f>
        <v>0</v>
      </c>
      <c r="H153" s="216">
        <f t="shared" ref="H153" si="266">G153</f>
        <v>0</v>
      </c>
      <c r="J153" s="215"/>
      <c r="K153" s="216">
        <f>J153</f>
        <v>0</v>
      </c>
      <c r="L153" s="216">
        <f t="shared" si="259"/>
        <v>0</v>
      </c>
      <c r="M153" s="216">
        <f t="shared" si="260"/>
        <v>0</v>
      </c>
      <c r="N153" s="216">
        <f t="shared" si="261"/>
        <v>0</v>
      </c>
      <c r="O153" s="216">
        <f t="shared" si="262"/>
        <v>0</v>
      </c>
    </row>
    <row r="154" spans="2:15" x14ac:dyDescent="0.25">
      <c r="B154" s="217" t="s">
        <v>237</v>
      </c>
      <c r="C154" s="359">
        <f>'Proposed price build-up'!AF9</f>
        <v>245.98606781698263</v>
      </c>
      <c r="D154" s="207">
        <f>SUM(D151:D153)</f>
        <v>245.98606781698263</v>
      </c>
      <c r="E154" s="207">
        <f t="shared" ref="E154:H154" si="267">SUM(E151:E153)</f>
        <v>245.98606781698263</v>
      </c>
      <c r="F154" s="207">
        <f t="shared" si="267"/>
        <v>248.2578009646258</v>
      </c>
      <c r="G154" s="207">
        <f t="shared" si="267"/>
        <v>253.08759898409545</v>
      </c>
      <c r="H154" s="207">
        <f t="shared" si="267"/>
        <v>260.3021880634239</v>
      </c>
      <c r="J154" s="218"/>
      <c r="K154" s="205">
        <f>SUM(K151:K153)</f>
        <v>0</v>
      </c>
      <c r="L154" s="205">
        <f t="shared" ref="L154:O154" si="268">SUM(L151:L153)</f>
        <v>0</v>
      </c>
      <c r="M154" s="205">
        <f t="shared" si="268"/>
        <v>0</v>
      </c>
      <c r="N154" s="205">
        <f t="shared" si="268"/>
        <v>0</v>
      </c>
      <c r="O154" s="205">
        <f t="shared" si="268"/>
        <v>0</v>
      </c>
    </row>
    <row r="155" spans="2:15" x14ac:dyDescent="0.25">
      <c r="B155" s="214" t="s">
        <v>214</v>
      </c>
      <c r="C155" s="215">
        <f>'Proposed price build-up'!AG9</f>
        <v>114.61145505829869</v>
      </c>
      <c r="D155" s="216">
        <f>D154*D$3</f>
        <v>114.61145505829869</v>
      </c>
      <c r="E155" s="216">
        <f t="shared" ref="E155:H155" si="269">E154*E$3</f>
        <v>114.61145505829869</v>
      </c>
      <c r="F155" s="216">
        <f t="shared" si="269"/>
        <v>115.66991598605037</v>
      </c>
      <c r="G155" s="216">
        <f t="shared" si="269"/>
        <v>117.92024741157223</v>
      </c>
      <c r="H155" s="216">
        <f t="shared" si="269"/>
        <v>121.28171645478956</v>
      </c>
      <c r="J155" s="215"/>
      <c r="K155" s="216">
        <f>K154*K$3</f>
        <v>0</v>
      </c>
      <c r="L155" s="216">
        <f t="shared" ref="L155:O155" si="270">L154*L$3</f>
        <v>0</v>
      </c>
      <c r="M155" s="216">
        <f t="shared" si="270"/>
        <v>0</v>
      </c>
      <c r="N155" s="216">
        <f t="shared" si="270"/>
        <v>0</v>
      </c>
      <c r="O155" s="216">
        <f t="shared" si="270"/>
        <v>0</v>
      </c>
    </row>
    <row r="156" spans="2:15" x14ac:dyDescent="0.25">
      <c r="B156" s="214" t="s">
        <v>215</v>
      </c>
      <c r="C156" s="215">
        <f>'Proposed price build-up'!AH9</f>
        <v>39.450651529488432</v>
      </c>
      <c r="D156" s="216">
        <f>D154*D$4</f>
        <v>39.450651529488432</v>
      </c>
      <c r="E156" s="216">
        <f t="shared" ref="E156:H156" si="271">E154*E$4</f>
        <v>39.450651529488432</v>
      </c>
      <c r="F156" s="216">
        <f t="shared" si="271"/>
        <v>39.814986605742988</v>
      </c>
      <c r="G156" s="216">
        <f t="shared" si="271"/>
        <v>40.589577948719672</v>
      </c>
      <c r="H156" s="216">
        <f t="shared" si="271"/>
        <v>41.746636322890687</v>
      </c>
      <c r="J156" s="215"/>
      <c r="K156" s="216">
        <f>K154*K$4</f>
        <v>0</v>
      </c>
      <c r="L156" s="216">
        <f t="shared" ref="L156:O156" si="272">L154*L$4</f>
        <v>0</v>
      </c>
      <c r="M156" s="216">
        <f t="shared" si="272"/>
        <v>0</v>
      </c>
      <c r="N156" s="216">
        <f t="shared" si="272"/>
        <v>0</v>
      </c>
      <c r="O156" s="216">
        <f t="shared" si="272"/>
        <v>0</v>
      </c>
    </row>
    <row r="157" spans="2:15" x14ac:dyDescent="0.25">
      <c r="B157" s="214" t="s">
        <v>216</v>
      </c>
      <c r="C157" s="215">
        <f>'Proposed price build-up'!AI9</f>
        <v>25.371055220750499</v>
      </c>
      <c r="D157" s="216">
        <f>SUM(D154:D156)*D$5</f>
        <v>25.371055220750499</v>
      </c>
      <c r="E157" s="216">
        <f t="shared" ref="E157:H157" si="273">SUM(E154:E156)*E$5</f>
        <v>25.371055220750499</v>
      </c>
      <c r="F157" s="216">
        <f t="shared" si="273"/>
        <v>25.605362259548109</v>
      </c>
      <c r="G157" s="216">
        <f t="shared" si="273"/>
        <v>26.10350865192105</v>
      </c>
      <c r="H157" s="216">
        <f t="shared" si="273"/>
        <v>26.847622900142827</v>
      </c>
      <c r="J157" s="215"/>
      <c r="K157" s="216">
        <f>SUM(K154:K156)*K$5</f>
        <v>0</v>
      </c>
      <c r="L157" s="216">
        <f t="shared" ref="L157:O157" si="274">SUM(L154:L156)*L$5</f>
        <v>0</v>
      </c>
      <c r="M157" s="216">
        <f t="shared" si="274"/>
        <v>0</v>
      </c>
      <c r="N157" s="216">
        <f t="shared" si="274"/>
        <v>0</v>
      </c>
      <c r="O157" s="216">
        <f t="shared" si="274"/>
        <v>0</v>
      </c>
    </row>
    <row r="158" spans="2:15" x14ac:dyDescent="0.25">
      <c r="B158" s="219" t="s">
        <v>241</v>
      </c>
      <c r="C158" s="220">
        <f>'Proposed price build-up'!AJ9</f>
        <v>425.41922962552025</v>
      </c>
      <c r="D158" s="221">
        <f>SUM(D154:D157)</f>
        <v>425.41922962552025</v>
      </c>
      <c r="E158" s="221">
        <f t="shared" ref="E158:H158" si="275">SUM(E154:E157)</f>
        <v>425.41922962552025</v>
      </c>
      <c r="F158" s="221">
        <f t="shared" si="275"/>
        <v>429.34806581596729</v>
      </c>
      <c r="G158" s="221">
        <f t="shared" si="275"/>
        <v>437.70093299630844</v>
      </c>
      <c r="H158" s="221">
        <f t="shared" si="275"/>
        <v>450.17816374124698</v>
      </c>
      <c r="J158" s="220"/>
      <c r="K158" s="221">
        <f>SUM(K154:K157)</f>
        <v>0</v>
      </c>
      <c r="L158" s="221">
        <f t="shared" ref="L158:O158" si="276">SUM(L154:L157)</f>
        <v>0</v>
      </c>
      <c r="M158" s="221">
        <f t="shared" si="276"/>
        <v>0</v>
      </c>
      <c r="N158" s="221">
        <f t="shared" si="276"/>
        <v>0</v>
      </c>
      <c r="O158" s="221">
        <f t="shared" si="276"/>
        <v>0</v>
      </c>
    </row>
    <row r="159" spans="2:15" x14ac:dyDescent="0.25">
      <c r="B159" s="222" t="s">
        <v>242</v>
      </c>
      <c r="C159" s="216"/>
      <c r="D159" s="223">
        <f>'Forecast Revenue - Costs'!D50</f>
        <v>0</v>
      </c>
      <c r="E159" s="223">
        <f>'Forecast Revenue - Costs'!E50</f>
        <v>0</v>
      </c>
      <c r="F159" s="223">
        <f>'Forecast Revenue - Costs'!F50</f>
        <v>0</v>
      </c>
      <c r="G159" s="223">
        <f>'Forecast Revenue - Costs'!G50</f>
        <v>0</v>
      </c>
      <c r="H159" s="223">
        <f>'Forecast Revenue - Costs'!H50</f>
        <v>0</v>
      </c>
      <c r="J159" s="216"/>
      <c r="K159" s="223"/>
      <c r="L159" s="223"/>
      <c r="M159" s="223"/>
      <c r="N159" s="223"/>
      <c r="O159" s="223"/>
    </row>
    <row r="160" spans="2:15" x14ac:dyDescent="0.25">
      <c r="B160" s="209" t="s">
        <v>243</v>
      </c>
      <c r="C160" s="207"/>
      <c r="D160" s="208">
        <f>D158*D159</f>
        <v>0</v>
      </c>
      <c r="E160" s="208">
        <f t="shared" ref="E160:H160" si="277">E158*E159</f>
        <v>0</v>
      </c>
      <c r="F160" s="208">
        <f t="shared" si="277"/>
        <v>0</v>
      </c>
      <c r="G160" s="208">
        <f t="shared" si="277"/>
        <v>0</v>
      </c>
      <c r="H160" s="208">
        <f t="shared" si="277"/>
        <v>0</v>
      </c>
      <c r="J160" s="207"/>
      <c r="K160" s="208"/>
      <c r="L160" s="208"/>
      <c r="M160" s="208"/>
      <c r="N160" s="208"/>
      <c r="O160" s="208"/>
    </row>
    <row r="162" spans="2:15" x14ac:dyDescent="0.25">
      <c r="B162" s="213" t="s">
        <v>259</v>
      </c>
      <c r="C162" s="194"/>
      <c r="D162" s="346" t="s">
        <v>240</v>
      </c>
      <c r="E162" s="347"/>
      <c r="F162" s="347"/>
      <c r="G162" s="347"/>
      <c r="H162" s="347"/>
      <c r="J162" s="194"/>
      <c r="K162" s="346" t="s">
        <v>240</v>
      </c>
      <c r="L162" s="347"/>
      <c r="M162" s="347"/>
      <c r="N162" s="347"/>
      <c r="O162" s="347"/>
    </row>
    <row r="163" spans="2:15" x14ac:dyDescent="0.25">
      <c r="B163" s="214" t="s">
        <v>208</v>
      </c>
      <c r="C163" s="215">
        <f>'Proposed price build-up'!AA14</f>
        <v>51.630298810072496</v>
      </c>
      <c r="D163" s="216">
        <f>C163*D$1</f>
        <v>51.630298810072496</v>
      </c>
      <c r="E163" s="216">
        <f t="shared" ref="E163" si="278">D163*E$1</f>
        <v>51.630298810072496</v>
      </c>
      <c r="F163" s="216">
        <f t="shared" ref="F163" si="279">E163*F$1</f>
        <v>52.19823209698329</v>
      </c>
      <c r="G163" s="216">
        <f t="shared" ref="G163" si="280">F163*G$1</f>
        <v>53.405681601850702</v>
      </c>
      <c r="H163" s="216">
        <f t="shared" ref="H163" si="281">G163*H$1</f>
        <v>55.209328871682814</v>
      </c>
      <c r="J163" s="215"/>
      <c r="K163" s="216">
        <f>J163*K$1</f>
        <v>0</v>
      </c>
      <c r="L163" s="216">
        <f t="shared" ref="L163" si="282">K163*L$1</f>
        <v>0</v>
      </c>
      <c r="M163" s="216">
        <f t="shared" ref="M163" si="283">L163*M$1</f>
        <v>0</v>
      </c>
      <c r="N163" s="216">
        <f t="shared" ref="N163" si="284">M163*N$1</f>
        <v>0</v>
      </c>
      <c r="O163" s="216">
        <f t="shared" ref="O163" si="285">N163*O$1</f>
        <v>0</v>
      </c>
    </row>
    <row r="164" spans="2:15" x14ac:dyDescent="0.25">
      <c r="B164" s="214" t="s">
        <v>209</v>
      </c>
      <c r="C164" s="215">
        <f>'Proposed price build-up'!AB14</f>
        <v>9.8662181441731587</v>
      </c>
      <c r="D164" s="216">
        <f>C164</f>
        <v>9.8662181441731587</v>
      </c>
      <c r="E164" s="216">
        <f t="shared" ref="E164:H164" si="286">D164</f>
        <v>9.8662181441731587</v>
      </c>
      <c r="F164" s="216">
        <f t="shared" si="286"/>
        <v>9.8662181441731587</v>
      </c>
      <c r="G164" s="216">
        <f t="shared" si="286"/>
        <v>9.8662181441731587</v>
      </c>
      <c r="H164" s="216">
        <f t="shared" si="286"/>
        <v>9.8662181441731587</v>
      </c>
      <c r="J164" s="215"/>
      <c r="K164" s="216">
        <f>J164</f>
        <v>0</v>
      </c>
      <c r="L164" s="216">
        <f t="shared" ref="L164:L165" si="287">K164</f>
        <v>0</v>
      </c>
      <c r="M164" s="216">
        <f t="shared" ref="M164:M165" si="288">L164</f>
        <v>0</v>
      </c>
      <c r="N164" s="216">
        <f t="shared" ref="N164:N165" si="289">M164</f>
        <v>0</v>
      </c>
      <c r="O164" s="216">
        <f t="shared" ref="O164:O165" si="290">N164</f>
        <v>0</v>
      </c>
    </row>
    <row r="165" spans="2:15" x14ac:dyDescent="0.25">
      <c r="B165" s="214" t="s">
        <v>210</v>
      </c>
      <c r="C165" s="215">
        <f>'Proposed price build-up'!AC14</f>
        <v>0</v>
      </c>
      <c r="D165" s="216">
        <f>C165</f>
        <v>0</v>
      </c>
      <c r="E165" s="216">
        <f t="shared" ref="E165" si="291">D165</f>
        <v>0</v>
      </c>
      <c r="F165" s="216">
        <f t="shared" ref="F165" si="292">E165</f>
        <v>0</v>
      </c>
      <c r="G165" s="216">
        <f t="shared" ref="G165" si="293">F165</f>
        <v>0</v>
      </c>
      <c r="H165" s="216">
        <f t="shared" ref="H165" si="294">G165</f>
        <v>0</v>
      </c>
      <c r="J165" s="215"/>
      <c r="K165" s="216">
        <f>J165</f>
        <v>0</v>
      </c>
      <c r="L165" s="216">
        <f t="shared" si="287"/>
        <v>0</v>
      </c>
      <c r="M165" s="216">
        <f t="shared" si="288"/>
        <v>0</v>
      </c>
      <c r="N165" s="216">
        <f t="shared" si="289"/>
        <v>0</v>
      </c>
      <c r="O165" s="216">
        <f t="shared" si="290"/>
        <v>0</v>
      </c>
    </row>
    <row r="166" spans="2:15" x14ac:dyDescent="0.25">
      <c r="B166" s="217" t="s">
        <v>237</v>
      </c>
      <c r="C166" s="359">
        <f>'Proposed price build-up'!AF14</f>
        <v>61.496516954245656</v>
      </c>
      <c r="D166" s="207">
        <f>SUM(D163:D165)</f>
        <v>61.496516954245656</v>
      </c>
      <c r="E166" s="207">
        <f t="shared" ref="E166:H166" si="295">SUM(E163:E165)</f>
        <v>61.496516954245656</v>
      </c>
      <c r="F166" s="207">
        <f t="shared" si="295"/>
        <v>62.06445024115645</v>
      </c>
      <c r="G166" s="207">
        <f t="shared" si="295"/>
        <v>63.271899746023863</v>
      </c>
      <c r="H166" s="207">
        <f t="shared" si="295"/>
        <v>65.075547015855975</v>
      </c>
      <c r="J166" s="218"/>
      <c r="K166" s="205">
        <f>SUM(K163:K165)</f>
        <v>0</v>
      </c>
      <c r="L166" s="205">
        <f t="shared" ref="L166:O166" si="296">SUM(L163:L165)</f>
        <v>0</v>
      </c>
      <c r="M166" s="205">
        <f t="shared" si="296"/>
        <v>0</v>
      </c>
      <c r="N166" s="205">
        <f t="shared" si="296"/>
        <v>0</v>
      </c>
      <c r="O166" s="205">
        <f t="shared" si="296"/>
        <v>0</v>
      </c>
    </row>
    <row r="167" spans="2:15" x14ac:dyDescent="0.25">
      <c r="B167" s="214" t="s">
        <v>214</v>
      </c>
      <c r="C167" s="215">
        <f>'Proposed price build-up'!AG14</f>
        <v>28.652863764574672</v>
      </c>
      <c r="D167" s="216">
        <f>D166*D$3</f>
        <v>28.652863764574672</v>
      </c>
      <c r="E167" s="216">
        <f t="shared" ref="E167:H167" si="297">E166*E$3</f>
        <v>28.652863764574672</v>
      </c>
      <c r="F167" s="216">
        <f t="shared" si="297"/>
        <v>28.917478996512592</v>
      </c>
      <c r="G167" s="216">
        <f t="shared" si="297"/>
        <v>29.480061852893058</v>
      </c>
      <c r="H167" s="216">
        <f t="shared" si="297"/>
        <v>30.32042911369739</v>
      </c>
      <c r="J167" s="215"/>
      <c r="K167" s="216">
        <f>K166*K$3</f>
        <v>0</v>
      </c>
      <c r="L167" s="216">
        <f t="shared" ref="L167:O167" si="298">L166*L$3</f>
        <v>0</v>
      </c>
      <c r="M167" s="216">
        <f t="shared" si="298"/>
        <v>0</v>
      </c>
      <c r="N167" s="216">
        <f t="shared" si="298"/>
        <v>0</v>
      </c>
      <c r="O167" s="216">
        <f t="shared" si="298"/>
        <v>0</v>
      </c>
    </row>
    <row r="168" spans="2:15" x14ac:dyDescent="0.25">
      <c r="B168" s="214" t="s">
        <v>215</v>
      </c>
      <c r="C168" s="215">
        <f>'Proposed price build-up'!AH14</f>
        <v>9.8626628823721081</v>
      </c>
      <c r="D168" s="216">
        <f>D166*D$4</f>
        <v>9.8626628823721081</v>
      </c>
      <c r="E168" s="216">
        <f t="shared" ref="E168:H168" si="299">E166*E$4</f>
        <v>9.8626628823721081</v>
      </c>
      <c r="F168" s="216">
        <f t="shared" si="299"/>
        <v>9.9537466514357469</v>
      </c>
      <c r="G168" s="216">
        <f t="shared" si="299"/>
        <v>10.147394487179918</v>
      </c>
      <c r="H168" s="216">
        <f t="shared" si="299"/>
        <v>10.436659080722672</v>
      </c>
      <c r="J168" s="215"/>
      <c r="K168" s="216">
        <f>K166*K$4</f>
        <v>0</v>
      </c>
      <c r="L168" s="216">
        <f t="shared" ref="L168:O168" si="300">L166*L$4</f>
        <v>0</v>
      </c>
      <c r="M168" s="216">
        <f t="shared" si="300"/>
        <v>0</v>
      </c>
      <c r="N168" s="216">
        <f t="shared" si="300"/>
        <v>0</v>
      </c>
      <c r="O168" s="216">
        <f t="shared" si="300"/>
        <v>0</v>
      </c>
    </row>
    <row r="169" spans="2:15" x14ac:dyDescent="0.25">
      <c r="B169" s="214" t="s">
        <v>216</v>
      </c>
      <c r="C169" s="215">
        <f>'Proposed price build-up'!AI14</f>
        <v>6.3427638051876247</v>
      </c>
      <c r="D169" s="216">
        <f>SUM(D166:D168)*D$5</f>
        <v>6.3427638051876247</v>
      </c>
      <c r="E169" s="216">
        <f t="shared" ref="E169:H169" si="301">SUM(E166:E168)*E$5</f>
        <v>6.3427638051876247</v>
      </c>
      <c r="F169" s="216">
        <f t="shared" si="301"/>
        <v>6.4013405648870272</v>
      </c>
      <c r="G169" s="216">
        <f t="shared" si="301"/>
        <v>6.5258771629802625</v>
      </c>
      <c r="H169" s="216">
        <f t="shared" si="301"/>
        <v>6.7119057250357068</v>
      </c>
      <c r="J169" s="215"/>
      <c r="K169" s="216">
        <f>SUM(K166:K168)*K$5</f>
        <v>0</v>
      </c>
      <c r="L169" s="216">
        <f t="shared" ref="L169:O169" si="302">SUM(L166:L168)*L$5</f>
        <v>0</v>
      </c>
      <c r="M169" s="216">
        <f t="shared" si="302"/>
        <v>0</v>
      </c>
      <c r="N169" s="216">
        <f t="shared" si="302"/>
        <v>0</v>
      </c>
      <c r="O169" s="216">
        <f t="shared" si="302"/>
        <v>0</v>
      </c>
    </row>
    <row r="170" spans="2:15" x14ac:dyDescent="0.25">
      <c r="B170" s="219" t="s">
        <v>241</v>
      </c>
      <c r="C170" s="220">
        <f>'Proposed price build-up'!AJ14</f>
        <v>106.35480740638006</v>
      </c>
      <c r="D170" s="221">
        <f>SUM(D166:D169)</f>
        <v>106.35480740638006</v>
      </c>
      <c r="E170" s="221">
        <f t="shared" ref="E170:H170" si="303">SUM(E166:E169)</f>
        <v>106.35480740638006</v>
      </c>
      <c r="F170" s="221">
        <f t="shared" si="303"/>
        <v>107.33701645399182</v>
      </c>
      <c r="G170" s="221">
        <f t="shared" si="303"/>
        <v>109.42523324907711</v>
      </c>
      <c r="H170" s="221">
        <f t="shared" si="303"/>
        <v>112.54454093531174</v>
      </c>
      <c r="J170" s="220"/>
      <c r="K170" s="221">
        <f>SUM(K166:K169)</f>
        <v>0</v>
      </c>
      <c r="L170" s="221">
        <f t="shared" ref="L170:O170" si="304">SUM(L166:L169)</f>
        <v>0</v>
      </c>
      <c r="M170" s="221">
        <f t="shared" si="304"/>
        <v>0</v>
      </c>
      <c r="N170" s="221">
        <f t="shared" si="304"/>
        <v>0</v>
      </c>
      <c r="O170" s="221">
        <f t="shared" si="304"/>
        <v>0</v>
      </c>
    </row>
    <row r="171" spans="2:15" x14ac:dyDescent="0.25">
      <c r="B171" s="222" t="s">
        <v>242</v>
      </c>
      <c r="C171" s="216"/>
      <c r="D171" s="223">
        <f>'Forecast Revenue - Costs'!D51</f>
        <v>60</v>
      </c>
      <c r="E171" s="223">
        <f>'Forecast Revenue - Costs'!E51</f>
        <v>60</v>
      </c>
      <c r="F171" s="223">
        <f>'Forecast Revenue - Costs'!F51</f>
        <v>60</v>
      </c>
      <c r="G171" s="223">
        <f>'Forecast Revenue - Costs'!G51</f>
        <v>60</v>
      </c>
      <c r="H171" s="223">
        <f>'Forecast Revenue - Costs'!H51</f>
        <v>60</v>
      </c>
      <c r="J171" s="216"/>
      <c r="K171" s="223"/>
      <c r="L171" s="223"/>
      <c r="M171" s="223"/>
      <c r="N171" s="223"/>
      <c r="O171" s="223"/>
    </row>
    <row r="172" spans="2:15" x14ac:dyDescent="0.25">
      <c r="B172" s="209" t="s">
        <v>243</v>
      </c>
      <c r="C172" s="207"/>
      <c r="D172" s="208">
        <f>D170*D171</f>
        <v>6381.2884443828034</v>
      </c>
      <c r="E172" s="208">
        <f t="shared" ref="E172:H172" si="305">E170*E171</f>
        <v>6381.2884443828034</v>
      </c>
      <c r="F172" s="208">
        <f t="shared" si="305"/>
        <v>6440.2209872395097</v>
      </c>
      <c r="G172" s="208">
        <f t="shared" si="305"/>
        <v>6565.5139949446266</v>
      </c>
      <c r="H172" s="208">
        <f t="shared" si="305"/>
        <v>6752.6724561187048</v>
      </c>
      <c r="J172" s="207"/>
      <c r="K172" s="208"/>
      <c r="L172" s="208"/>
      <c r="M172" s="208"/>
      <c r="N172" s="208"/>
      <c r="O172" s="208"/>
    </row>
    <row r="174" spans="2:15" x14ac:dyDescent="0.25">
      <c r="B174" s="213" t="s">
        <v>260</v>
      </c>
      <c r="C174" s="194"/>
      <c r="D174" s="346" t="s">
        <v>240</v>
      </c>
      <c r="E174" s="347"/>
      <c r="F174" s="347"/>
      <c r="G174" s="347"/>
      <c r="H174" s="347"/>
      <c r="J174" s="194"/>
      <c r="K174" s="346" t="s">
        <v>240</v>
      </c>
      <c r="L174" s="347"/>
      <c r="M174" s="347"/>
      <c r="N174" s="347"/>
      <c r="O174" s="347"/>
    </row>
    <row r="175" spans="2:15" x14ac:dyDescent="0.25">
      <c r="B175" s="214" t="s">
        <v>208</v>
      </c>
      <c r="C175" s="215">
        <f>'Proposed price build-up'!AA15</f>
        <v>103.26059762014499</v>
      </c>
      <c r="D175" s="216">
        <f>C175*D$1</f>
        <v>103.26059762014499</v>
      </c>
      <c r="E175" s="216">
        <f t="shared" ref="E175" si="306">D175*E$1</f>
        <v>103.26059762014499</v>
      </c>
      <c r="F175" s="216">
        <f t="shared" ref="F175" si="307">E175*F$1</f>
        <v>104.39646419396658</v>
      </c>
      <c r="G175" s="216">
        <f t="shared" ref="G175" si="308">F175*G$1</f>
        <v>106.8113632037014</v>
      </c>
      <c r="H175" s="216">
        <f t="shared" ref="H175" si="309">G175*H$1</f>
        <v>110.41865774336563</v>
      </c>
      <c r="J175" s="215"/>
      <c r="K175" s="216">
        <f>J175*K$1</f>
        <v>0</v>
      </c>
      <c r="L175" s="216">
        <f t="shared" ref="L175" si="310">K175*L$1</f>
        <v>0</v>
      </c>
      <c r="M175" s="216">
        <f t="shared" ref="M175" si="311">L175*M$1</f>
        <v>0</v>
      </c>
      <c r="N175" s="216">
        <f t="shared" ref="N175" si="312">M175*N$1</f>
        <v>0</v>
      </c>
      <c r="O175" s="216">
        <f t="shared" ref="O175" si="313">N175*O$1</f>
        <v>0</v>
      </c>
    </row>
    <row r="176" spans="2:15" x14ac:dyDescent="0.25">
      <c r="B176" s="214" t="s">
        <v>209</v>
      </c>
      <c r="C176" s="215">
        <f>'Proposed price build-up'!AB15</f>
        <v>19.732436288346317</v>
      </c>
      <c r="D176" s="216">
        <f>C176</f>
        <v>19.732436288346317</v>
      </c>
      <c r="E176" s="216">
        <f t="shared" ref="E176:H176" si="314">D176</f>
        <v>19.732436288346317</v>
      </c>
      <c r="F176" s="216">
        <f t="shared" si="314"/>
        <v>19.732436288346317</v>
      </c>
      <c r="G176" s="216">
        <f t="shared" si="314"/>
        <v>19.732436288346317</v>
      </c>
      <c r="H176" s="216">
        <f t="shared" si="314"/>
        <v>19.732436288346317</v>
      </c>
      <c r="J176" s="215"/>
      <c r="K176" s="216">
        <f>J176</f>
        <v>0</v>
      </c>
      <c r="L176" s="216">
        <f t="shared" ref="L176:L177" si="315">K176</f>
        <v>0</v>
      </c>
      <c r="M176" s="216">
        <f t="shared" ref="M176:M177" si="316">L176</f>
        <v>0</v>
      </c>
      <c r="N176" s="216">
        <f t="shared" ref="N176:N177" si="317">M176</f>
        <v>0</v>
      </c>
      <c r="O176" s="216">
        <f t="shared" ref="O176:O177" si="318">N176</f>
        <v>0</v>
      </c>
    </row>
    <row r="177" spans="2:15" x14ac:dyDescent="0.25">
      <c r="B177" s="214" t="s">
        <v>210</v>
      </c>
      <c r="C177" s="215">
        <f>'Proposed price build-up'!AC15</f>
        <v>0</v>
      </c>
      <c r="D177" s="216">
        <f>C177</f>
        <v>0</v>
      </c>
      <c r="E177" s="216">
        <f t="shared" ref="E177" si="319">D177</f>
        <v>0</v>
      </c>
      <c r="F177" s="216">
        <f t="shared" ref="F177" si="320">E177</f>
        <v>0</v>
      </c>
      <c r="G177" s="216">
        <f t="shared" ref="G177" si="321">F177</f>
        <v>0</v>
      </c>
      <c r="H177" s="216">
        <f t="shared" ref="H177" si="322">G177</f>
        <v>0</v>
      </c>
      <c r="J177" s="215"/>
      <c r="K177" s="216">
        <f>J177</f>
        <v>0</v>
      </c>
      <c r="L177" s="216">
        <f t="shared" si="315"/>
        <v>0</v>
      </c>
      <c r="M177" s="216">
        <f t="shared" si="316"/>
        <v>0</v>
      </c>
      <c r="N177" s="216">
        <f t="shared" si="317"/>
        <v>0</v>
      </c>
      <c r="O177" s="216">
        <f t="shared" si="318"/>
        <v>0</v>
      </c>
    </row>
    <row r="178" spans="2:15" x14ac:dyDescent="0.25">
      <c r="B178" s="217" t="s">
        <v>237</v>
      </c>
      <c r="C178" s="359">
        <f>'Proposed price build-up'!AF15</f>
        <v>122.99303390849131</v>
      </c>
      <c r="D178" s="207">
        <f>SUM(D175:D177)</f>
        <v>122.99303390849131</v>
      </c>
      <c r="E178" s="207">
        <f t="shared" ref="E178:H178" si="323">SUM(E175:E177)</f>
        <v>122.99303390849131</v>
      </c>
      <c r="F178" s="207">
        <f t="shared" si="323"/>
        <v>124.1289004823129</v>
      </c>
      <c r="G178" s="207">
        <f t="shared" si="323"/>
        <v>126.54379949204773</v>
      </c>
      <c r="H178" s="207">
        <f t="shared" si="323"/>
        <v>130.15109403171195</v>
      </c>
      <c r="J178" s="218"/>
      <c r="K178" s="205">
        <f>SUM(K175:K177)</f>
        <v>0</v>
      </c>
      <c r="L178" s="205">
        <f t="shared" ref="L178:O178" si="324">SUM(L175:L177)</f>
        <v>0</v>
      </c>
      <c r="M178" s="205">
        <f t="shared" si="324"/>
        <v>0</v>
      </c>
      <c r="N178" s="205">
        <f t="shared" si="324"/>
        <v>0</v>
      </c>
      <c r="O178" s="205">
        <f t="shared" si="324"/>
        <v>0</v>
      </c>
    </row>
    <row r="179" spans="2:15" x14ac:dyDescent="0.25">
      <c r="B179" s="214" t="s">
        <v>214</v>
      </c>
      <c r="C179" s="215">
        <f>'Proposed price build-up'!AG15</f>
        <v>57.305727529149344</v>
      </c>
      <c r="D179" s="216">
        <f>D178*D$3</f>
        <v>57.305727529149344</v>
      </c>
      <c r="E179" s="216">
        <f t="shared" ref="E179:H179" si="325">E178*E$3</f>
        <v>57.305727529149344</v>
      </c>
      <c r="F179" s="216">
        <f t="shared" si="325"/>
        <v>57.834957993025185</v>
      </c>
      <c r="G179" s="216">
        <f t="shared" si="325"/>
        <v>58.960123705786117</v>
      </c>
      <c r="H179" s="216">
        <f t="shared" si="325"/>
        <v>60.64085822739478</v>
      </c>
      <c r="J179" s="215"/>
      <c r="K179" s="216">
        <f>K178*K$3</f>
        <v>0</v>
      </c>
      <c r="L179" s="216">
        <f t="shared" ref="L179:O179" si="326">L178*L$3</f>
        <v>0</v>
      </c>
      <c r="M179" s="216">
        <f t="shared" si="326"/>
        <v>0</v>
      </c>
      <c r="N179" s="216">
        <f t="shared" si="326"/>
        <v>0</v>
      </c>
      <c r="O179" s="216">
        <f t="shared" si="326"/>
        <v>0</v>
      </c>
    </row>
    <row r="180" spans="2:15" x14ac:dyDescent="0.25">
      <c r="B180" s="214" t="s">
        <v>215</v>
      </c>
      <c r="C180" s="215">
        <f>'Proposed price build-up'!AH15</f>
        <v>19.725325764744216</v>
      </c>
      <c r="D180" s="216">
        <f>D178*D$4</f>
        <v>19.725325764744216</v>
      </c>
      <c r="E180" s="216">
        <f t="shared" ref="E180:H180" si="327">E178*E$4</f>
        <v>19.725325764744216</v>
      </c>
      <c r="F180" s="216">
        <f t="shared" si="327"/>
        <v>19.907493302871494</v>
      </c>
      <c r="G180" s="216">
        <f t="shared" si="327"/>
        <v>20.294788974359836</v>
      </c>
      <c r="H180" s="216">
        <f t="shared" si="327"/>
        <v>20.873318161445344</v>
      </c>
      <c r="J180" s="215"/>
      <c r="K180" s="216">
        <f>K178*K$4</f>
        <v>0</v>
      </c>
      <c r="L180" s="216">
        <f t="shared" ref="L180:O180" si="328">L178*L$4</f>
        <v>0</v>
      </c>
      <c r="M180" s="216">
        <f t="shared" si="328"/>
        <v>0</v>
      </c>
      <c r="N180" s="216">
        <f t="shared" si="328"/>
        <v>0</v>
      </c>
      <c r="O180" s="216">
        <f t="shared" si="328"/>
        <v>0</v>
      </c>
    </row>
    <row r="181" spans="2:15" x14ac:dyDescent="0.25">
      <c r="B181" s="214" t="s">
        <v>216</v>
      </c>
      <c r="C181" s="215">
        <f>'Proposed price build-up'!AI15</f>
        <v>12.685527610375249</v>
      </c>
      <c r="D181" s="216">
        <f>SUM(D178:D180)*D$5</f>
        <v>12.685527610375249</v>
      </c>
      <c r="E181" s="216">
        <f t="shared" ref="E181:H181" si="329">SUM(E178:E180)*E$5</f>
        <v>12.685527610375249</v>
      </c>
      <c r="F181" s="216">
        <f t="shared" si="329"/>
        <v>12.802681129774054</v>
      </c>
      <c r="G181" s="216">
        <f t="shared" si="329"/>
        <v>13.051754325960525</v>
      </c>
      <c r="H181" s="216">
        <f t="shared" si="329"/>
        <v>13.423811450071414</v>
      </c>
      <c r="J181" s="215"/>
      <c r="K181" s="216">
        <f>SUM(K178:K180)*K$5</f>
        <v>0</v>
      </c>
      <c r="L181" s="216">
        <f t="shared" ref="L181:O181" si="330">SUM(L178:L180)*L$5</f>
        <v>0</v>
      </c>
      <c r="M181" s="216">
        <f t="shared" si="330"/>
        <v>0</v>
      </c>
      <c r="N181" s="216">
        <f t="shared" si="330"/>
        <v>0</v>
      </c>
      <c r="O181" s="216">
        <f t="shared" si="330"/>
        <v>0</v>
      </c>
    </row>
    <row r="182" spans="2:15" x14ac:dyDescent="0.25">
      <c r="B182" s="219" t="s">
        <v>241</v>
      </c>
      <c r="C182" s="220">
        <f>'Proposed price build-up'!AJ15</f>
        <v>212.70961481276012</v>
      </c>
      <c r="D182" s="221">
        <f>SUM(D178:D181)</f>
        <v>212.70961481276012</v>
      </c>
      <c r="E182" s="221">
        <f t="shared" ref="E182:H182" si="331">SUM(E178:E181)</f>
        <v>212.70961481276012</v>
      </c>
      <c r="F182" s="221">
        <f t="shared" si="331"/>
        <v>214.67403290798364</v>
      </c>
      <c r="G182" s="221">
        <f t="shared" si="331"/>
        <v>218.85046649815422</v>
      </c>
      <c r="H182" s="221">
        <f t="shared" si="331"/>
        <v>225.08908187062349</v>
      </c>
      <c r="J182" s="220"/>
      <c r="K182" s="221">
        <f>SUM(K178:K181)</f>
        <v>0</v>
      </c>
      <c r="L182" s="221">
        <f t="shared" ref="L182:O182" si="332">SUM(L178:L181)</f>
        <v>0</v>
      </c>
      <c r="M182" s="221">
        <f t="shared" si="332"/>
        <v>0</v>
      </c>
      <c r="N182" s="221">
        <f t="shared" si="332"/>
        <v>0</v>
      </c>
      <c r="O182" s="221">
        <f t="shared" si="332"/>
        <v>0</v>
      </c>
    </row>
    <row r="183" spans="2:15" x14ac:dyDescent="0.25">
      <c r="B183" s="222" t="s">
        <v>242</v>
      </c>
      <c r="C183" s="216"/>
      <c r="D183" s="223">
        <f>'Forecast Revenue - Costs'!D52</f>
        <v>60</v>
      </c>
      <c r="E183" s="223">
        <f>'Forecast Revenue - Costs'!E52</f>
        <v>60</v>
      </c>
      <c r="F183" s="223">
        <f>'Forecast Revenue - Costs'!F52</f>
        <v>60</v>
      </c>
      <c r="G183" s="223">
        <f>'Forecast Revenue - Costs'!G52</f>
        <v>60</v>
      </c>
      <c r="H183" s="223">
        <f>'Forecast Revenue - Costs'!H52</f>
        <v>60</v>
      </c>
      <c r="J183" s="216"/>
      <c r="K183" s="223"/>
      <c r="L183" s="223"/>
      <c r="M183" s="223"/>
      <c r="N183" s="223"/>
      <c r="O183" s="223"/>
    </row>
    <row r="184" spans="2:15" x14ac:dyDescent="0.25">
      <c r="B184" s="209" t="s">
        <v>243</v>
      </c>
      <c r="C184" s="207"/>
      <c r="D184" s="208">
        <f>D182*D183</f>
        <v>12762.576888765607</v>
      </c>
      <c r="E184" s="208">
        <f t="shared" ref="E184:H184" si="333">E182*E183</f>
        <v>12762.576888765607</v>
      </c>
      <c r="F184" s="208">
        <f t="shared" si="333"/>
        <v>12880.441974479019</v>
      </c>
      <c r="G184" s="208">
        <f t="shared" si="333"/>
        <v>13131.027989889253</v>
      </c>
      <c r="H184" s="208">
        <f t="shared" si="333"/>
        <v>13505.34491223741</v>
      </c>
      <c r="J184" s="207"/>
      <c r="K184" s="208"/>
      <c r="L184" s="208"/>
      <c r="M184" s="208"/>
      <c r="N184" s="208"/>
      <c r="O184" s="208"/>
    </row>
    <row r="186" spans="2:15" x14ac:dyDescent="0.25">
      <c r="B186" s="213" t="s">
        <v>261</v>
      </c>
      <c r="C186" s="194"/>
      <c r="D186" s="346" t="s">
        <v>240</v>
      </c>
      <c r="E186" s="347"/>
      <c r="F186" s="347"/>
      <c r="G186" s="347"/>
      <c r="H186" s="347"/>
      <c r="J186" s="194"/>
      <c r="K186" s="346" t="s">
        <v>240</v>
      </c>
      <c r="L186" s="347"/>
      <c r="M186" s="347"/>
      <c r="N186" s="347"/>
      <c r="O186" s="347"/>
    </row>
    <row r="187" spans="2:15" x14ac:dyDescent="0.25">
      <c r="B187" s="214" t="s">
        <v>208</v>
      </c>
      <c r="C187" s="215">
        <f>'Proposed price build-up'!AA16</f>
        <v>191.03210559726824</v>
      </c>
      <c r="D187" s="216">
        <f>C187*D$1</f>
        <v>191.03210559726824</v>
      </c>
      <c r="E187" s="216">
        <f t="shared" ref="E187" si="334">D187*E$1</f>
        <v>191.03210559726824</v>
      </c>
      <c r="F187" s="216">
        <f t="shared" ref="F187" si="335">E187*F$1</f>
        <v>193.13345875883817</v>
      </c>
      <c r="G187" s="216">
        <f t="shared" ref="G187" si="336">F187*G$1</f>
        <v>197.60102192684761</v>
      </c>
      <c r="H187" s="216">
        <f t="shared" ref="H187" si="337">G187*H$1</f>
        <v>204.27451682522641</v>
      </c>
      <c r="J187" s="215"/>
      <c r="K187" s="216">
        <f>J187*K$1</f>
        <v>0</v>
      </c>
      <c r="L187" s="216">
        <f t="shared" ref="L187" si="338">K187*L$1</f>
        <v>0</v>
      </c>
      <c r="M187" s="216">
        <f t="shared" ref="M187" si="339">L187*M$1</f>
        <v>0</v>
      </c>
      <c r="N187" s="216">
        <f t="shared" ref="N187" si="340">M187*N$1</f>
        <v>0</v>
      </c>
      <c r="O187" s="216">
        <f t="shared" ref="O187" si="341">N187*O$1</f>
        <v>0</v>
      </c>
    </row>
    <row r="188" spans="2:15" x14ac:dyDescent="0.25">
      <c r="B188" s="214" t="s">
        <v>209</v>
      </c>
      <c r="C188" s="215">
        <f>'Proposed price build-up'!AB16</f>
        <v>36.505007133440692</v>
      </c>
      <c r="D188" s="216">
        <f>C188</f>
        <v>36.505007133440692</v>
      </c>
      <c r="E188" s="216">
        <f t="shared" ref="E188:H188" si="342">D188</f>
        <v>36.505007133440692</v>
      </c>
      <c r="F188" s="216">
        <f t="shared" si="342"/>
        <v>36.505007133440692</v>
      </c>
      <c r="G188" s="216">
        <f t="shared" si="342"/>
        <v>36.505007133440692</v>
      </c>
      <c r="H188" s="216">
        <f t="shared" si="342"/>
        <v>36.505007133440692</v>
      </c>
      <c r="J188" s="215"/>
      <c r="K188" s="216">
        <f>J188</f>
        <v>0</v>
      </c>
      <c r="L188" s="216">
        <f t="shared" ref="L188:L189" si="343">K188</f>
        <v>0</v>
      </c>
      <c r="M188" s="216">
        <f t="shared" ref="M188:M189" si="344">L188</f>
        <v>0</v>
      </c>
      <c r="N188" s="216">
        <f t="shared" ref="N188:N189" si="345">M188</f>
        <v>0</v>
      </c>
      <c r="O188" s="216">
        <f t="shared" ref="O188:O189" si="346">N188</f>
        <v>0</v>
      </c>
    </row>
    <row r="189" spans="2:15" x14ac:dyDescent="0.25">
      <c r="B189" s="214" t="s">
        <v>210</v>
      </c>
      <c r="C189" s="215">
        <f>'Proposed price build-up'!AC16</f>
        <v>0</v>
      </c>
      <c r="D189" s="216">
        <f>C189</f>
        <v>0</v>
      </c>
      <c r="E189" s="216">
        <f t="shared" ref="E189" si="347">D189</f>
        <v>0</v>
      </c>
      <c r="F189" s="216">
        <f t="shared" ref="F189" si="348">E189</f>
        <v>0</v>
      </c>
      <c r="G189" s="216">
        <f t="shared" ref="G189" si="349">F189</f>
        <v>0</v>
      </c>
      <c r="H189" s="216">
        <f t="shared" ref="H189" si="350">G189</f>
        <v>0</v>
      </c>
      <c r="J189" s="215"/>
      <c r="K189" s="216">
        <f>J189</f>
        <v>0</v>
      </c>
      <c r="L189" s="216">
        <f t="shared" si="343"/>
        <v>0</v>
      </c>
      <c r="M189" s="216">
        <f t="shared" si="344"/>
        <v>0</v>
      </c>
      <c r="N189" s="216">
        <f t="shared" si="345"/>
        <v>0</v>
      </c>
      <c r="O189" s="216">
        <f t="shared" si="346"/>
        <v>0</v>
      </c>
    </row>
    <row r="190" spans="2:15" x14ac:dyDescent="0.25">
      <c r="B190" s="217" t="s">
        <v>237</v>
      </c>
      <c r="C190" s="359">
        <f>'Proposed price build-up'!AF16</f>
        <v>227.53711273070894</v>
      </c>
      <c r="D190" s="207">
        <f>SUM(D187:D189)</f>
        <v>227.53711273070894</v>
      </c>
      <c r="E190" s="207">
        <f t="shared" ref="E190:H190" si="351">SUM(E187:E189)</f>
        <v>227.53711273070894</v>
      </c>
      <c r="F190" s="207">
        <f t="shared" si="351"/>
        <v>229.63846589227887</v>
      </c>
      <c r="G190" s="207">
        <f t="shared" si="351"/>
        <v>234.10602906028831</v>
      </c>
      <c r="H190" s="207">
        <f t="shared" si="351"/>
        <v>240.77952395866711</v>
      </c>
      <c r="J190" s="218"/>
      <c r="K190" s="205">
        <f>SUM(K187:K189)</f>
        <v>0</v>
      </c>
      <c r="L190" s="205">
        <f t="shared" ref="L190:O190" si="352">SUM(L187:L189)</f>
        <v>0</v>
      </c>
      <c r="M190" s="205">
        <f t="shared" si="352"/>
        <v>0</v>
      </c>
      <c r="N190" s="205">
        <f t="shared" si="352"/>
        <v>0</v>
      </c>
      <c r="O190" s="205">
        <f t="shared" si="352"/>
        <v>0</v>
      </c>
    </row>
    <row r="191" spans="2:15" x14ac:dyDescent="0.25">
      <c r="B191" s="214" t="s">
        <v>214</v>
      </c>
      <c r="C191" s="215">
        <f>'Proposed price build-up'!AG16</f>
        <v>106.01559592892629</v>
      </c>
      <c r="D191" s="216">
        <f>D190*D$3</f>
        <v>106.01559592892629</v>
      </c>
      <c r="E191" s="216">
        <f t="shared" ref="E191:H191" si="353">E190*E$3</f>
        <v>106.01559592892629</v>
      </c>
      <c r="F191" s="216">
        <f t="shared" si="353"/>
        <v>106.99467228709661</v>
      </c>
      <c r="G191" s="216">
        <f t="shared" si="353"/>
        <v>109.07622885570431</v>
      </c>
      <c r="H191" s="216">
        <f t="shared" si="353"/>
        <v>112.18558772068035</v>
      </c>
      <c r="J191" s="215"/>
      <c r="K191" s="216">
        <f>K190*K$3</f>
        <v>0</v>
      </c>
      <c r="L191" s="216">
        <f t="shared" ref="L191:O191" si="354">L190*L$3</f>
        <v>0</v>
      </c>
      <c r="M191" s="216">
        <f t="shared" si="354"/>
        <v>0</v>
      </c>
      <c r="N191" s="216">
        <f t="shared" si="354"/>
        <v>0</v>
      </c>
      <c r="O191" s="216">
        <f t="shared" si="354"/>
        <v>0</v>
      </c>
    </row>
    <row r="192" spans="2:15" x14ac:dyDescent="0.25">
      <c r="B192" s="214" t="s">
        <v>215</v>
      </c>
      <c r="C192" s="215">
        <f>'Proposed price build-up'!AH16</f>
        <v>36.4918526647768</v>
      </c>
      <c r="D192" s="216">
        <f>D190*D$4</f>
        <v>36.4918526647768</v>
      </c>
      <c r="E192" s="216">
        <f t="shared" ref="E192:H192" si="355">E190*E$4</f>
        <v>36.4918526647768</v>
      </c>
      <c r="F192" s="216">
        <f t="shared" si="355"/>
        <v>36.828862610312264</v>
      </c>
      <c r="G192" s="216">
        <f t="shared" si="355"/>
        <v>37.545359602565703</v>
      </c>
      <c r="H192" s="216">
        <f t="shared" si="355"/>
        <v>38.61563859867389</v>
      </c>
      <c r="J192" s="215"/>
      <c r="K192" s="216">
        <f>K190*K$4</f>
        <v>0</v>
      </c>
      <c r="L192" s="216">
        <f t="shared" ref="L192:O192" si="356">L190*L$4</f>
        <v>0</v>
      </c>
      <c r="M192" s="216">
        <f t="shared" si="356"/>
        <v>0</v>
      </c>
      <c r="N192" s="216">
        <f t="shared" si="356"/>
        <v>0</v>
      </c>
      <c r="O192" s="216">
        <f t="shared" si="356"/>
        <v>0</v>
      </c>
    </row>
    <row r="193" spans="2:15" x14ac:dyDescent="0.25">
      <c r="B193" s="214" t="s">
        <v>216</v>
      </c>
      <c r="C193" s="215">
        <f>'Proposed price build-up'!AI16</f>
        <v>23.468226079194213</v>
      </c>
      <c r="D193" s="216">
        <f>SUM(D190:D192)*D$5</f>
        <v>23.468226079194213</v>
      </c>
      <c r="E193" s="216">
        <f t="shared" ref="E193:H193" si="357">SUM(E190:E192)*E$5</f>
        <v>23.468226079194213</v>
      </c>
      <c r="F193" s="216">
        <f t="shared" si="357"/>
        <v>23.684960090081997</v>
      </c>
      <c r="G193" s="216">
        <f t="shared" si="357"/>
        <v>24.145745503026973</v>
      </c>
      <c r="H193" s="216">
        <f t="shared" si="357"/>
        <v>24.834051182632116</v>
      </c>
      <c r="J193" s="215"/>
      <c r="K193" s="216">
        <f>SUM(K190:K192)*K$5</f>
        <v>0</v>
      </c>
      <c r="L193" s="216">
        <f t="shared" ref="L193:O193" si="358">SUM(L190:L192)*L$5</f>
        <v>0</v>
      </c>
      <c r="M193" s="216">
        <f t="shared" si="358"/>
        <v>0</v>
      </c>
      <c r="N193" s="216">
        <f t="shared" si="358"/>
        <v>0</v>
      </c>
      <c r="O193" s="216">
        <f t="shared" si="358"/>
        <v>0</v>
      </c>
    </row>
    <row r="194" spans="2:15" x14ac:dyDescent="0.25">
      <c r="B194" s="219" t="s">
        <v>241</v>
      </c>
      <c r="C194" s="220">
        <f>'Proposed price build-up'!AJ16</f>
        <v>393.51278740360624</v>
      </c>
      <c r="D194" s="221">
        <f>SUM(D190:D193)</f>
        <v>393.51278740360624</v>
      </c>
      <c r="E194" s="221">
        <f t="shared" ref="E194:H194" si="359">SUM(E190:E193)</f>
        <v>393.51278740360624</v>
      </c>
      <c r="F194" s="221">
        <f t="shared" si="359"/>
        <v>397.14696087976972</v>
      </c>
      <c r="G194" s="221">
        <f t="shared" si="359"/>
        <v>404.87336302158531</v>
      </c>
      <c r="H194" s="221">
        <f t="shared" si="359"/>
        <v>416.41480146065345</v>
      </c>
      <c r="J194" s="220"/>
      <c r="K194" s="221">
        <f>SUM(K190:K193)</f>
        <v>0</v>
      </c>
      <c r="L194" s="221">
        <f t="shared" ref="L194:O194" si="360">SUM(L190:L193)</f>
        <v>0</v>
      </c>
      <c r="M194" s="221">
        <f t="shared" si="360"/>
        <v>0</v>
      </c>
      <c r="N194" s="221">
        <f t="shared" si="360"/>
        <v>0</v>
      </c>
      <c r="O194" s="221">
        <f t="shared" si="360"/>
        <v>0</v>
      </c>
    </row>
    <row r="195" spans="2:15" x14ac:dyDescent="0.25">
      <c r="B195" s="222" t="s">
        <v>242</v>
      </c>
      <c r="C195" s="216"/>
      <c r="D195" s="223">
        <f>'Forecast Revenue - Costs'!D53</f>
        <v>0</v>
      </c>
      <c r="E195" s="223">
        <f>'Forecast Revenue - Costs'!E53</f>
        <v>0</v>
      </c>
      <c r="F195" s="223">
        <f>'Forecast Revenue - Costs'!F53</f>
        <v>0</v>
      </c>
      <c r="G195" s="223">
        <f>'Forecast Revenue - Costs'!G53</f>
        <v>0</v>
      </c>
      <c r="H195" s="223">
        <f>'Forecast Revenue - Costs'!H53</f>
        <v>0</v>
      </c>
      <c r="J195" s="216"/>
      <c r="K195" s="223"/>
      <c r="L195" s="223"/>
      <c r="M195" s="223"/>
      <c r="N195" s="223"/>
      <c r="O195" s="223"/>
    </row>
    <row r="196" spans="2:15" x14ac:dyDescent="0.25">
      <c r="B196" s="209" t="s">
        <v>243</v>
      </c>
      <c r="C196" s="207"/>
      <c r="D196" s="208">
        <f>D194*D195</f>
        <v>0</v>
      </c>
      <c r="E196" s="208">
        <f t="shared" ref="E196:H196" si="361">E194*E195</f>
        <v>0</v>
      </c>
      <c r="F196" s="208">
        <f t="shared" si="361"/>
        <v>0</v>
      </c>
      <c r="G196" s="208">
        <f t="shared" si="361"/>
        <v>0</v>
      </c>
      <c r="H196" s="208">
        <f t="shared" si="361"/>
        <v>0</v>
      </c>
      <c r="J196" s="207"/>
      <c r="K196" s="208"/>
      <c r="L196" s="208"/>
      <c r="M196" s="208"/>
      <c r="N196" s="208"/>
      <c r="O196" s="208"/>
    </row>
    <row r="198" spans="2:15" x14ac:dyDescent="0.25">
      <c r="B198" s="213" t="s">
        <v>262</v>
      </c>
      <c r="C198" s="194"/>
      <c r="D198" s="346" t="s">
        <v>240</v>
      </c>
      <c r="E198" s="347"/>
      <c r="F198" s="347"/>
      <c r="G198" s="347"/>
      <c r="H198" s="347"/>
      <c r="J198" s="194"/>
      <c r="K198" s="346" t="s">
        <v>240</v>
      </c>
      <c r="L198" s="347"/>
      <c r="M198" s="347"/>
      <c r="N198" s="347"/>
      <c r="O198" s="347"/>
    </row>
    <row r="199" spans="2:15" x14ac:dyDescent="0.25">
      <c r="B199" s="214" t="s">
        <v>208</v>
      </c>
      <c r="C199" s="215">
        <f>'Proposed price build-up'!AA21</f>
        <v>41.304239048058001</v>
      </c>
      <c r="D199" s="216">
        <f>C199*D$1</f>
        <v>41.304239048058001</v>
      </c>
      <c r="E199" s="216">
        <f t="shared" ref="E199" si="362">D199*E$1</f>
        <v>41.304239048058001</v>
      </c>
      <c r="F199" s="216">
        <f t="shared" ref="F199" si="363">E199*F$1</f>
        <v>41.758585677586638</v>
      </c>
      <c r="G199" s="216">
        <f t="shared" ref="G199" si="364">F199*G$1</f>
        <v>42.724545281480566</v>
      </c>
      <c r="H199" s="216">
        <f t="shared" ref="H199" si="365">G199*H$1</f>
        <v>44.167463097346257</v>
      </c>
      <c r="J199" s="215"/>
      <c r="K199" s="216">
        <f>J199*K$1</f>
        <v>0</v>
      </c>
      <c r="L199" s="216">
        <f t="shared" ref="L199" si="366">K199*L$1</f>
        <v>0</v>
      </c>
      <c r="M199" s="216">
        <f t="shared" ref="M199" si="367">L199*M$1</f>
        <v>0</v>
      </c>
      <c r="N199" s="216">
        <f t="shared" ref="N199" si="368">M199*N$1</f>
        <v>0</v>
      </c>
      <c r="O199" s="216">
        <f t="shared" ref="O199" si="369">N199*O$1</f>
        <v>0</v>
      </c>
    </row>
    <row r="200" spans="2:15" x14ac:dyDescent="0.25">
      <c r="B200" s="214" t="s">
        <v>209</v>
      </c>
      <c r="C200" s="215">
        <f>'Proposed price build-up'!AB21</f>
        <v>7.8929745153385271</v>
      </c>
      <c r="D200" s="216">
        <f>C200</f>
        <v>7.8929745153385271</v>
      </c>
      <c r="E200" s="216">
        <f t="shared" ref="E200:H200" si="370">D200</f>
        <v>7.8929745153385271</v>
      </c>
      <c r="F200" s="216">
        <f t="shared" si="370"/>
        <v>7.8929745153385271</v>
      </c>
      <c r="G200" s="216">
        <f t="shared" si="370"/>
        <v>7.8929745153385271</v>
      </c>
      <c r="H200" s="216">
        <f t="shared" si="370"/>
        <v>7.8929745153385271</v>
      </c>
      <c r="J200" s="215"/>
      <c r="K200" s="216">
        <f>J200</f>
        <v>0</v>
      </c>
      <c r="L200" s="216">
        <f t="shared" ref="L200:L201" si="371">K200</f>
        <v>0</v>
      </c>
      <c r="M200" s="216">
        <f t="shared" ref="M200:M201" si="372">L200</f>
        <v>0</v>
      </c>
      <c r="N200" s="216">
        <f t="shared" ref="N200:N201" si="373">M200</f>
        <v>0</v>
      </c>
      <c r="O200" s="216">
        <f t="shared" ref="O200:O201" si="374">N200</f>
        <v>0</v>
      </c>
    </row>
    <row r="201" spans="2:15" x14ac:dyDescent="0.25">
      <c r="B201" s="214" t="s">
        <v>210</v>
      </c>
      <c r="C201" s="215">
        <f>'Proposed price build-up'!AC21</f>
        <v>0</v>
      </c>
      <c r="D201" s="216">
        <f>C201</f>
        <v>0</v>
      </c>
      <c r="E201" s="216">
        <f t="shared" ref="E201" si="375">D201</f>
        <v>0</v>
      </c>
      <c r="F201" s="216">
        <f t="shared" ref="F201" si="376">E201</f>
        <v>0</v>
      </c>
      <c r="G201" s="216">
        <f t="shared" ref="G201" si="377">F201</f>
        <v>0</v>
      </c>
      <c r="H201" s="216">
        <f t="shared" ref="H201" si="378">G201</f>
        <v>0</v>
      </c>
      <c r="J201" s="215"/>
      <c r="K201" s="216">
        <f>J201</f>
        <v>0</v>
      </c>
      <c r="L201" s="216">
        <f t="shared" si="371"/>
        <v>0</v>
      </c>
      <c r="M201" s="216">
        <f t="shared" si="372"/>
        <v>0</v>
      </c>
      <c r="N201" s="216">
        <f t="shared" si="373"/>
        <v>0</v>
      </c>
      <c r="O201" s="216">
        <f t="shared" si="374"/>
        <v>0</v>
      </c>
    </row>
    <row r="202" spans="2:15" x14ac:dyDescent="0.25">
      <c r="B202" s="217" t="s">
        <v>237</v>
      </c>
      <c r="C202" s="359">
        <f>'Proposed price build-up'!AF21</f>
        <v>49.197213563396531</v>
      </c>
      <c r="D202" s="207">
        <f>SUM(D199:D201)</f>
        <v>49.197213563396531</v>
      </c>
      <c r="E202" s="207">
        <f t="shared" ref="E202:H202" si="379">SUM(E199:E201)</f>
        <v>49.197213563396531</v>
      </c>
      <c r="F202" s="207">
        <f t="shared" si="379"/>
        <v>49.651560192925167</v>
      </c>
      <c r="G202" s="207">
        <f t="shared" si="379"/>
        <v>50.617519796819096</v>
      </c>
      <c r="H202" s="207">
        <f t="shared" si="379"/>
        <v>52.060437612684787</v>
      </c>
      <c r="J202" s="218"/>
      <c r="K202" s="205">
        <f>SUM(K199:K201)</f>
        <v>0</v>
      </c>
      <c r="L202" s="205">
        <f t="shared" ref="L202:O202" si="380">SUM(L199:L201)</f>
        <v>0</v>
      </c>
      <c r="M202" s="205">
        <f t="shared" si="380"/>
        <v>0</v>
      </c>
      <c r="N202" s="205">
        <f t="shared" si="380"/>
        <v>0</v>
      </c>
      <c r="O202" s="205">
        <f t="shared" si="380"/>
        <v>0</v>
      </c>
    </row>
    <row r="203" spans="2:15" x14ac:dyDescent="0.25">
      <c r="B203" s="214" t="s">
        <v>214</v>
      </c>
      <c r="C203" s="215">
        <f>'Proposed price build-up'!AG21</f>
        <v>22.922291011659741</v>
      </c>
      <c r="D203" s="216">
        <f>D202*D$3</f>
        <v>22.922291011659741</v>
      </c>
      <c r="E203" s="216">
        <f t="shared" ref="E203:H203" si="381">E202*E$3</f>
        <v>22.922291011659741</v>
      </c>
      <c r="F203" s="216">
        <f t="shared" si="381"/>
        <v>23.133983197210078</v>
      </c>
      <c r="G203" s="216">
        <f t="shared" si="381"/>
        <v>23.584049482314448</v>
      </c>
      <c r="H203" s="216">
        <f t="shared" si="381"/>
        <v>24.256343290957915</v>
      </c>
      <c r="J203" s="215"/>
      <c r="K203" s="216">
        <f>K202*K$3</f>
        <v>0</v>
      </c>
      <c r="L203" s="216">
        <f t="shared" ref="L203:O203" si="382">L202*L$3</f>
        <v>0</v>
      </c>
      <c r="M203" s="216">
        <f t="shared" si="382"/>
        <v>0</v>
      </c>
      <c r="N203" s="216">
        <f t="shared" si="382"/>
        <v>0</v>
      </c>
      <c r="O203" s="216">
        <f t="shared" si="382"/>
        <v>0</v>
      </c>
    </row>
    <row r="204" spans="2:15" x14ac:dyDescent="0.25">
      <c r="B204" s="214" t="s">
        <v>215</v>
      </c>
      <c r="C204" s="215">
        <f>'Proposed price build-up'!AH21</f>
        <v>7.8901303058976877</v>
      </c>
      <c r="D204" s="216">
        <f>D202*D$4</f>
        <v>7.8901303058976877</v>
      </c>
      <c r="E204" s="216">
        <f t="shared" ref="E204:H204" si="383">E202*E$4</f>
        <v>7.8901303058976877</v>
      </c>
      <c r="F204" s="216">
        <f t="shared" si="383"/>
        <v>7.9629973211485989</v>
      </c>
      <c r="G204" s="216">
        <f t="shared" si="383"/>
        <v>8.1179155897439355</v>
      </c>
      <c r="H204" s="216">
        <f t="shared" si="383"/>
        <v>8.3493272645781396</v>
      </c>
      <c r="J204" s="215"/>
      <c r="K204" s="216">
        <f>K202*K$4</f>
        <v>0</v>
      </c>
      <c r="L204" s="216">
        <f t="shared" ref="L204:O204" si="384">L202*L$4</f>
        <v>0</v>
      </c>
      <c r="M204" s="216">
        <f t="shared" si="384"/>
        <v>0</v>
      </c>
      <c r="N204" s="216">
        <f t="shared" si="384"/>
        <v>0</v>
      </c>
      <c r="O204" s="216">
        <f t="shared" si="384"/>
        <v>0</v>
      </c>
    </row>
    <row r="205" spans="2:15" x14ac:dyDescent="0.25">
      <c r="B205" s="214" t="s">
        <v>216</v>
      </c>
      <c r="C205" s="215">
        <f>'Proposed price build-up'!AI21</f>
        <v>5.0742110441501005</v>
      </c>
      <c r="D205" s="216">
        <f>SUM(D202:D204)*D$5</f>
        <v>5.0742110441501005</v>
      </c>
      <c r="E205" s="216">
        <f t="shared" ref="E205:H205" si="385">SUM(E202:E204)*E$5</f>
        <v>5.0742110441501005</v>
      </c>
      <c r="F205" s="216">
        <f t="shared" si="385"/>
        <v>5.1210724519096225</v>
      </c>
      <c r="G205" s="216">
        <f t="shared" si="385"/>
        <v>5.2207017303842091</v>
      </c>
      <c r="H205" s="216">
        <f t="shared" si="385"/>
        <v>5.3695245800285658</v>
      </c>
      <c r="J205" s="215"/>
      <c r="K205" s="216">
        <f>SUM(K202:K204)*K$5</f>
        <v>0</v>
      </c>
      <c r="L205" s="216">
        <f t="shared" ref="L205:O205" si="386">SUM(L202:L204)*L$5</f>
        <v>0</v>
      </c>
      <c r="M205" s="216">
        <f t="shared" si="386"/>
        <v>0</v>
      </c>
      <c r="N205" s="216">
        <f t="shared" si="386"/>
        <v>0</v>
      </c>
      <c r="O205" s="216">
        <f t="shared" si="386"/>
        <v>0</v>
      </c>
    </row>
    <row r="206" spans="2:15" x14ac:dyDescent="0.25">
      <c r="B206" s="219" t="s">
        <v>241</v>
      </c>
      <c r="C206" s="220">
        <f>'Proposed price build-up'!AJ21</f>
        <v>85.083845925104058</v>
      </c>
      <c r="D206" s="221">
        <f>SUM(D202:D205)</f>
        <v>85.083845925104058</v>
      </c>
      <c r="E206" s="221">
        <f t="shared" ref="E206:H206" si="387">SUM(E202:E205)</f>
        <v>85.083845925104058</v>
      </c>
      <c r="F206" s="221">
        <f t="shared" si="387"/>
        <v>85.869613163193478</v>
      </c>
      <c r="G206" s="221">
        <f t="shared" si="387"/>
        <v>87.540186599261673</v>
      </c>
      <c r="H206" s="221">
        <f t="shared" si="387"/>
        <v>90.035632748249398</v>
      </c>
      <c r="J206" s="220"/>
      <c r="K206" s="221">
        <f>SUM(K202:K205)</f>
        <v>0</v>
      </c>
      <c r="L206" s="221">
        <f t="shared" ref="L206:O206" si="388">SUM(L202:L205)</f>
        <v>0</v>
      </c>
      <c r="M206" s="221">
        <f t="shared" si="388"/>
        <v>0</v>
      </c>
      <c r="N206" s="221">
        <f t="shared" si="388"/>
        <v>0</v>
      </c>
      <c r="O206" s="221">
        <f t="shared" si="388"/>
        <v>0</v>
      </c>
    </row>
    <row r="207" spans="2:15" x14ac:dyDescent="0.25">
      <c r="B207" s="222" t="s">
        <v>242</v>
      </c>
      <c r="C207" s="216"/>
      <c r="D207" s="223">
        <f>'Forecast Revenue - Costs'!D54</f>
        <v>30</v>
      </c>
      <c r="E207" s="223">
        <f>'Forecast Revenue - Costs'!E54</f>
        <v>30</v>
      </c>
      <c r="F207" s="223">
        <f>'Forecast Revenue - Costs'!F54</f>
        <v>30</v>
      </c>
      <c r="G207" s="223">
        <f>'Forecast Revenue - Costs'!G54</f>
        <v>30</v>
      </c>
      <c r="H207" s="223">
        <f>'Forecast Revenue - Costs'!H54</f>
        <v>30</v>
      </c>
      <c r="J207" s="216"/>
      <c r="K207" s="223"/>
      <c r="L207" s="223"/>
      <c r="M207" s="223"/>
      <c r="N207" s="223"/>
      <c r="O207" s="223"/>
    </row>
    <row r="208" spans="2:15" x14ac:dyDescent="0.25">
      <c r="B208" s="209" t="s">
        <v>243</v>
      </c>
      <c r="C208" s="207"/>
      <c r="D208" s="208">
        <f>D206*D207</f>
        <v>2552.5153777531218</v>
      </c>
      <c r="E208" s="208">
        <f t="shared" ref="E208:H208" si="389">E206*E207</f>
        <v>2552.5153777531218</v>
      </c>
      <c r="F208" s="208">
        <f t="shared" si="389"/>
        <v>2576.0883948958044</v>
      </c>
      <c r="G208" s="208">
        <f t="shared" si="389"/>
        <v>2626.2055979778502</v>
      </c>
      <c r="H208" s="208">
        <f t="shared" si="389"/>
        <v>2701.0689824474821</v>
      </c>
      <c r="J208" s="207"/>
      <c r="K208" s="208"/>
      <c r="L208" s="208"/>
      <c r="M208" s="208"/>
      <c r="N208" s="208"/>
      <c r="O208" s="208"/>
    </row>
    <row r="210" spans="2:15" x14ac:dyDescent="0.25">
      <c r="B210" s="213" t="s">
        <v>263</v>
      </c>
      <c r="C210" s="194"/>
      <c r="D210" s="346" t="s">
        <v>240</v>
      </c>
      <c r="E210" s="347"/>
      <c r="F210" s="347"/>
      <c r="G210" s="347"/>
      <c r="H210" s="347"/>
      <c r="J210" s="194"/>
      <c r="K210" s="346" t="s">
        <v>240</v>
      </c>
      <c r="L210" s="347"/>
      <c r="M210" s="347"/>
      <c r="N210" s="347"/>
      <c r="O210" s="347"/>
    </row>
    <row r="211" spans="2:15" x14ac:dyDescent="0.25">
      <c r="B211" s="214" t="s">
        <v>208</v>
      </c>
      <c r="C211" s="215">
        <f>'Proposed price build-up'!AA22</f>
        <v>72.282418334101493</v>
      </c>
      <c r="D211" s="216">
        <f>C211*D$1</f>
        <v>72.282418334101493</v>
      </c>
      <c r="E211" s="216">
        <f t="shared" ref="E211" si="390">D211*E$1</f>
        <v>72.282418334101493</v>
      </c>
      <c r="F211" s="216">
        <f t="shared" ref="F211" si="391">E211*F$1</f>
        <v>73.077524935776609</v>
      </c>
      <c r="G211" s="216">
        <f t="shared" ref="G211" si="392">F211*G$1</f>
        <v>74.767954242590989</v>
      </c>
      <c r="H211" s="216">
        <f t="shared" ref="H211" si="393">G211*H$1</f>
        <v>77.293060420355943</v>
      </c>
      <c r="J211" s="215"/>
      <c r="K211" s="216">
        <f>J211*K$1</f>
        <v>0</v>
      </c>
      <c r="L211" s="216">
        <f t="shared" ref="L211" si="394">K211*L$1</f>
        <v>0</v>
      </c>
      <c r="M211" s="216">
        <f t="shared" ref="M211" si="395">L211*M$1</f>
        <v>0</v>
      </c>
      <c r="N211" s="216">
        <f t="shared" ref="N211" si="396">M211*N$1</f>
        <v>0</v>
      </c>
      <c r="O211" s="216">
        <f t="shared" ref="O211" si="397">N211*O$1</f>
        <v>0</v>
      </c>
    </row>
    <row r="212" spans="2:15" x14ac:dyDescent="0.25">
      <c r="B212" s="214" t="s">
        <v>209</v>
      </c>
      <c r="C212" s="215">
        <f>'Proposed price build-up'!AB22</f>
        <v>13.812705401842422</v>
      </c>
      <c r="D212" s="216">
        <f>C212</f>
        <v>13.812705401842422</v>
      </c>
      <c r="E212" s="216">
        <f t="shared" ref="E212:H212" si="398">D212</f>
        <v>13.812705401842422</v>
      </c>
      <c r="F212" s="216">
        <f t="shared" si="398"/>
        <v>13.812705401842422</v>
      </c>
      <c r="G212" s="216">
        <f t="shared" si="398"/>
        <v>13.812705401842422</v>
      </c>
      <c r="H212" s="216">
        <f t="shared" si="398"/>
        <v>13.812705401842422</v>
      </c>
      <c r="J212" s="215"/>
      <c r="K212" s="216">
        <f>J212</f>
        <v>0</v>
      </c>
      <c r="L212" s="216">
        <f t="shared" ref="L212:L213" si="399">K212</f>
        <v>0</v>
      </c>
      <c r="M212" s="216">
        <f t="shared" ref="M212:M213" si="400">L212</f>
        <v>0</v>
      </c>
      <c r="N212" s="216">
        <f t="shared" ref="N212:N213" si="401">M212</f>
        <v>0</v>
      </c>
      <c r="O212" s="216">
        <f t="shared" ref="O212:O213" si="402">N212</f>
        <v>0</v>
      </c>
    </row>
    <row r="213" spans="2:15" x14ac:dyDescent="0.25">
      <c r="B213" s="214" t="s">
        <v>210</v>
      </c>
      <c r="C213" s="215">
        <f>'Proposed price build-up'!AC22</f>
        <v>0</v>
      </c>
      <c r="D213" s="216">
        <f>C213</f>
        <v>0</v>
      </c>
      <c r="E213" s="216">
        <f t="shared" ref="E213" si="403">D213</f>
        <v>0</v>
      </c>
      <c r="F213" s="216">
        <f t="shared" ref="F213" si="404">E213</f>
        <v>0</v>
      </c>
      <c r="G213" s="216">
        <f t="shared" ref="G213" si="405">F213</f>
        <v>0</v>
      </c>
      <c r="H213" s="216">
        <f t="shared" ref="H213" si="406">G213</f>
        <v>0</v>
      </c>
      <c r="J213" s="215"/>
      <c r="K213" s="216">
        <f>J213</f>
        <v>0</v>
      </c>
      <c r="L213" s="216">
        <f t="shared" si="399"/>
        <v>0</v>
      </c>
      <c r="M213" s="216">
        <f t="shared" si="400"/>
        <v>0</v>
      </c>
      <c r="N213" s="216">
        <f t="shared" si="401"/>
        <v>0</v>
      </c>
      <c r="O213" s="216">
        <f t="shared" si="402"/>
        <v>0</v>
      </c>
    </row>
    <row r="214" spans="2:15" x14ac:dyDescent="0.25">
      <c r="B214" s="217" t="s">
        <v>237</v>
      </c>
      <c r="C214" s="359">
        <f>'Proposed price build-up'!AF22</f>
        <v>86.095123735943915</v>
      </c>
      <c r="D214" s="207">
        <f>SUM(D211:D213)</f>
        <v>86.095123735943915</v>
      </c>
      <c r="E214" s="207">
        <f t="shared" ref="E214:H214" si="407">SUM(E211:E213)</f>
        <v>86.095123735943915</v>
      </c>
      <c r="F214" s="207">
        <f t="shared" si="407"/>
        <v>86.89023033761903</v>
      </c>
      <c r="G214" s="207">
        <f t="shared" si="407"/>
        <v>88.58065964443341</v>
      </c>
      <c r="H214" s="207">
        <f t="shared" si="407"/>
        <v>91.105765822198364</v>
      </c>
      <c r="J214" s="218"/>
      <c r="K214" s="205">
        <f>SUM(K211:K213)</f>
        <v>0</v>
      </c>
      <c r="L214" s="205">
        <f t="shared" ref="L214:O214" si="408">SUM(L211:L213)</f>
        <v>0</v>
      </c>
      <c r="M214" s="205">
        <f t="shared" si="408"/>
        <v>0</v>
      </c>
      <c r="N214" s="205">
        <f t="shared" si="408"/>
        <v>0</v>
      </c>
      <c r="O214" s="205">
        <f t="shared" si="408"/>
        <v>0</v>
      </c>
    </row>
    <row r="215" spans="2:15" x14ac:dyDescent="0.25">
      <c r="B215" s="214" t="s">
        <v>214</v>
      </c>
      <c r="C215" s="215">
        <f>'Proposed price build-up'!AG22</f>
        <v>40.114009270404537</v>
      </c>
      <c r="D215" s="216">
        <f>D214*D$3</f>
        <v>40.114009270404537</v>
      </c>
      <c r="E215" s="216">
        <f t="shared" ref="E215:H215" si="409">E214*E$3</f>
        <v>40.114009270404537</v>
      </c>
      <c r="F215" s="216">
        <f t="shared" si="409"/>
        <v>40.484470595117635</v>
      </c>
      <c r="G215" s="216">
        <f t="shared" si="409"/>
        <v>41.272086594050279</v>
      </c>
      <c r="H215" s="216">
        <f t="shared" si="409"/>
        <v>42.448600759176344</v>
      </c>
      <c r="J215" s="215"/>
      <c r="K215" s="216">
        <f>K214*K$3</f>
        <v>0</v>
      </c>
      <c r="L215" s="216">
        <f t="shared" ref="L215:O215" si="410">L214*L$3</f>
        <v>0</v>
      </c>
      <c r="M215" s="216">
        <f t="shared" si="410"/>
        <v>0</v>
      </c>
      <c r="N215" s="216">
        <f t="shared" si="410"/>
        <v>0</v>
      </c>
      <c r="O215" s="216">
        <f t="shared" si="410"/>
        <v>0</v>
      </c>
    </row>
    <row r="216" spans="2:15" x14ac:dyDescent="0.25">
      <c r="B216" s="214" t="s">
        <v>215</v>
      </c>
      <c r="C216" s="215">
        <f>'Proposed price build-up'!AH22</f>
        <v>13.807728035320951</v>
      </c>
      <c r="D216" s="216">
        <f>D214*D$4</f>
        <v>13.807728035320951</v>
      </c>
      <c r="E216" s="216">
        <f t="shared" ref="E216:H216" si="411">E214*E$4</f>
        <v>13.807728035320951</v>
      </c>
      <c r="F216" s="216">
        <f t="shared" si="411"/>
        <v>13.935245312010046</v>
      </c>
      <c r="G216" s="216">
        <f t="shared" si="411"/>
        <v>14.206352282051887</v>
      </c>
      <c r="H216" s="216">
        <f t="shared" si="411"/>
        <v>14.611322713011742</v>
      </c>
      <c r="J216" s="215"/>
      <c r="K216" s="216">
        <f>K214*K$4</f>
        <v>0</v>
      </c>
      <c r="L216" s="216">
        <f t="shared" ref="L216:O216" si="412">L214*L$4</f>
        <v>0</v>
      </c>
      <c r="M216" s="216">
        <f t="shared" si="412"/>
        <v>0</v>
      </c>
      <c r="N216" s="216">
        <f t="shared" si="412"/>
        <v>0</v>
      </c>
      <c r="O216" s="216">
        <f t="shared" si="412"/>
        <v>0</v>
      </c>
    </row>
    <row r="217" spans="2:15" x14ac:dyDescent="0.25">
      <c r="B217" s="214" t="s">
        <v>216</v>
      </c>
      <c r="C217" s="215">
        <f>'Proposed price build-up'!AI22</f>
        <v>8.879869327262675</v>
      </c>
      <c r="D217" s="216">
        <f>SUM(D214:D216)*D$5</f>
        <v>8.879869327262675</v>
      </c>
      <c r="E217" s="216">
        <f t="shared" ref="E217:H217" si="413">SUM(E214:E216)*E$5</f>
        <v>8.879869327262675</v>
      </c>
      <c r="F217" s="216">
        <f t="shared" si="413"/>
        <v>8.9618767908418366</v>
      </c>
      <c r="G217" s="216">
        <f t="shared" si="413"/>
        <v>9.1362280281723667</v>
      </c>
      <c r="H217" s="216">
        <f t="shared" si="413"/>
        <v>9.3966680150499897</v>
      </c>
      <c r="J217" s="215"/>
      <c r="K217" s="216">
        <f>SUM(K214:K216)*K$5</f>
        <v>0</v>
      </c>
      <c r="L217" s="216">
        <f t="shared" ref="L217:O217" si="414">SUM(L214:L216)*L$5</f>
        <v>0</v>
      </c>
      <c r="M217" s="216">
        <f t="shared" si="414"/>
        <v>0</v>
      </c>
      <c r="N217" s="216">
        <f t="shared" si="414"/>
        <v>0</v>
      </c>
      <c r="O217" s="216">
        <f t="shared" si="414"/>
        <v>0</v>
      </c>
    </row>
    <row r="218" spans="2:15" x14ac:dyDescent="0.25">
      <c r="B218" s="219" t="s">
        <v>241</v>
      </c>
      <c r="C218" s="220">
        <f>'Proposed price build-up'!AJ22</f>
        <v>148.89673036893208</v>
      </c>
      <c r="D218" s="221">
        <f>SUM(D214:D217)</f>
        <v>148.89673036893208</v>
      </c>
      <c r="E218" s="221">
        <f t="shared" ref="E218:H218" si="415">SUM(E214:E217)</f>
        <v>148.89673036893208</v>
      </c>
      <c r="F218" s="221">
        <f t="shared" si="415"/>
        <v>150.27182303558854</v>
      </c>
      <c r="G218" s="221">
        <f t="shared" si="415"/>
        <v>153.19532654870792</v>
      </c>
      <c r="H218" s="221">
        <f t="shared" si="415"/>
        <v>157.56235730943644</v>
      </c>
      <c r="J218" s="220"/>
      <c r="K218" s="221">
        <f>SUM(K214:K217)</f>
        <v>0</v>
      </c>
      <c r="L218" s="221">
        <f t="shared" ref="L218:O218" si="416">SUM(L214:L217)</f>
        <v>0</v>
      </c>
      <c r="M218" s="221">
        <f t="shared" si="416"/>
        <v>0</v>
      </c>
      <c r="N218" s="221">
        <f t="shared" si="416"/>
        <v>0</v>
      </c>
      <c r="O218" s="221">
        <f t="shared" si="416"/>
        <v>0</v>
      </c>
    </row>
    <row r="219" spans="2:15" x14ac:dyDescent="0.25">
      <c r="B219" s="222" t="s">
        <v>242</v>
      </c>
      <c r="C219" s="216"/>
      <c r="D219" s="223">
        <f>'Forecast Revenue - Costs'!D55</f>
        <v>55</v>
      </c>
      <c r="E219" s="223">
        <f>'Forecast Revenue - Costs'!E55</f>
        <v>55</v>
      </c>
      <c r="F219" s="223">
        <f>'Forecast Revenue - Costs'!F55</f>
        <v>55</v>
      </c>
      <c r="G219" s="223">
        <f>'Forecast Revenue - Costs'!G55</f>
        <v>55</v>
      </c>
      <c r="H219" s="223">
        <f>'Forecast Revenue - Costs'!H55</f>
        <v>55</v>
      </c>
      <c r="J219" s="216"/>
      <c r="K219" s="223"/>
      <c r="L219" s="223"/>
      <c r="M219" s="223"/>
      <c r="N219" s="223"/>
      <c r="O219" s="223"/>
    </row>
    <row r="220" spans="2:15" x14ac:dyDescent="0.25">
      <c r="B220" s="209" t="s">
        <v>243</v>
      </c>
      <c r="C220" s="207"/>
      <c r="D220" s="208">
        <f>D218*D219</f>
        <v>8189.3201702912647</v>
      </c>
      <c r="E220" s="208">
        <f t="shared" ref="E220:H220" si="417">E218*E219</f>
        <v>8189.3201702912647</v>
      </c>
      <c r="F220" s="208">
        <f t="shared" si="417"/>
        <v>8264.9502669573703</v>
      </c>
      <c r="G220" s="208">
        <f t="shared" si="417"/>
        <v>8425.7429601789354</v>
      </c>
      <c r="H220" s="208">
        <f t="shared" si="417"/>
        <v>8665.9296520190037</v>
      </c>
      <c r="J220" s="207"/>
      <c r="K220" s="208"/>
      <c r="L220" s="208"/>
      <c r="M220" s="208"/>
      <c r="N220" s="208"/>
      <c r="O220" s="208"/>
    </row>
    <row r="222" spans="2:15" x14ac:dyDescent="0.25">
      <c r="B222" s="213" t="s">
        <v>264</v>
      </c>
      <c r="C222" s="194"/>
      <c r="D222" s="346" t="s">
        <v>240</v>
      </c>
      <c r="E222" s="347"/>
      <c r="F222" s="347"/>
      <c r="G222" s="347"/>
      <c r="H222" s="347"/>
      <c r="J222" s="194"/>
      <c r="K222" s="346" t="s">
        <v>240</v>
      </c>
      <c r="L222" s="347"/>
      <c r="M222" s="347"/>
      <c r="N222" s="347"/>
      <c r="O222" s="347"/>
    </row>
    <row r="223" spans="2:15" x14ac:dyDescent="0.25">
      <c r="B223" s="214" t="s">
        <v>208</v>
      </c>
      <c r="C223" s="215">
        <f>'Proposed price build-up'!AA23</f>
        <v>154.89089643021748</v>
      </c>
      <c r="D223" s="216">
        <f>C223*D$1</f>
        <v>154.89089643021748</v>
      </c>
      <c r="E223" s="216">
        <f t="shared" ref="E223" si="418">D223*E$1</f>
        <v>154.89089643021748</v>
      </c>
      <c r="F223" s="216">
        <f t="shared" ref="F223" si="419">E223*F$1</f>
        <v>156.59469629094986</v>
      </c>
      <c r="G223" s="216">
        <f t="shared" ref="G223" si="420">F223*G$1</f>
        <v>160.21704480555209</v>
      </c>
      <c r="H223" s="216">
        <f t="shared" ref="H223" si="421">G223*H$1</f>
        <v>165.62798661504843</v>
      </c>
      <c r="J223" s="215"/>
      <c r="K223" s="216">
        <f>J223*K$1</f>
        <v>0</v>
      </c>
      <c r="L223" s="216">
        <f t="shared" ref="L223" si="422">K223*L$1</f>
        <v>0</v>
      </c>
      <c r="M223" s="216">
        <f t="shared" ref="M223" si="423">L223*M$1</f>
        <v>0</v>
      </c>
      <c r="N223" s="216">
        <f t="shared" ref="N223" si="424">M223*N$1</f>
        <v>0</v>
      </c>
      <c r="O223" s="216">
        <f t="shared" ref="O223" si="425">N223*O$1</f>
        <v>0</v>
      </c>
    </row>
    <row r="224" spans="2:15" x14ac:dyDescent="0.25">
      <c r="B224" s="214" t="s">
        <v>209</v>
      </c>
      <c r="C224" s="215">
        <f>'Proposed price build-up'!AB23</f>
        <v>29.598654432519474</v>
      </c>
      <c r="D224" s="216">
        <f>C224</f>
        <v>29.598654432519474</v>
      </c>
      <c r="E224" s="216">
        <f t="shared" ref="E224:H224" si="426">D224</f>
        <v>29.598654432519474</v>
      </c>
      <c r="F224" s="216">
        <f t="shared" si="426"/>
        <v>29.598654432519474</v>
      </c>
      <c r="G224" s="216">
        <f t="shared" si="426"/>
        <v>29.598654432519474</v>
      </c>
      <c r="H224" s="216">
        <f t="shared" si="426"/>
        <v>29.598654432519474</v>
      </c>
      <c r="J224" s="215"/>
      <c r="K224" s="216">
        <f>J224</f>
        <v>0</v>
      </c>
      <c r="L224" s="216">
        <f t="shared" ref="L224:L225" si="427">K224</f>
        <v>0</v>
      </c>
      <c r="M224" s="216">
        <f t="shared" ref="M224:M225" si="428">L224</f>
        <v>0</v>
      </c>
      <c r="N224" s="216">
        <f t="shared" ref="N224:N225" si="429">M224</f>
        <v>0</v>
      </c>
      <c r="O224" s="216">
        <f t="shared" ref="O224:O225" si="430">N224</f>
        <v>0</v>
      </c>
    </row>
    <row r="225" spans="1:15" x14ac:dyDescent="0.25">
      <c r="B225" s="214" t="s">
        <v>210</v>
      </c>
      <c r="C225" s="215">
        <f>'Proposed price build-up'!AC23</f>
        <v>0</v>
      </c>
      <c r="D225" s="216">
        <f>C225</f>
        <v>0</v>
      </c>
      <c r="E225" s="216">
        <f t="shared" ref="E225" si="431">D225</f>
        <v>0</v>
      </c>
      <c r="F225" s="216">
        <f t="shared" ref="F225" si="432">E225</f>
        <v>0</v>
      </c>
      <c r="G225" s="216">
        <f t="shared" ref="G225" si="433">F225</f>
        <v>0</v>
      </c>
      <c r="H225" s="216">
        <f t="shared" ref="H225" si="434">G225</f>
        <v>0</v>
      </c>
      <c r="J225" s="215"/>
      <c r="K225" s="216">
        <f>J225</f>
        <v>0</v>
      </c>
      <c r="L225" s="216">
        <f t="shared" si="427"/>
        <v>0</v>
      </c>
      <c r="M225" s="216">
        <f t="shared" si="428"/>
        <v>0</v>
      </c>
      <c r="N225" s="216">
        <f t="shared" si="429"/>
        <v>0</v>
      </c>
      <c r="O225" s="216">
        <f t="shared" si="430"/>
        <v>0</v>
      </c>
    </row>
    <row r="226" spans="1:15" x14ac:dyDescent="0.25">
      <c r="B226" s="217" t="s">
        <v>237</v>
      </c>
      <c r="C226" s="359">
        <f>'Proposed price build-up'!AF23</f>
        <v>184.48955086273696</v>
      </c>
      <c r="D226" s="207">
        <f>SUM(D223:D225)</f>
        <v>184.48955086273696</v>
      </c>
      <c r="E226" s="207">
        <f t="shared" ref="E226:H226" si="435">SUM(E223:E225)</f>
        <v>184.48955086273696</v>
      </c>
      <c r="F226" s="207">
        <f t="shared" si="435"/>
        <v>186.19335072346934</v>
      </c>
      <c r="G226" s="207">
        <f t="shared" si="435"/>
        <v>189.81569923807157</v>
      </c>
      <c r="H226" s="207">
        <f t="shared" si="435"/>
        <v>195.22664104756791</v>
      </c>
      <c r="J226" s="218"/>
      <c r="K226" s="205">
        <f>SUM(K223:K225)</f>
        <v>0</v>
      </c>
      <c r="L226" s="205">
        <f t="shared" ref="L226:O226" si="436">SUM(L223:L225)</f>
        <v>0</v>
      </c>
      <c r="M226" s="205">
        <f t="shared" si="436"/>
        <v>0</v>
      </c>
      <c r="N226" s="205">
        <f t="shared" si="436"/>
        <v>0</v>
      </c>
      <c r="O226" s="205">
        <f t="shared" si="436"/>
        <v>0</v>
      </c>
    </row>
    <row r="227" spans="1:15" x14ac:dyDescent="0.25">
      <c r="B227" s="214" t="s">
        <v>214</v>
      </c>
      <c r="C227" s="215">
        <f>'Proposed price build-up'!AG23</f>
        <v>85.958591293724012</v>
      </c>
      <c r="D227" s="216">
        <f>D226*D$3</f>
        <v>85.958591293724012</v>
      </c>
      <c r="E227" s="216">
        <f t="shared" ref="E227:H227" si="437">E226*E$3</f>
        <v>85.958591293724012</v>
      </c>
      <c r="F227" s="216">
        <f t="shared" si="437"/>
        <v>86.75243698953777</v>
      </c>
      <c r="G227" s="216">
        <f t="shared" si="437"/>
        <v>88.440185558679161</v>
      </c>
      <c r="H227" s="216">
        <f t="shared" si="437"/>
        <v>90.961287341092159</v>
      </c>
      <c r="J227" s="215"/>
      <c r="K227" s="216">
        <f>K226*K$3</f>
        <v>0</v>
      </c>
      <c r="L227" s="216">
        <f t="shared" ref="L227:O227" si="438">L226*L$3</f>
        <v>0</v>
      </c>
      <c r="M227" s="216">
        <f t="shared" si="438"/>
        <v>0</v>
      </c>
      <c r="N227" s="216">
        <f t="shared" si="438"/>
        <v>0</v>
      </c>
      <c r="O227" s="216">
        <f t="shared" si="438"/>
        <v>0</v>
      </c>
    </row>
    <row r="228" spans="1:15" x14ac:dyDescent="0.25">
      <c r="B228" s="214" t="s">
        <v>215</v>
      </c>
      <c r="C228" s="215">
        <f>'Proposed price build-up'!AH23</f>
        <v>29.587988647116322</v>
      </c>
      <c r="D228" s="216">
        <f>D226*D$4</f>
        <v>29.587988647116322</v>
      </c>
      <c r="E228" s="216">
        <f t="shared" ref="E228:H228" si="439">E226*E$4</f>
        <v>29.587988647116322</v>
      </c>
      <c r="F228" s="216">
        <f t="shared" si="439"/>
        <v>29.861239954307241</v>
      </c>
      <c r="G228" s="216">
        <f t="shared" si="439"/>
        <v>30.442183461539752</v>
      </c>
      <c r="H228" s="216">
        <f t="shared" si="439"/>
        <v>31.309977242168014</v>
      </c>
      <c r="J228" s="215"/>
      <c r="K228" s="216">
        <f>K226*K$4</f>
        <v>0</v>
      </c>
      <c r="L228" s="216">
        <f t="shared" ref="L228:O228" si="440">L226*L$4</f>
        <v>0</v>
      </c>
      <c r="M228" s="216">
        <f t="shared" si="440"/>
        <v>0</v>
      </c>
      <c r="N228" s="216">
        <f t="shared" si="440"/>
        <v>0</v>
      </c>
      <c r="O228" s="216">
        <f t="shared" si="440"/>
        <v>0</v>
      </c>
    </row>
    <row r="229" spans="1:15" x14ac:dyDescent="0.25">
      <c r="B229" s="214" t="s">
        <v>216</v>
      </c>
      <c r="C229" s="215">
        <f>'Proposed price build-up'!AI23</f>
        <v>19.028291415562872</v>
      </c>
      <c r="D229" s="216">
        <f>SUM(D226:D228)*D$5</f>
        <v>19.028291415562872</v>
      </c>
      <c r="E229" s="216">
        <f t="shared" ref="E229:H229" si="441">SUM(E226:E228)*E$5</f>
        <v>19.028291415562872</v>
      </c>
      <c r="F229" s="216">
        <f t="shared" si="441"/>
        <v>19.204021694661076</v>
      </c>
      <c r="G229" s="216">
        <f t="shared" si="441"/>
        <v>19.577631488940781</v>
      </c>
      <c r="H229" s="216">
        <f t="shared" si="441"/>
        <v>20.135717175107118</v>
      </c>
      <c r="J229" s="215"/>
      <c r="K229" s="216">
        <f>SUM(K226:K228)*K$5</f>
        <v>0</v>
      </c>
      <c r="L229" s="216">
        <f t="shared" ref="L229:O229" si="442">SUM(L226:L228)*L$5</f>
        <v>0</v>
      </c>
      <c r="M229" s="216">
        <f t="shared" si="442"/>
        <v>0</v>
      </c>
      <c r="N229" s="216">
        <f t="shared" si="442"/>
        <v>0</v>
      </c>
      <c r="O229" s="216">
        <f t="shared" si="442"/>
        <v>0</v>
      </c>
    </row>
    <row r="230" spans="1:15" x14ac:dyDescent="0.25">
      <c r="B230" s="219" t="s">
        <v>241</v>
      </c>
      <c r="C230" s="220">
        <f>'Proposed price build-up'!AJ23</f>
        <v>319.06442221914017</v>
      </c>
      <c r="D230" s="221">
        <f>SUM(D226:D229)</f>
        <v>319.06442221914017</v>
      </c>
      <c r="E230" s="221">
        <f t="shared" ref="E230:H230" si="443">SUM(E226:E229)</f>
        <v>319.06442221914017</v>
      </c>
      <c r="F230" s="221">
        <f t="shared" si="443"/>
        <v>322.01104936197544</v>
      </c>
      <c r="G230" s="221">
        <f t="shared" si="443"/>
        <v>328.27569974723122</v>
      </c>
      <c r="H230" s="221">
        <f t="shared" si="443"/>
        <v>337.6336228059352</v>
      </c>
      <c r="J230" s="220"/>
      <c r="K230" s="221">
        <f>SUM(K226:K229)</f>
        <v>0</v>
      </c>
      <c r="L230" s="221">
        <f t="shared" ref="L230:O230" si="444">SUM(L226:L229)</f>
        <v>0</v>
      </c>
      <c r="M230" s="221">
        <f t="shared" si="444"/>
        <v>0</v>
      </c>
      <c r="N230" s="221">
        <f t="shared" si="444"/>
        <v>0</v>
      </c>
      <c r="O230" s="221">
        <f t="shared" si="444"/>
        <v>0</v>
      </c>
    </row>
    <row r="231" spans="1:15" x14ac:dyDescent="0.25">
      <c r="B231" s="222" t="s">
        <v>242</v>
      </c>
      <c r="C231" s="216"/>
      <c r="D231" s="223">
        <f>'Forecast Revenue - Costs'!D56</f>
        <v>0</v>
      </c>
      <c r="E231" s="223">
        <f>'Forecast Revenue - Costs'!E56</f>
        <v>0</v>
      </c>
      <c r="F231" s="223">
        <f>'Forecast Revenue - Costs'!F56</f>
        <v>0</v>
      </c>
      <c r="G231" s="223">
        <f>'Forecast Revenue - Costs'!G56</f>
        <v>0</v>
      </c>
      <c r="H231" s="223">
        <f>'Forecast Revenue - Costs'!H56</f>
        <v>0</v>
      </c>
      <c r="J231" s="216"/>
      <c r="K231" s="223"/>
      <c r="L231" s="223"/>
      <c r="M231" s="223"/>
      <c r="N231" s="223"/>
      <c r="O231" s="223"/>
    </row>
    <row r="232" spans="1:15" x14ac:dyDescent="0.25">
      <c r="B232" s="209" t="s">
        <v>243</v>
      </c>
      <c r="C232" s="207"/>
      <c r="D232" s="208">
        <f>D230*D231</f>
        <v>0</v>
      </c>
      <c r="E232" s="208">
        <f t="shared" ref="E232:H232" si="445">E230*E231</f>
        <v>0</v>
      </c>
      <c r="F232" s="208">
        <f t="shared" si="445"/>
        <v>0</v>
      </c>
      <c r="G232" s="208">
        <f t="shared" si="445"/>
        <v>0</v>
      </c>
      <c r="H232" s="208">
        <f t="shared" si="445"/>
        <v>0</v>
      </c>
      <c r="J232" s="207"/>
      <c r="K232" s="208"/>
      <c r="L232" s="208"/>
      <c r="M232" s="208"/>
      <c r="N232" s="208"/>
      <c r="O232" s="208"/>
    </row>
    <row r="234" spans="1:15" x14ac:dyDescent="0.25">
      <c r="A234" s="224"/>
      <c r="B234" s="213" t="s">
        <v>265</v>
      </c>
      <c r="C234" s="194"/>
      <c r="D234" s="346" t="s">
        <v>240</v>
      </c>
      <c r="E234" s="347"/>
      <c r="F234" s="347"/>
      <c r="G234" s="347"/>
      <c r="H234" s="347"/>
      <c r="J234" s="194"/>
      <c r="K234" s="346" t="s">
        <v>240</v>
      </c>
      <c r="L234" s="347"/>
      <c r="M234" s="347"/>
      <c r="N234" s="347"/>
      <c r="O234" s="347"/>
    </row>
    <row r="235" spans="1:15" x14ac:dyDescent="0.25">
      <c r="B235" s="214" t="s">
        <v>208</v>
      </c>
      <c r="C235" s="215">
        <f>'Proposed price build-up'!AS7</f>
        <v>51.630298810072496</v>
      </c>
      <c r="D235" s="216">
        <f>C235*D$1</f>
        <v>51.630298810072496</v>
      </c>
      <c r="E235" s="216">
        <f t="shared" ref="E235:H235" si="446">D235*E$1</f>
        <v>51.630298810072496</v>
      </c>
      <c r="F235" s="216">
        <f t="shared" si="446"/>
        <v>52.19823209698329</v>
      </c>
      <c r="G235" s="216">
        <f t="shared" si="446"/>
        <v>53.405681601850702</v>
      </c>
      <c r="H235" s="216">
        <f t="shared" si="446"/>
        <v>55.209328871682814</v>
      </c>
      <c r="J235" s="215"/>
      <c r="K235" s="216">
        <f>J235*K$1</f>
        <v>0</v>
      </c>
      <c r="L235" s="216">
        <f t="shared" ref="L235:O235" si="447">K235*L$1</f>
        <v>0</v>
      </c>
      <c r="M235" s="216">
        <f t="shared" si="447"/>
        <v>0</v>
      </c>
      <c r="N235" s="216">
        <f t="shared" si="447"/>
        <v>0</v>
      </c>
      <c r="O235" s="216">
        <f t="shared" si="447"/>
        <v>0</v>
      </c>
    </row>
    <row r="236" spans="1:15" x14ac:dyDescent="0.25">
      <c r="B236" s="214" t="s">
        <v>209</v>
      </c>
      <c r="C236" s="215">
        <f>'Proposed price build-up'!AT7</f>
        <v>9.8662181441731587</v>
      </c>
      <c r="D236" s="216">
        <f>C236</f>
        <v>9.8662181441731587</v>
      </c>
      <c r="E236" s="216">
        <f t="shared" ref="E236:H236" si="448">D236</f>
        <v>9.8662181441731587</v>
      </c>
      <c r="F236" s="216">
        <f t="shared" si="448"/>
        <v>9.8662181441731587</v>
      </c>
      <c r="G236" s="216">
        <f t="shared" si="448"/>
        <v>9.8662181441731587</v>
      </c>
      <c r="H236" s="216">
        <f t="shared" si="448"/>
        <v>9.8662181441731587</v>
      </c>
      <c r="J236" s="215"/>
      <c r="K236" s="216">
        <f>J236</f>
        <v>0</v>
      </c>
      <c r="L236" s="216">
        <f t="shared" ref="L236:O237" si="449">K236</f>
        <v>0</v>
      </c>
      <c r="M236" s="216">
        <f t="shared" si="449"/>
        <v>0</v>
      </c>
      <c r="N236" s="216">
        <f t="shared" si="449"/>
        <v>0</v>
      </c>
      <c r="O236" s="216">
        <f t="shared" si="449"/>
        <v>0</v>
      </c>
    </row>
    <row r="237" spans="1:15" x14ac:dyDescent="0.25">
      <c r="B237" s="214" t="s">
        <v>210</v>
      </c>
      <c r="C237" s="215">
        <f>'Proposed price build-up'!AU7</f>
        <v>0</v>
      </c>
      <c r="D237" s="216">
        <f>C237</f>
        <v>0</v>
      </c>
      <c r="E237" s="216">
        <f t="shared" ref="E237:H237" si="450">D237</f>
        <v>0</v>
      </c>
      <c r="F237" s="216">
        <f t="shared" si="450"/>
        <v>0</v>
      </c>
      <c r="G237" s="216">
        <f t="shared" si="450"/>
        <v>0</v>
      </c>
      <c r="H237" s="216">
        <f t="shared" si="450"/>
        <v>0</v>
      </c>
      <c r="J237" s="215"/>
      <c r="K237" s="216">
        <f>J237</f>
        <v>0</v>
      </c>
      <c r="L237" s="216">
        <f t="shared" si="449"/>
        <v>0</v>
      </c>
      <c r="M237" s="216">
        <f t="shared" si="449"/>
        <v>0</v>
      </c>
      <c r="N237" s="216">
        <f t="shared" si="449"/>
        <v>0</v>
      </c>
      <c r="O237" s="216">
        <f t="shared" si="449"/>
        <v>0</v>
      </c>
    </row>
    <row r="238" spans="1:15" x14ac:dyDescent="0.25">
      <c r="B238" s="217" t="s">
        <v>237</v>
      </c>
      <c r="C238" s="359">
        <f>'Proposed price build-up'!AX7</f>
        <v>61.496516954245656</v>
      </c>
      <c r="D238" s="207">
        <f>SUM(D235:D237)</f>
        <v>61.496516954245656</v>
      </c>
      <c r="E238" s="207">
        <f t="shared" ref="E238:H238" si="451">SUM(E235:E237)</f>
        <v>61.496516954245656</v>
      </c>
      <c r="F238" s="207">
        <f t="shared" si="451"/>
        <v>62.06445024115645</v>
      </c>
      <c r="G238" s="207">
        <f t="shared" si="451"/>
        <v>63.271899746023863</v>
      </c>
      <c r="H238" s="207">
        <f t="shared" si="451"/>
        <v>65.075547015855975</v>
      </c>
      <c r="J238" s="218"/>
      <c r="K238" s="205">
        <f>SUM(K235:K237)</f>
        <v>0</v>
      </c>
      <c r="L238" s="205">
        <f t="shared" ref="L238:O238" si="452">SUM(L235:L237)</f>
        <v>0</v>
      </c>
      <c r="M238" s="205">
        <f t="shared" si="452"/>
        <v>0</v>
      </c>
      <c r="N238" s="205">
        <f t="shared" si="452"/>
        <v>0</v>
      </c>
      <c r="O238" s="205">
        <f t="shared" si="452"/>
        <v>0</v>
      </c>
    </row>
    <row r="239" spans="1:15" x14ac:dyDescent="0.25">
      <c r="B239" s="214" t="s">
        <v>214</v>
      </c>
      <c r="C239" s="215">
        <f>'Proposed price build-up'!AY7:AY7</f>
        <v>28.652863764574672</v>
      </c>
      <c r="D239" s="216">
        <f>D238*D$3</f>
        <v>28.652863764574672</v>
      </c>
      <c r="E239" s="216">
        <f t="shared" ref="E239:H239" si="453">E238*E$3</f>
        <v>28.652863764574672</v>
      </c>
      <c r="F239" s="216">
        <f t="shared" si="453"/>
        <v>28.917478996512592</v>
      </c>
      <c r="G239" s="216">
        <f t="shared" si="453"/>
        <v>29.480061852893058</v>
      </c>
      <c r="H239" s="216">
        <f t="shared" si="453"/>
        <v>30.32042911369739</v>
      </c>
      <c r="J239" s="215"/>
      <c r="K239" s="216">
        <f>K238*K$3</f>
        <v>0</v>
      </c>
      <c r="L239" s="216">
        <f t="shared" ref="L239:O239" si="454">L238*L$3</f>
        <v>0</v>
      </c>
      <c r="M239" s="216">
        <f t="shared" si="454"/>
        <v>0</v>
      </c>
      <c r="N239" s="216">
        <f t="shared" si="454"/>
        <v>0</v>
      </c>
      <c r="O239" s="216">
        <f t="shared" si="454"/>
        <v>0</v>
      </c>
    </row>
    <row r="240" spans="1:15" x14ac:dyDescent="0.25">
      <c r="B240" s="214" t="s">
        <v>215</v>
      </c>
      <c r="C240" s="215">
        <f>'Proposed price build-up'!AZ7</f>
        <v>9.8626628823721081</v>
      </c>
      <c r="D240" s="216">
        <f>D238*D$4</f>
        <v>9.8626628823721081</v>
      </c>
      <c r="E240" s="216">
        <f t="shared" ref="E240:H240" si="455">E238*E$4</f>
        <v>9.8626628823721081</v>
      </c>
      <c r="F240" s="216">
        <f t="shared" si="455"/>
        <v>9.9537466514357469</v>
      </c>
      <c r="G240" s="216">
        <f t="shared" si="455"/>
        <v>10.147394487179918</v>
      </c>
      <c r="H240" s="216">
        <f t="shared" si="455"/>
        <v>10.436659080722672</v>
      </c>
      <c r="J240" s="215"/>
      <c r="K240" s="216">
        <f>K238*K$4</f>
        <v>0</v>
      </c>
      <c r="L240" s="216">
        <f t="shared" ref="L240:O240" si="456">L238*L$4</f>
        <v>0</v>
      </c>
      <c r="M240" s="216">
        <f t="shared" si="456"/>
        <v>0</v>
      </c>
      <c r="N240" s="216">
        <f t="shared" si="456"/>
        <v>0</v>
      </c>
      <c r="O240" s="216">
        <f t="shared" si="456"/>
        <v>0</v>
      </c>
    </row>
    <row r="241" spans="1:15" x14ac:dyDescent="0.25">
      <c r="B241" s="214" t="s">
        <v>216</v>
      </c>
      <c r="C241" s="215">
        <f>'Proposed price build-up'!BA7</f>
        <v>6.3427638051876247</v>
      </c>
      <c r="D241" s="216">
        <f>SUM(D238:D240)*D$5</f>
        <v>6.3427638051876247</v>
      </c>
      <c r="E241" s="216">
        <f t="shared" ref="E241:H241" si="457">SUM(E238:E240)*E$5</f>
        <v>6.3427638051876247</v>
      </c>
      <c r="F241" s="216">
        <f t="shared" si="457"/>
        <v>6.4013405648870272</v>
      </c>
      <c r="G241" s="216">
        <f t="shared" si="457"/>
        <v>6.5258771629802625</v>
      </c>
      <c r="H241" s="216">
        <f t="shared" si="457"/>
        <v>6.7119057250357068</v>
      </c>
      <c r="J241" s="215"/>
      <c r="K241" s="216">
        <f>SUM(K238:K240)*K$5</f>
        <v>0</v>
      </c>
      <c r="L241" s="216">
        <f t="shared" ref="L241:O241" si="458">SUM(L238:L240)*L$5</f>
        <v>0</v>
      </c>
      <c r="M241" s="216">
        <f t="shared" si="458"/>
        <v>0</v>
      </c>
      <c r="N241" s="216">
        <f t="shared" si="458"/>
        <v>0</v>
      </c>
      <c r="O241" s="216">
        <f t="shared" si="458"/>
        <v>0</v>
      </c>
    </row>
    <row r="242" spans="1:15" x14ac:dyDescent="0.25">
      <c r="B242" s="219" t="s">
        <v>241</v>
      </c>
      <c r="C242" s="220">
        <f>'Proposed price build-up'!BB7</f>
        <v>106.35480740638006</v>
      </c>
      <c r="D242" s="221">
        <f>SUM(D238:D241)</f>
        <v>106.35480740638006</v>
      </c>
      <c r="E242" s="221">
        <f t="shared" ref="E242:H242" si="459">SUM(E238:E241)</f>
        <v>106.35480740638006</v>
      </c>
      <c r="F242" s="221">
        <f t="shared" si="459"/>
        <v>107.33701645399182</v>
      </c>
      <c r="G242" s="221">
        <f t="shared" si="459"/>
        <v>109.42523324907711</v>
      </c>
      <c r="H242" s="221">
        <f t="shared" si="459"/>
        <v>112.54454093531174</v>
      </c>
      <c r="J242" s="220"/>
      <c r="K242" s="221">
        <f>SUM(K238:K241)</f>
        <v>0</v>
      </c>
      <c r="L242" s="221">
        <f t="shared" ref="L242:O242" si="460">SUM(L238:L241)</f>
        <v>0</v>
      </c>
      <c r="M242" s="221">
        <f t="shared" si="460"/>
        <v>0</v>
      </c>
      <c r="N242" s="221">
        <f t="shared" si="460"/>
        <v>0</v>
      </c>
      <c r="O242" s="221">
        <f t="shared" si="460"/>
        <v>0</v>
      </c>
    </row>
    <row r="243" spans="1:15" x14ac:dyDescent="0.25">
      <c r="B243" s="222" t="s">
        <v>242</v>
      </c>
      <c r="C243" s="216"/>
      <c r="D243" s="223">
        <f>'Forecast Revenue - Costs'!D57</f>
        <v>95</v>
      </c>
      <c r="E243" s="223">
        <f>'Forecast Revenue - Costs'!E57</f>
        <v>95</v>
      </c>
      <c r="F243" s="223">
        <f>'Forecast Revenue - Costs'!F57</f>
        <v>95</v>
      </c>
      <c r="G243" s="223">
        <f>'Forecast Revenue - Costs'!G57</f>
        <v>95</v>
      </c>
      <c r="H243" s="223">
        <f>'Forecast Revenue - Costs'!H57</f>
        <v>95</v>
      </c>
      <c r="J243" s="216"/>
      <c r="K243" s="223"/>
      <c r="L243" s="223"/>
      <c r="M243" s="223"/>
      <c r="N243" s="223"/>
      <c r="O243" s="223"/>
    </row>
    <row r="244" spans="1:15" x14ac:dyDescent="0.25">
      <c r="B244" s="209" t="s">
        <v>243</v>
      </c>
      <c r="C244" s="207"/>
      <c r="D244" s="208">
        <f>D242*D243</f>
        <v>10103.706703606105</v>
      </c>
      <c r="E244" s="208">
        <f t="shared" ref="E244:H244" si="461">E242*E243</f>
        <v>10103.706703606105</v>
      </c>
      <c r="F244" s="208">
        <f t="shared" si="461"/>
        <v>10197.016563129224</v>
      </c>
      <c r="G244" s="208">
        <f t="shared" si="461"/>
        <v>10395.397158662325</v>
      </c>
      <c r="H244" s="208">
        <f t="shared" si="461"/>
        <v>10691.731388854616</v>
      </c>
      <c r="J244" s="207"/>
      <c r="K244" s="208"/>
      <c r="L244" s="208"/>
      <c r="M244" s="208"/>
      <c r="N244" s="208"/>
      <c r="O244" s="208"/>
    </row>
    <row r="246" spans="1:15" x14ac:dyDescent="0.25">
      <c r="A246" s="224"/>
      <c r="B246" s="213" t="s">
        <v>266</v>
      </c>
      <c r="C246" s="194"/>
      <c r="D246" s="346" t="s">
        <v>240</v>
      </c>
      <c r="E246" s="347"/>
      <c r="F246" s="347"/>
      <c r="G246" s="347"/>
      <c r="H246" s="347"/>
      <c r="J246" s="194"/>
      <c r="K246" s="346" t="s">
        <v>240</v>
      </c>
      <c r="L246" s="347"/>
      <c r="M246" s="347"/>
      <c r="N246" s="347"/>
      <c r="O246" s="347"/>
    </row>
    <row r="247" spans="1:15" x14ac:dyDescent="0.25">
      <c r="B247" s="214" t="s">
        <v>208</v>
      </c>
      <c r="C247" s="215">
        <f>'Proposed price build-up'!AS8</f>
        <v>123.91271714417398</v>
      </c>
      <c r="D247" s="216">
        <f>C247*D$1</f>
        <v>123.91271714417398</v>
      </c>
      <c r="E247" s="216">
        <f t="shared" ref="E247" si="462">D247*E$1</f>
        <v>123.91271714417398</v>
      </c>
      <c r="F247" s="216">
        <f t="shared" ref="F247" si="463">E247*F$1</f>
        <v>125.27575703275988</v>
      </c>
      <c r="G247" s="216">
        <f t="shared" ref="G247" si="464">F247*G$1</f>
        <v>128.17363584444169</v>
      </c>
      <c r="H247" s="216">
        <f t="shared" ref="H247" si="465">G247*H$1</f>
        <v>132.50238929203877</v>
      </c>
      <c r="J247" s="215"/>
      <c r="K247" s="216">
        <f>J247*K$1</f>
        <v>0</v>
      </c>
      <c r="L247" s="216">
        <f t="shared" ref="L247" si="466">K247*L$1</f>
        <v>0</v>
      </c>
      <c r="M247" s="216">
        <f t="shared" ref="M247" si="467">L247*M$1</f>
        <v>0</v>
      </c>
      <c r="N247" s="216">
        <f t="shared" ref="N247" si="468">M247*N$1</f>
        <v>0</v>
      </c>
      <c r="O247" s="216">
        <f t="shared" ref="O247" si="469">N247*O$1</f>
        <v>0</v>
      </c>
    </row>
    <row r="248" spans="1:15" x14ac:dyDescent="0.25">
      <c r="B248" s="214" t="s">
        <v>209</v>
      </c>
      <c r="C248" s="215">
        <f>'Proposed price build-up'!AT8</f>
        <v>23.678923546015579</v>
      </c>
      <c r="D248" s="216">
        <f>C248</f>
        <v>23.678923546015579</v>
      </c>
      <c r="E248" s="216">
        <f t="shared" ref="E248:H248" si="470">D248</f>
        <v>23.678923546015579</v>
      </c>
      <c r="F248" s="216">
        <f t="shared" si="470"/>
        <v>23.678923546015579</v>
      </c>
      <c r="G248" s="216">
        <f t="shared" si="470"/>
        <v>23.678923546015579</v>
      </c>
      <c r="H248" s="216">
        <f t="shared" si="470"/>
        <v>23.678923546015579</v>
      </c>
      <c r="J248" s="215"/>
      <c r="K248" s="216">
        <f>J248</f>
        <v>0</v>
      </c>
      <c r="L248" s="216">
        <f t="shared" ref="L248:L249" si="471">K248</f>
        <v>0</v>
      </c>
      <c r="M248" s="216">
        <f t="shared" ref="M248:M249" si="472">L248</f>
        <v>0</v>
      </c>
      <c r="N248" s="216">
        <f t="shared" ref="N248:N249" si="473">M248</f>
        <v>0</v>
      </c>
      <c r="O248" s="216">
        <f t="shared" ref="O248:O249" si="474">N248</f>
        <v>0</v>
      </c>
    </row>
    <row r="249" spans="1:15" x14ac:dyDescent="0.25">
      <c r="B249" s="214" t="s">
        <v>210</v>
      </c>
      <c r="C249" s="215">
        <f>'Proposed price build-up'!AU8</f>
        <v>0</v>
      </c>
      <c r="D249" s="216">
        <f>C249</f>
        <v>0</v>
      </c>
      <c r="E249" s="216">
        <f t="shared" ref="E249" si="475">D249</f>
        <v>0</v>
      </c>
      <c r="F249" s="216">
        <f t="shared" ref="F249" si="476">E249</f>
        <v>0</v>
      </c>
      <c r="G249" s="216">
        <f t="shared" ref="G249" si="477">F249</f>
        <v>0</v>
      </c>
      <c r="H249" s="216">
        <f t="shared" ref="H249" si="478">G249</f>
        <v>0</v>
      </c>
      <c r="J249" s="215"/>
      <c r="K249" s="216">
        <f>J249</f>
        <v>0</v>
      </c>
      <c r="L249" s="216">
        <f t="shared" si="471"/>
        <v>0</v>
      </c>
      <c r="M249" s="216">
        <f t="shared" si="472"/>
        <v>0</v>
      </c>
      <c r="N249" s="216">
        <f t="shared" si="473"/>
        <v>0</v>
      </c>
      <c r="O249" s="216">
        <f t="shared" si="474"/>
        <v>0</v>
      </c>
    </row>
    <row r="250" spans="1:15" x14ac:dyDescent="0.25">
      <c r="B250" s="217" t="s">
        <v>237</v>
      </c>
      <c r="C250" s="359">
        <f>'Proposed price build-up'!AX8</f>
        <v>147.59164069018956</v>
      </c>
      <c r="D250" s="207">
        <f>SUM(D247:D249)</f>
        <v>147.59164069018956</v>
      </c>
      <c r="E250" s="207">
        <f t="shared" ref="E250:H250" si="479">SUM(E247:E249)</f>
        <v>147.59164069018956</v>
      </c>
      <c r="F250" s="207">
        <f t="shared" si="479"/>
        <v>148.95468057877545</v>
      </c>
      <c r="G250" s="207">
        <f t="shared" si="479"/>
        <v>151.85255939045726</v>
      </c>
      <c r="H250" s="207">
        <f t="shared" si="479"/>
        <v>156.18131283805434</v>
      </c>
      <c r="J250" s="218"/>
      <c r="K250" s="205">
        <f>SUM(K247:K249)</f>
        <v>0</v>
      </c>
      <c r="L250" s="205">
        <f t="shared" ref="L250:O250" si="480">SUM(L247:L249)</f>
        <v>0</v>
      </c>
      <c r="M250" s="205">
        <f t="shared" si="480"/>
        <v>0</v>
      </c>
      <c r="N250" s="205">
        <f t="shared" si="480"/>
        <v>0</v>
      </c>
      <c r="O250" s="205">
        <f t="shared" si="480"/>
        <v>0</v>
      </c>
    </row>
    <row r="251" spans="1:15" x14ac:dyDescent="0.25">
      <c r="B251" s="214" t="s">
        <v>214</v>
      </c>
      <c r="C251" s="215">
        <f>'Proposed price build-up'!AY8</f>
        <v>68.766873034979213</v>
      </c>
      <c r="D251" s="216">
        <f>D250*D$3</f>
        <v>68.766873034979213</v>
      </c>
      <c r="E251" s="216">
        <f t="shared" ref="E251:H251" si="481">E250*E$3</f>
        <v>68.766873034979213</v>
      </c>
      <c r="F251" s="216">
        <f t="shared" si="481"/>
        <v>69.401949591630213</v>
      </c>
      <c r="G251" s="216">
        <f t="shared" si="481"/>
        <v>70.752148446943337</v>
      </c>
      <c r="H251" s="216">
        <f t="shared" si="481"/>
        <v>72.76902987287373</v>
      </c>
      <c r="J251" s="215"/>
      <c r="K251" s="216">
        <f>K250*K$3</f>
        <v>0</v>
      </c>
      <c r="L251" s="216">
        <f t="shared" ref="L251:O251" si="482">L250*L$3</f>
        <v>0</v>
      </c>
      <c r="M251" s="216">
        <f t="shared" si="482"/>
        <v>0</v>
      </c>
      <c r="N251" s="216">
        <f t="shared" si="482"/>
        <v>0</v>
      </c>
      <c r="O251" s="216">
        <f t="shared" si="482"/>
        <v>0</v>
      </c>
    </row>
    <row r="252" spans="1:15" x14ac:dyDescent="0.25">
      <c r="B252" s="214" t="s">
        <v>215</v>
      </c>
      <c r="C252" s="215">
        <f>'Proposed price build-up'!AZ8</f>
        <v>23.670390917693059</v>
      </c>
      <c r="D252" s="216">
        <f>D250*D$4</f>
        <v>23.670390917693059</v>
      </c>
      <c r="E252" s="216">
        <f t="shared" ref="E252:H252" si="483">E250*E$4</f>
        <v>23.670390917693059</v>
      </c>
      <c r="F252" s="216">
        <f t="shared" si="483"/>
        <v>23.88899196344579</v>
      </c>
      <c r="G252" s="216">
        <f t="shared" si="483"/>
        <v>24.353746769231801</v>
      </c>
      <c r="H252" s="216">
        <f t="shared" si="483"/>
        <v>25.047981793734415</v>
      </c>
      <c r="J252" s="215"/>
      <c r="K252" s="216">
        <f>K250*K$4</f>
        <v>0</v>
      </c>
      <c r="L252" s="216">
        <f t="shared" ref="L252:O252" si="484">L250*L$4</f>
        <v>0</v>
      </c>
      <c r="M252" s="216">
        <f t="shared" si="484"/>
        <v>0</v>
      </c>
      <c r="N252" s="216">
        <f t="shared" si="484"/>
        <v>0</v>
      </c>
      <c r="O252" s="216">
        <f t="shared" si="484"/>
        <v>0</v>
      </c>
    </row>
    <row r="253" spans="1:15" x14ac:dyDescent="0.25">
      <c r="B253" s="214" t="s">
        <v>216</v>
      </c>
      <c r="C253" s="215">
        <f>'Proposed price build-up'!BA8</f>
        <v>15.2226331324503</v>
      </c>
      <c r="D253" s="216">
        <f>SUM(D250:D252)*D$5</f>
        <v>15.2226331324503</v>
      </c>
      <c r="E253" s="216">
        <f t="shared" ref="E253:H253" si="485">SUM(E250:E252)*E$5</f>
        <v>15.2226331324503</v>
      </c>
      <c r="F253" s="216">
        <f t="shared" si="485"/>
        <v>15.36321735572886</v>
      </c>
      <c r="G253" s="216">
        <f t="shared" si="485"/>
        <v>15.662105191152628</v>
      </c>
      <c r="H253" s="216">
        <f t="shared" si="485"/>
        <v>16.108573740085696</v>
      </c>
      <c r="J253" s="215"/>
      <c r="K253" s="216">
        <f>SUM(K250:K252)*K$5</f>
        <v>0</v>
      </c>
      <c r="L253" s="216">
        <f t="shared" ref="L253:O253" si="486">SUM(L250:L252)*L$5</f>
        <v>0</v>
      </c>
      <c r="M253" s="216">
        <f t="shared" si="486"/>
        <v>0</v>
      </c>
      <c r="N253" s="216">
        <f t="shared" si="486"/>
        <v>0</v>
      </c>
      <c r="O253" s="216">
        <f t="shared" si="486"/>
        <v>0</v>
      </c>
    </row>
    <row r="254" spans="1:15" x14ac:dyDescent="0.25">
      <c r="B254" s="219" t="s">
        <v>241</v>
      </c>
      <c r="C254" s="220">
        <f>'Proposed price build-up'!BB8</f>
        <v>255.25153777531216</v>
      </c>
      <c r="D254" s="221">
        <f>SUM(D250:D253)</f>
        <v>255.25153777531216</v>
      </c>
      <c r="E254" s="221">
        <f t="shared" ref="E254:H254" si="487">SUM(E250:E253)</f>
        <v>255.25153777531216</v>
      </c>
      <c r="F254" s="221">
        <f t="shared" si="487"/>
        <v>257.6088394895803</v>
      </c>
      <c r="G254" s="221">
        <f t="shared" si="487"/>
        <v>262.62055979778506</v>
      </c>
      <c r="H254" s="221">
        <f t="shared" si="487"/>
        <v>270.10689824474815</v>
      </c>
      <c r="J254" s="220"/>
      <c r="K254" s="221">
        <f>SUM(K250:K253)</f>
        <v>0</v>
      </c>
      <c r="L254" s="221">
        <f t="shared" ref="L254:O254" si="488">SUM(L250:L253)</f>
        <v>0</v>
      </c>
      <c r="M254" s="221">
        <f t="shared" si="488"/>
        <v>0</v>
      </c>
      <c r="N254" s="221">
        <f t="shared" si="488"/>
        <v>0</v>
      </c>
      <c r="O254" s="221">
        <f t="shared" si="488"/>
        <v>0</v>
      </c>
    </row>
    <row r="255" spans="1:15" x14ac:dyDescent="0.25">
      <c r="B255" s="222" t="s">
        <v>242</v>
      </c>
      <c r="C255" s="216"/>
      <c r="D255" s="223">
        <f>'Forecast Revenue - Costs'!D58</f>
        <v>200</v>
      </c>
      <c r="E255" s="223">
        <f>'Forecast Revenue - Costs'!E58</f>
        <v>200</v>
      </c>
      <c r="F255" s="223">
        <f>'Forecast Revenue - Costs'!F58</f>
        <v>200</v>
      </c>
      <c r="G255" s="223">
        <f>'Forecast Revenue - Costs'!G58</f>
        <v>200</v>
      </c>
      <c r="H255" s="223">
        <f>'Forecast Revenue - Costs'!H58</f>
        <v>200</v>
      </c>
      <c r="J255" s="216"/>
      <c r="K255" s="223"/>
      <c r="L255" s="223"/>
      <c r="M255" s="223"/>
      <c r="N255" s="223"/>
      <c r="O255" s="223"/>
    </row>
    <row r="256" spans="1:15" x14ac:dyDescent="0.25">
      <c r="B256" s="209" t="s">
        <v>243</v>
      </c>
      <c r="C256" s="207"/>
      <c r="D256" s="208">
        <f>D254*D255</f>
        <v>51050.307555062434</v>
      </c>
      <c r="E256" s="208">
        <f t="shared" ref="E256:H256" si="489">E254*E255</f>
        <v>51050.307555062434</v>
      </c>
      <c r="F256" s="208">
        <f t="shared" si="489"/>
        <v>51521.767897916063</v>
      </c>
      <c r="G256" s="208">
        <f t="shared" si="489"/>
        <v>52524.111959557013</v>
      </c>
      <c r="H256" s="208">
        <f t="shared" si="489"/>
        <v>54021.379648949631</v>
      </c>
      <c r="J256" s="207"/>
      <c r="K256" s="208"/>
      <c r="L256" s="208"/>
      <c r="M256" s="208"/>
      <c r="N256" s="208"/>
      <c r="O256" s="208"/>
    </row>
    <row r="258" spans="1:15" x14ac:dyDescent="0.25">
      <c r="A258" s="224"/>
      <c r="B258" s="213" t="s">
        <v>267</v>
      </c>
      <c r="C258" s="194"/>
      <c r="D258" s="346" t="s">
        <v>240</v>
      </c>
      <c r="E258" s="347"/>
      <c r="F258" s="347"/>
      <c r="G258" s="347"/>
      <c r="H258" s="347"/>
      <c r="J258" s="194"/>
      <c r="K258" s="346" t="s">
        <v>240</v>
      </c>
      <c r="L258" s="347"/>
      <c r="M258" s="347"/>
      <c r="N258" s="347"/>
      <c r="O258" s="347"/>
    </row>
    <row r="259" spans="1:15" x14ac:dyDescent="0.25">
      <c r="B259" s="214" t="s">
        <v>208</v>
      </c>
      <c r="C259" s="215">
        <f>'Proposed price build-up'!AS9</f>
        <v>258.15149405036249</v>
      </c>
      <c r="D259" s="216">
        <f>C259*D$1</f>
        <v>258.15149405036249</v>
      </c>
      <c r="E259" s="216">
        <f t="shared" ref="E259" si="490">D259*E$1</f>
        <v>258.15149405036249</v>
      </c>
      <c r="F259" s="216">
        <f t="shared" ref="F259" si="491">E259*F$1</f>
        <v>260.99116048491646</v>
      </c>
      <c r="G259" s="216">
        <f t="shared" ref="G259" si="492">F259*G$1</f>
        <v>267.02840800925355</v>
      </c>
      <c r="H259" s="216">
        <f t="shared" ref="H259" si="493">G259*H$1</f>
        <v>276.04664435841414</v>
      </c>
      <c r="J259" s="215"/>
      <c r="K259" s="216">
        <f>J259*K$1</f>
        <v>0</v>
      </c>
      <c r="L259" s="216">
        <f t="shared" ref="L259" si="494">K259*L$1</f>
        <v>0</v>
      </c>
      <c r="M259" s="216">
        <f t="shared" ref="M259" si="495">L259*M$1</f>
        <v>0</v>
      </c>
      <c r="N259" s="216">
        <f t="shared" ref="N259" si="496">M259*N$1</f>
        <v>0</v>
      </c>
      <c r="O259" s="216">
        <f t="shared" ref="O259" si="497">N259*O$1</f>
        <v>0</v>
      </c>
    </row>
    <row r="260" spans="1:15" x14ac:dyDescent="0.25">
      <c r="B260" s="214" t="s">
        <v>209</v>
      </c>
      <c r="C260" s="215">
        <f>'Proposed price build-up'!AT9</f>
        <v>49.331090720865795</v>
      </c>
      <c r="D260" s="216">
        <f>C260</f>
        <v>49.331090720865795</v>
      </c>
      <c r="E260" s="216">
        <f t="shared" ref="E260:H260" si="498">D260</f>
        <v>49.331090720865795</v>
      </c>
      <c r="F260" s="216">
        <f t="shared" si="498"/>
        <v>49.331090720865795</v>
      </c>
      <c r="G260" s="216">
        <f t="shared" si="498"/>
        <v>49.331090720865795</v>
      </c>
      <c r="H260" s="216">
        <f t="shared" si="498"/>
        <v>49.331090720865795</v>
      </c>
      <c r="J260" s="215"/>
      <c r="K260" s="216">
        <f>J260</f>
        <v>0</v>
      </c>
      <c r="L260" s="216">
        <f t="shared" ref="L260:L261" si="499">K260</f>
        <v>0</v>
      </c>
      <c r="M260" s="216">
        <f t="shared" ref="M260:M261" si="500">L260</f>
        <v>0</v>
      </c>
      <c r="N260" s="216">
        <f t="shared" ref="N260:N261" si="501">M260</f>
        <v>0</v>
      </c>
      <c r="O260" s="216">
        <f t="shared" ref="O260:O261" si="502">N260</f>
        <v>0</v>
      </c>
    </row>
    <row r="261" spans="1:15" x14ac:dyDescent="0.25">
      <c r="B261" s="214" t="s">
        <v>210</v>
      </c>
      <c r="C261" s="225">
        <f>'Proposed price build-up'!AU16</f>
        <v>0</v>
      </c>
      <c r="D261" s="216">
        <f>C261</f>
        <v>0</v>
      </c>
      <c r="E261" s="216">
        <f t="shared" ref="E261" si="503">D261</f>
        <v>0</v>
      </c>
      <c r="F261" s="216">
        <f t="shared" ref="F261" si="504">E261</f>
        <v>0</v>
      </c>
      <c r="G261" s="216">
        <f t="shared" ref="G261" si="505">F261</f>
        <v>0</v>
      </c>
      <c r="H261" s="216">
        <f t="shared" ref="H261" si="506">G261</f>
        <v>0</v>
      </c>
      <c r="J261" s="215"/>
      <c r="K261" s="216">
        <f>J261</f>
        <v>0</v>
      </c>
      <c r="L261" s="216">
        <f t="shared" si="499"/>
        <v>0</v>
      </c>
      <c r="M261" s="216">
        <f t="shared" si="500"/>
        <v>0</v>
      </c>
      <c r="N261" s="216">
        <f t="shared" si="501"/>
        <v>0</v>
      </c>
      <c r="O261" s="216">
        <f t="shared" si="502"/>
        <v>0</v>
      </c>
    </row>
    <row r="262" spans="1:15" x14ac:dyDescent="0.25">
      <c r="B262" s="217" t="s">
        <v>237</v>
      </c>
      <c r="C262" s="359">
        <f>'Proposed price build-up'!AX9</f>
        <v>307.48258477122829</v>
      </c>
      <c r="D262" s="207">
        <f>SUM(D259:D261)</f>
        <v>307.48258477122829</v>
      </c>
      <c r="E262" s="207">
        <f t="shared" ref="E262:H262" si="507">SUM(E259:E261)</f>
        <v>307.48258477122829</v>
      </c>
      <c r="F262" s="207">
        <f t="shared" si="507"/>
        <v>310.32225120578227</v>
      </c>
      <c r="G262" s="207">
        <f t="shared" si="507"/>
        <v>316.35949873011936</v>
      </c>
      <c r="H262" s="207">
        <f t="shared" si="507"/>
        <v>325.37773507927994</v>
      </c>
      <c r="J262" s="218"/>
      <c r="K262" s="205">
        <f>SUM(K259:K261)</f>
        <v>0</v>
      </c>
      <c r="L262" s="205">
        <f t="shared" ref="L262:O262" si="508">SUM(L259:L261)</f>
        <v>0</v>
      </c>
      <c r="M262" s="205">
        <f t="shared" si="508"/>
        <v>0</v>
      </c>
      <c r="N262" s="205">
        <f t="shared" si="508"/>
        <v>0</v>
      </c>
      <c r="O262" s="205">
        <f t="shared" si="508"/>
        <v>0</v>
      </c>
    </row>
    <row r="263" spans="1:15" x14ac:dyDescent="0.25">
      <c r="B263" s="214" t="s">
        <v>214</v>
      </c>
      <c r="C263" s="215">
        <f>'Proposed price build-up'!AY9</f>
        <v>143.26431882287335</v>
      </c>
      <c r="D263" s="216">
        <f>D262*D$3</f>
        <v>143.26431882287335</v>
      </c>
      <c r="E263" s="216">
        <f t="shared" ref="E263:H263" si="509">E262*E$3</f>
        <v>143.26431882287335</v>
      </c>
      <c r="F263" s="216">
        <f t="shared" si="509"/>
        <v>144.58739498256298</v>
      </c>
      <c r="G263" s="216">
        <f t="shared" si="509"/>
        <v>147.40030926446531</v>
      </c>
      <c r="H263" s="216">
        <f t="shared" si="509"/>
        <v>151.60214556848697</v>
      </c>
      <c r="J263" s="215"/>
      <c r="K263" s="216">
        <f>K262*K$3</f>
        <v>0</v>
      </c>
      <c r="L263" s="216">
        <f t="shared" ref="L263:O263" si="510">L262*L$3</f>
        <v>0</v>
      </c>
      <c r="M263" s="216">
        <f t="shared" si="510"/>
        <v>0</v>
      </c>
      <c r="N263" s="216">
        <f t="shared" si="510"/>
        <v>0</v>
      </c>
      <c r="O263" s="216">
        <f t="shared" si="510"/>
        <v>0</v>
      </c>
    </row>
    <row r="264" spans="1:15" x14ac:dyDescent="0.25">
      <c r="B264" s="214" t="s">
        <v>215</v>
      </c>
      <c r="C264" s="215">
        <f>'Proposed price build-up'!AZ9</f>
        <v>49.313314411860539</v>
      </c>
      <c r="D264" s="216">
        <f>D262*D$4</f>
        <v>49.313314411860539</v>
      </c>
      <c r="E264" s="216">
        <f t="shared" ref="E264:H264" si="511">E262*E$4</f>
        <v>49.313314411860539</v>
      </c>
      <c r="F264" s="216">
        <f t="shared" si="511"/>
        <v>49.768733257178738</v>
      </c>
      <c r="G264" s="216">
        <f t="shared" si="511"/>
        <v>50.736972435899595</v>
      </c>
      <c r="H264" s="216">
        <f t="shared" si="511"/>
        <v>52.183295403613371</v>
      </c>
      <c r="J264" s="215"/>
      <c r="K264" s="216">
        <f>K262*K$4</f>
        <v>0</v>
      </c>
      <c r="L264" s="216">
        <f t="shared" ref="L264:O264" si="512">L262*L$4</f>
        <v>0</v>
      </c>
      <c r="M264" s="216">
        <f t="shared" si="512"/>
        <v>0</v>
      </c>
      <c r="N264" s="216">
        <f t="shared" si="512"/>
        <v>0</v>
      </c>
      <c r="O264" s="216">
        <f t="shared" si="512"/>
        <v>0</v>
      </c>
    </row>
    <row r="265" spans="1:15" x14ac:dyDescent="0.25">
      <c r="B265" s="214" t="s">
        <v>216</v>
      </c>
      <c r="C265" s="215">
        <f>'Proposed price build-up'!BA9</f>
        <v>31.713819025938122</v>
      </c>
      <c r="D265" s="216">
        <f>SUM(D262:D264)*D$5</f>
        <v>31.713819025938122</v>
      </c>
      <c r="E265" s="216">
        <f t="shared" ref="E265:H265" si="513">SUM(E262:E264)*E$5</f>
        <v>31.713819025938122</v>
      </c>
      <c r="F265" s="216">
        <f t="shared" si="513"/>
        <v>32.006702824435138</v>
      </c>
      <c r="G265" s="216">
        <f t="shared" si="513"/>
        <v>32.629385814901312</v>
      </c>
      <c r="H265" s="216">
        <f t="shared" si="513"/>
        <v>33.559528625178537</v>
      </c>
      <c r="J265" s="215"/>
      <c r="K265" s="216">
        <f>SUM(K262:K264)*K$5</f>
        <v>0</v>
      </c>
      <c r="L265" s="216">
        <f t="shared" ref="L265:O265" si="514">SUM(L262:L264)*L$5</f>
        <v>0</v>
      </c>
      <c r="M265" s="216">
        <f t="shared" si="514"/>
        <v>0</v>
      </c>
      <c r="N265" s="216">
        <f t="shared" si="514"/>
        <v>0</v>
      </c>
      <c r="O265" s="216">
        <f t="shared" si="514"/>
        <v>0</v>
      </c>
    </row>
    <row r="266" spans="1:15" x14ac:dyDescent="0.25">
      <c r="B266" s="219" t="s">
        <v>241</v>
      </c>
      <c r="C266" s="220">
        <f>'Proposed price build-up'!BB9</f>
        <v>531.77403703190032</v>
      </c>
      <c r="D266" s="221">
        <f>SUM(D262:D265)</f>
        <v>531.77403703190032</v>
      </c>
      <c r="E266" s="221">
        <f t="shared" ref="E266:H266" si="515">SUM(E262:E265)</f>
        <v>531.77403703190032</v>
      </c>
      <c r="F266" s="221">
        <f t="shared" si="515"/>
        <v>536.68508226995914</v>
      </c>
      <c r="G266" s="221">
        <f t="shared" si="515"/>
        <v>547.12616624538555</v>
      </c>
      <c r="H266" s="221">
        <f t="shared" si="515"/>
        <v>562.72270467655881</v>
      </c>
      <c r="J266" s="220"/>
      <c r="K266" s="221">
        <f>SUM(K262:K265)</f>
        <v>0</v>
      </c>
      <c r="L266" s="221">
        <f t="shared" ref="L266:O266" si="516">SUM(L262:L265)</f>
        <v>0</v>
      </c>
      <c r="M266" s="221">
        <f t="shared" si="516"/>
        <v>0</v>
      </c>
      <c r="N266" s="221">
        <f t="shared" si="516"/>
        <v>0</v>
      </c>
      <c r="O266" s="221">
        <f t="shared" si="516"/>
        <v>0</v>
      </c>
    </row>
    <row r="267" spans="1:15" x14ac:dyDescent="0.25">
      <c r="B267" s="222" t="s">
        <v>242</v>
      </c>
      <c r="C267" s="216"/>
      <c r="D267" s="223">
        <f>'Forecast Revenue - Costs'!D59</f>
        <v>0</v>
      </c>
      <c r="E267" s="223">
        <f>'Forecast Revenue - Costs'!E59</f>
        <v>0</v>
      </c>
      <c r="F267" s="223">
        <f>'Forecast Revenue - Costs'!F59</f>
        <v>0</v>
      </c>
      <c r="G267" s="223">
        <f>'Forecast Revenue - Costs'!G59</f>
        <v>0</v>
      </c>
      <c r="H267" s="223">
        <f>'Forecast Revenue - Costs'!H59</f>
        <v>0</v>
      </c>
      <c r="J267" s="216"/>
      <c r="K267" s="223"/>
      <c r="L267" s="223"/>
      <c r="M267" s="223"/>
      <c r="N267" s="223"/>
      <c r="O267" s="223"/>
    </row>
    <row r="268" spans="1:15" x14ac:dyDescent="0.25">
      <c r="B268" s="209" t="s">
        <v>243</v>
      </c>
      <c r="C268" s="207"/>
      <c r="D268" s="208">
        <f>D266*D267</f>
        <v>0</v>
      </c>
      <c r="E268" s="208">
        <f t="shared" ref="E268:H268" si="517">E266*E267</f>
        <v>0</v>
      </c>
      <c r="F268" s="208">
        <f t="shared" si="517"/>
        <v>0</v>
      </c>
      <c r="G268" s="208">
        <f t="shared" si="517"/>
        <v>0</v>
      </c>
      <c r="H268" s="208">
        <f t="shared" si="517"/>
        <v>0</v>
      </c>
      <c r="J268" s="207"/>
      <c r="K268" s="208"/>
      <c r="L268" s="208"/>
      <c r="M268" s="208"/>
      <c r="N268" s="208"/>
      <c r="O268" s="208"/>
    </row>
    <row r="270" spans="1:15" x14ac:dyDescent="0.25">
      <c r="A270" s="224"/>
      <c r="B270" s="213" t="s">
        <v>271</v>
      </c>
      <c r="C270" s="194"/>
      <c r="D270" s="346" t="s">
        <v>240</v>
      </c>
      <c r="E270" s="347"/>
      <c r="F270" s="347"/>
      <c r="G270" s="347"/>
      <c r="H270" s="347"/>
      <c r="J270" s="194"/>
      <c r="K270" s="346" t="s">
        <v>240</v>
      </c>
      <c r="L270" s="347"/>
      <c r="M270" s="347"/>
      <c r="N270" s="347"/>
      <c r="O270" s="347"/>
    </row>
    <row r="271" spans="1:15" x14ac:dyDescent="0.25">
      <c r="B271" s="214" t="s">
        <v>208</v>
      </c>
      <c r="C271" s="215">
        <f>'Proposed price build-up'!AS14</f>
        <v>51.630298810072496</v>
      </c>
      <c r="D271" s="216">
        <f>C271*D$1</f>
        <v>51.630298810072496</v>
      </c>
      <c r="E271" s="216">
        <f t="shared" ref="E271" si="518">D271*E$1</f>
        <v>51.630298810072496</v>
      </c>
      <c r="F271" s="216">
        <f t="shared" ref="F271" si="519">E271*F$1</f>
        <v>52.19823209698329</v>
      </c>
      <c r="G271" s="216">
        <f t="shared" ref="G271" si="520">F271*G$1</f>
        <v>53.405681601850702</v>
      </c>
      <c r="H271" s="216">
        <f t="shared" ref="H271" si="521">G271*H$1</f>
        <v>55.209328871682814</v>
      </c>
      <c r="J271" s="215"/>
      <c r="K271" s="216">
        <f>J271*K$1</f>
        <v>0</v>
      </c>
      <c r="L271" s="216">
        <f t="shared" ref="L271" si="522">K271*L$1</f>
        <v>0</v>
      </c>
      <c r="M271" s="216">
        <f t="shared" ref="M271" si="523">L271*M$1</f>
        <v>0</v>
      </c>
      <c r="N271" s="216">
        <f t="shared" ref="N271" si="524">M271*N$1</f>
        <v>0</v>
      </c>
      <c r="O271" s="216">
        <f t="shared" ref="O271" si="525">N271*O$1</f>
        <v>0</v>
      </c>
    </row>
    <row r="272" spans="1:15" x14ac:dyDescent="0.25">
      <c r="B272" s="214" t="s">
        <v>209</v>
      </c>
      <c r="C272" s="215">
        <f>'Proposed price build-up'!AT14</f>
        <v>9.8662181441731587</v>
      </c>
      <c r="D272" s="216">
        <f>C272</f>
        <v>9.8662181441731587</v>
      </c>
      <c r="E272" s="216">
        <f t="shared" ref="E272:H272" si="526">D272</f>
        <v>9.8662181441731587</v>
      </c>
      <c r="F272" s="216">
        <f t="shared" si="526"/>
        <v>9.8662181441731587</v>
      </c>
      <c r="G272" s="216">
        <f t="shared" si="526"/>
        <v>9.8662181441731587</v>
      </c>
      <c r="H272" s="216">
        <f t="shared" si="526"/>
        <v>9.8662181441731587</v>
      </c>
      <c r="J272" s="215"/>
      <c r="K272" s="216">
        <f>J272</f>
        <v>0</v>
      </c>
      <c r="L272" s="216">
        <f t="shared" ref="L272:L273" si="527">K272</f>
        <v>0</v>
      </c>
      <c r="M272" s="216">
        <f t="shared" ref="M272:M273" si="528">L272</f>
        <v>0</v>
      </c>
      <c r="N272" s="216">
        <f t="shared" ref="N272:N273" si="529">M272</f>
        <v>0</v>
      </c>
      <c r="O272" s="216">
        <f t="shared" ref="O272:O273" si="530">N272</f>
        <v>0</v>
      </c>
    </row>
    <row r="273" spans="1:15" x14ac:dyDescent="0.25">
      <c r="B273" s="214" t="s">
        <v>210</v>
      </c>
      <c r="C273" s="215">
        <f>'Proposed price build-up'!AU14</f>
        <v>0</v>
      </c>
      <c r="D273" s="216">
        <f>C273</f>
        <v>0</v>
      </c>
      <c r="E273" s="216">
        <f t="shared" ref="E273" si="531">D273</f>
        <v>0</v>
      </c>
      <c r="F273" s="216">
        <f t="shared" ref="F273" si="532">E273</f>
        <v>0</v>
      </c>
      <c r="G273" s="216">
        <f t="shared" ref="G273" si="533">F273</f>
        <v>0</v>
      </c>
      <c r="H273" s="216">
        <f t="shared" ref="H273" si="534">G273</f>
        <v>0</v>
      </c>
      <c r="J273" s="215"/>
      <c r="K273" s="216">
        <f>J273</f>
        <v>0</v>
      </c>
      <c r="L273" s="216">
        <f t="shared" si="527"/>
        <v>0</v>
      </c>
      <c r="M273" s="216">
        <f t="shared" si="528"/>
        <v>0</v>
      </c>
      <c r="N273" s="216">
        <f t="shared" si="529"/>
        <v>0</v>
      </c>
      <c r="O273" s="216">
        <f t="shared" si="530"/>
        <v>0</v>
      </c>
    </row>
    <row r="274" spans="1:15" x14ac:dyDescent="0.25">
      <c r="B274" s="217" t="s">
        <v>237</v>
      </c>
      <c r="C274" s="359">
        <f>'Proposed price build-up'!AX14</f>
        <v>61.496516954245656</v>
      </c>
      <c r="D274" s="207">
        <f>SUM(D271:D273)</f>
        <v>61.496516954245656</v>
      </c>
      <c r="E274" s="207">
        <f t="shared" ref="E274:H274" si="535">SUM(E271:E273)</f>
        <v>61.496516954245656</v>
      </c>
      <c r="F274" s="207">
        <f t="shared" si="535"/>
        <v>62.06445024115645</v>
      </c>
      <c r="G274" s="207">
        <f t="shared" si="535"/>
        <v>63.271899746023863</v>
      </c>
      <c r="H274" s="207">
        <f t="shared" si="535"/>
        <v>65.075547015855975</v>
      </c>
      <c r="J274" s="218"/>
      <c r="K274" s="205">
        <f>SUM(K271:K273)</f>
        <v>0</v>
      </c>
      <c r="L274" s="205">
        <f t="shared" ref="L274:O274" si="536">SUM(L271:L273)</f>
        <v>0</v>
      </c>
      <c r="M274" s="205">
        <f t="shared" si="536"/>
        <v>0</v>
      </c>
      <c r="N274" s="205">
        <f t="shared" si="536"/>
        <v>0</v>
      </c>
      <c r="O274" s="205">
        <f t="shared" si="536"/>
        <v>0</v>
      </c>
    </row>
    <row r="275" spans="1:15" x14ac:dyDescent="0.25">
      <c r="B275" s="214" t="s">
        <v>214</v>
      </c>
      <c r="C275" s="215">
        <f>'Proposed price build-up'!AY14</f>
        <v>28.652863764574672</v>
      </c>
      <c r="D275" s="216">
        <f>D274*D$3</f>
        <v>28.652863764574672</v>
      </c>
      <c r="E275" s="216">
        <f t="shared" ref="E275:H275" si="537">E274*E$3</f>
        <v>28.652863764574672</v>
      </c>
      <c r="F275" s="216">
        <f t="shared" si="537"/>
        <v>28.917478996512592</v>
      </c>
      <c r="G275" s="216">
        <f t="shared" si="537"/>
        <v>29.480061852893058</v>
      </c>
      <c r="H275" s="216">
        <f t="shared" si="537"/>
        <v>30.32042911369739</v>
      </c>
      <c r="J275" s="215"/>
      <c r="K275" s="216">
        <f>K274*K$3</f>
        <v>0</v>
      </c>
      <c r="L275" s="216">
        <f t="shared" ref="L275:O275" si="538">L274*L$3</f>
        <v>0</v>
      </c>
      <c r="M275" s="216">
        <f t="shared" si="538"/>
        <v>0</v>
      </c>
      <c r="N275" s="216">
        <f t="shared" si="538"/>
        <v>0</v>
      </c>
      <c r="O275" s="216">
        <f t="shared" si="538"/>
        <v>0</v>
      </c>
    </row>
    <row r="276" spans="1:15" x14ac:dyDescent="0.25">
      <c r="B276" s="214" t="s">
        <v>215</v>
      </c>
      <c r="C276" s="215">
        <f>'Proposed price build-up'!AZ14</f>
        <v>9.8626628823721081</v>
      </c>
      <c r="D276" s="216">
        <f>D274*D$4</f>
        <v>9.8626628823721081</v>
      </c>
      <c r="E276" s="216">
        <f t="shared" ref="E276:H276" si="539">E274*E$4</f>
        <v>9.8626628823721081</v>
      </c>
      <c r="F276" s="216">
        <f t="shared" si="539"/>
        <v>9.9537466514357469</v>
      </c>
      <c r="G276" s="216">
        <f t="shared" si="539"/>
        <v>10.147394487179918</v>
      </c>
      <c r="H276" s="216">
        <f t="shared" si="539"/>
        <v>10.436659080722672</v>
      </c>
      <c r="J276" s="215"/>
      <c r="K276" s="216">
        <f>K274*K$4</f>
        <v>0</v>
      </c>
      <c r="L276" s="216">
        <f t="shared" ref="L276:O276" si="540">L274*L$4</f>
        <v>0</v>
      </c>
      <c r="M276" s="216">
        <f t="shared" si="540"/>
        <v>0</v>
      </c>
      <c r="N276" s="216">
        <f t="shared" si="540"/>
        <v>0</v>
      </c>
      <c r="O276" s="216">
        <f t="shared" si="540"/>
        <v>0</v>
      </c>
    </row>
    <row r="277" spans="1:15" x14ac:dyDescent="0.25">
      <c r="B277" s="214" t="s">
        <v>216</v>
      </c>
      <c r="C277" s="215">
        <f>'Proposed price build-up'!BA14</f>
        <v>6.3427638051876247</v>
      </c>
      <c r="D277" s="216">
        <f>SUM(D274:D276)*D$5</f>
        <v>6.3427638051876247</v>
      </c>
      <c r="E277" s="216">
        <f t="shared" ref="E277:H277" si="541">SUM(E274:E276)*E$5</f>
        <v>6.3427638051876247</v>
      </c>
      <c r="F277" s="216">
        <f t="shared" si="541"/>
        <v>6.4013405648870272</v>
      </c>
      <c r="G277" s="216">
        <f t="shared" si="541"/>
        <v>6.5258771629802625</v>
      </c>
      <c r="H277" s="216">
        <f t="shared" si="541"/>
        <v>6.7119057250357068</v>
      </c>
      <c r="J277" s="215"/>
      <c r="K277" s="216">
        <f>SUM(K274:K276)*K$5</f>
        <v>0</v>
      </c>
      <c r="L277" s="216">
        <f t="shared" ref="L277:O277" si="542">SUM(L274:L276)*L$5</f>
        <v>0</v>
      </c>
      <c r="M277" s="216">
        <f t="shared" si="542"/>
        <v>0</v>
      </c>
      <c r="N277" s="216">
        <f t="shared" si="542"/>
        <v>0</v>
      </c>
      <c r="O277" s="216">
        <f t="shared" si="542"/>
        <v>0</v>
      </c>
    </row>
    <row r="278" spans="1:15" x14ac:dyDescent="0.25">
      <c r="B278" s="219" t="s">
        <v>241</v>
      </c>
      <c r="C278" s="220">
        <f>'Proposed price build-up'!BB14</f>
        <v>106.35480740638006</v>
      </c>
      <c r="D278" s="221">
        <f>SUM(D274:D277)</f>
        <v>106.35480740638006</v>
      </c>
      <c r="E278" s="221">
        <f t="shared" ref="E278:H278" si="543">SUM(E274:E277)</f>
        <v>106.35480740638006</v>
      </c>
      <c r="F278" s="221">
        <f t="shared" si="543"/>
        <v>107.33701645399182</v>
      </c>
      <c r="G278" s="221">
        <f t="shared" si="543"/>
        <v>109.42523324907711</v>
      </c>
      <c r="H278" s="221">
        <f t="shared" si="543"/>
        <v>112.54454093531174</v>
      </c>
      <c r="J278" s="220"/>
      <c r="K278" s="221">
        <f>SUM(K274:K277)</f>
        <v>0</v>
      </c>
      <c r="L278" s="221">
        <f t="shared" ref="L278:O278" si="544">SUM(L274:L277)</f>
        <v>0</v>
      </c>
      <c r="M278" s="221">
        <f t="shared" si="544"/>
        <v>0</v>
      </c>
      <c r="N278" s="221">
        <f t="shared" si="544"/>
        <v>0</v>
      </c>
      <c r="O278" s="221">
        <f t="shared" si="544"/>
        <v>0</v>
      </c>
    </row>
    <row r="279" spans="1:15" x14ac:dyDescent="0.25">
      <c r="B279" s="222" t="s">
        <v>242</v>
      </c>
      <c r="C279" s="216"/>
      <c r="D279" s="223">
        <f>'Forecast Revenue - Costs'!D60</f>
        <v>5</v>
      </c>
      <c r="E279" s="223">
        <f>'Forecast Revenue - Costs'!E60</f>
        <v>5</v>
      </c>
      <c r="F279" s="223">
        <f>'Forecast Revenue - Costs'!F60</f>
        <v>5</v>
      </c>
      <c r="G279" s="223">
        <f>'Forecast Revenue - Costs'!G60</f>
        <v>5</v>
      </c>
      <c r="H279" s="223">
        <f>'Forecast Revenue - Costs'!H60</f>
        <v>5</v>
      </c>
      <c r="J279" s="216"/>
      <c r="K279" s="223"/>
      <c r="L279" s="223"/>
      <c r="M279" s="223"/>
      <c r="N279" s="223"/>
      <c r="O279" s="223"/>
    </row>
    <row r="280" spans="1:15" x14ac:dyDescent="0.25">
      <c r="B280" s="209" t="s">
        <v>243</v>
      </c>
      <c r="C280" s="207"/>
      <c r="D280" s="208">
        <f>D278*D279</f>
        <v>531.77403703190032</v>
      </c>
      <c r="E280" s="208">
        <f t="shared" ref="E280:H280" si="545">E278*E279</f>
        <v>531.77403703190032</v>
      </c>
      <c r="F280" s="208">
        <f t="shared" si="545"/>
        <v>536.68508226995914</v>
      </c>
      <c r="G280" s="208">
        <f t="shared" si="545"/>
        <v>547.12616624538555</v>
      </c>
      <c r="H280" s="208">
        <f t="shared" si="545"/>
        <v>562.72270467655869</v>
      </c>
      <c r="J280" s="207"/>
      <c r="K280" s="208"/>
      <c r="L280" s="208"/>
      <c r="M280" s="208"/>
      <c r="N280" s="208"/>
      <c r="O280" s="208"/>
    </row>
    <row r="282" spans="1:15" x14ac:dyDescent="0.25">
      <c r="A282" s="224"/>
      <c r="B282" s="213" t="s">
        <v>272</v>
      </c>
      <c r="C282" s="194"/>
      <c r="D282" s="346" t="s">
        <v>240</v>
      </c>
      <c r="E282" s="347"/>
      <c r="F282" s="347"/>
      <c r="G282" s="347"/>
      <c r="H282" s="347"/>
      <c r="J282" s="194"/>
      <c r="K282" s="346" t="s">
        <v>240</v>
      </c>
      <c r="L282" s="347"/>
      <c r="M282" s="347"/>
      <c r="N282" s="347"/>
      <c r="O282" s="347"/>
    </row>
    <row r="283" spans="1:15" x14ac:dyDescent="0.25">
      <c r="B283" s="214" t="s">
        <v>208</v>
      </c>
      <c r="C283" s="215">
        <f>'Proposed price build-up'!AS15</f>
        <v>123.91271714417398</v>
      </c>
      <c r="D283" s="216">
        <f>C283*D$1</f>
        <v>123.91271714417398</v>
      </c>
      <c r="E283" s="216">
        <f t="shared" ref="E283" si="546">D283*E$1</f>
        <v>123.91271714417398</v>
      </c>
      <c r="F283" s="216">
        <f t="shared" ref="F283" si="547">E283*F$1</f>
        <v>125.27575703275988</v>
      </c>
      <c r="G283" s="216">
        <f t="shared" ref="G283" si="548">F283*G$1</f>
        <v>128.17363584444169</v>
      </c>
      <c r="H283" s="216">
        <f t="shared" ref="H283" si="549">G283*H$1</f>
        <v>132.50238929203877</v>
      </c>
      <c r="J283" s="215"/>
      <c r="K283" s="216">
        <f>J283*K$1</f>
        <v>0</v>
      </c>
      <c r="L283" s="216">
        <f t="shared" ref="L283" si="550">K283*L$1</f>
        <v>0</v>
      </c>
      <c r="M283" s="216">
        <f t="shared" ref="M283" si="551">L283*M$1</f>
        <v>0</v>
      </c>
      <c r="N283" s="216">
        <f t="shared" ref="N283" si="552">M283*N$1</f>
        <v>0</v>
      </c>
      <c r="O283" s="216">
        <f t="shared" ref="O283" si="553">N283*O$1</f>
        <v>0</v>
      </c>
    </row>
    <row r="284" spans="1:15" x14ac:dyDescent="0.25">
      <c r="B284" s="214" t="s">
        <v>209</v>
      </c>
      <c r="C284" s="215">
        <f>'Proposed price build-up'!AT15</f>
        <v>23.678923546015579</v>
      </c>
      <c r="D284" s="216">
        <f>C284</f>
        <v>23.678923546015579</v>
      </c>
      <c r="E284" s="216">
        <f t="shared" ref="E284:H284" si="554">D284</f>
        <v>23.678923546015579</v>
      </c>
      <c r="F284" s="216">
        <f t="shared" si="554"/>
        <v>23.678923546015579</v>
      </c>
      <c r="G284" s="216">
        <f t="shared" si="554"/>
        <v>23.678923546015579</v>
      </c>
      <c r="H284" s="216">
        <f t="shared" si="554"/>
        <v>23.678923546015579</v>
      </c>
      <c r="J284" s="215"/>
      <c r="K284" s="216">
        <f>J284</f>
        <v>0</v>
      </c>
      <c r="L284" s="216">
        <f t="shared" ref="L284:L285" si="555">K284</f>
        <v>0</v>
      </c>
      <c r="M284" s="216">
        <f t="shared" ref="M284:M285" si="556">L284</f>
        <v>0</v>
      </c>
      <c r="N284" s="216">
        <f t="shared" ref="N284:N285" si="557">M284</f>
        <v>0</v>
      </c>
      <c r="O284" s="216">
        <f t="shared" ref="O284:O285" si="558">N284</f>
        <v>0</v>
      </c>
    </row>
    <row r="285" spans="1:15" x14ac:dyDescent="0.25">
      <c r="B285" s="214" t="s">
        <v>210</v>
      </c>
      <c r="C285" s="215">
        <f>'Proposed price build-up'!AU15</f>
        <v>0</v>
      </c>
      <c r="D285" s="216">
        <f>C285</f>
        <v>0</v>
      </c>
      <c r="E285" s="216">
        <f t="shared" ref="E285" si="559">D285</f>
        <v>0</v>
      </c>
      <c r="F285" s="216">
        <f t="shared" ref="F285" si="560">E285</f>
        <v>0</v>
      </c>
      <c r="G285" s="216">
        <f t="shared" ref="G285" si="561">F285</f>
        <v>0</v>
      </c>
      <c r="H285" s="216">
        <f t="shared" ref="H285" si="562">G285</f>
        <v>0</v>
      </c>
      <c r="J285" s="215"/>
      <c r="K285" s="216">
        <f>J285</f>
        <v>0</v>
      </c>
      <c r="L285" s="216">
        <f t="shared" si="555"/>
        <v>0</v>
      </c>
      <c r="M285" s="216">
        <f t="shared" si="556"/>
        <v>0</v>
      </c>
      <c r="N285" s="216">
        <f t="shared" si="557"/>
        <v>0</v>
      </c>
      <c r="O285" s="216">
        <f t="shared" si="558"/>
        <v>0</v>
      </c>
    </row>
    <row r="286" spans="1:15" x14ac:dyDescent="0.25">
      <c r="B286" s="217" t="s">
        <v>237</v>
      </c>
      <c r="C286" s="359">
        <f>'Proposed price build-up'!AX15</f>
        <v>147.59164069018956</v>
      </c>
      <c r="D286" s="207">
        <f>SUM(D283:D285)</f>
        <v>147.59164069018956</v>
      </c>
      <c r="E286" s="207">
        <f t="shared" ref="E286:H286" si="563">SUM(E283:E285)</f>
        <v>147.59164069018956</v>
      </c>
      <c r="F286" s="207">
        <f t="shared" si="563"/>
        <v>148.95468057877545</v>
      </c>
      <c r="G286" s="207">
        <f t="shared" si="563"/>
        <v>151.85255939045726</v>
      </c>
      <c r="H286" s="207">
        <f t="shared" si="563"/>
        <v>156.18131283805434</v>
      </c>
      <c r="J286" s="218"/>
      <c r="K286" s="205">
        <f>SUM(K283:K285)</f>
        <v>0</v>
      </c>
      <c r="L286" s="205">
        <f t="shared" ref="L286:O286" si="564">SUM(L283:L285)</f>
        <v>0</v>
      </c>
      <c r="M286" s="205">
        <f t="shared" si="564"/>
        <v>0</v>
      </c>
      <c r="N286" s="205">
        <f t="shared" si="564"/>
        <v>0</v>
      </c>
      <c r="O286" s="205">
        <f t="shared" si="564"/>
        <v>0</v>
      </c>
    </row>
    <row r="287" spans="1:15" x14ac:dyDescent="0.25">
      <c r="B287" s="214" t="s">
        <v>214</v>
      </c>
      <c r="C287" s="215">
        <f>'Proposed price build-up'!AY15</f>
        <v>68.766873034979213</v>
      </c>
      <c r="D287" s="216">
        <f>D286*D$3</f>
        <v>68.766873034979213</v>
      </c>
      <c r="E287" s="216">
        <f t="shared" ref="E287:H287" si="565">E286*E$3</f>
        <v>68.766873034979213</v>
      </c>
      <c r="F287" s="216">
        <f t="shared" si="565"/>
        <v>69.401949591630213</v>
      </c>
      <c r="G287" s="216">
        <f t="shared" si="565"/>
        <v>70.752148446943337</v>
      </c>
      <c r="H287" s="216">
        <f t="shared" si="565"/>
        <v>72.76902987287373</v>
      </c>
      <c r="J287" s="215"/>
      <c r="K287" s="216">
        <f>K286*K$3</f>
        <v>0</v>
      </c>
      <c r="L287" s="216">
        <f t="shared" ref="L287:O287" si="566">L286*L$3</f>
        <v>0</v>
      </c>
      <c r="M287" s="216">
        <f t="shared" si="566"/>
        <v>0</v>
      </c>
      <c r="N287" s="216">
        <f t="shared" si="566"/>
        <v>0</v>
      </c>
      <c r="O287" s="216">
        <f t="shared" si="566"/>
        <v>0</v>
      </c>
    </row>
    <row r="288" spans="1:15" x14ac:dyDescent="0.25">
      <c r="B288" s="214" t="s">
        <v>215</v>
      </c>
      <c r="C288" s="215">
        <f>'Proposed price build-up'!AZ15</f>
        <v>23.670390917693059</v>
      </c>
      <c r="D288" s="216">
        <f>D286*D$4</f>
        <v>23.670390917693059</v>
      </c>
      <c r="E288" s="216">
        <f t="shared" ref="E288:H288" si="567">E286*E$4</f>
        <v>23.670390917693059</v>
      </c>
      <c r="F288" s="216">
        <f t="shared" si="567"/>
        <v>23.88899196344579</v>
      </c>
      <c r="G288" s="216">
        <f t="shared" si="567"/>
        <v>24.353746769231801</v>
      </c>
      <c r="H288" s="216">
        <f t="shared" si="567"/>
        <v>25.047981793734415</v>
      </c>
      <c r="J288" s="215"/>
      <c r="K288" s="216">
        <f>K286*K$4</f>
        <v>0</v>
      </c>
      <c r="L288" s="216">
        <f t="shared" ref="L288:O288" si="568">L286*L$4</f>
        <v>0</v>
      </c>
      <c r="M288" s="216">
        <f t="shared" si="568"/>
        <v>0</v>
      </c>
      <c r="N288" s="216">
        <f t="shared" si="568"/>
        <v>0</v>
      </c>
      <c r="O288" s="216">
        <f t="shared" si="568"/>
        <v>0</v>
      </c>
    </row>
    <row r="289" spans="1:15" x14ac:dyDescent="0.25">
      <c r="B289" s="214" t="s">
        <v>216</v>
      </c>
      <c r="C289" s="215">
        <f>'Proposed price build-up'!BA15</f>
        <v>15.2226331324503</v>
      </c>
      <c r="D289" s="216">
        <f>SUM(D286:D288)*D$5</f>
        <v>15.2226331324503</v>
      </c>
      <c r="E289" s="216">
        <f t="shared" ref="E289:H289" si="569">SUM(E286:E288)*E$5</f>
        <v>15.2226331324503</v>
      </c>
      <c r="F289" s="216">
        <f t="shared" si="569"/>
        <v>15.36321735572886</v>
      </c>
      <c r="G289" s="216">
        <f t="shared" si="569"/>
        <v>15.662105191152628</v>
      </c>
      <c r="H289" s="216">
        <f t="shared" si="569"/>
        <v>16.108573740085696</v>
      </c>
      <c r="J289" s="215"/>
      <c r="K289" s="216">
        <f>SUM(K286:K288)*K$5</f>
        <v>0</v>
      </c>
      <c r="L289" s="216">
        <f t="shared" ref="L289:O289" si="570">SUM(L286:L288)*L$5</f>
        <v>0</v>
      </c>
      <c r="M289" s="216">
        <f t="shared" si="570"/>
        <v>0</v>
      </c>
      <c r="N289" s="216">
        <f t="shared" si="570"/>
        <v>0</v>
      </c>
      <c r="O289" s="216">
        <f t="shared" si="570"/>
        <v>0</v>
      </c>
    </row>
    <row r="290" spans="1:15" x14ac:dyDescent="0.25">
      <c r="B290" s="219" t="s">
        <v>241</v>
      </c>
      <c r="C290" s="220">
        <f>'Proposed price build-up'!BB15</f>
        <v>255.25153777531216</v>
      </c>
      <c r="D290" s="221">
        <f>SUM(D286:D289)</f>
        <v>255.25153777531216</v>
      </c>
      <c r="E290" s="221">
        <f t="shared" ref="E290:H290" si="571">SUM(E286:E289)</f>
        <v>255.25153777531216</v>
      </c>
      <c r="F290" s="221">
        <f t="shared" si="571"/>
        <v>257.6088394895803</v>
      </c>
      <c r="G290" s="221">
        <f t="shared" si="571"/>
        <v>262.62055979778506</v>
      </c>
      <c r="H290" s="221">
        <f t="shared" si="571"/>
        <v>270.10689824474815</v>
      </c>
      <c r="J290" s="220"/>
      <c r="K290" s="221">
        <f>SUM(K286:K289)</f>
        <v>0</v>
      </c>
      <c r="L290" s="221">
        <f t="shared" ref="L290:O290" si="572">SUM(L286:L289)</f>
        <v>0</v>
      </c>
      <c r="M290" s="221">
        <f t="shared" si="572"/>
        <v>0</v>
      </c>
      <c r="N290" s="221">
        <f t="shared" si="572"/>
        <v>0</v>
      </c>
      <c r="O290" s="221">
        <f t="shared" si="572"/>
        <v>0</v>
      </c>
    </row>
    <row r="291" spans="1:15" x14ac:dyDescent="0.25">
      <c r="B291" s="222" t="s">
        <v>242</v>
      </c>
      <c r="C291" s="216"/>
      <c r="D291" s="223">
        <f>'Forecast Revenue - Costs'!D61</f>
        <v>115</v>
      </c>
      <c r="E291" s="223">
        <f>'Forecast Revenue - Costs'!E61</f>
        <v>115</v>
      </c>
      <c r="F291" s="223">
        <f>'Forecast Revenue - Costs'!F61</f>
        <v>115</v>
      </c>
      <c r="G291" s="223">
        <f>'Forecast Revenue - Costs'!G61</f>
        <v>115</v>
      </c>
      <c r="H291" s="223">
        <f>'Forecast Revenue - Costs'!H61</f>
        <v>115</v>
      </c>
      <c r="J291" s="216"/>
      <c r="K291" s="223"/>
      <c r="L291" s="223"/>
      <c r="M291" s="223"/>
      <c r="N291" s="223"/>
      <c r="O291" s="223"/>
    </row>
    <row r="292" spans="1:15" x14ac:dyDescent="0.25">
      <c r="B292" s="209" t="s">
        <v>243</v>
      </c>
      <c r="C292" s="207"/>
      <c r="D292" s="208">
        <f>D290*D291</f>
        <v>29353.926844160898</v>
      </c>
      <c r="E292" s="208">
        <f t="shared" ref="E292:H292" si="573">E290*E291</f>
        <v>29353.926844160898</v>
      </c>
      <c r="F292" s="208">
        <f t="shared" si="573"/>
        <v>29625.016541301735</v>
      </c>
      <c r="G292" s="208">
        <f t="shared" si="573"/>
        <v>30201.364376745281</v>
      </c>
      <c r="H292" s="208">
        <f t="shared" si="573"/>
        <v>31062.293298146036</v>
      </c>
      <c r="J292" s="207"/>
      <c r="K292" s="208"/>
      <c r="L292" s="208"/>
      <c r="M292" s="208"/>
      <c r="N292" s="208"/>
      <c r="O292" s="208"/>
    </row>
    <row r="294" spans="1:15" x14ac:dyDescent="0.25">
      <c r="A294" s="224"/>
      <c r="B294" s="213" t="s">
        <v>273</v>
      </c>
      <c r="C294" s="194"/>
      <c r="D294" s="346" t="s">
        <v>240</v>
      </c>
      <c r="E294" s="347"/>
      <c r="F294" s="347"/>
      <c r="G294" s="347"/>
      <c r="H294" s="347"/>
      <c r="J294" s="194"/>
      <c r="K294" s="346" t="s">
        <v>240</v>
      </c>
      <c r="L294" s="347"/>
      <c r="M294" s="347"/>
      <c r="N294" s="347"/>
      <c r="O294" s="347"/>
    </row>
    <row r="295" spans="1:15" x14ac:dyDescent="0.25">
      <c r="B295" s="214" t="s">
        <v>208</v>
      </c>
      <c r="C295" s="215">
        <f>'Proposed price build-up'!AS16</f>
        <v>258.15149405036249</v>
      </c>
      <c r="D295" s="216">
        <f>C295*D$1</f>
        <v>258.15149405036249</v>
      </c>
      <c r="E295" s="216">
        <f t="shared" ref="E295" si="574">D295*E$1</f>
        <v>258.15149405036249</v>
      </c>
      <c r="F295" s="216">
        <f t="shared" ref="F295" si="575">E295*F$1</f>
        <v>260.99116048491646</v>
      </c>
      <c r="G295" s="216">
        <f t="shared" ref="G295" si="576">F295*G$1</f>
        <v>267.02840800925355</v>
      </c>
      <c r="H295" s="216">
        <f t="shared" ref="H295" si="577">G295*H$1</f>
        <v>276.04664435841414</v>
      </c>
      <c r="J295" s="215"/>
      <c r="K295" s="216">
        <f>J295*K$1</f>
        <v>0</v>
      </c>
      <c r="L295" s="216">
        <f t="shared" ref="L295" si="578">K295*L$1</f>
        <v>0</v>
      </c>
      <c r="M295" s="216">
        <f t="shared" ref="M295" si="579">L295*M$1</f>
        <v>0</v>
      </c>
      <c r="N295" s="216">
        <f t="shared" ref="N295" si="580">M295*N$1</f>
        <v>0</v>
      </c>
      <c r="O295" s="216">
        <f t="shared" ref="O295" si="581">N295*O$1</f>
        <v>0</v>
      </c>
    </row>
    <row r="296" spans="1:15" x14ac:dyDescent="0.25">
      <c r="B296" s="214" t="s">
        <v>209</v>
      </c>
      <c r="C296" s="215">
        <f>'Proposed price build-up'!AT16</f>
        <v>49.331090720865795</v>
      </c>
      <c r="D296" s="216">
        <f>C296</f>
        <v>49.331090720865795</v>
      </c>
      <c r="E296" s="216">
        <f t="shared" ref="E296:H296" si="582">D296</f>
        <v>49.331090720865795</v>
      </c>
      <c r="F296" s="216">
        <f t="shared" si="582"/>
        <v>49.331090720865795</v>
      </c>
      <c r="G296" s="216">
        <f t="shared" si="582"/>
        <v>49.331090720865795</v>
      </c>
      <c r="H296" s="216">
        <f t="shared" si="582"/>
        <v>49.331090720865795</v>
      </c>
      <c r="J296" s="215"/>
      <c r="K296" s="216">
        <f>J296</f>
        <v>0</v>
      </c>
      <c r="L296" s="216">
        <f t="shared" ref="L296:L297" si="583">K296</f>
        <v>0</v>
      </c>
      <c r="M296" s="216">
        <f t="shared" ref="M296:M297" si="584">L296</f>
        <v>0</v>
      </c>
      <c r="N296" s="216">
        <f t="shared" ref="N296:N297" si="585">M296</f>
        <v>0</v>
      </c>
      <c r="O296" s="216">
        <f t="shared" ref="O296:O297" si="586">N296</f>
        <v>0</v>
      </c>
    </row>
    <row r="297" spans="1:15" x14ac:dyDescent="0.25">
      <c r="B297" s="214" t="s">
        <v>210</v>
      </c>
      <c r="C297" s="215">
        <f>'Proposed price build-up'!AU16</f>
        <v>0</v>
      </c>
      <c r="D297" s="216">
        <f>C297</f>
        <v>0</v>
      </c>
      <c r="E297" s="216">
        <f t="shared" ref="E297" si="587">D297</f>
        <v>0</v>
      </c>
      <c r="F297" s="216">
        <f t="shared" ref="F297" si="588">E297</f>
        <v>0</v>
      </c>
      <c r="G297" s="216">
        <f t="shared" ref="G297" si="589">F297</f>
        <v>0</v>
      </c>
      <c r="H297" s="216">
        <f t="shared" ref="H297" si="590">G297</f>
        <v>0</v>
      </c>
      <c r="J297" s="215"/>
      <c r="K297" s="216">
        <f>J297</f>
        <v>0</v>
      </c>
      <c r="L297" s="216">
        <f t="shared" si="583"/>
        <v>0</v>
      </c>
      <c r="M297" s="216">
        <f t="shared" si="584"/>
        <v>0</v>
      </c>
      <c r="N297" s="216">
        <f t="shared" si="585"/>
        <v>0</v>
      </c>
      <c r="O297" s="216">
        <f t="shared" si="586"/>
        <v>0</v>
      </c>
    </row>
    <row r="298" spans="1:15" x14ac:dyDescent="0.25">
      <c r="B298" s="217" t="s">
        <v>237</v>
      </c>
      <c r="C298" s="359">
        <f>'Proposed price build-up'!AX16</f>
        <v>307.48258477122829</v>
      </c>
      <c r="D298" s="207">
        <f>SUM(D295:D297)</f>
        <v>307.48258477122829</v>
      </c>
      <c r="E298" s="207">
        <f t="shared" ref="E298:H298" si="591">SUM(E295:E297)</f>
        <v>307.48258477122829</v>
      </c>
      <c r="F298" s="207">
        <f t="shared" si="591"/>
        <v>310.32225120578227</v>
      </c>
      <c r="G298" s="207">
        <f t="shared" si="591"/>
        <v>316.35949873011936</v>
      </c>
      <c r="H298" s="207">
        <f t="shared" si="591"/>
        <v>325.37773507927994</v>
      </c>
      <c r="J298" s="218"/>
      <c r="K298" s="205">
        <f>SUM(K295:K297)</f>
        <v>0</v>
      </c>
      <c r="L298" s="205">
        <f t="shared" ref="L298:O298" si="592">SUM(L295:L297)</f>
        <v>0</v>
      </c>
      <c r="M298" s="205">
        <f t="shared" si="592"/>
        <v>0</v>
      </c>
      <c r="N298" s="205">
        <f t="shared" si="592"/>
        <v>0</v>
      </c>
      <c r="O298" s="205">
        <f t="shared" si="592"/>
        <v>0</v>
      </c>
    </row>
    <row r="299" spans="1:15" x14ac:dyDescent="0.25">
      <c r="B299" s="214" t="s">
        <v>214</v>
      </c>
      <c r="C299" s="215">
        <f>'Proposed price build-up'!AY16</f>
        <v>143.26431882287335</v>
      </c>
      <c r="D299" s="216">
        <f>D298*D$3</f>
        <v>143.26431882287335</v>
      </c>
      <c r="E299" s="216">
        <f t="shared" ref="E299:H299" si="593">E298*E$3</f>
        <v>143.26431882287335</v>
      </c>
      <c r="F299" s="216">
        <f t="shared" si="593"/>
        <v>144.58739498256298</v>
      </c>
      <c r="G299" s="216">
        <f t="shared" si="593"/>
        <v>147.40030926446531</v>
      </c>
      <c r="H299" s="216">
        <f t="shared" si="593"/>
        <v>151.60214556848697</v>
      </c>
      <c r="J299" s="215"/>
      <c r="K299" s="216">
        <f>K298*K$3</f>
        <v>0</v>
      </c>
      <c r="L299" s="216">
        <f t="shared" ref="L299:O299" si="594">L298*L$3</f>
        <v>0</v>
      </c>
      <c r="M299" s="216">
        <f t="shared" si="594"/>
        <v>0</v>
      </c>
      <c r="N299" s="216">
        <f t="shared" si="594"/>
        <v>0</v>
      </c>
      <c r="O299" s="216">
        <f t="shared" si="594"/>
        <v>0</v>
      </c>
    </row>
    <row r="300" spans="1:15" x14ac:dyDescent="0.25">
      <c r="B300" s="214" t="s">
        <v>215</v>
      </c>
      <c r="C300" s="215">
        <f>'Proposed price build-up'!AZ16</f>
        <v>49.313314411860539</v>
      </c>
      <c r="D300" s="216">
        <f>D298*D$4</f>
        <v>49.313314411860539</v>
      </c>
      <c r="E300" s="216">
        <f t="shared" ref="E300:H300" si="595">E298*E$4</f>
        <v>49.313314411860539</v>
      </c>
      <c r="F300" s="216">
        <f t="shared" si="595"/>
        <v>49.768733257178738</v>
      </c>
      <c r="G300" s="216">
        <f t="shared" si="595"/>
        <v>50.736972435899595</v>
      </c>
      <c r="H300" s="216">
        <f t="shared" si="595"/>
        <v>52.183295403613371</v>
      </c>
      <c r="J300" s="215"/>
      <c r="K300" s="216">
        <f>K298*K$4</f>
        <v>0</v>
      </c>
      <c r="L300" s="216">
        <f t="shared" ref="L300:O300" si="596">L298*L$4</f>
        <v>0</v>
      </c>
      <c r="M300" s="216">
        <f t="shared" si="596"/>
        <v>0</v>
      </c>
      <c r="N300" s="216">
        <f t="shared" si="596"/>
        <v>0</v>
      </c>
      <c r="O300" s="216">
        <f t="shared" si="596"/>
        <v>0</v>
      </c>
    </row>
    <row r="301" spans="1:15" x14ac:dyDescent="0.25">
      <c r="B301" s="214" t="s">
        <v>216</v>
      </c>
      <c r="C301" s="215">
        <f>'Proposed price build-up'!BA16</f>
        <v>31.713819025938122</v>
      </c>
      <c r="D301" s="216">
        <f>SUM(D298:D300)*D$5</f>
        <v>31.713819025938122</v>
      </c>
      <c r="E301" s="216">
        <f t="shared" ref="E301:H301" si="597">SUM(E298:E300)*E$5</f>
        <v>31.713819025938122</v>
      </c>
      <c r="F301" s="216">
        <f t="shared" si="597"/>
        <v>32.006702824435138</v>
      </c>
      <c r="G301" s="216">
        <f t="shared" si="597"/>
        <v>32.629385814901312</v>
      </c>
      <c r="H301" s="216">
        <f t="shared" si="597"/>
        <v>33.559528625178537</v>
      </c>
      <c r="J301" s="215"/>
      <c r="K301" s="216">
        <f>SUM(K298:K300)*K$5</f>
        <v>0</v>
      </c>
      <c r="L301" s="216">
        <f t="shared" ref="L301:O301" si="598">SUM(L298:L300)*L$5</f>
        <v>0</v>
      </c>
      <c r="M301" s="216">
        <f t="shared" si="598"/>
        <v>0</v>
      </c>
      <c r="N301" s="216">
        <f t="shared" si="598"/>
        <v>0</v>
      </c>
      <c r="O301" s="216">
        <f t="shared" si="598"/>
        <v>0</v>
      </c>
    </row>
    <row r="302" spans="1:15" x14ac:dyDescent="0.25">
      <c r="B302" s="219" t="s">
        <v>241</v>
      </c>
      <c r="C302" s="220">
        <f>'Proposed price build-up'!BB16</f>
        <v>531.77403703190032</v>
      </c>
      <c r="D302" s="221">
        <f>SUM(D298:D301)</f>
        <v>531.77403703190032</v>
      </c>
      <c r="E302" s="221">
        <f t="shared" ref="E302:H302" si="599">SUM(E298:E301)</f>
        <v>531.77403703190032</v>
      </c>
      <c r="F302" s="221">
        <f t="shared" si="599"/>
        <v>536.68508226995914</v>
      </c>
      <c r="G302" s="221">
        <f t="shared" si="599"/>
        <v>547.12616624538555</v>
      </c>
      <c r="H302" s="221">
        <f t="shared" si="599"/>
        <v>562.72270467655881</v>
      </c>
      <c r="J302" s="220"/>
      <c r="K302" s="221">
        <f>SUM(K298:K301)</f>
        <v>0</v>
      </c>
      <c r="L302" s="221">
        <f t="shared" ref="L302:O302" si="600">SUM(L298:L301)</f>
        <v>0</v>
      </c>
      <c r="M302" s="221">
        <f t="shared" si="600"/>
        <v>0</v>
      </c>
      <c r="N302" s="221">
        <f t="shared" si="600"/>
        <v>0</v>
      </c>
      <c r="O302" s="221">
        <f t="shared" si="600"/>
        <v>0</v>
      </c>
    </row>
    <row r="303" spans="1:15" x14ac:dyDescent="0.25">
      <c r="B303" s="222" t="s">
        <v>242</v>
      </c>
      <c r="C303" s="216"/>
      <c r="D303" s="223">
        <f>'Forecast Revenue - Costs'!D62</f>
        <v>0</v>
      </c>
      <c r="E303" s="223">
        <f>'Forecast Revenue - Costs'!E62</f>
        <v>0</v>
      </c>
      <c r="F303" s="223">
        <f>'Forecast Revenue - Costs'!F62</f>
        <v>0</v>
      </c>
      <c r="G303" s="223">
        <f>'Forecast Revenue - Costs'!G62</f>
        <v>0</v>
      </c>
      <c r="H303" s="223">
        <f>'Forecast Revenue - Costs'!H62</f>
        <v>0</v>
      </c>
      <c r="J303" s="216"/>
      <c r="K303" s="223"/>
      <c r="L303" s="223"/>
      <c r="M303" s="223"/>
      <c r="N303" s="223"/>
      <c r="O303" s="223"/>
    </row>
    <row r="304" spans="1:15" x14ac:dyDescent="0.25">
      <c r="B304" s="209" t="s">
        <v>243</v>
      </c>
      <c r="C304" s="207"/>
      <c r="D304" s="208">
        <f>D302*D303</f>
        <v>0</v>
      </c>
      <c r="E304" s="208">
        <f t="shared" ref="E304:H304" si="601">E302*E303</f>
        <v>0</v>
      </c>
      <c r="F304" s="208">
        <f t="shared" si="601"/>
        <v>0</v>
      </c>
      <c r="G304" s="208">
        <f t="shared" si="601"/>
        <v>0</v>
      </c>
      <c r="H304" s="208">
        <f t="shared" si="601"/>
        <v>0</v>
      </c>
      <c r="J304" s="207"/>
      <c r="K304" s="208"/>
      <c r="L304" s="208"/>
      <c r="M304" s="208"/>
      <c r="N304" s="208"/>
      <c r="O304" s="208"/>
    </row>
    <row r="306" spans="1:15" x14ac:dyDescent="0.25">
      <c r="A306" s="224"/>
      <c r="B306" s="213" t="s">
        <v>268</v>
      </c>
      <c r="C306" s="194"/>
      <c r="D306" s="346" t="s">
        <v>240</v>
      </c>
      <c r="E306" s="347"/>
      <c r="F306" s="347"/>
      <c r="G306" s="347"/>
      <c r="H306" s="347"/>
      <c r="J306" s="194"/>
      <c r="K306" s="346" t="s">
        <v>240</v>
      </c>
      <c r="L306" s="347"/>
      <c r="M306" s="347"/>
      <c r="N306" s="347"/>
      <c r="O306" s="347"/>
    </row>
    <row r="307" spans="1:15" x14ac:dyDescent="0.25">
      <c r="B307" s="214" t="s">
        <v>208</v>
      </c>
      <c r="C307" s="215">
        <f>'Proposed price build-up'!AS21</f>
        <v>51.630298810072496</v>
      </c>
      <c r="D307" s="216">
        <f>C307*D$1</f>
        <v>51.630298810072496</v>
      </c>
      <c r="E307" s="216">
        <f t="shared" ref="E307" si="602">D307*E$1</f>
        <v>51.630298810072496</v>
      </c>
      <c r="F307" s="216">
        <f t="shared" ref="F307" si="603">E307*F$1</f>
        <v>52.19823209698329</v>
      </c>
      <c r="G307" s="216">
        <f t="shared" ref="G307" si="604">F307*G$1</f>
        <v>53.405681601850702</v>
      </c>
      <c r="H307" s="216">
        <f t="shared" ref="H307" si="605">G307*H$1</f>
        <v>55.209328871682814</v>
      </c>
      <c r="J307" s="215"/>
      <c r="K307" s="216">
        <f>J307*K$1</f>
        <v>0</v>
      </c>
      <c r="L307" s="216">
        <f t="shared" ref="L307" si="606">K307*L$1</f>
        <v>0</v>
      </c>
      <c r="M307" s="216">
        <f t="shared" ref="M307" si="607">L307*M$1</f>
        <v>0</v>
      </c>
      <c r="N307" s="216">
        <f t="shared" ref="N307" si="608">M307*N$1</f>
        <v>0</v>
      </c>
      <c r="O307" s="216">
        <f t="shared" ref="O307" si="609">N307*O$1</f>
        <v>0</v>
      </c>
    </row>
    <row r="308" spans="1:15" x14ac:dyDescent="0.25">
      <c r="B308" s="214" t="s">
        <v>209</v>
      </c>
      <c r="C308" s="215">
        <f>'Proposed price build-up'!AT21</f>
        <v>9.8662181441731587</v>
      </c>
      <c r="D308" s="216">
        <f>C308</f>
        <v>9.8662181441731587</v>
      </c>
      <c r="E308" s="216">
        <f t="shared" ref="E308:H308" si="610">D308</f>
        <v>9.8662181441731587</v>
      </c>
      <c r="F308" s="216">
        <f t="shared" si="610"/>
        <v>9.8662181441731587</v>
      </c>
      <c r="G308" s="216">
        <f t="shared" si="610"/>
        <v>9.8662181441731587</v>
      </c>
      <c r="H308" s="216">
        <f t="shared" si="610"/>
        <v>9.8662181441731587</v>
      </c>
      <c r="J308" s="215"/>
      <c r="K308" s="216">
        <f>J308</f>
        <v>0</v>
      </c>
      <c r="L308" s="216">
        <f t="shared" ref="L308:L309" si="611">K308</f>
        <v>0</v>
      </c>
      <c r="M308" s="216">
        <f t="shared" ref="M308:M309" si="612">L308</f>
        <v>0</v>
      </c>
      <c r="N308" s="216">
        <f t="shared" ref="N308:N309" si="613">M308</f>
        <v>0</v>
      </c>
      <c r="O308" s="216">
        <f t="shared" ref="O308:O309" si="614">N308</f>
        <v>0</v>
      </c>
    </row>
    <row r="309" spans="1:15" x14ac:dyDescent="0.25">
      <c r="B309" s="214" t="s">
        <v>210</v>
      </c>
      <c r="C309" s="215">
        <f>'Proposed price build-up'!AU21</f>
        <v>0</v>
      </c>
      <c r="D309" s="216">
        <f>C309</f>
        <v>0</v>
      </c>
      <c r="E309" s="216">
        <f t="shared" ref="E309" si="615">D309</f>
        <v>0</v>
      </c>
      <c r="F309" s="216">
        <f t="shared" ref="F309" si="616">E309</f>
        <v>0</v>
      </c>
      <c r="G309" s="216">
        <f t="shared" ref="G309" si="617">F309</f>
        <v>0</v>
      </c>
      <c r="H309" s="216">
        <f t="shared" ref="H309" si="618">G309</f>
        <v>0</v>
      </c>
      <c r="J309" s="215"/>
      <c r="K309" s="216">
        <f>J309</f>
        <v>0</v>
      </c>
      <c r="L309" s="216">
        <f t="shared" si="611"/>
        <v>0</v>
      </c>
      <c r="M309" s="216">
        <f t="shared" si="612"/>
        <v>0</v>
      </c>
      <c r="N309" s="216">
        <f t="shared" si="613"/>
        <v>0</v>
      </c>
      <c r="O309" s="216">
        <f t="shared" si="614"/>
        <v>0</v>
      </c>
    </row>
    <row r="310" spans="1:15" x14ac:dyDescent="0.25">
      <c r="B310" s="217" t="s">
        <v>237</v>
      </c>
      <c r="C310" s="359">
        <f>'Proposed price build-up'!AX21</f>
        <v>61.496516954245656</v>
      </c>
      <c r="D310" s="207">
        <f>SUM(D307:D309)</f>
        <v>61.496516954245656</v>
      </c>
      <c r="E310" s="207">
        <f t="shared" ref="E310:H310" si="619">SUM(E307:E309)</f>
        <v>61.496516954245656</v>
      </c>
      <c r="F310" s="207">
        <f t="shared" si="619"/>
        <v>62.06445024115645</v>
      </c>
      <c r="G310" s="207">
        <f t="shared" si="619"/>
        <v>63.271899746023863</v>
      </c>
      <c r="H310" s="207">
        <f t="shared" si="619"/>
        <v>65.075547015855975</v>
      </c>
      <c r="J310" s="218"/>
      <c r="K310" s="205">
        <f>SUM(K307:K309)</f>
        <v>0</v>
      </c>
      <c r="L310" s="205">
        <f t="shared" ref="L310:O310" si="620">SUM(L307:L309)</f>
        <v>0</v>
      </c>
      <c r="M310" s="205">
        <f t="shared" si="620"/>
        <v>0</v>
      </c>
      <c r="N310" s="205">
        <f t="shared" si="620"/>
        <v>0</v>
      </c>
      <c r="O310" s="205">
        <f t="shared" si="620"/>
        <v>0</v>
      </c>
    </row>
    <row r="311" spans="1:15" x14ac:dyDescent="0.25">
      <c r="B311" s="214" t="s">
        <v>214</v>
      </c>
      <c r="C311" s="215">
        <f>'Proposed price build-up'!AY21</f>
        <v>28.652863764574672</v>
      </c>
      <c r="D311" s="216">
        <f>D310*D$3</f>
        <v>28.652863764574672</v>
      </c>
      <c r="E311" s="216">
        <f t="shared" ref="E311:H311" si="621">E310*E$3</f>
        <v>28.652863764574672</v>
      </c>
      <c r="F311" s="216">
        <f t="shared" si="621"/>
        <v>28.917478996512592</v>
      </c>
      <c r="G311" s="216">
        <f t="shared" si="621"/>
        <v>29.480061852893058</v>
      </c>
      <c r="H311" s="216">
        <f t="shared" si="621"/>
        <v>30.32042911369739</v>
      </c>
      <c r="J311" s="215"/>
      <c r="K311" s="216">
        <f>K310*K$3</f>
        <v>0</v>
      </c>
      <c r="L311" s="216">
        <f t="shared" ref="L311:O311" si="622">L310*L$3</f>
        <v>0</v>
      </c>
      <c r="M311" s="216">
        <f t="shared" si="622"/>
        <v>0</v>
      </c>
      <c r="N311" s="216">
        <f t="shared" si="622"/>
        <v>0</v>
      </c>
      <c r="O311" s="216">
        <f t="shared" si="622"/>
        <v>0</v>
      </c>
    </row>
    <row r="312" spans="1:15" x14ac:dyDescent="0.25">
      <c r="B312" s="214" t="s">
        <v>215</v>
      </c>
      <c r="C312" s="215">
        <f>'Proposed price build-up'!AZ21</f>
        <v>9.8626628823721081</v>
      </c>
      <c r="D312" s="216">
        <f>D310*D$4</f>
        <v>9.8626628823721081</v>
      </c>
      <c r="E312" s="216">
        <f t="shared" ref="E312:H312" si="623">E310*E$4</f>
        <v>9.8626628823721081</v>
      </c>
      <c r="F312" s="216">
        <f t="shared" si="623"/>
        <v>9.9537466514357469</v>
      </c>
      <c r="G312" s="216">
        <f t="shared" si="623"/>
        <v>10.147394487179918</v>
      </c>
      <c r="H312" s="216">
        <f t="shared" si="623"/>
        <v>10.436659080722672</v>
      </c>
      <c r="J312" s="215"/>
      <c r="K312" s="216">
        <f>K310*K$4</f>
        <v>0</v>
      </c>
      <c r="L312" s="216">
        <f t="shared" ref="L312:O312" si="624">L310*L$4</f>
        <v>0</v>
      </c>
      <c r="M312" s="216">
        <f t="shared" si="624"/>
        <v>0</v>
      </c>
      <c r="N312" s="216">
        <f t="shared" si="624"/>
        <v>0</v>
      </c>
      <c r="O312" s="216">
        <f t="shared" si="624"/>
        <v>0</v>
      </c>
    </row>
    <row r="313" spans="1:15" x14ac:dyDescent="0.25">
      <c r="B313" s="214" t="s">
        <v>216</v>
      </c>
      <c r="C313" s="215">
        <f>'Proposed price build-up'!BA21</f>
        <v>6.3427638051876247</v>
      </c>
      <c r="D313" s="216">
        <f>SUM(D310:D312)*D$5</f>
        <v>6.3427638051876247</v>
      </c>
      <c r="E313" s="216">
        <f t="shared" ref="E313:H313" si="625">SUM(E310:E312)*E$5</f>
        <v>6.3427638051876247</v>
      </c>
      <c r="F313" s="216">
        <f t="shared" si="625"/>
        <v>6.4013405648870272</v>
      </c>
      <c r="G313" s="216">
        <f t="shared" si="625"/>
        <v>6.5258771629802625</v>
      </c>
      <c r="H313" s="216">
        <f t="shared" si="625"/>
        <v>6.7119057250357068</v>
      </c>
      <c r="J313" s="215"/>
      <c r="K313" s="216">
        <f>SUM(K310:K312)*K$5</f>
        <v>0</v>
      </c>
      <c r="L313" s="216">
        <f t="shared" ref="L313:O313" si="626">SUM(L310:L312)*L$5</f>
        <v>0</v>
      </c>
      <c r="M313" s="216">
        <f t="shared" si="626"/>
        <v>0</v>
      </c>
      <c r="N313" s="216">
        <f t="shared" si="626"/>
        <v>0</v>
      </c>
      <c r="O313" s="216">
        <f t="shared" si="626"/>
        <v>0</v>
      </c>
    </row>
    <row r="314" spans="1:15" x14ac:dyDescent="0.25">
      <c r="B314" s="219" t="s">
        <v>241</v>
      </c>
      <c r="C314" s="220">
        <f>'Proposed price build-up'!BB21</f>
        <v>106.35480740638006</v>
      </c>
      <c r="D314" s="221">
        <f>SUM(D310:D313)</f>
        <v>106.35480740638006</v>
      </c>
      <c r="E314" s="221">
        <f t="shared" ref="E314:H314" si="627">SUM(E310:E313)</f>
        <v>106.35480740638006</v>
      </c>
      <c r="F314" s="221">
        <f t="shared" si="627"/>
        <v>107.33701645399182</v>
      </c>
      <c r="G314" s="221">
        <f t="shared" si="627"/>
        <v>109.42523324907711</v>
      </c>
      <c r="H314" s="221">
        <f t="shared" si="627"/>
        <v>112.54454093531174</v>
      </c>
      <c r="J314" s="220"/>
      <c r="K314" s="221">
        <f>SUM(K310:K313)</f>
        <v>0</v>
      </c>
      <c r="L314" s="221">
        <f t="shared" ref="L314:O314" si="628">SUM(L310:L313)</f>
        <v>0</v>
      </c>
      <c r="M314" s="221">
        <f t="shared" si="628"/>
        <v>0</v>
      </c>
      <c r="N314" s="221">
        <f t="shared" si="628"/>
        <v>0</v>
      </c>
      <c r="O314" s="221">
        <f t="shared" si="628"/>
        <v>0</v>
      </c>
    </row>
    <row r="315" spans="1:15" x14ac:dyDescent="0.25">
      <c r="B315" s="222" t="s">
        <v>242</v>
      </c>
      <c r="C315" s="216"/>
      <c r="D315" s="223">
        <f>'Forecast Revenue - Costs'!D63</f>
        <v>0</v>
      </c>
      <c r="E315" s="223">
        <f>'Forecast Revenue - Costs'!E63</f>
        <v>0</v>
      </c>
      <c r="F315" s="223">
        <f>'Forecast Revenue - Costs'!F63</f>
        <v>0</v>
      </c>
      <c r="G315" s="223">
        <f>'Forecast Revenue - Costs'!G63</f>
        <v>0</v>
      </c>
      <c r="H315" s="223">
        <f>'Forecast Revenue - Costs'!H63</f>
        <v>0</v>
      </c>
      <c r="J315" s="216"/>
      <c r="K315" s="223"/>
      <c r="L315" s="223"/>
      <c r="M315" s="223"/>
      <c r="N315" s="223"/>
      <c r="O315" s="223"/>
    </row>
    <row r="316" spans="1:15" x14ac:dyDescent="0.25">
      <c r="B316" s="209" t="s">
        <v>243</v>
      </c>
      <c r="C316" s="207"/>
      <c r="D316" s="208">
        <f>D314*D315</f>
        <v>0</v>
      </c>
      <c r="E316" s="208">
        <f t="shared" ref="E316:H316" si="629">E314*E315</f>
        <v>0</v>
      </c>
      <c r="F316" s="208">
        <f t="shared" si="629"/>
        <v>0</v>
      </c>
      <c r="G316" s="208">
        <f t="shared" si="629"/>
        <v>0</v>
      </c>
      <c r="H316" s="208">
        <f t="shared" si="629"/>
        <v>0</v>
      </c>
      <c r="J316" s="207"/>
      <c r="K316" s="208"/>
      <c r="L316" s="208"/>
      <c r="M316" s="208"/>
      <c r="N316" s="208"/>
      <c r="O316" s="208"/>
    </row>
    <row r="318" spans="1:15" x14ac:dyDescent="0.25">
      <c r="A318" s="224"/>
      <c r="B318" s="213" t="s">
        <v>269</v>
      </c>
      <c r="C318" s="194"/>
      <c r="D318" s="346" t="s">
        <v>240</v>
      </c>
      <c r="E318" s="347"/>
      <c r="F318" s="347"/>
      <c r="G318" s="347"/>
      <c r="H318" s="347"/>
      <c r="J318" s="194"/>
      <c r="K318" s="346" t="s">
        <v>240</v>
      </c>
      <c r="L318" s="347"/>
      <c r="M318" s="347"/>
      <c r="N318" s="347"/>
      <c r="O318" s="347"/>
    </row>
    <row r="319" spans="1:15" x14ac:dyDescent="0.25">
      <c r="B319" s="214" t="s">
        <v>208</v>
      </c>
      <c r="C319" s="215">
        <f>'Proposed price build-up'!AS22</f>
        <v>123.91271714417398</v>
      </c>
      <c r="D319" s="216">
        <f>C319*D$1</f>
        <v>123.91271714417398</v>
      </c>
      <c r="E319" s="216">
        <f t="shared" ref="E319" si="630">D319*E$1</f>
        <v>123.91271714417398</v>
      </c>
      <c r="F319" s="216">
        <f t="shared" ref="F319" si="631">E319*F$1</f>
        <v>125.27575703275988</v>
      </c>
      <c r="G319" s="216">
        <f t="shared" ref="G319" si="632">F319*G$1</f>
        <v>128.17363584444169</v>
      </c>
      <c r="H319" s="216">
        <f t="shared" ref="H319" si="633">G319*H$1</f>
        <v>132.50238929203877</v>
      </c>
      <c r="J319" s="215"/>
      <c r="K319" s="216">
        <f>J319*K$1</f>
        <v>0</v>
      </c>
      <c r="L319" s="216">
        <f t="shared" ref="L319" si="634">K319*L$1</f>
        <v>0</v>
      </c>
      <c r="M319" s="216">
        <f t="shared" ref="M319" si="635">L319*M$1</f>
        <v>0</v>
      </c>
      <c r="N319" s="216">
        <f t="shared" ref="N319" si="636">M319*N$1</f>
        <v>0</v>
      </c>
      <c r="O319" s="216">
        <f t="shared" ref="O319" si="637">N319*O$1</f>
        <v>0</v>
      </c>
    </row>
    <row r="320" spans="1:15" x14ac:dyDescent="0.25">
      <c r="B320" s="214" t="s">
        <v>209</v>
      </c>
      <c r="C320" s="215">
        <f>'Proposed price build-up'!AT22</f>
        <v>23.678923546015579</v>
      </c>
      <c r="D320" s="216">
        <f>C320</f>
        <v>23.678923546015579</v>
      </c>
      <c r="E320" s="216">
        <f t="shared" ref="E320:H320" si="638">D320</f>
        <v>23.678923546015579</v>
      </c>
      <c r="F320" s="216">
        <f t="shared" si="638"/>
        <v>23.678923546015579</v>
      </c>
      <c r="G320" s="216">
        <f t="shared" si="638"/>
        <v>23.678923546015579</v>
      </c>
      <c r="H320" s="216">
        <f t="shared" si="638"/>
        <v>23.678923546015579</v>
      </c>
      <c r="J320" s="215"/>
      <c r="K320" s="216">
        <f>J320</f>
        <v>0</v>
      </c>
      <c r="L320" s="216">
        <f t="shared" ref="L320:L321" si="639">K320</f>
        <v>0</v>
      </c>
      <c r="M320" s="216">
        <f t="shared" ref="M320:M321" si="640">L320</f>
        <v>0</v>
      </c>
      <c r="N320" s="216">
        <f t="shared" ref="N320:N321" si="641">M320</f>
        <v>0</v>
      </c>
      <c r="O320" s="216">
        <f t="shared" ref="O320:O321" si="642">N320</f>
        <v>0</v>
      </c>
    </row>
    <row r="321" spans="1:15" x14ac:dyDescent="0.25">
      <c r="B321" s="214" t="s">
        <v>210</v>
      </c>
      <c r="C321" s="215">
        <f>'Proposed price build-up'!AU22</f>
        <v>0</v>
      </c>
      <c r="D321" s="216">
        <f>C321</f>
        <v>0</v>
      </c>
      <c r="E321" s="216">
        <f t="shared" ref="E321" si="643">D321</f>
        <v>0</v>
      </c>
      <c r="F321" s="216">
        <f t="shared" ref="F321" si="644">E321</f>
        <v>0</v>
      </c>
      <c r="G321" s="216">
        <f t="shared" ref="G321" si="645">F321</f>
        <v>0</v>
      </c>
      <c r="H321" s="216">
        <f t="shared" ref="H321" si="646">G321</f>
        <v>0</v>
      </c>
      <c r="J321" s="215"/>
      <c r="K321" s="216">
        <f>J321</f>
        <v>0</v>
      </c>
      <c r="L321" s="216">
        <f t="shared" si="639"/>
        <v>0</v>
      </c>
      <c r="M321" s="216">
        <f t="shared" si="640"/>
        <v>0</v>
      </c>
      <c r="N321" s="216">
        <f t="shared" si="641"/>
        <v>0</v>
      </c>
      <c r="O321" s="216">
        <f t="shared" si="642"/>
        <v>0</v>
      </c>
    </row>
    <row r="322" spans="1:15" x14ac:dyDescent="0.25">
      <c r="B322" s="217" t="s">
        <v>237</v>
      </c>
      <c r="C322" s="359">
        <f>'Proposed price build-up'!AX22</f>
        <v>147.59164069018956</v>
      </c>
      <c r="D322" s="207">
        <f>SUM(D319:D321)</f>
        <v>147.59164069018956</v>
      </c>
      <c r="E322" s="207">
        <f t="shared" ref="E322:H322" si="647">SUM(E319:E321)</f>
        <v>147.59164069018956</v>
      </c>
      <c r="F322" s="207">
        <f t="shared" si="647"/>
        <v>148.95468057877545</v>
      </c>
      <c r="G322" s="207">
        <f t="shared" si="647"/>
        <v>151.85255939045726</v>
      </c>
      <c r="H322" s="207">
        <f t="shared" si="647"/>
        <v>156.18131283805434</v>
      </c>
      <c r="J322" s="218"/>
      <c r="K322" s="205">
        <f>SUM(K319:K321)</f>
        <v>0</v>
      </c>
      <c r="L322" s="205">
        <f t="shared" ref="L322:O322" si="648">SUM(L319:L321)</f>
        <v>0</v>
      </c>
      <c r="M322" s="205">
        <f t="shared" si="648"/>
        <v>0</v>
      </c>
      <c r="N322" s="205">
        <f t="shared" si="648"/>
        <v>0</v>
      </c>
      <c r="O322" s="205">
        <f t="shared" si="648"/>
        <v>0</v>
      </c>
    </row>
    <row r="323" spans="1:15" x14ac:dyDescent="0.25">
      <c r="B323" s="214" t="s">
        <v>214</v>
      </c>
      <c r="C323" s="215">
        <f>'Proposed price build-up'!AY22</f>
        <v>68.766873034979213</v>
      </c>
      <c r="D323" s="216">
        <f>D322*D$3</f>
        <v>68.766873034979213</v>
      </c>
      <c r="E323" s="216">
        <f t="shared" ref="E323:H323" si="649">E322*E$3</f>
        <v>68.766873034979213</v>
      </c>
      <c r="F323" s="216">
        <f t="shared" si="649"/>
        <v>69.401949591630213</v>
      </c>
      <c r="G323" s="216">
        <f t="shared" si="649"/>
        <v>70.752148446943337</v>
      </c>
      <c r="H323" s="216">
        <f t="shared" si="649"/>
        <v>72.76902987287373</v>
      </c>
      <c r="J323" s="215"/>
      <c r="K323" s="216">
        <f>K322*K$3</f>
        <v>0</v>
      </c>
      <c r="L323" s="216">
        <f t="shared" ref="L323:O323" si="650">L322*L$3</f>
        <v>0</v>
      </c>
      <c r="M323" s="216">
        <f t="shared" si="650"/>
        <v>0</v>
      </c>
      <c r="N323" s="216">
        <f t="shared" si="650"/>
        <v>0</v>
      </c>
      <c r="O323" s="216">
        <f t="shared" si="650"/>
        <v>0</v>
      </c>
    </row>
    <row r="324" spans="1:15" x14ac:dyDescent="0.25">
      <c r="B324" s="214" t="s">
        <v>215</v>
      </c>
      <c r="C324" s="215">
        <f>'Proposed price build-up'!AZ22</f>
        <v>23.670390917693059</v>
      </c>
      <c r="D324" s="216">
        <f>D322*D$4</f>
        <v>23.670390917693059</v>
      </c>
      <c r="E324" s="216">
        <f t="shared" ref="E324:H324" si="651">E322*E$4</f>
        <v>23.670390917693059</v>
      </c>
      <c r="F324" s="216">
        <f t="shared" si="651"/>
        <v>23.88899196344579</v>
      </c>
      <c r="G324" s="216">
        <f t="shared" si="651"/>
        <v>24.353746769231801</v>
      </c>
      <c r="H324" s="216">
        <f t="shared" si="651"/>
        <v>25.047981793734415</v>
      </c>
      <c r="J324" s="215"/>
      <c r="K324" s="216">
        <f>K322*K$4</f>
        <v>0</v>
      </c>
      <c r="L324" s="216">
        <f t="shared" ref="L324:O324" si="652">L322*L$4</f>
        <v>0</v>
      </c>
      <c r="M324" s="216">
        <f t="shared" si="652"/>
        <v>0</v>
      </c>
      <c r="N324" s="216">
        <f t="shared" si="652"/>
        <v>0</v>
      </c>
      <c r="O324" s="216">
        <f t="shared" si="652"/>
        <v>0</v>
      </c>
    </row>
    <row r="325" spans="1:15" x14ac:dyDescent="0.25">
      <c r="B325" s="214" t="s">
        <v>216</v>
      </c>
      <c r="C325" s="215">
        <f>'Proposed price build-up'!BA22</f>
        <v>15.2226331324503</v>
      </c>
      <c r="D325" s="216">
        <f>SUM(D322:D324)*D$5</f>
        <v>15.2226331324503</v>
      </c>
      <c r="E325" s="216">
        <f t="shared" ref="E325:H325" si="653">SUM(E322:E324)*E$5</f>
        <v>15.2226331324503</v>
      </c>
      <c r="F325" s="216">
        <f t="shared" si="653"/>
        <v>15.36321735572886</v>
      </c>
      <c r="G325" s="216">
        <f t="shared" si="653"/>
        <v>15.662105191152628</v>
      </c>
      <c r="H325" s="216">
        <f t="shared" si="653"/>
        <v>16.108573740085696</v>
      </c>
      <c r="J325" s="215"/>
      <c r="K325" s="216">
        <f>SUM(K322:K324)*K$5</f>
        <v>0</v>
      </c>
      <c r="L325" s="216">
        <f t="shared" ref="L325:O325" si="654">SUM(L322:L324)*L$5</f>
        <v>0</v>
      </c>
      <c r="M325" s="216">
        <f t="shared" si="654"/>
        <v>0</v>
      </c>
      <c r="N325" s="216">
        <f t="shared" si="654"/>
        <v>0</v>
      </c>
      <c r="O325" s="216">
        <f t="shared" si="654"/>
        <v>0</v>
      </c>
    </row>
    <row r="326" spans="1:15" x14ac:dyDescent="0.25">
      <c r="B326" s="219" t="s">
        <v>241</v>
      </c>
      <c r="C326" s="220">
        <f>'Proposed price build-up'!BB22</f>
        <v>255.25153777531216</v>
      </c>
      <c r="D326" s="221">
        <f>SUM(D322:D325)</f>
        <v>255.25153777531216</v>
      </c>
      <c r="E326" s="221">
        <f t="shared" ref="E326:H326" si="655">SUM(E322:E325)</f>
        <v>255.25153777531216</v>
      </c>
      <c r="F326" s="221">
        <f t="shared" si="655"/>
        <v>257.6088394895803</v>
      </c>
      <c r="G326" s="221">
        <f t="shared" si="655"/>
        <v>262.62055979778506</v>
      </c>
      <c r="H326" s="221">
        <f t="shared" si="655"/>
        <v>270.10689824474815</v>
      </c>
      <c r="J326" s="220"/>
      <c r="K326" s="221">
        <f>SUM(K322:K325)</f>
        <v>0</v>
      </c>
      <c r="L326" s="221">
        <f t="shared" ref="L326:O326" si="656">SUM(L322:L325)</f>
        <v>0</v>
      </c>
      <c r="M326" s="221">
        <f t="shared" si="656"/>
        <v>0</v>
      </c>
      <c r="N326" s="221">
        <f t="shared" si="656"/>
        <v>0</v>
      </c>
      <c r="O326" s="221">
        <f t="shared" si="656"/>
        <v>0</v>
      </c>
    </row>
    <row r="327" spans="1:15" x14ac:dyDescent="0.25">
      <c r="B327" s="222" t="s">
        <v>242</v>
      </c>
      <c r="C327" s="216"/>
      <c r="D327" s="223">
        <f>'Forecast Revenue - Costs'!D64</f>
        <v>0</v>
      </c>
      <c r="E327" s="223">
        <f>'Forecast Revenue - Costs'!E64</f>
        <v>0</v>
      </c>
      <c r="F327" s="223">
        <f>'Forecast Revenue - Costs'!F64</f>
        <v>0</v>
      </c>
      <c r="G327" s="223">
        <f>'Forecast Revenue - Costs'!G64</f>
        <v>0</v>
      </c>
      <c r="H327" s="223">
        <f>'Forecast Revenue - Costs'!H64</f>
        <v>0</v>
      </c>
      <c r="J327" s="216"/>
      <c r="K327" s="223"/>
      <c r="L327" s="223"/>
      <c r="M327" s="223"/>
      <c r="N327" s="223"/>
      <c r="O327" s="223"/>
    </row>
    <row r="328" spans="1:15" x14ac:dyDescent="0.25">
      <c r="B328" s="209" t="s">
        <v>243</v>
      </c>
      <c r="C328" s="207"/>
      <c r="D328" s="208">
        <f>D326*D327</f>
        <v>0</v>
      </c>
      <c r="E328" s="208">
        <f t="shared" ref="E328:H328" si="657">E326*E327</f>
        <v>0</v>
      </c>
      <c r="F328" s="208">
        <f t="shared" si="657"/>
        <v>0</v>
      </c>
      <c r="G328" s="208">
        <f t="shared" si="657"/>
        <v>0</v>
      </c>
      <c r="H328" s="208">
        <f t="shared" si="657"/>
        <v>0</v>
      </c>
      <c r="J328" s="207"/>
      <c r="K328" s="208"/>
      <c r="L328" s="208"/>
      <c r="M328" s="208"/>
      <c r="N328" s="208"/>
      <c r="O328" s="208"/>
    </row>
    <row r="330" spans="1:15" x14ac:dyDescent="0.25">
      <c r="A330" s="224"/>
      <c r="B330" s="213" t="s">
        <v>270</v>
      </c>
      <c r="C330" s="194"/>
      <c r="D330" s="346" t="s">
        <v>240</v>
      </c>
      <c r="E330" s="347"/>
      <c r="F330" s="347"/>
      <c r="G330" s="347"/>
      <c r="H330" s="347"/>
      <c r="J330" s="194"/>
      <c r="K330" s="346" t="s">
        <v>240</v>
      </c>
      <c r="L330" s="347"/>
      <c r="M330" s="347"/>
      <c r="N330" s="347"/>
      <c r="O330" s="347"/>
    </row>
    <row r="331" spans="1:15" x14ac:dyDescent="0.25">
      <c r="B331" s="214" t="s">
        <v>208</v>
      </c>
      <c r="C331" s="215">
        <f>'Proposed price build-up'!AS23</f>
        <v>258.15149405036249</v>
      </c>
      <c r="D331" s="216">
        <f>C331*D$1</f>
        <v>258.15149405036249</v>
      </c>
      <c r="E331" s="216">
        <f t="shared" ref="E331" si="658">D331*E$1</f>
        <v>258.15149405036249</v>
      </c>
      <c r="F331" s="216">
        <f t="shared" ref="F331" si="659">E331*F$1</f>
        <v>260.99116048491646</v>
      </c>
      <c r="G331" s="216">
        <f t="shared" ref="G331" si="660">F331*G$1</f>
        <v>267.02840800925355</v>
      </c>
      <c r="H331" s="216">
        <f t="shared" ref="H331" si="661">G331*H$1</f>
        <v>276.04664435841414</v>
      </c>
      <c r="J331" s="215"/>
      <c r="K331" s="216">
        <f>J331*K$1</f>
        <v>0</v>
      </c>
      <c r="L331" s="216">
        <f t="shared" ref="L331" si="662">K331*L$1</f>
        <v>0</v>
      </c>
      <c r="M331" s="216">
        <f t="shared" ref="M331" si="663">L331*M$1</f>
        <v>0</v>
      </c>
      <c r="N331" s="216">
        <f t="shared" ref="N331" si="664">M331*N$1</f>
        <v>0</v>
      </c>
      <c r="O331" s="216">
        <f t="shared" ref="O331" si="665">N331*O$1</f>
        <v>0</v>
      </c>
    </row>
    <row r="332" spans="1:15" x14ac:dyDescent="0.25">
      <c r="B332" s="214" t="s">
        <v>209</v>
      </c>
      <c r="C332" s="215">
        <f>'Proposed price build-up'!AT23</f>
        <v>49.331090720865795</v>
      </c>
      <c r="D332" s="216">
        <f>C332</f>
        <v>49.331090720865795</v>
      </c>
      <c r="E332" s="216">
        <f t="shared" ref="E332:H332" si="666">D332</f>
        <v>49.331090720865795</v>
      </c>
      <c r="F332" s="216">
        <f t="shared" si="666"/>
        <v>49.331090720865795</v>
      </c>
      <c r="G332" s="216">
        <f t="shared" si="666"/>
        <v>49.331090720865795</v>
      </c>
      <c r="H332" s="216">
        <f t="shared" si="666"/>
        <v>49.331090720865795</v>
      </c>
      <c r="J332" s="215"/>
      <c r="K332" s="216">
        <f>J332</f>
        <v>0</v>
      </c>
      <c r="L332" s="216">
        <f t="shared" ref="L332:L333" si="667">K332</f>
        <v>0</v>
      </c>
      <c r="M332" s="216">
        <f t="shared" ref="M332:M333" si="668">L332</f>
        <v>0</v>
      </c>
      <c r="N332" s="216">
        <f t="shared" ref="N332:N333" si="669">M332</f>
        <v>0</v>
      </c>
      <c r="O332" s="216">
        <f t="shared" ref="O332:O333" si="670">N332</f>
        <v>0</v>
      </c>
    </row>
    <row r="333" spans="1:15" x14ac:dyDescent="0.25">
      <c r="B333" s="214" t="s">
        <v>210</v>
      </c>
      <c r="C333" s="215">
        <f>'Proposed price build-up'!AU23</f>
        <v>0</v>
      </c>
      <c r="D333" s="216">
        <f>C333</f>
        <v>0</v>
      </c>
      <c r="E333" s="216">
        <f t="shared" ref="E333" si="671">D333</f>
        <v>0</v>
      </c>
      <c r="F333" s="216">
        <f t="shared" ref="F333" si="672">E333</f>
        <v>0</v>
      </c>
      <c r="G333" s="216">
        <f t="shared" ref="G333" si="673">F333</f>
        <v>0</v>
      </c>
      <c r="H333" s="216">
        <f t="shared" ref="H333" si="674">G333</f>
        <v>0</v>
      </c>
      <c r="J333" s="215"/>
      <c r="K333" s="216">
        <f>J333</f>
        <v>0</v>
      </c>
      <c r="L333" s="216">
        <f t="shared" si="667"/>
        <v>0</v>
      </c>
      <c r="M333" s="216">
        <f t="shared" si="668"/>
        <v>0</v>
      </c>
      <c r="N333" s="216">
        <f t="shared" si="669"/>
        <v>0</v>
      </c>
      <c r="O333" s="216">
        <f t="shared" si="670"/>
        <v>0</v>
      </c>
    </row>
    <row r="334" spans="1:15" x14ac:dyDescent="0.25">
      <c r="B334" s="217" t="s">
        <v>237</v>
      </c>
      <c r="C334" s="359">
        <f>'Proposed price build-up'!AX23</f>
        <v>307.48258477122829</v>
      </c>
      <c r="D334" s="207">
        <f>SUM(D331:D333)</f>
        <v>307.48258477122829</v>
      </c>
      <c r="E334" s="207">
        <f t="shared" ref="E334:H334" si="675">SUM(E331:E333)</f>
        <v>307.48258477122829</v>
      </c>
      <c r="F334" s="207">
        <f t="shared" si="675"/>
        <v>310.32225120578227</v>
      </c>
      <c r="G334" s="207">
        <f t="shared" si="675"/>
        <v>316.35949873011936</v>
      </c>
      <c r="H334" s="207">
        <f t="shared" si="675"/>
        <v>325.37773507927994</v>
      </c>
      <c r="J334" s="218"/>
      <c r="K334" s="205">
        <f>SUM(K331:K333)</f>
        <v>0</v>
      </c>
      <c r="L334" s="205">
        <f t="shared" ref="L334:O334" si="676">SUM(L331:L333)</f>
        <v>0</v>
      </c>
      <c r="M334" s="205">
        <f t="shared" si="676"/>
        <v>0</v>
      </c>
      <c r="N334" s="205">
        <f t="shared" si="676"/>
        <v>0</v>
      </c>
      <c r="O334" s="205">
        <f t="shared" si="676"/>
        <v>0</v>
      </c>
    </row>
    <row r="335" spans="1:15" x14ac:dyDescent="0.25">
      <c r="B335" s="214" t="s">
        <v>214</v>
      </c>
      <c r="C335" s="215">
        <f>'Proposed price build-up'!AY23</f>
        <v>143.26431882287335</v>
      </c>
      <c r="D335" s="216">
        <f>D334*D$3</f>
        <v>143.26431882287335</v>
      </c>
      <c r="E335" s="216">
        <f t="shared" ref="E335:H335" si="677">E334*E$3</f>
        <v>143.26431882287335</v>
      </c>
      <c r="F335" s="216">
        <f t="shared" si="677"/>
        <v>144.58739498256298</v>
      </c>
      <c r="G335" s="216">
        <f t="shared" si="677"/>
        <v>147.40030926446531</v>
      </c>
      <c r="H335" s="216">
        <f t="shared" si="677"/>
        <v>151.60214556848697</v>
      </c>
      <c r="J335" s="215"/>
      <c r="K335" s="216">
        <f>K334*K$3</f>
        <v>0</v>
      </c>
      <c r="L335" s="216">
        <f t="shared" ref="L335:O335" si="678">L334*L$3</f>
        <v>0</v>
      </c>
      <c r="M335" s="216">
        <f t="shared" si="678"/>
        <v>0</v>
      </c>
      <c r="N335" s="216">
        <f t="shared" si="678"/>
        <v>0</v>
      </c>
      <c r="O335" s="216">
        <f t="shared" si="678"/>
        <v>0</v>
      </c>
    </row>
    <row r="336" spans="1:15" x14ac:dyDescent="0.25">
      <c r="B336" s="214" t="s">
        <v>215</v>
      </c>
      <c r="C336" s="215">
        <f>'Proposed price build-up'!AZ23</f>
        <v>49.313314411860539</v>
      </c>
      <c r="D336" s="216">
        <f>D334*D$4</f>
        <v>49.313314411860539</v>
      </c>
      <c r="E336" s="216">
        <f t="shared" ref="E336:H336" si="679">E334*E$4</f>
        <v>49.313314411860539</v>
      </c>
      <c r="F336" s="216">
        <f t="shared" si="679"/>
        <v>49.768733257178738</v>
      </c>
      <c r="G336" s="216">
        <f t="shared" si="679"/>
        <v>50.736972435899595</v>
      </c>
      <c r="H336" s="216">
        <f t="shared" si="679"/>
        <v>52.183295403613371</v>
      </c>
      <c r="J336" s="215"/>
      <c r="K336" s="216">
        <f>K334*K$4</f>
        <v>0</v>
      </c>
      <c r="L336" s="216">
        <f t="shared" ref="L336:O336" si="680">L334*L$4</f>
        <v>0</v>
      </c>
      <c r="M336" s="216">
        <f t="shared" si="680"/>
        <v>0</v>
      </c>
      <c r="N336" s="216">
        <f t="shared" si="680"/>
        <v>0</v>
      </c>
      <c r="O336" s="216">
        <f t="shared" si="680"/>
        <v>0</v>
      </c>
    </row>
    <row r="337" spans="2:15" x14ac:dyDescent="0.25">
      <c r="B337" s="214" t="s">
        <v>216</v>
      </c>
      <c r="C337" s="215">
        <f>'Proposed price build-up'!BA23</f>
        <v>31.713819025938122</v>
      </c>
      <c r="D337" s="216">
        <f>SUM(D334:D336)*D$5</f>
        <v>31.713819025938122</v>
      </c>
      <c r="E337" s="216">
        <f t="shared" ref="E337:H337" si="681">SUM(E334:E336)*E$5</f>
        <v>31.713819025938122</v>
      </c>
      <c r="F337" s="216">
        <f t="shared" si="681"/>
        <v>32.006702824435138</v>
      </c>
      <c r="G337" s="216">
        <f t="shared" si="681"/>
        <v>32.629385814901312</v>
      </c>
      <c r="H337" s="216">
        <f t="shared" si="681"/>
        <v>33.559528625178537</v>
      </c>
      <c r="J337" s="215"/>
      <c r="K337" s="216">
        <f>SUM(K334:K336)*K$5</f>
        <v>0</v>
      </c>
      <c r="L337" s="216">
        <f t="shared" ref="L337:O337" si="682">SUM(L334:L336)*L$5</f>
        <v>0</v>
      </c>
      <c r="M337" s="216">
        <f t="shared" si="682"/>
        <v>0</v>
      </c>
      <c r="N337" s="216">
        <f t="shared" si="682"/>
        <v>0</v>
      </c>
      <c r="O337" s="216">
        <f t="shared" si="682"/>
        <v>0</v>
      </c>
    </row>
    <row r="338" spans="2:15" x14ac:dyDescent="0.25">
      <c r="B338" s="219" t="s">
        <v>241</v>
      </c>
      <c r="C338" s="220">
        <f>'Proposed price build-up'!BB23</f>
        <v>531.77403703190032</v>
      </c>
      <c r="D338" s="221">
        <f>SUM(D334:D337)</f>
        <v>531.77403703190032</v>
      </c>
      <c r="E338" s="221">
        <f t="shared" ref="E338:H338" si="683">SUM(E334:E337)</f>
        <v>531.77403703190032</v>
      </c>
      <c r="F338" s="221">
        <f t="shared" si="683"/>
        <v>536.68508226995914</v>
      </c>
      <c r="G338" s="221">
        <f t="shared" si="683"/>
        <v>547.12616624538555</v>
      </c>
      <c r="H338" s="221">
        <f t="shared" si="683"/>
        <v>562.72270467655881</v>
      </c>
      <c r="J338" s="220"/>
      <c r="K338" s="221">
        <f>SUM(K334:K337)</f>
        <v>0</v>
      </c>
      <c r="L338" s="221">
        <f t="shared" ref="L338:O338" si="684">SUM(L334:L337)</f>
        <v>0</v>
      </c>
      <c r="M338" s="221">
        <f t="shared" si="684"/>
        <v>0</v>
      </c>
      <c r="N338" s="221">
        <f t="shared" si="684"/>
        <v>0</v>
      </c>
      <c r="O338" s="221">
        <f t="shared" si="684"/>
        <v>0</v>
      </c>
    </row>
    <row r="339" spans="2:15" x14ac:dyDescent="0.25">
      <c r="B339" s="222" t="s">
        <v>242</v>
      </c>
      <c r="C339" s="216"/>
      <c r="D339" s="223">
        <f>'Forecast Revenue - Costs'!D65</f>
        <v>0</v>
      </c>
      <c r="E339" s="223">
        <f>'Forecast Revenue - Costs'!E65</f>
        <v>0</v>
      </c>
      <c r="F339" s="223">
        <f>'Forecast Revenue - Costs'!F65</f>
        <v>0</v>
      </c>
      <c r="G339" s="223">
        <f>'Forecast Revenue - Costs'!G65</f>
        <v>0</v>
      </c>
      <c r="H339" s="223">
        <f>'Forecast Revenue - Costs'!H65</f>
        <v>0</v>
      </c>
      <c r="J339" s="216"/>
      <c r="K339" s="223"/>
      <c r="L339" s="223"/>
      <c r="M339" s="223"/>
      <c r="N339" s="223"/>
      <c r="O339" s="223"/>
    </row>
    <row r="340" spans="2:15" x14ac:dyDescent="0.25">
      <c r="B340" s="209" t="s">
        <v>243</v>
      </c>
      <c r="C340" s="207"/>
      <c r="D340" s="208">
        <f>D338*D339</f>
        <v>0</v>
      </c>
      <c r="E340" s="208">
        <f t="shared" ref="E340:H340" si="685">E338*E339</f>
        <v>0</v>
      </c>
      <c r="F340" s="208">
        <f t="shared" si="685"/>
        <v>0</v>
      </c>
      <c r="G340" s="208">
        <f t="shared" si="685"/>
        <v>0</v>
      </c>
      <c r="H340" s="208">
        <f t="shared" si="685"/>
        <v>0</v>
      </c>
      <c r="J340" s="207"/>
      <c r="K340" s="208"/>
      <c r="L340" s="208"/>
      <c r="M340" s="208"/>
      <c r="N340" s="208"/>
      <c r="O340" s="208"/>
    </row>
    <row r="342" spans="2:15" x14ac:dyDescent="0.25">
      <c r="B342" s="213" t="s">
        <v>244</v>
      </c>
      <c r="C342" s="194"/>
      <c r="D342" s="346" t="s">
        <v>240</v>
      </c>
      <c r="E342" s="347"/>
      <c r="F342" s="347"/>
      <c r="G342" s="347"/>
      <c r="H342" s="347"/>
      <c r="J342" s="194"/>
      <c r="K342" s="346" t="s">
        <v>240</v>
      </c>
      <c r="L342" s="347"/>
      <c r="M342" s="347"/>
      <c r="N342" s="347"/>
      <c r="O342" s="347"/>
    </row>
    <row r="343" spans="2:15" x14ac:dyDescent="0.25">
      <c r="B343" s="214" t="s">
        <v>208</v>
      </c>
      <c r="C343" s="215">
        <f>'Proposed price build-up'!BK8</f>
        <v>103.26059762014499</v>
      </c>
      <c r="D343" s="216">
        <f>C343*D$1</f>
        <v>103.26059762014499</v>
      </c>
      <c r="E343" s="216">
        <f t="shared" ref="E343:H343" si="686">D343*E$1</f>
        <v>103.26059762014499</v>
      </c>
      <c r="F343" s="216">
        <f t="shared" si="686"/>
        <v>104.39646419396658</v>
      </c>
      <c r="G343" s="216">
        <f t="shared" si="686"/>
        <v>106.8113632037014</v>
      </c>
      <c r="H343" s="216">
        <f t="shared" si="686"/>
        <v>110.41865774336563</v>
      </c>
      <c r="J343" s="215"/>
      <c r="K343" s="216">
        <f>J343*K$1</f>
        <v>0</v>
      </c>
      <c r="L343" s="216">
        <f t="shared" ref="L343:O343" si="687">K343*L$1</f>
        <v>0</v>
      </c>
      <c r="M343" s="216">
        <f t="shared" si="687"/>
        <v>0</v>
      </c>
      <c r="N343" s="216">
        <f t="shared" si="687"/>
        <v>0</v>
      </c>
      <c r="O343" s="216">
        <f t="shared" si="687"/>
        <v>0</v>
      </c>
    </row>
    <row r="344" spans="2:15" x14ac:dyDescent="0.25">
      <c r="B344" s="214" t="s">
        <v>209</v>
      </c>
      <c r="C344" s="215">
        <f>'Proposed price build-up'!BL8</f>
        <v>19.732436288346317</v>
      </c>
      <c r="D344" s="216">
        <f>C344</f>
        <v>19.732436288346317</v>
      </c>
      <c r="E344" s="216">
        <f t="shared" ref="E344:H344" si="688">D344</f>
        <v>19.732436288346317</v>
      </c>
      <c r="F344" s="216">
        <f t="shared" si="688"/>
        <v>19.732436288346317</v>
      </c>
      <c r="G344" s="216">
        <f t="shared" si="688"/>
        <v>19.732436288346317</v>
      </c>
      <c r="H344" s="216">
        <f t="shared" si="688"/>
        <v>19.732436288346317</v>
      </c>
      <c r="J344" s="215"/>
      <c r="K344" s="216">
        <f>J344</f>
        <v>0</v>
      </c>
      <c r="L344" s="216">
        <f t="shared" ref="L344:O345" si="689">K344</f>
        <v>0</v>
      </c>
      <c r="M344" s="216">
        <f t="shared" si="689"/>
        <v>0</v>
      </c>
      <c r="N344" s="216">
        <f t="shared" si="689"/>
        <v>0</v>
      </c>
      <c r="O344" s="216">
        <f t="shared" si="689"/>
        <v>0</v>
      </c>
    </row>
    <row r="345" spans="2:15" x14ac:dyDescent="0.25">
      <c r="B345" s="214" t="s">
        <v>210</v>
      </c>
      <c r="C345" s="215">
        <f>'Proposed price build-up'!BM8</f>
        <v>0</v>
      </c>
      <c r="D345" s="216">
        <f>C345</f>
        <v>0</v>
      </c>
      <c r="E345" s="216">
        <f t="shared" ref="E345:H345" si="690">D345</f>
        <v>0</v>
      </c>
      <c r="F345" s="216">
        <f t="shared" si="690"/>
        <v>0</v>
      </c>
      <c r="G345" s="216">
        <f t="shared" si="690"/>
        <v>0</v>
      </c>
      <c r="H345" s="216">
        <f t="shared" si="690"/>
        <v>0</v>
      </c>
      <c r="J345" s="215"/>
      <c r="K345" s="216">
        <f>J345</f>
        <v>0</v>
      </c>
      <c r="L345" s="216">
        <f t="shared" si="689"/>
        <v>0</v>
      </c>
      <c r="M345" s="216">
        <f t="shared" si="689"/>
        <v>0</v>
      </c>
      <c r="N345" s="216">
        <f t="shared" si="689"/>
        <v>0</v>
      </c>
      <c r="O345" s="216">
        <f t="shared" si="689"/>
        <v>0</v>
      </c>
    </row>
    <row r="346" spans="2:15" x14ac:dyDescent="0.25">
      <c r="B346" s="217" t="s">
        <v>237</v>
      </c>
      <c r="C346" s="359">
        <f>'Proposed price build-up'!BP8</f>
        <v>122.99303390849131</v>
      </c>
      <c r="D346" s="207">
        <f>SUM(D343:D345)</f>
        <v>122.99303390849131</v>
      </c>
      <c r="E346" s="207">
        <f t="shared" ref="E346:H346" si="691">SUM(E343:E345)</f>
        <v>122.99303390849131</v>
      </c>
      <c r="F346" s="207">
        <f t="shared" si="691"/>
        <v>124.1289004823129</v>
      </c>
      <c r="G346" s="207">
        <f t="shared" si="691"/>
        <v>126.54379949204773</v>
      </c>
      <c r="H346" s="207">
        <f t="shared" si="691"/>
        <v>130.15109403171195</v>
      </c>
      <c r="J346" s="218"/>
      <c r="K346" s="205">
        <f>SUM(K343:K345)</f>
        <v>0</v>
      </c>
      <c r="L346" s="205">
        <f t="shared" ref="L346:O346" si="692">SUM(L343:L345)</f>
        <v>0</v>
      </c>
      <c r="M346" s="205">
        <f t="shared" si="692"/>
        <v>0</v>
      </c>
      <c r="N346" s="205">
        <f t="shared" si="692"/>
        <v>0</v>
      </c>
      <c r="O346" s="205">
        <f t="shared" si="692"/>
        <v>0</v>
      </c>
    </row>
    <row r="347" spans="2:15" x14ac:dyDescent="0.25">
      <c r="B347" s="214" t="s">
        <v>214</v>
      </c>
      <c r="C347" s="215">
        <f>'Proposed price build-up'!BQ8</f>
        <v>57.305727529149344</v>
      </c>
      <c r="D347" s="216">
        <f>D346*D$3</f>
        <v>57.305727529149344</v>
      </c>
      <c r="E347" s="216">
        <f t="shared" ref="E347:H347" si="693">E346*E$3</f>
        <v>57.305727529149344</v>
      </c>
      <c r="F347" s="216">
        <f t="shared" si="693"/>
        <v>57.834957993025185</v>
      </c>
      <c r="G347" s="216">
        <f t="shared" si="693"/>
        <v>58.960123705786117</v>
      </c>
      <c r="H347" s="216">
        <f t="shared" si="693"/>
        <v>60.64085822739478</v>
      </c>
      <c r="J347" s="215"/>
      <c r="K347" s="216">
        <f>K346*K$3</f>
        <v>0</v>
      </c>
      <c r="L347" s="216">
        <f t="shared" ref="L347:O347" si="694">L346*L$3</f>
        <v>0</v>
      </c>
      <c r="M347" s="216">
        <f t="shared" si="694"/>
        <v>0</v>
      </c>
      <c r="N347" s="216">
        <f t="shared" si="694"/>
        <v>0</v>
      </c>
      <c r="O347" s="216">
        <f t="shared" si="694"/>
        <v>0</v>
      </c>
    </row>
    <row r="348" spans="2:15" x14ac:dyDescent="0.25">
      <c r="B348" s="214" t="s">
        <v>215</v>
      </c>
      <c r="C348" s="215">
        <f>'Proposed price build-up'!BR8</f>
        <v>19.725325764744216</v>
      </c>
      <c r="D348" s="216">
        <f>D346*D$4</f>
        <v>19.725325764744216</v>
      </c>
      <c r="E348" s="216">
        <f t="shared" ref="E348:H348" si="695">E346*E$4</f>
        <v>19.725325764744216</v>
      </c>
      <c r="F348" s="216">
        <f t="shared" si="695"/>
        <v>19.907493302871494</v>
      </c>
      <c r="G348" s="216">
        <f t="shared" si="695"/>
        <v>20.294788974359836</v>
      </c>
      <c r="H348" s="216">
        <f t="shared" si="695"/>
        <v>20.873318161445344</v>
      </c>
      <c r="J348" s="215"/>
      <c r="K348" s="216">
        <f>K346*K$4</f>
        <v>0</v>
      </c>
      <c r="L348" s="216">
        <f t="shared" ref="L348:O348" si="696">L346*L$4</f>
        <v>0</v>
      </c>
      <c r="M348" s="216">
        <f t="shared" si="696"/>
        <v>0</v>
      </c>
      <c r="N348" s="216">
        <f t="shared" si="696"/>
        <v>0</v>
      </c>
      <c r="O348" s="216">
        <f t="shared" si="696"/>
        <v>0</v>
      </c>
    </row>
    <row r="349" spans="2:15" x14ac:dyDescent="0.25">
      <c r="B349" s="214" t="s">
        <v>216</v>
      </c>
      <c r="C349" s="215">
        <f>'Proposed price build-up'!BS8</f>
        <v>12.685527610375249</v>
      </c>
      <c r="D349" s="216">
        <f>SUM(D346:D348)*D$5</f>
        <v>12.685527610375249</v>
      </c>
      <c r="E349" s="216">
        <f>SUM(E346:E348)*E$5</f>
        <v>12.685527610375249</v>
      </c>
      <c r="F349" s="216">
        <f t="shared" ref="F349:H349" si="697">SUM(F346:F348)*F$5</f>
        <v>12.802681129774054</v>
      </c>
      <c r="G349" s="216">
        <f t="shared" si="697"/>
        <v>13.051754325960525</v>
      </c>
      <c r="H349" s="216">
        <f t="shared" si="697"/>
        <v>13.423811450071414</v>
      </c>
      <c r="J349" s="215"/>
      <c r="K349" s="216">
        <f>SUM(K346:K348)*K$5</f>
        <v>0</v>
      </c>
      <c r="L349" s="216">
        <f t="shared" ref="L349:O349" si="698">SUM(L346:L348)*L$5</f>
        <v>0</v>
      </c>
      <c r="M349" s="216">
        <f t="shared" si="698"/>
        <v>0</v>
      </c>
      <c r="N349" s="216">
        <f t="shared" si="698"/>
        <v>0</v>
      </c>
      <c r="O349" s="216">
        <f t="shared" si="698"/>
        <v>0</v>
      </c>
    </row>
    <row r="350" spans="2:15" x14ac:dyDescent="0.25">
      <c r="B350" s="219" t="s">
        <v>241</v>
      </c>
      <c r="C350" s="220">
        <f>'Proposed price build-up'!BT8</f>
        <v>212.70961481276012</v>
      </c>
      <c r="D350" s="221">
        <f>SUM(D346:D349)</f>
        <v>212.70961481276012</v>
      </c>
      <c r="E350" s="221">
        <f t="shared" ref="E350:H350" si="699">SUM(E346:E349)</f>
        <v>212.70961481276012</v>
      </c>
      <c r="F350" s="221">
        <f t="shared" si="699"/>
        <v>214.67403290798364</v>
      </c>
      <c r="G350" s="221">
        <f t="shared" si="699"/>
        <v>218.85046649815422</v>
      </c>
      <c r="H350" s="221">
        <f t="shared" si="699"/>
        <v>225.08908187062349</v>
      </c>
      <c r="J350" s="220"/>
      <c r="K350" s="221">
        <f>SUM(K346:K349)</f>
        <v>0</v>
      </c>
      <c r="L350" s="221">
        <f t="shared" ref="L350:O350" si="700">SUM(L346:L349)</f>
        <v>0</v>
      </c>
      <c r="M350" s="221">
        <f t="shared" si="700"/>
        <v>0</v>
      </c>
      <c r="N350" s="221">
        <f t="shared" si="700"/>
        <v>0</v>
      </c>
      <c r="O350" s="221">
        <f t="shared" si="700"/>
        <v>0</v>
      </c>
    </row>
    <row r="351" spans="2:15" x14ac:dyDescent="0.25">
      <c r="B351" s="222" t="s">
        <v>242</v>
      </c>
      <c r="C351" s="216"/>
      <c r="D351" s="223">
        <f>'Forecast Revenue - Costs'!D66</f>
        <v>1200</v>
      </c>
      <c r="E351" s="223">
        <f>'Forecast Revenue - Costs'!E66</f>
        <v>1200</v>
      </c>
      <c r="F351" s="223">
        <f>'Forecast Revenue - Costs'!F66</f>
        <v>1200</v>
      </c>
      <c r="G351" s="223">
        <f>'Forecast Revenue - Costs'!G66</f>
        <v>1200</v>
      </c>
      <c r="H351" s="223">
        <f>'Forecast Revenue - Costs'!H66</f>
        <v>1200</v>
      </c>
      <c r="J351" s="216"/>
      <c r="K351" s="223"/>
      <c r="L351" s="223"/>
      <c r="M351" s="223"/>
      <c r="N351" s="223"/>
      <c r="O351" s="223"/>
    </row>
    <row r="352" spans="2:15" x14ac:dyDescent="0.25">
      <c r="B352" s="209" t="s">
        <v>243</v>
      </c>
      <c r="C352" s="207"/>
      <c r="D352" s="208">
        <f>D350*D351</f>
        <v>255251.53777531214</v>
      </c>
      <c r="E352" s="208">
        <f t="shared" ref="E352:H352" si="701">E350*E351</f>
        <v>255251.53777531214</v>
      </c>
      <c r="F352" s="208">
        <f t="shared" si="701"/>
        <v>257608.83948958036</v>
      </c>
      <c r="G352" s="208">
        <f t="shared" si="701"/>
        <v>262620.55979778507</v>
      </c>
      <c r="H352" s="208">
        <f t="shared" si="701"/>
        <v>270106.89824474818</v>
      </c>
      <c r="J352" s="207"/>
      <c r="K352" s="208"/>
      <c r="L352" s="208"/>
      <c r="M352" s="208"/>
      <c r="N352" s="208"/>
      <c r="O352" s="208"/>
    </row>
    <row r="354" spans="2:15" x14ac:dyDescent="0.25">
      <c r="B354" s="213" t="s">
        <v>245</v>
      </c>
      <c r="C354" s="194"/>
      <c r="D354" s="346" t="s">
        <v>240</v>
      </c>
      <c r="E354" s="347"/>
      <c r="F354" s="347"/>
      <c r="G354" s="347"/>
      <c r="H354" s="347"/>
      <c r="J354" s="194"/>
      <c r="K354" s="346" t="s">
        <v>240</v>
      </c>
      <c r="L354" s="347"/>
      <c r="M354" s="347"/>
      <c r="N354" s="347"/>
      <c r="O354" s="347"/>
    </row>
    <row r="355" spans="2:15" x14ac:dyDescent="0.25">
      <c r="B355" s="214" t="s">
        <v>208</v>
      </c>
      <c r="C355" s="215">
        <f>'Proposed price build-up'!CC8</f>
        <v>103.26059762014499</v>
      </c>
      <c r="D355" s="216">
        <f>C355*D$1</f>
        <v>103.26059762014499</v>
      </c>
      <c r="E355" s="216">
        <f t="shared" ref="E355:H355" si="702">D355*E$1</f>
        <v>103.26059762014499</v>
      </c>
      <c r="F355" s="216">
        <f t="shared" si="702"/>
        <v>104.39646419396658</v>
      </c>
      <c r="G355" s="216">
        <f t="shared" si="702"/>
        <v>106.8113632037014</v>
      </c>
      <c r="H355" s="216">
        <f t="shared" si="702"/>
        <v>110.41865774336563</v>
      </c>
      <c r="J355" s="215"/>
      <c r="K355" s="216">
        <f>J355*K$1</f>
        <v>0</v>
      </c>
      <c r="L355" s="216">
        <f t="shared" ref="L355:O355" si="703">K355*L$1</f>
        <v>0</v>
      </c>
      <c r="M355" s="216">
        <f t="shared" si="703"/>
        <v>0</v>
      </c>
      <c r="N355" s="216">
        <f t="shared" si="703"/>
        <v>0</v>
      </c>
      <c r="O355" s="216">
        <f t="shared" si="703"/>
        <v>0</v>
      </c>
    </row>
    <row r="356" spans="2:15" x14ac:dyDescent="0.25">
      <c r="B356" s="214" t="s">
        <v>209</v>
      </c>
      <c r="C356" s="215">
        <f>'Proposed price build-up'!CD8</f>
        <v>19.732436288346317</v>
      </c>
      <c r="D356" s="216">
        <f>C356</f>
        <v>19.732436288346317</v>
      </c>
      <c r="E356" s="216">
        <f t="shared" ref="E356:H356" si="704">D356</f>
        <v>19.732436288346317</v>
      </c>
      <c r="F356" s="216">
        <f t="shared" si="704"/>
        <v>19.732436288346317</v>
      </c>
      <c r="G356" s="216">
        <f t="shared" si="704"/>
        <v>19.732436288346317</v>
      </c>
      <c r="H356" s="216">
        <f t="shared" si="704"/>
        <v>19.732436288346317</v>
      </c>
      <c r="J356" s="215"/>
      <c r="K356" s="216">
        <f>J356</f>
        <v>0</v>
      </c>
      <c r="L356" s="216">
        <f t="shared" ref="L356:O357" si="705">K356</f>
        <v>0</v>
      </c>
      <c r="M356" s="216">
        <f t="shared" si="705"/>
        <v>0</v>
      </c>
      <c r="N356" s="216">
        <f t="shared" si="705"/>
        <v>0</v>
      </c>
      <c r="O356" s="216">
        <f t="shared" si="705"/>
        <v>0</v>
      </c>
    </row>
    <row r="357" spans="2:15" x14ac:dyDescent="0.25">
      <c r="B357" s="214" t="s">
        <v>210</v>
      </c>
      <c r="C357" s="215">
        <f>'Proposed price build-up'!CE8</f>
        <v>0</v>
      </c>
      <c r="D357" s="216">
        <f>C357</f>
        <v>0</v>
      </c>
      <c r="E357" s="216">
        <v>0</v>
      </c>
      <c r="F357" s="216">
        <v>0</v>
      </c>
      <c r="G357" s="216">
        <v>0</v>
      </c>
      <c r="H357" s="216">
        <v>0</v>
      </c>
      <c r="J357" s="215"/>
      <c r="K357" s="216">
        <f>J357</f>
        <v>0</v>
      </c>
      <c r="L357" s="216">
        <f t="shared" si="705"/>
        <v>0</v>
      </c>
      <c r="M357" s="216">
        <f t="shared" si="705"/>
        <v>0</v>
      </c>
      <c r="N357" s="216">
        <f t="shared" si="705"/>
        <v>0</v>
      </c>
      <c r="O357" s="216">
        <f t="shared" si="705"/>
        <v>0</v>
      </c>
    </row>
    <row r="358" spans="2:15" x14ac:dyDescent="0.25">
      <c r="B358" s="217" t="s">
        <v>237</v>
      </c>
      <c r="C358" s="359">
        <f>'Proposed price build-up'!CH8</f>
        <v>122.99303390849131</v>
      </c>
      <c r="D358" s="207">
        <f>SUM(D355:D357)</f>
        <v>122.99303390849131</v>
      </c>
      <c r="E358" s="207">
        <f t="shared" ref="E358:H358" si="706">SUM(E355:E357)</f>
        <v>122.99303390849131</v>
      </c>
      <c r="F358" s="207">
        <f t="shared" si="706"/>
        <v>124.1289004823129</v>
      </c>
      <c r="G358" s="207">
        <f t="shared" si="706"/>
        <v>126.54379949204773</v>
      </c>
      <c r="H358" s="207">
        <f t="shared" si="706"/>
        <v>130.15109403171195</v>
      </c>
      <c r="J358" s="218"/>
      <c r="K358" s="205">
        <f>SUM(K355:K357)</f>
        <v>0</v>
      </c>
      <c r="L358" s="205">
        <f t="shared" ref="L358:O358" si="707">SUM(L355:L357)</f>
        <v>0</v>
      </c>
      <c r="M358" s="205">
        <f t="shared" si="707"/>
        <v>0</v>
      </c>
      <c r="N358" s="205">
        <f t="shared" si="707"/>
        <v>0</v>
      </c>
      <c r="O358" s="205">
        <f t="shared" si="707"/>
        <v>0</v>
      </c>
    </row>
    <row r="359" spans="2:15" x14ac:dyDescent="0.25">
      <c r="B359" s="214" t="s">
        <v>214</v>
      </c>
      <c r="C359" s="215">
        <f>'Proposed price build-up'!CI8</f>
        <v>57.305727529149344</v>
      </c>
      <c r="D359" s="216">
        <f>D358*D$3</f>
        <v>57.305727529149344</v>
      </c>
      <c r="E359" s="216">
        <f t="shared" ref="E359:H359" si="708">E358*E$3</f>
        <v>57.305727529149344</v>
      </c>
      <c r="F359" s="216">
        <f t="shared" si="708"/>
        <v>57.834957993025185</v>
      </c>
      <c r="G359" s="216">
        <f t="shared" si="708"/>
        <v>58.960123705786117</v>
      </c>
      <c r="H359" s="216">
        <f t="shared" si="708"/>
        <v>60.64085822739478</v>
      </c>
      <c r="J359" s="215"/>
      <c r="K359" s="216">
        <f>K358*K$3</f>
        <v>0</v>
      </c>
      <c r="L359" s="216">
        <f t="shared" ref="L359:O359" si="709">L358*L$3</f>
        <v>0</v>
      </c>
      <c r="M359" s="216">
        <f t="shared" si="709"/>
        <v>0</v>
      </c>
      <c r="N359" s="216">
        <f t="shared" si="709"/>
        <v>0</v>
      </c>
      <c r="O359" s="216">
        <f t="shared" si="709"/>
        <v>0</v>
      </c>
    </row>
    <row r="360" spans="2:15" x14ac:dyDescent="0.25">
      <c r="B360" s="214" t="s">
        <v>215</v>
      </c>
      <c r="C360" s="215">
        <f>'Proposed price build-up'!CJ8</f>
        <v>19.725325764744216</v>
      </c>
      <c r="D360" s="216">
        <f>D358*D$4</f>
        <v>19.725325764744216</v>
      </c>
      <c r="E360" s="216">
        <f t="shared" ref="E360:H360" si="710">E358*E$4</f>
        <v>19.725325764744216</v>
      </c>
      <c r="F360" s="216">
        <f t="shared" si="710"/>
        <v>19.907493302871494</v>
      </c>
      <c r="G360" s="216">
        <f t="shared" si="710"/>
        <v>20.294788974359836</v>
      </c>
      <c r="H360" s="216">
        <f t="shared" si="710"/>
        <v>20.873318161445344</v>
      </c>
      <c r="J360" s="215"/>
      <c r="K360" s="216">
        <f>K358*K$4</f>
        <v>0</v>
      </c>
      <c r="L360" s="216">
        <f t="shared" ref="L360:O360" si="711">L358*L$4</f>
        <v>0</v>
      </c>
      <c r="M360" s="216">
        <f t="shared" si="711"/>
        <v>0</v>
      </c>
      <c r="N360" s="216">
        <f t="shared" si="711"/>
        <v>0</v>
      </c>
      <c r="O360" s="216">
        <f t="shared" si="711"/>
        <v>0</v>
      </c>
    </row>
    <row r="361" spans="2:15" x14ac:dyDescent="0.25">
      <c r="B361" s="214" t="s">
        <v>216</v>
      </c>
      <c r="C361" s="215">
        <f>'Proposed price build-up'!CK8</f>
        <v>12.685527610375249</v>
      </c>
      <c r="D361" s="216">
        <f>SUM(D358:D360)*D$5</f>
        <v>12.685527610375249</v>
      </c>
      <c r="E361" s="216">
        <f t="shared" ref="E361:H361" si="712">SUM(E358:E360)*E$5</f>
        <v>12.685527610375249</v>
      </c>
      <c r="F361" s="216">
        <f t="shared" si="712"/>
        <v>12.802681129774054</v>
      </c>
      <c r="G361" s="216">
        <f t="shared" si="712"/>
        <v>13.051754325960525</v>
      </c>
      <c r="H361" s="216">
        <f t="shared" si="712"/>
        <v>13.423811450071414</v>
      </c>
      <c r="J361" s="215"/>
      <c r="K361" s="216">
        <f>SUM(K358:K360)*K$5</f>
        <v>0</v>
      </c>
      <c r="L361" s="216">
        <f t="shared" ref="L361:O361" si="713">SUM(L358:L360)*L$5</f>
        <v>0</v>
      </c>
      <c r="M361" s="216">
        <f t="shared" si="713"/>
        <v>0</v>
      </c>
      <c r="N361" s="216">
        <f t="shared" si="713"/>
        <v>0</v>
      </c>
      <c r="O361" s="216">
        <f t="shared" si="713"/>
        <v>0</v>
      </c>
    </row>
    <row r="362" spans="2:15" x14ac:dyDescent="0.25">
      <c r="B362" s="219" t="s">
        <v>241</v>
      </c>
      <c r="C362" s="220">
        <f>'Proposed price build-up'!CL8</f>
        <v>212.70961481276012</v>
      </c>
      <c r="D362" s="221">
        <f>SUM(D358:D361)</f>
        <v>212.70961481276012</v>
      </c>
      <c r="E362" s="221">
        <f t="shared" ref="E362:H362" si="714">SUM(E358:E361)</f>
        <v>212.70961481276012</v>
      </c>
      <c r="F362" s="221">
        <f t="shared" si="714"/>
        <v>214.67403290798364</v>
      </c>
      <c r="G362" s="221">
        <f t="shared" si="714"/>
        <v>218.85046649815422</v>
      </c>
      <c r="H362" s="221">
        <f t="shared" si="714"/>
        <v>225.08908187062349</v>
      </c>
      <c r="J362" s="220"/>
      <c r="K362" s="221">
        <f>SUM(K358:K361)</f>
        <v>0</v>
      </c>
      <c r="L362" s="221">
        <f t="shared" ref="L362:O362" si="715">SUM(L358:L361)</f>
        <v>0</v>
      </c>
      <c r="M362" s="221">
        <f t="shared" si="715"/>
        <v>0</v>
      </c>
      <c r="N362" s="221">
        <f t="shared" si="715"/>
        <v>0</v>
      </c>
      <c r="O362" s="221">
        <f t="shared" si="715"/>
        <v>0</v>
      </c>
    </row>
    <row r="363" spans="2:15" x14ac:dyDescent="0.25">
      <c r="B363" s="222" t="s">
        <v>242</v>
      </c>
      <c r="C363" s="216"/>
      <c r="D363" s="223">
        <f>'Forecast Revenue - Costs'!D67</f>
        <v>1000</v>
      </c>
      <c r="E363" s="223">
        <f>'Forecast Revenue - Costs'!E67</f>
        <v>1000</v>
      </c>
      <c r="F363" s="223">
        <f>'Forecast Revenue - Costs'!F67</f>
        <v>1000</v>
      </c>
      <c r="G363" s="223">
        <f>'Forecast Revenue - Costs'!G67</f>
        <v>1000</v>
      </c>
      <c r="H363" s="223">
        <f>'Forecast Revenue - Costs'!H67</f>
        <v>1000</v>
      </c>
      <c r="J363" s="216"/>
      <c r="K363" s="223"/>
      <c r="L363" s="223"/>
      <c r="M363" s="223"/>
      <c r="N363" s="223"/>
      <c r="O363" s="223"/>
    </row>
    <row r="364" spans="2:15" x14ac:dyDescent="0.25">
      <c r="B364" s="209" t="s">
        <v>243</v>
      </c>
      <c r="C364" s="207"/>
      <c r="D364" s="208">
        <f>D362*D363</f>
        <v>212709.61481276012</v>
      </c>
      <c r="E364" s="208">
        <f t="shared" ref="E364:H364" si="716">E362*E363</f>
        <v>212709.61481276012</v>
      </c>
      <c r="F364" s="208">
        <f t="shared" si="716"/>
        <v>214674.03290798364</v>
      </c>
      <c r="G364" s="208">
        <f t="shared" si="716"/>
        <v>218850.46649815422</v>
      </c>
      <c r="H364" s="208">
        <f t="shared" si="716"/>
        <v>225089.08187062349</v>
      </c>
      <c r="J364" s="207"/>
      <c r="K364" s="208"/>
      <c r="L364" s="208"/>
      <c r="M364" s="208"/>
      <c r="N364" s="208"/>
      <c r="O364" s="208"/>
    </row>
  </sheetData>
  <mergeCells count="60">
    <mergeCell ref="D330:H330"/>
    <mergeCell ref="K330:O330"/>
    <mergeCell ref="D210:H210"/>
    <mergeCell ref="K210:O210"/>
    <mergeCell ref="D222:H222"/>
    <mergeCell ref="K222:O222"/>
    <mergeCell ref="D246:H246"/>
    <mergeCell ref="K246:O246"/>
    <mergeCell ref="D234:H234"/>
    <mergeCell ref="K234:O234"/>
    <mergeCell ref="D174:H174"/>
    <mergeCell ref="K174:O174"/>
    <mergeCell ref="D186:H186"/>
    <mergeCell ref="K186:O186"/>
    <mergeCell ref="D198:H198"/>
    <mergeCell ref="K198:O198"/>
    <mergeCell ref="D138:H138"/>
    <mergeCell ref="K138:O138"/>
    <mergeCell ref="D150:H150"/>
    <mergeCell ref="K150:O150"/>
    <mergeCell ref="D162:H162"/>
    <mergeCell ref="K162:O162"/>
    <mergeCell ref="D342:H342"/>
    <mergeCell ref="K342:O342"/>
    <mergeCell ref="D354:H354"/>
    <mergeCell ref="K354:O354"/>
    <mergeCell ref="D258:H258"/>
    <mergeCell ref="K258:O258"/>
    <mergeCell ref="D270:H270"/>
    <mergeCell ref="K270:O270"/>
    <mergeCell ref="D282:H282"/>
    <mergeCell ref="K282:O282"/>
    <mergeCell ref="D294:H294"/>
    <mergeCell ref="K294:O294"/>
    <mergeCell ref="D306:H306"/>
    <mergeCell ref="K306:O306"/>
    <mergeCell ref="D318:H318"/>
    <mergeCell ref="K318:O318"/>
    <mergeCell ref="D42:H42"/>
    <mergeCell ref="K42:O42"/>
    <mergeCell ref="D54:H54"/>
    <mergeCell ref="K54:O54"/>
    <mergeCell ref="D126:H126"/>
    <mergeCell ref="K126:O126"/>
    <mergeCell ref="D66:H66"/>
    <mergeCell ref="K66:O66"/>
    <mergeCell ref="D78:H78"/>
    <mergeCell ref="K78:O78"/>
    <mergeCell ref="D90:H90"/>
    <mergeCell ref="K90:O90"/>
    <mergeCell ref="D102:H102"/>
    <mergeCell ref="K102:O102"/>
    <mergeCell ref="D114:H114"/>
    <mergeCell ref="K114:O114"/>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126"/>
  <sheetViews>
    <sheetView showGridLines="0" topLeftCell="A55" zoomScale="80" zoomScaleNormal="80" workbookViewId="0">
      <selection activeCell="B77" sqref="B77:I78"/>
    </sheetView>
  </sheetViews>
  <sheetFormatPr defaultColWidth="9.140625" defaultRowHeight="15" x14ac:dyDescent="0.25"/>
  <cols>
    <col min="1" max="1" width="3.28515625" style="86" customWidth="1"/>
    <col min="2" max="2" width="66.42578125" style="86" customWidth="1"/>
    <col min="3" max="3" width="87.42578125" style="86" customWidth="1"/>
    <col min="4" max="4" width="12.28515625" style="86" bestFit="1" customWidth="1"/>
    <col min="5" max="8" width="12.140625" style="86" bestFit="1" customWidth="1"/>
    <col min="9" max="9" width="12.7109375" style="86" customWidth="1"/>
    <col min="10" max="16384" width="9.140625" style="86"/>
  </cols>
  <sheetData>
    <row r="2" spans="2:9" x14ac:dyDescent="0.25">
      <c r="B2" s="84" t="s">
        <v>51</v>
      </c>
      <c r="C2" s="85"/>
      <c r="D2" s="85"/>
      <c r="E2" s="85"/>
      <c r="F2" s="85"/>
      <c r="G2" s="85"/>
      <c r="H2" s="85"/>
      <c r="I2" s="85"/>
    </row>
    <row r="3" spans="2:9" x14ac:dyDescent="0.25">
      <c r="B3" s="87"/>
      <c r="C3" s="87"/>
      <c r="D3" s="87"/>
      <c r="E3" s="87"/>
      <c r="F3" s="87"/>
      <c r="G3" s="87"/>
      <c r="H3" s="87"/>
      <c r="I3" s="87"/>
    </row>
    <row r="4" spans="2:9" x14ac:dyDescent="0.25">
      <c r="B4" s="88" t="s">
        <v>116</v>
      </c>
      <c r="C4" s="88" t="s">
        <v>3</v>
      </c>
      <c r="D4" s="89" t="s">
        <v>65</v>
      </c>
      <c r="E4" s="89" t="s">
        <v>66</v>
      </c>
      <c r="F4" s="89" t="s">
        <v>67</v>
      </c>
      <c r="G4" s="89" t="s">
        <v>120</v>
      </c>
      <c r="H4" s="89" t="s">
        <v>68</v>
      </c>
      <c r="I4" s="90" t="s">
        <v>1</v>
      </c>
    </row>
    <row r="5" spans="2:9" x14ac:dyDescent="0.25">
      <c r="B5" s="91" t="s">
        <v>123</v>
      </c>
      <c r="C5" s="92" t="s">
        <v>132</v>
      </c>
      <c r="D5" s="93">
        <f>'Forecasts by year'!D28</f>
        <v>101037.06703606105</v>
      </c>
      <c r="E5" s="93">
        <f>'Forecasts by year'!E28</f>
        <v>101037.06703606105</v>
      </c>
      <c r="F5" s="93">
        <f>'Forecasts by year'!F28</f>
        <v>101970.16563129223</v>
      </c>
      <c r="G5" s="93">
        <f>'Forecasts by year'!G28</f>
        <v>103953.97158662326</v>
      </c>
      <c r="H5" s="93">
        <f>'Forecasts by year'!H28</f>
        <v>106917.31388854615</v>
      </c>
      <c r="I5" s="184">
        <f>SUM(D5:H5)</f>
        <v>514915.58517858369</v>
      </c>
    </row>
    <row r="6" spans="2:9" x14ac:dyDescent="0.25">
      <c r="B6" s="91"/>
      <c r="C6" s="92" t="s">
        <v>133</v>
      </c>
      <c r="D6" s="93">
        <f>'Forecasts by year'!D40</f>
        <v>255251.53777531217</v>
      </c>
      <c r="E6" s="93">
        <f>'Forecasts by year'!E40</f>
        <v>255251.53777531217</v>
      </c>
      <c r="F6" s="93">
        <f>'Forecasts by year'!F40</f>
        <v>257608.83948958031</v>
      </c>
      <c r="G6" s="93">
        <f>'Forecasts by year'!G40</f>
        <v>262620.55979778507</v>
      </c>
      <c r="H6" s="93">
        <f>'Forecasts by year'!H40</f>
        <v>270106.89824474812</v>
      </c>
      <c r="I6" s="184">
        <f t="shared" ref="I6:I23" si="0">SUM(D6:H6)</f>
        <v>1300839.3730827379</v>
      </c>
    </row>
    <row r="7" spans="2:9" x14ac:dyDescent="0.25">
      <c r="B7" s="91"/>
      <c r="C7" s="92" t="s">
        <v>134</v>
      </c>
      <c r="D7" s="93">
        <f>'Forecasts by year'!D52</f>
        <v>0</v>
      </c>
      <c r="E7" s="93">
        <f>'Forecasts by year'!E52</f>
        <v>0</v>
      </c>
      <c r="F7" s="93">
        <f>'Forecasts by year'!F52</f>
        <v>0</v>
      </c>
      <c r="G7" s="93">
        <f>'Forecasts by year'!G52</f>
        <v>0</v>
      </c>
      <c r="H7" s="93">
        <f>'Forecasts by year'!H52</f>
        <v>0</v>
      </c>
      <c r="I7" s="184">
        <f t="shared" si="0"/>
        <v>0</v>
      </c>
    </row>
    <row r="8" spans="2:9" x14ac:dyDescent="0.25">
      <c r="B8" s="91"/>
      <c r="C8" s="92" t="s">
        <v>135</v>
      </c>
      <c r="D8" s="93">
        <f>'Forecasts by year'!D64</f>
        <v>101037.06703606105</v>
      </c>
      <c r="E8" s="93">
        <f>'Forecasts by year'!E64</f>
        <v>101037.06703606105</v>
      </c>
      <c r="F8" s="93">
        <f>'Forecasts by year'!F64</f>
        <v>101970.16563129223</v>
      </c>
      <c r="G8" s="93">
        <f>'Forecasts by year'!G64</f>
        <v>103953.97158662326</v>
      </c>
      <c r="H8" s="93">
        <f>'Forecasts by year'!H64</f>
        <v>106917.31388854615</v>
      </c>
      <c r="I8" s="184">
        <f t="shared" si="0"/>
        <v>514915.58517858369</v>
      </c>
    </row>
    <row r="9" spans="2:9" x14ac:dyDescent="0.25">
      <c r="B9" s="94"/>
      <c r="C9" s="92" t="s">
        <v>136</v>
      </c>
      <c r="D9" s="93">
        <f>'Forecasts by year'!D76</f>
        <v>223345.09555339813</v>
      </c>
      <c r="E9" s="93">
        <f>'Forecasts by year'!E76</f>
        <v>223345.09555339813</v>
      </c>
      <c r="F9" s="93">
        <f>'Forecasts by year'!F76</f>
        <v>225407.73455338282</v>
      </c>
      <c r="G9" s="93">
        <f>'Forecasts by year'!G76</f>
        <v>229792.98982306189</v>
      </c>
      <c r="H9" s="93">
        <f>'Forecasts by year'!H76</f>
        <v>236343.53596415467</v>
      </c>
      <c r="I9" s="184">
        <f t="shared" si="0"/>
        <v>1138234.4514473956</v>
      </c>
    </row>
    <row r="10" spans="2:9" x14ac:dyDescent="0.25">
      <c r="B10" s="94"/>
      <c r="C10" s="92" t="s">
        <v>137</v>
      </c>
      <c r="D10" s="93">
        <f>'Forecasts by year'!D88</f>
        <v>0</v>
      </c>
      <c r="E10" s="93">
        <f>'Forecasts by year'!E88</f>
        <v>0</v>
      </c>
      <c r="F10" s="93">
        <f>'Forecasts by year'!F88</f>
        <v>0</v>
      </c>
      <c r="G10" s="93">
        <f>'Forecasts by year'!G88</f>
        <v>0</v>
      </c>
      <c r="H10" s="93">
        <f>'Forecasts by year'!H88</f>
        <v>0</v>
      </c>
      <c r="I10" s="184">
        <f t="shared" si="0"/>
        <v>0</v>
      </c>
    </row>
    <row r="11" spans="2:9" x14ac:dyDescent="0.25">
      <c r="B11" s="94"/>
      <c r="C11" s="92" t="s">
        <v>138</v>
      </c>
      <c r="D11" s="93">
        <f>'Forecasts by year'!D100</f>
        <v>10210.061511012487</v>
      </c>
      <c r="E11" s="93">
        <f>'Forecasts by year'!E100</f>
        <v>10210.061511012487</v>
      </c>
      <c r="F11" s="93">
        <f>'Forecasts by year'!F100</f>
        <v>10304.353579583218</v>
      </c>
      <c r="G11" s="93">
        <f>'Forecasts by year'!G100</f>
        <v>10504.822391911401</v>
      </c>
      <c r="H11" s="93">
        <f>'Forecasts by year'!H100</f>
        <v>9166.2206524801004</v>
      </c>
      <c r="I11" s="184">
        <f t="shared" si="0"/>
        <v>50395.519645999695</v>
      </c>
    </row>
    <row r="12" spans="2:9" x14ac:dyDescent="0.25">
      <c r="B12" s="94"/>
      <c r="C12" s="92" t="s">
        <v>139</v>
      </c>
      <c r="D12" s="93">
        <f>'Forecasts by year'!D112</f>
        <v>15315.09226651873</v>
      </c>
      <c r="E12" s="93">
        <f>'Forecasts by year'!E112</f>
        <v>15315.09226651873</v>
      </c>
      <c r="F12" s="93">
        <f>'Forecasts by year'!F112</f>
        <v>15456.530369374826</v>
      </c>
      <c r="G12" s="93">
        <f>'Forecasts by year'!G112</f>
        <v>15757.233587867102</v>
      </c>
      <c r="H12" s="93">
        <f>'Forecasts by year'!H112</f>
        <v>16206.413894684893</v>
      </c>
      <c r="I12" s="184">
        <f t="shared" si="0"/>
        <v>78050.362384964275</v>
      </c>
    </row>
    <row r="13" spans="2:9" x14ac:dyDescent="0.25">
      <c r="B13" s="94"/>
      <c r="C13" s="92" t="s">
        <v>140</v>
      </c>
      <c r="D13" s="93">
        <f>'Forecasts by year'!D124</f>
        <v>0</v>
      </c>
      <c r="E13" s="93">
        <f>'Forecasts by year'!E124</f>
        <v>0</v>
      </c>
      <c r="F13" s="93">
        <f>'Forecasts by year'!F124</f>
        <v>0</v>
      </c>
      <c r="G13" s="93">
        <f>'Forecasts by year'!G124</f>
        <v>0</v>
      </c>
      <c r="H13" s="93">
        <f>'Forecasts by year'!H124</f>
        <v>0</v>
      </c>
      <c r="I13" s="184">
        <f t="shared" si="0"/>
        <v>0</v>
      </c>
    </row>
    <row r="14" spans="2:9" x14ac:dyDescent="0.25">
      <c r="B14" s="94"/>
      <c r="C14" s="95" t="s">
        <v>141</v>
      </c>
      <c r="D14" s="93">
        <f>'Forecasts by year'!D136</f>
        <v>63812.884443828043</v>
      </c>
      <c r="E14" s="93">
        <f>'Forecasts by year'!E136</f>
        <v>63812.884443828043</v>
      </c>
      <c r="F14" s="93">
        <f>'Forecasts by year'!F136</f>
        <v>64402.209872395077</v>
      </c>
      <c r="G14" s="93">
        <f>'Forecasts by year'!G136</f>
        <v>65655.139949446268</v>
      </c>
      <c r="H14" s="93">
        <f>'Forecasts by year'!H136</f>
        <v>67526.724561187031</v>
      </c>
      <c r="I14" s="184">
        <f t="shared" si="0"/>
        <v>325209.84327068448</v>
      </c>
    </row>
    <row r="15" spans="2:9" x14ac:dyDescent="0.25">
      <c r="B15" s="94"/>
      <c r="C15" s="95" t="s">
        <v>142</v>
      </c>
      <c r="D15" s="93">
        <f>'Forecasts by year'!D148</f>
        <v>127625.76888765609</v>
      </c>
      <c r="E15" s="93">
        <f>'Forecasts by year'!E148</f>
        <v>127625.76888765609</v>
      </c>
      <c r="F15" s="93">
        <f>'Forecasts by year'!F148</f>
        <v>128804.41974479015</v>
      </c>
      <c r="G15" s="93">
        <f>'Forecasts by year'!G148</f>
        <v>131310.27989889254</v>
      </c>
      <c r="H15" s="93">
        <f>'Forecasts by year'!H148</f>
        <v>135053.44912237406</v>
      </c>
      <c r="I15" s="184">
        <f t="shared" si="0"/>
        <v>650419.68654136895</v>
      </c>
    </row>
    <row r="16" spans="2:9" x14ac:dyDescent="0.25">
      <c r="B16" s="94"/>
      <c r="C16" s="95" t="s">
        <v>143</v>
      </c>
      <c r="D16" s="93">
        <f>'Forecasts by year'!D160</f>
        <v>0</v>
      </c>
      <c r="E16" s="93">
        <f>'Forecasts by year'!E160</f>
        <v>0</v>
      </c>
      <c r="F16" s="93">
        <f>'Forecasts by year'!F160</f>
        <v>0</v>
      </c>
      <c r="G16" s="93">
        <f>'Forecasts by year'!G160</f>
        <v>0</v>
      </c>
      <c r="H16" s="93">
        <f>'Forecasts by year'!H160</f>
        <v>0</v>
      </c>
      <c r="I16" s="184">
        <f t="shared" si="0"/>
        <v>0</v>
      </c>
    </row>
    <row r="17" spans="2:9" x14ac:dyDescent="0.25">
      <c r="B17" s="94"/>
      <c r="C17" s="95" t="s">
        <v>155</v>
      </c>
      <c r="D17" s="93">
        <f>'Forecasts by year'!D172</f>
        <v>6381.2884443828034</v>
      </c>
      <c r="E17" s="93">
        <f>'Forecasts by year'!E172</f>
        <v>6381.2884443828034</v>
      </c>
      <c r="F17" s="93">
        <f>'Forecasts by year'!F172</f>
        <v>6440.2209872395097</v>
      </c>
      <c r="G17" s="93">
        <f>'Forecasts by year'!G172</f>
        <v>6565.5139949446266</v>
      </c>
      <c r="H17" s="93">
        <f>'Forecasts by year'!H172</f>
        <v>6752.6724561187048</v>
      </c>
      <c r="I17" s="184">
        <f t="shared" si="0"/>
        <v>32520.984327068447</v>
      </c>
    </row>
    <row r="18" spans="2:9" x14ac:dyDescent="0.25">
      <c r="B18" s="94"/>
      <c r="C18" s="95" t="s">
        <v>156</v>
      </c>
      <c r="D18" s="93">
        <f>'Forecasts by year'!D184</f>
        <v>12762.576888765607</v>
      </c>
      <c r="E18" s="93">
        <f>'Forecasts by year'!E184</f>
        <v>12762.576888765607</v>
      </c>
      <c r="F18" s="93">
        <f>'Forecasts by year'!F184</f>
        <v>12880.441974479019</v>
      </c>
      <c r="G18" s="93">
        <f>'Forecasts by year'!G184</f>
        <v>13131.027989889253</v>
      </c>
      <c r="H18" s="93">
        <f>'Forecasts by year'!H184</f>
        <v>13505.34491223741</v>
      </c>
      <c r="I18" s="184">
        <f t="shared" si="0"/>
        <v>65041.968654136894</v>
      </c>
    </row>
    <row r="19" spans="2:9" x14ac:dyDescent="0.25">
      <c r="B19" s="94"/>
      <c r="C19" s="95" t="s">
        <v>154</v>
      </c>
      <c r="D19" s="93">
        <f>'Forecasts by year'!D196</f>
        <v>0</v>
      </c>
      <c r="E19" s="93">
        <f>'Forecasts by year'!E196</f>
        <v>0</v>
      </c>
      <c r="F19" s="93">
        <f>'Forecasts by year'!F196</f>
        <v>0</v>
      </c>
      <c r="G19" s="93">
        <f>'Forecasts by year'!G196</f>
        <v>0</v>
      </c>
      <c r="H19" s="93">
        <f>'Forecasts by year'!H196</f>
        <v>0</v>
      </c>
      <c r="I19" s="184">
        <f t="shared" si="0"/>
        <v>0</v>
      </c>
    </row>
    <row r="20" spans="2:9" x14ac:dyDescent="0.25">
      <c r="B20" s="94"/>
      <c r="C20" s="95" t="s">
        <v>169</v>
      </c>
      <c r="D20" s="93">
        <f>'Forecasts by year'!D208</f>
        <v>2552.5153777531218</v>
      </c>
      <c r="E20" s="93">
        <f>'Forecasts by year'!E208</f>
        <v>2552.5153777531218</v>
      </c>
      <c r="F20" s="93">
        <f>'Forecasts by year'!F208</f>
        <v>2576.0883948958044</v>
      </c>
      <c r="G20" s="93">
        <f>'Forecasts by year'!G208</f>
        <v>2626.2055979778502</v>
      </c>
      <c r="H20" s="93">
        <f>'Forecasts by year'!H208</f>
        <v>2701.0689824474821</v>
      </c>
      <c r="I20" s="184">
        <f t="shared" si="0"/>
        <v>13008.393730827382</v>
      </c>
    </row>
    <row r="21" spans="2:9" x14ac:dyDescent="0.25">
      <c r="B21" s="94"/>
      <c r="C21" s="95" t="s">
        <v>170</v>
      </c>
      <c r="D21" s="93">
        <f>'Forecasts by year'!D220</f>
        <v>8189.3201702912647</v>
      </c>
      <c r="E21" s="93">
        <f>'Forecasts by year'!E220</f>
        <v>8189.3201702912647</v>
      </c>
      <c r="F21" s="93">
        <f>'Forecasts by year'!F220</f>
        <v>8264.9502669573703</v>
      </c>
      <c r="G21" s="93">
        <f>'Forecasts by year'!G220</f>
        <v>8425.7429601789354</v>
      </c>
      <c r="H21" s="93">
        <f>'Forecasts by year'!H220</f>
        <v>8665.9296520190037</v>
      </c>
      <c r="I21" s="184">
        <f t="shared" si="0"/>
        <v>41735.263219737841</v>
      </c>
    </row>
    <row r="22" spans="2:9" x14ac:dyDescent="0.25">
      <c r="B22" s="94"/>
      <c r="C22" s="95" t="s">
        <v>168</v>
      </c>
      <c r="D22" s="93">
        <f>'Forecasts by year'!D232</f>
        <v>0</v>
      </c>
      <c r="E22" s="93">
        <f>'Forecasts by year'!E232</f>
        <v>0</v>
      </c>
      <c r="F22" s="93">
        <f>'Forecasts by year'!F232</f>
        <v>0</v>
      </c>
      <c r="G22" s="93">
        <f>'Forecasts by year'!G232</f>
        <v>0</v>
      </c>
      <c r="H22" s="93">
        <f>'Forecasts by year'!H232</f>
        <v>0</v>
      </c>
      <c r="I22" s="184">
        <f t="shared" si="0"/>
        <v>0</v>
      </c>
    </row>
    <row r="23" spans="2:9" x14ac:dyDescent="0.25">
      <c r="B23" s="94"/>
      <c r="C23" s="95" t="s">
        <v>157</v>
      </c>
      <c r="D23" s="93">
        <f>'Forecasts by year'!D244</f>
        <v>10103.706703606105</v>
      </c>
      <c r="E23" s="93">
        <f>'Forecasts by year'!E244</f>
        <v>10103.706703606105</v>
      </c>
      <c r="F23" s="93">
        <f>'Forecasts by year'!F244</f>
        <v>10197.016563129224</v>
      </c>
      <c r="G23" s="93">
        <f>'Forecasts by year'!G244</f>
        <v>10395.397158662325</v>
      </c>
      <c r="H23" s="93">
        <f>'Forecasts by year'!H244</f>
        <v>10691.731388854616</v>
      </c>
      <c r="I23" s="184">
        <f t="shared" si="0"/>
        <v>51491.558517858371</v>
      </c>
    </row>
    <row r="24" spans="2:9" x14ac:dyDescent="0.25">
      <c r="B24" s="96"/>
      <c r="C24" s="95" t="s">
        <v>158</v>
      </c>
      <c r="D24" s="93">
        <f>'Forecasts by year'!D256</f>
        <v>51050.307555062434</v>
      </c>
      <c r="E24" s="93">
        <f>'Forecasts by year'!E256</f>
        <v>51050.307555062434</v>
      </c>
      <c r="F24" s="93">
        <f>'Forecasts by year'!F256</f>
        <v>51521.767897916063</v>
      </c>
      <c r="G24" s="93">
        <f>'Forecasts by year'!G256</f>
        <v>52524.111959557013</v>
      </c>
      <c r="H24" s="93">
        <f>'Forecasts by year'!H256</f>
        <v>54021.379648949631</v>
      </c>
      <c r="I24" s="184">
        <f t="shared" ref="I24:I33" si="1">SUM(D24:H24)</f>
        <v>260167.87461654757</v>
      </c>
    </row>
    <row r="25" spans="2:9" x14ac:dyDescent="0.25">
      <c r="B25" s="96"/>
      <c r="C25" s="95" t="s">
        <v>159</v>
      </c>
      <c r="D25" s="93">
        <f>'Forecasts by year'!D268</f>
        <v>0</v>
      </c>
      <c r="E25" s="93">
        <f>'Forecasts by year'!E268</f>
        <v>0</v>
      </c>
      <c r="F25" s="93">
        <f>'Forecasts by year'!F268</f>
        <v>0</v>
      </c>
      <c r="G25" s="93">
        <f>'Forecasts by year'!G268</f>
        <v>0</v>
      </c>
      <c r="H25" s="93">
        <f>'Forecasts by year'!H268</f>
        <v>0</v>
      </c>
      <c r="I25" s="184">
        <f t="shared" si="1"/>
        <v>0</v>
      </c>
    </row>
    <row r="26" spans="2:9" x14ac:dyDescent="0.25">
      <c r="B26" s="96"/>
      <c r="C26" s="95" t="s">
        <v>163</v>
      </c>
      <c r="D26" s="93">
        <f>'Forecasts by year'!D280</f>
        <v>531.77403703190032</v>
      </c>
      <c r="E26" s="93">
        <f>'Forecasts by year'!E280</f>
        <v>531.77403703190032</v>
      </c>
      <c r="F26" s="93">
        <f>'Forecasts by year'!F280</f>
        <v>536.68508226995914</v>
      </c>
      <c r="G26" s="93">
        <f>'Forecasts by year'!G280</f>
        <v>547.12616624538555</v>
      </c>
      <c r="H26" s="93">
        <f>'Forecasts by year'!H280</f>
        <v>562.72270467655869</v>
      </c>
      <c r="I26" s="184">
        <f t="shared" si="1"/>
        <v>2710.0820272557044</v>
      </c>
    </row>
    <row r="27" spans="2:9" x14ac:dyDescent="0.25">
      <c r="B27" s="96"/>
      <c r="C27" s="95" t="s">
        <v>164</v>
      </c>
      <c r="D27" s="93">
        <f>'Forecasts by year'!D292</f>
        <v>29353.926844160898</v>
      </c>
      <c r="E27" s="93">
        <f>'Forecasts by year'!E292</f>
        <v>29353.926844160898</v>
      </c>
      <c r="F27" s="93">
        <f>'Forecasts by year'!F292</f>
        <v>29625.016541301735</v>
      </c>
      <c r="G27" s="93">
        <f>'Forecasts by year'!G292</f>
        <v>30201.364376745281</v>
      </c>
      <c r="H27" s="93">
        <f>'Forecasts by year'!H292</f>
        <v>31062.293298146036</v>
      </c>
      <c r="I27" s="184">
        <f t="shared" si="1"/>
        <v>149596.52790451486</v>
      </c>
    </row>
    <row r="28" spans="2:9" x14ac:dyDescent="0.25">
      <c r="B28" s="96"/>
      <c r="C28" s="95" t="s">
        <v>162</v>
      </c>
      <c r="D28" s="93">
        <f>'Forecasts by year'!D304</f>
        <v>0</v>
      </c>
      <c r="E28" s="93">
        <f>'Forecasts by year'!E304</f>
        <v>0</v>
      </c>
      <c r="F28" s="93">
        <f>'Forecasts by year'!F304</f>
        <v>0</v>
      </c>
      <c r="G28" s="93">
        <f>'Forecasts by year'!G304</f>
        <v>0</v>
      </c>
      <c r="H28" s="93">
        <f>'Forecasts by year'!H304</f>
        <v>0</v>
      </c>
      <c r="I28" s="184">
        <f t="shared" si="1"/>
        <v>0</v>
      </c>
    </row>
    <row r="29" spans="2:9" x14ac:dyDescent="0.25">
      <c r="B29" s="96"/>
      <c r="C29" s="95" t="s">
        <v>166</v>
      </c>
      <c r="D29" s="93">
        <f>'Forecasts by year'!D316</f>
        <v>0</v>
      </c>
      <c r="E29" s="93">
        <f>'Forecasts by year'!E316</f>
        <v>0</v>
      </c>
      <c r="F29" s="93">
        <f>'Forecasts by year'!F316</f>
        <v>0</v>
      </c>
      <c r="G29" s="93">
        <f>'Forecasts by year'!G316</f>
        <v>0</v>
      </c>
      <c r="H29" s="93">
        <f>'Forecasts by year'!H316</f>
        <v>0</v>
      </c>
      <c r="I29" s="184">
        <f t="shared" si="1"/>
        <v>0</v>
      </c>
    </row>
    <row r="30" spans="2:9" x14ac:dyDescent="0.25">
      <c r="B30" s="96"/>
      <c r="C30" s="95" t="s">
        <v>167</v>
      </c>
      <c r="D30" s="93">
        <f>'Forecasts by year'!D328</f>
        <v>0</v>
      </c>
      <c r="E30" s="93">
        <f>'Forecasts by year'!E328</f>
        <v>0</v>
      </c>
      <c r="F30" s="93">
        <f>'Forecasts by year'!F328</f>
        <v>0</v>
      </c>
      <c r="G30" s="93">
        <f>'Forecasts by year'!G328</f>
        <v>0</v>
      </c>
      <c r="H30" s="93">
        <f>'Forecasts by year'!H328</f>
        <v>0</v>
      </c>
      <c r="I30" s="184">
        <f t="shared" si="1"/>
        <v>0</v>
      </c>
    </row>
    <row r="31" spans="2:9" x14ac:dyDescent="0.25">
      <c r="B31" s="96"/>
      <c r="C31" s="95" t="s">
        <v>165</v>
      </c>
      <c r="D31" s="93">
        <f>'Forecasts by year'!D340</f>
        <v>0</v>
      </c>
      <c r="E31" s="93">
        <f>'Forecasts by year'!E340</f>
        <v>0</v>
      </c>
      <c r="F31" s="93">
        <f>'Forecasts by year'!F340</f>
        <v>0</v>
      </c>
      <c r="G31" s="93">
        <f>'Forecasts by year'!G340</f>
        <v>0</v>
      </c>
      <c r="H31" s="93">
        <f>'Forecasts by year'!H340</f>
        <v>0</v>
      </c>
      <c r="I31" s="184">
        <f t="shared" si="1"/>
        <v>0</v>
      </c>
    </row>
    <row r="32" spans="2:9" x14ac:dyDescent="0.25">
      <c r="B32" s="96"/>
      <c r="C32" s="95" t="s">
        <v>160</v>
      </c>
      <c r="D32" s="93">
        <f>'Forecasts by year'!D352</f>
        <v>255251.53777531214</v>
      </c>
      <c r="E32" s="93">
        <f>'Forecasts by year'!E352</f>
        <v>255251.53777531214</v>
      </c>
      <c r="F32" s="93">
        <f>'Forecasts by year'!F352</f>
        <v>257608.83948958036</v>
      </c>
      <c r="G32" s="93">
        <f>'Forecasts by year'!G352</f>
        <v>262620.55979778507</v>
      </c>
      <c r="H32" s="93">
        <f>'Forecasts by year'!H352</f>
        <v>270106.89824474818</v>
      </c>
      <c r="I32" s="184">
        <f t="shared" si="1"/>
        <v>1300839.3730827379</v>
      </c>
    </row>
    <row r="33" spans="2:9" x14ac:dyDescent="0.25">
      <c r="B33" s="96"/>
      <c r="C33" s="95" t="s">
        <v>161</v>
      </c>
      <c r="D33" s="97">
        <f>'Forecasts by year'!D364</f>
        <v>212709.61481276012</v>
      </c>
      <c r="E33" s="97">
        <f>'Forecasts by year'!E364</f>
        <v>212709.61481276012</v>
      </c>
      <c r="F33" s="97">
        <f>'Forecasts by year'!F364</f>
        <v>214674.03290798364</v>
      </c>
      <c r="G33" s="97">
        <f>'Forecasts by year'!G364</f>
        <v>218850.46649815422</v>
      </c>
      <c r="H33" s="97">
        <f>'Forecasts by year'!H364</f>
        <v>225089.08187062349</v>
      </c>
      <c r="I33" s="184">
        <f t="shared" si="1"/>
        <v>1084032.8109022814</v>
      </c>
    </row>
    <row r="34" spans="2:9" x14ac:dyDescent="0.25">
      <c r="B34" s="98" t="s">
        <v>1</v>
      </c>
      <c r="C34" s="99"/>
      <c r="D34" s="100">
        <f t="shared" ref="D34:I34" si="2">SUM(D5:D33)</f>
        <v>1486521.1431189741</v>
      </c>
      <c r="E34" s="100">
        <f t="shared" si="2"/>
        <v>1486521.1431189741</v>
      </c>
      <c r="F34" s="100">
        <f t="shared" si="2"/>
        <v>1500249.4789774437</v>
      </c>
      <c r="G34" s="100">
        <f t="shared" si="2"/>
        <v>1529436.485122351</v>
      </c>
      <c r="H34" s="100">
        <f t="shared" si="2"/>
        <v>1571396.9933755421</v>
      </c>
      <c r="I34" s="100">
        <f t="shared" si="2"/>
        <v>7574125.2437132848</v>
      </c>
    </row>
    <row r="35" spans="2:9" x14ac:dyDescent="0.25">
      <c r="B35" s="87"/>
      <c r="C35" s="87"/>
      <c r="D35" s="87"/>
      <c r="E35" s="87"/>
      <c r="F35" s="87"/>
      <c r="G35" s="87"/>
      <c r="H35" s="87"/>
      <c r="I35" s="87"/>
    </row>
    <row r="36" spans="2:9" x14ac:dyDescent="0.25">
      <c r="B36" s="84" t="s">
        <v>28</v>
      </c>
      <c r="C36" s="85"/>
      <c r="D36" s="85"/>
      <c r="E36" s="85"/>
      <c r="F36" s="85"/>
      <c r="G36" s="85"/>
      <c r="H36" s="85"/>
      <c r="I36" s="85"/>
    </row>
    <row r="37" spans="2:9" x14ac:dyDescent="0.25">
      <c r="B37" s="87"/>
      <c r="C37" s="87"/>
      <c r="D37" s="87"/>
      <c r="E37" s="87"/>
      <c r="F37" s="87"/>
      <c r="G37" s="87"/>
      <c r="H37" s="87"/>
      <c r="I37" s="87"/>
    </row>
    <row r="38" spans="2:9" x14ac:dyDescent="0.25">
      <c r="B38" s="88" t="s">
        <v>116</v>
      </c>
      <c r="C38" s="88" t="s">
        <v>3</v>
      </c>
      <c r="D38" s="89" t="s">
        <v>65</v>
      </c>
      <c r="E38" s="89" t="s">
        <v>66</v>
      </c>
      <c r="F38" s="89" t="s">
        <v>67</v>
      </c>
      <c r="G38" s="89" t="s">
        <v>120</v>
      </c>
      <c r="H38" s="89" t="s">
        <v>68</v>
      </c>
      <c r="I38" s="90" t="s">
        <v>1</v>
      </c>
    </row>
    <row r="39" spans="2:9" x14ac:dyDescent="0.25">
      <c r="B39" s="91" t="s">
        <v>123</v>
      </c>
      <c r="C39" s="92" t="s">
        <v>132</v>
      </c>
      <c r="D39" s="101">
        <v>950</v>
      </c>
      <c r="E39" s="101">
        <v>950</v>
      </c>
      <c r="F39" s="101">
        <v>950</v>
      </c>
      <c r="G39" s="101">
        <v>950</v>
      </c>
      <c r="H39" s="101">
        <v>950</v>
      </c>
      <c r="I39" s="185">
        <f>SUM(D39:H39)</f>
        <v>4750</v>
      </c>
    </row>
    <row r="40" spans="2:9" x14ac:dyDescent="0.25">
      <c r="B40" s="92"/>
      <c r="C40" s="92" t="s">
        <v>133</v>
      </c>
      <c r="D40" s="101">
        <v>1000</v>
      </c>
      <c r="E40" s="101">
        <v>1000</v>
      </c>
      <c r="F40" s="101">
        <v>1000</v>
      </c>
      <c r="G40" s="101">
        <v>1000</v>
      </c>
      <c r="H40" s="101">
        <v>1000</v>
      </c>
      <c r="I40" s="185">
        <f t="shared" ref="I40:I67" si="3">SUM(D40:H40)</f>
        <v>5000</v>
      </c>
    </row>
    <row r="41" spans="2:9" x14ac:dyDescent="0.25">
      <c r="B41" s="92"/>
      <c r="C41" s="92" t="s">
        <v>134</v>
      </c>
      <c r="D41" s="101">
        <v>0</v>
      </c>
      <c r="E41" s="101">
        <v>0</v>
      </c>
      <c r="F41" s="101">
        <v>0</v>
      </c>
      <c r="G41" s="101">
        <v>0</v>
      </c>
      <c r="H41" s="101">
        <v>0</v>
      </c>
      <c r="I41" s="185">
        <f t="shared" si="3"/>
        <v>0</v>
      </c>
    </row>
    <row r="42" spans="2:9" x14ac:dyDescent="0.25">
      <c r="B42" s="92"/>
      <c r="C42" s="92" t="s">
        <v>135</v>
      </c>
      <c r="D42" s="101">
        <v>950</v>
      </c>
      <c r="E42" s="101">
        <v>950</v>
      </c>
      <c r="F42" s="101">
        <v>950</v>
      </c>
      <c r="G42" s="101">
        <v>950</v>
      </c>
      <c r="H42" s="101">
        <v>950</v>
      </c>
      <c r="I42" s="185">
        <f t="shared" si="3"/>
        <v>4750</v>
      </c>
    </row>
    <row r="43" spans="2:9" x14ac:dyDescent="0.25">
      <c r="B43" s="92"/>
      <c r="C43" s="92" t="s">
        <v>136</v>
      </c>
      <c r="D43" s="101">
        <v>1500</v>
      </c>
      <c r="E43" s="101">
        <v>1500</v>
      </c>
      <c r="F43" s="101">
        <v>1500</v>
      </c>
      <c r="G43" s="101">
        <v>1500</v>
      </c>
      <c r="H43" s="101">
        <v>1500</v>
      </c>
      <c r="I43" s="185">
        <f t="shared" si="3"/>
        <v>7500</v>
      </c>
    </row>
    <row r="44" spans="2:9" x14ac:dyDescent="0.25">
      <c r="B44" s="92"/>
      <c r="C44" s="92" t="s">
        <v>137</v>
      </c>
      <c r="D44" s="101">
        <v>0</v>
      </c>
      <c r="E44" s="101">
        <v>0</v>
      </c>
      <c r="F44" s="101">
        <v>0</v>
      </c>
      <c r="G44" s="101">
        <v>0</v>
      </c>
      <c r="H44" s="101">
        <v>0</v>
      </c>
      <c r="I44" s="185">
        <f t="shared" si="3"/>
        <v>0</v>
      </c>
    </row>
    <row r="45" spans="2:9" x14ac:dyDescent="0.25">
      <c r="B45" s="92"/>
      <c r="C45" s="92" t="s">
        <v>138</v>
      </c>
      <c r="D45" s="101">
        <v>480</v>
      </c>
      <c r="E45" s="101">
        <v>480</v>
      </c>
      <c r="F45" s="101">
        <v>480</v>
      </c>
      <c r="G45" s="101">
        <v>480</v>
      </c>
      <c r="H45" s="101">
        <v>480</v>
      </c>
      <c r="I45" s="185">
        <f t="shared" si="3"/>
        <v>2400</v>
      </c>
    </row>
    <row r="46" spans="2:9" x14ac:dyDescent="0.25">
      <c r="B46" s="92"/>
      <c r="C46" s="92" t="s">
        <v>139</v>
      </c>
      <c r="D46" s="101">
        <v>180</v>
      </c>
      <c r="E46" s="101">
        <v>180</v>
      </c>
      <c r="F46" s="101">
        <v>180</v>
      </c>
      <c r="G46" s="101">
        <v>180</v>
      </c>
      <c r="H46" s="101">
        <v>180</v>
      </c>
      <c r="I46" s="185">
        <f t="shared" si="3"/>
        <v>900</v>
      </c>
    </row>
    <row r="47" spans="2:9" x14ac:dyDescent="0.25">
      <c r="B47" s="92"/>
      <c r="C47" s="92" t="s">
        <v>140</v>
      </c>
      <c r="D47" s="101">
        <v>0</v>
      </c>
      <c r="E47" s="101">
        <v>0</v>
      </c>
      <c r="F47" s="101">
        <v>0</v>
      </c>
      <c r="G47" s="101">
        <v>0</v>
      </c>
      <c r="H47" s="101">
        <v>0</v>
      </c>
      <c r="I47" s="185">
        <f t="shared" si="3"/>
        <v>0</v>
      </c>
    </row>
    <row r="48" spans="2:9" x14ac:dyDescent="0.25">
      <c r="B48" s="92"/>
      <c r="C48" s="95" t="s">
        <v>141</v>
      </c>
      <c r="D48" s="101">
        <v>500</v>
      </c>
      <c r="E48" s="101">
        <v>500</v>
      </c>
      <c r="F48" s="101">
        <v>500</v>
      </c>
      <c r="G48" s="101">
        <v>500</v>
      </c>
      <c r="H48" s="101">
        <v>500</v>
      </c>
      <c r="I48" s="185">
        <f t="shared" si="3"/>
        <v>2500</v>
      </c>
    </row>
    <row r="49" spans="2:9" x14ac:dyDescent="0.25">
      <c r="B49" s="92"/>
      <c r="C49" s="95" t="s">
        <v>142</v>
      </c>
      <c r="D49" s="101">
        <v>500</v>
      </c>
      <c r="E49" s="101">
        <v>500</v>
      </c>
      <c r="F49" s="101">
        <v>500</v>
      </c>
      <c r="G49" s="101">
        <v>500</v>
      </c>
      <c r="H49" s="101">
        <v>500</v>
      </c>
      <c r="I49" s="185">
        <f t="shared" si="3"/>
        <v>2500</v>
      </c>
    </row>
    <row r="50" spans="2:9" x14ac:dyDescent="0.25">
      <c r="B50" s="92"/>
      <c r="C50" s="95" t="s">
        <v>143</v>
      </c>
      <c r="D50" s="101">
        <v>0</v>
      </c>
      <c r="E50" s="101">
        <v>0</v>
      </c>
      <c r="F50" s="101">
        <v>0</v>
      </c>
      <c r="G50" s="101">
        <v>0</v>
      </c>
      <c r="H50" s="101">
        <v>0</v>
      </c>
      <c r="I50" s="185">
        <f t="shared" si="3"/>
        <v>0</v>
      </c>
    </row>
    <row r="51" spans="2:9" x14ac:dyDescent="0.25">
      <c r="B51" s="92"/>
      <c r="C51" s="95" t="s">
        <v>155</v>
      </c>
      <c r="D51" s="101">
        <v>60</v>
      </c>
      <c r="E51" s="101">
        <v>60</v>
      </c>
      <c r="F51" s="101">
        <v>60</v>
      </c>
      <c r="G51" s="101">
        <v>60</v>
      </c>
      <c r="H51" s="101">
        <v>60</v>
      </c>
      <c r="I51" s="185">
        <f t="shared" si="3"/>
        <v>300</v>
      </c>
    </row>
    <row r="52" spans="2:9" x14ac:dyDescent="0.25">
      <c r="B52" s="92"/>
      <c r="C52" s="95" t="s">
        <v>156</v>
      </c>
      <c r="D52" s="101">
        <v>60</v>
      </c>
      <c r="E52" s="101">
        <v>60</v>
      </c>
      <c r="F52" s="101">
        <v>60</v>
      </c>
      <c r="G52" s="101">
        <v>60</v>
      </c>
      <c r="H52" s="101">
        <v>60</v>
      </c>
      <c r="I52" s="185">
        <f t="shared" si="3"/>
        <v>300</v>
      </c>
    </row>
    <row r="53" spans="2:9" x14ac:dyDescent="0.25">
      <c r="B53" s="92"/>
      <c r="C53" s="95" t="s">
        <v>154</v>
      </c>
      <c r="D53" s="101">
        <v>0</v>
      </c>
      <c r="E53" s="101">
        <v>0</v>
      </c>
      <c r="F53" s="101">
        <v>0</v>
      </c>
      <c r="G53" s="101">
        <v>0</v>
      </c>
      <c r="H53" s="101">
        <v>0</v>
      </c>
      <c r="I53" s="185">
        <f t="shared" si="3"/>
        <v>0</v>
      </c>
    </row>
    <row r="54" spans="2:9" x14ac:dyDescent="0.25">
      <c r="B54" s="92"/>
      <c r="C54" s="95" t="s">
        <v>169</v>
      </c>
      <c r="D54" s="101">
        <v>30</v>
      </c>
      <c r="E54" s="101">
        <v>30</v>
      </c>
      <c r="F54" s="101">
        <v>30</v>
      </c>
      <c r="G54" s="101">
        <v>30</v>
      </c>
      <c r="H54" s="101">
        <v>30</v>
      </c>
      <c r="I54" s="185">
        <f t="shared" si="3"/>
        <v>150</v>
      </c>
    </row>
    <row r="55" spans="2:9" x14ac:dyDescent="0.25">
      <c r="B55" s="92"/>
      <c r="C55" s="95" t="s">
        <v>170</v>
      </c>
      <c r="D55" s="101">
        <v>55</v>
      </c>
      <c r="E55" s="101">
        <v>55</v>
      </c>
      <c r="F55" s="101">
        <v>55</v>
      </c>
      <c r="G55" s="101">
        <v>55</v>
      </c>
      <c r="H55" s="101">
        <v>55</v>
      </c>
      <c r="I55" s="185">
        <f t="shared" si="3"/>
        <v>275</v>
      </c>
    </row>
    <row r="56" spans="2:9" x14ac:dyDescent="0.25">
      <c r="B56" s="92"/>
      <c r="C56" s="95" t="s">
        <v>168</v>
      </c>
      <c r="D56" s="101">
        <v>0</v>
      </c>
      <c r="E56" s="101">
        <v>0</v>
      </c>
      <c r="F56" s="101">
        <v>0</v>
      </c>
      <c r="G56" s="101">
        <v>0</v>
      </c>
      <c r="H56" s="101">
        <v>0</v>
      </c>
      <c r="I56" s="185">
        <f t="shared" si="3"/>
        <v>0</v>
      </c>
    </row>
    <row r="57" spans="2:9" x14ac:dyDescent="0.25">
      <c r="B57" s="92"/>
      <c r="C57" s="95" t="s">
        <v>157</v>
      </c>
      <c r="D57" s="101">
        <v>95</v>
      </c>
      <c r="E57" s="101">
        <v>95</v>
      </c>
      <c r="F57" s="101">
        <v>95</v>
      </c>
      <c r="G57" s="101">
        <v>95</v>
      </c>
      <c r="H57" s="101">
        <v>95</v>
      </c>
      <c r="I57" s="185">
        <f t="shared" si="3"/>
        <v>475</v>
      </c>
    </row>
    <row r="58" spans="2:9" x14ac:dyDescent="0.25">
      <c r="B58" s="92"/>
      <c r="C58" s="95" t="s">
        <v>158</v>
      </c>
      <c r="D58" s="101">
        <v>200</v>
      </c>
      <c r="E58" s="101">
        <v>200</v>
      </c>
      <c r="F58" s="101">
        <v>200</v>
      </c>
      <c r="G58" s="101">
        <v>200</v>
      </c>
      <c r="H58" s="101">
        <v>200</v>
      </c>
      <c r="I58" s="185">
        <f t="shared" si="3"/>
        <v>1000</v>
      </c>
    </row>
    <row r="59" spans="2:9" x14ac:dyDescent="0.25">
      <c r="B59" s="92"/>
      <c r="C59" s="95" t="s">
        <v>159</v>
      </c>
      <c r="D59" s="101">
        <v>0</v>
      </c>
      <c r="E59" s="101">
        <v>0</v>
      </c>
      <c r="F59" s="101">
        <v>0</v>
      </c>
      <c r="G59" s="101">
        <v>0</v>
      </c>
      <c r="H59" s="101">
        <v>0</v>
      </c>
      <c r="I59" s="185">
        <f t="shared" si="3"/>
        <v>0</v>
      </c>
    </row>
    <row r="60" spans="2:9" x14ac:dyDescent="0.25">
      <c r="B60" s="92"/>
      <c r="C60" s="95" t="s">
        <v>163</v>
      </c>
      <c r="D60" s="101">
        <v>5</v>
      </c>
      <c r="E60" s="101">
        <v>5</v>
      </c>
      <c r="F60" s="101">
        <v>5</v>
      </c>
      <c r="G60" s="101">
        <v>5</v>
      </c>
      <c r="H60" s="101">
        <v>5</v>
      </c>
      <c r="I60" s="185">
        <f t="shared" si="3"/>
        <v>25</v>
      </c>
    </row>
    <row r="61" spans="2:9" x14ac:dyDescent="0.25">
      <c r="B61" s="92"/>
      <c r="C61" s="95" t="s">
        <v>164</v>
      </c>
      <c r="D61" s="101">
        <v>115</v>
      </c>
      <c r="E61" s="101">
        <v>115</v>
      </c>
      <c r="F61" s="101">
        <v>115</v>
      </c>
      <c r="G61" s="101">
        <v>115</v>
      </c>
      <c r="H61" s="101">
        <v>115</v>
      </c>
      <c r="I61" s="185">
        <f t="shared" si="3"/>
        <v>575</v>
      </c>
    </row>
    <row r="62" spans="2:9" x14ac:dyDescent="0.25">
      <c r="B62" s="92"/>
      <c r="C62" s="95" t="s">
        <v>162</v>
      </c>
      <c r="D62" s="101">
        <v>0</v>
      </c>
      <c r="E62" s="101">
        <v>0</v>
      </c>
      <c r="F62" s="101">
        <v>0</v>
      </c>
      <c r="G62" s="101">
        <v>0</v>
      </c>
      <c r="H62" s="101">
        <v>0</v>
      </c>
      <c r="I62" s="185">
        <f t="shared" si="3"/>
        <v>0</v>
      </c>
    </row>
    <row r="63" spans="2:9" x14ac:dyDescent="0.25">
      <c r="B63" s="92"/>
      <c r="C63" s="95" t="s">
        <v>166</v>
      </c>
      <c r="D63" s="101">
        <v>0</v>
      </c>
      <c r="E63" s="101">
        <v>0</v>
      </c>
      <c r="F63" s="101">
        <v>0</v>
      </c>
      <c r="G63" s="101">
        <v>0</v>
      </c>
      <c r="H63" s="101">
        <v>0</v>
      </c>
      <c r="I63" s="185">
        <f t="shared" si="3"/>
        <v>0</v>
      </c>
    </row>
    <row r="64" spans="2:9" x14ac:dyDescent="0.25">
      <c r="B64" s="92"/>
      <c r="C64" s="95" t="s">
        <v>167</v>
      </c>
      <c r="D64" s="101">
        <v>0</v>
      </c>
      <c r="E64" s="101">
        <v>0</v>
      </c>
      <c r="F64" s="101">
        <v>0</v>
      </c>
      <c r="G64" s="101">
        <v>0</v>
      </c>
      <c r="H64" s="101">
        <v>0</v>
      </c>
      <c r="I64" s="185">
        <f t="shared" si="3"/>
        <v>0</v>
      </c>
    </row>
    <row r="65" spans="2:9" x14ac:dyDescent="0.25">
      <c r="B65" s="92"/>
      <c r="C65" s="95" t="s">
        <v>165</v>
      </c>
      <c r="D65" s="101">
        <v>0</v>
      </c>
      <c r="E65" s="101">
        <v>0</v>
      </c>
      <c r="F65" s="101">
        <v>0</v>
      </c>
      <c r="G65" s="101">
        <v>0</v>
      </c>
      <c r="H65" s="101">
        <v>0</v>
      </c>
      <c r="I65" s="185">
        <f t="shared" si="3"/>
        <v>0</v>
      </c>
    </row>
    <row r="66" spans="2:9" x14ac:dyDescent="0.25">
      <c r="B66" s="92"/>
      <c r="C66" s="95" t="s">
        <v>160</v>
      </c>
      <c r="D66" s="101">
        <v>1200</v>
      </c>
      <c r="E66" s="101">
        <v>1200</v>
      </c>
      <c r="F66" s="101">
        <v>1200</v>
      </c>
      <c r="G66" s="101">
        <v>1200</v>
      </c>
      <c r="H66" s="101">
        <v>1200</v>
      </c>
      <c r="I66" s="185">
        <f t="shared" si="3"/>
        <v>6000</v>
      </c>
    </row>
    <row r="67" spans="2:9" x14ac:dyDescent="0.25">
      <c r="B67" s="92"/>
      <c r="C67" s="95" t="s">
        <v>161</v>
      </c>
      <c r="D67" s="101">
        <v>1000</v>
      </c>
      <c r="E67" s="101">
        <v>1000</v>
      </c>
      <c r="F67" s="101">
        <v>1000</v>
      </c>
      <c r="G67" s="101">
        <v>1000</v>
      </c>
      <c r="H67" s="101">
        <v>1000</v>
      </c>
      <c r="I67" s="186">
        <f t="shared" si="3"/>
        <v>5000</v>
      </c>
    </row>
    <row r="68" spans="2:9" x14ac:dyDescent="0.25">
      <c r="B68" s="98" t="s">
        <v>18</v>
      </c>
      <c r="C68" s="99"/>
      <c r="D68" s="102">
        <f t="shared" ref="D68:I68" si="4">SUM(D39:D67)</f>
        <v>8880</v>
      </c>
      <c r="E68" s="102">
        <f t="shared" si="4"/>
        <v>8880</v>
      </c>
      <c r="F68" s="102">
        <f t="shared" si="4"/>
        <v>8880</v>
      </c>
      <c r="G68" s="102">
        <f t="shared" si="4"/>
        <v>8880</v>
      </c>
      <c r="H68" s="102">
        <f t="shared" si="4"/>
        <v>8880</v>
      </c>
      <c r="I68" s="102">
        <f t="shared" si="4"/>
        <v>44400</v>
      </c>
    </row>
    <row r="69" spans="2:9" x14ac:dyDescent="0.25">
      <c r="B69" s="87"/>
      <c r="C69" s="87"/>
      <c r="D69" s="103"/>
      <c r="E69" s="103"/>
      <c r="F69" s="103"/>
      <c r="G69" s="103"/>
      <c r="H69" s="103"/>
      <c r="I69" s="103"/>
    </row>
    <row r="70" spans="2:9" x14ac:dyDescent="0.25">
      <c r="B70" s="104" t="s">
        <v>6</v>
      </c>
      <c r="C70" s="87"/>
      <c r="D70" s="103"/>
      <c r="E70" s="103"/>
      <c r="F70" s="103"/>
      <c r="G70" s="103"/>
      <c r="H70" s="103"/>
      <c r="I70" s="103"/>
    </row>
    <row r="71" spans="2:9" x14ac:dyDescent="0.25">
      <c r="B71" s="348"/>
      <c r="C71" s="348"/>
      <c r="D71" s="348"/>
      <c r="E71" s="348"/>
      <c r="F71" s="348"/>
      <c r="G71" s="348"/>
      <c r="H71" s="348"/>
      <c r="I71" s="348"/>
    </row>
    <row r="72" spans="2:9" x14ac:dyDescent="0.25">
      <c r="B72" s="349"/>
      <c r="C72" s="349"/>
      <c r="D72" s="349"/>
      <c r="E72" s="349"/>
      <c r="F72" s="349"/>
      <c r="G72" s="349"/>
      <c r="H72" s="349"/>
      <c r="I72" s="349"/>
    </row>
    <row r="73" spans="2:9" x14ac:dyDescent="0.25">
      <c r="B73" s="87"/>
      <c r="C73" s="87"/>
      <c r="D73" s="103"/>
      <c r="E73" s="103"/>
      <c r="F73" s="103"/>
      <c r="G73" s="103"/>
      <c r="H73" s="103"/>
      <c r="I73" s="103"/>
    </row>
    <row r="74" spans="2:9" x14ac:dyDescent="0.25">
      <c r="B74" s="84" t="s">
        <v>29</v>
      </c>
      <c r="C74" s="85"/>
      <c r="D74" s="85"/>
      <c r="E74" s="85"/>
      <c r="F74" s="85"/>
      <c r="G74" s="85"/>
      <c r="H74" s="85"/>
      <c r="I74" s="85"/>
    </row>
    <row r="75" spans="2:9" x14ac:dyDescent="0.25">
      <c r="B75" s="87"/>
      <c r="C75" s="87"/>
      <c r="D75" s="87"/>
      <c r="E75" s="87"/>
      <c r="F75" s="87"/>
      <c r="G75" s="87"/>
      <c r="H75" s="87"/>
      <c r="I75" s="87"/>
    </row>
    <row r="76" spans="2:9" x14ac:dyDescent="0.25">
      <c r="B76" s="105" t="s">
        <v>27</v>
      </c>
      <c r="C76" s="106"/>
      <c r="D76" s="106"/>
      <c r="E76" s="106"/>
      <c r="F76" s="106"/>
      <c r="G76" s="106"/>
      <c r="H76" s="106"/>
      <c r="I76" s="106"/>
    </row>
    <row r="77" spans="2:9" x14ac:dyDescent="0.25">
      <c r="B77" s="358" t="s">
        <v>278</v>
      </c>
      <c r="C77" s="350"/>
      <c r="D77" s="350"/>
      <c r="E77" s="350"/>
      <c r="F77" s="350"/>
      <c r="G77" s="350"/>
      <c r="H77" s="350"/>
      <c r="I77" s="350"/>
    </row>
    <row r="78" spans="2:9" x14ac:dyDescent="0.25">
      <c r="B78" s="351"/>
      <c r="C78" s="351"/>
      <c r="D78" s="351"/>
      <c r="E78" s="351"/>
      <c r="F78" s="351"/>
      <c r="G78" s="351"/>
      <c r="H78" s="351"/>
      <c r="I78" s="351"/>
    </row>
    <row r="79" spans="2:9" x14ac:dyDescent="0.25">
      <c r="B79" s="107"/>
      <c r="C79" s="108"/>
      <c r="D79" s="108"/>
      <c r="E79" s="108"/>
      <c r="F79" s="108"/>
      <c r="G79" s="108"/>
      <c r="H79" s="108"/>
      <c r="I79" s="108"/>
    </row>
    <row r="80" spans="2:9" x14ac:dyDescent="0.25">
      <c r="B80" s="87"/>
      <c r="C80" s="87"/>
      <c r="D80" s="87"/>
      <c r="E80" s="87"/>
      <c r="F80" s="87"/>
      <c r="G80" s="87"/>
      <c r="H80" s="87"/>
      <c r="I80" s="87"/>
    </row>
    <row r="81" spans="2:9" customFormat="1" x14ac:dyDescent="0.25">
      <c r="B81" s="187" t="s">
        <v>50</v>
      </c>
      <c r="C81" s="18"/>
      <c r="D81" s="356" t="s">
        <v>220</v>
      </c>
      <c r="E81" s="356"/>
      <c r="F81" s="356"/>
      <c r="G81" s="356"/>
      <c r="H81" s="356"/>
      <c r="I81" s="18"/>
    </row>
    <row r="82" spans="2:9" customFormat="1" ht="15.75" customHeight="1" x14ac:dyDescent="0.25">
      <c r="B82" s="2" t="s">
        <v>21</v>
      </c>
      <c r="C82" s="10" t="s">
        <v>3</v>
      </c>
      <c r="D82" s="188" t="s">
        <v>65</v>
      </c>
      <c r="E82" s="188" t="s">
        <v>66</v>
      </c>
      <c r="F82" s="188" t="s">
        <v>67</v>
      </c>
      <c r="G82" s="188" t="s">
        <v>120</v>
      </c>
      <c r="H82" s="189" t="s">
        <v>68</v>
      </c>
      <c r="I82" s="11" t="s">
        <v>1</v>
      </c>
    </row>
    <row r="83" spans="2:9" s="193" customFormat="1" x14ac:dyDescent="0.25">
      <c r="B83" s="190" t="s">
        <v>221</v>
      </c>
      <c r="C83" s="191"/>
      <c r="D83" s="74">
        <f>'Forecasts by year'!D8</f>
        <v>721636.6864683833</v>
      </c>
      <c r="E83" s="74">
        <f>'Forecasts by year'!E8</f>
        <v>721636.6864683833</v>
      </c>
      <c r="F83" s="74">
        <f>'Forecasts by year'!F8</f>
        <v>729574.69001953548</v>
      </c>
      <c r="G83" s="74">
        <f>'Forecasts by year'!G8</f>
        <v>746451.2117490673</v>
      </c>
      <c r="H83" s="74">
        <f>'Forecasts by year'!H8</f>
        <v>771660.78963951068</v>
      </c>
      <c r="I83" s="192">
        <f t="shared" ref="I83:I85" si="5">SUM(D83:H83)</f>
        <v>3690960.0643448797</v>
      </c>
    </row>
    <row r="84" spans="2:9" s="193" customFormat="1" x14ac:dyDescent="0.25">
      <c r="B84" s="190" t="s">
        <v>222</v>
      </c>
      <c r="C84" s="194"/>
      <c r="D84" s="74">
        <f>'Forecasts by year'!D9</f>
        <v>137900.13100110824</v>
      </c>
      <c r="E84" s="74">
        <f>'Forecasts by year'!E9</f>
        <v>137900.13100110824</v>
      </c>
      <c r="F84" s="74">
        <f>'Forecasts by year'!F9</f>
        <v>137900.13100110824</v>
      </c>
      <c r="G84" s="74">
        <f>'Forecasts by year'!G9</f>
        <v>137900.13100110824</v>
      </c>
      <c r="H84" s="74">
        <f>'Forecasts by year'!H9</f>
        <v>136952.97405926761</v>
      </c>
      <c r="I84" s="192">
        <f t="shared" si="5"/>
        <v>688553.49806370051</v>
      </c>
    </row>
    <row r="85" spans="2:9" s="193" customFormat="1" x14ac:dyDescent="0.25">
      <c r="B85" s="190" t="s">
        <v>210</v>
      </c>
      <c r="C85" s="194"/>
      <c r="D85" s="74">
        <f>'Forecasts by year'!D10</f>
        <v>0</v>
      </c>
      <c r="E85" s="74">
        <f>'Forecasts by year'!E10</f>
        <v>0</v>
      </c>
      <c r="F85" s="74">
        <f>'Forecasts by year'!F10</f>
        <v>0</v>
      </c>
      <c r="G85" s="74">
        <f>'Forecasts by year'!G10</f>
        <v>0</v>
      </c>
      <c r="H85" s="74">
        <f>'Forecasts by year'!H10</f>
        <v>0</v>
      </c>
      <c r="I85" s="192">
        <f t="shared" si="5"/>
        <v>0</v>
      </c>
    </row>
    <row r="86" spans="2:9" s="193" customFormat="1" x14ac:dyDescent="0.25">
      <c r="B86" s="195" t="s">
        <v>223</v>
      </c>
      <c r="C86" s="194"/>
      <c r="D86" s="196">
        <f>'Forecasts by year'!D11</f>
        <v>859536.81746949151</v>
      </c>
      <c r="E86" s="196">
        <f>'Forecasts by year'!E11</f>
        <v>859536.81746949151</v>
      </c>
      <c r="F86" s="196">
        <f>'Forecasts by year'!F11</f>
        <v>867474.82102064358</v>
      </c>
      <c r="G86" s="196">
        <f>'Forecasts by year'!G11</f>
        <v>884351.34275017562</v>
      </c>
      <c r="H86" s="196">
        <f>'Forecasts by year'!H11</f>
        <v>908613.763698778</v>
      </c>
      <c r="I86" s="192">
        <f>SUM(D86:H86)</f>
        <v>4379513.5624085804</v>
      </c>
    </row>
    <row r="87" spans="2:9" customFormat="1" x14ac:dyDescent="0.25">
      <c r="B87" s="197" t="s">
        <v>214</v>
      </c>
      <c r="C87" s="4"/>
      <c r="D87" s="74">
        <f>'Forecasts by year'!D12</f>
        <v>400481.07683746022</v>
      </c>
      <c r="E87" s="74">
        <f>'Forecasts by year'!E12</f>
        <v>400481.07683746022</v>
      </c>
      <c r="F87" s="74">
        <f>'Forecasts by year'!F12</f>
        <v>404179.60393425648</v>
      </c>
      <c r="G87" s="74">
        <f>'Forecasts by year'!G12</f>
        <v>412042.82451788627</v>
      </c>
      <c r="H87" s="74">
        <f>'Forecasts by year'!H12</f>
        <v>423347.33209766203</v>
      </c>
      <c r="I87" s="192">
        <f>SUM(D87:H87)</f>
        <v>2040531.9142247252</v>
      </c>
    </row>
    <row r="88" spans="2:9" customFormat="1" x14ac:dyDescent="0.25">
      <c r="B88" s="197" t="s">
        <v>215</v>
      </c>
      <c r="C88" s="3"/>
      <c r="D88" s="74">
        <f>'Forecasts by year'!D13</f>
        <v>137850.43910691494</v>
      </c>
      <c r="E88" s="74">
        <f>'Forecasts by year'!E13</f>
        <v>137850.43910691494</v>
      </c>
      <c r="F88" s="74">
        <f>'Forecasts by year'!F13</f>
        <v>139123.5169471174</v>
      </c>
      <c r="G88" s="74">
        <f>'Forecasts by year'!G13</f>
        <v>141830.13274731371</v>
      </c>
      <c r="H88" s="74">
        <f>'Forecasts by year'!H13</f>
        <v>145721.28122819931</v>
      </c>
      <c r="I88" s="192">
        <f>SUM(D88:H88)</f>
        <v>702375.8091364603</v>
      </c>
    </row>
    <row r="89" spans="2:9" customFormat="1" x14ac:dyDescent="0.25">
      <c r="B89" s="197" t="s">
        <v>224</v>
      </c>
      <c r="C89" s="3"/>
      <c r="D89" s="74">
        <f>'Forecasts by year'!D14</f>
        <v>88652.809705107429</v>
      </c>
      <c r="E89" s="74">
        <f>'Forecasts by year'!E14</f>
        <v>88652.809705107429</v>
      </c>
      <c r="F89" s="74">
        <f>'Forecasts by year'!F14</f>
        <v>89471.537075425949</v>
      </c>
      <c r="G89" s="74">
        <f>'Forecasts by year'!G14</f>
        <v>91212.185106975143</v>
      </c>
      <c r="H89" s="74">
        <f>'Forecasts by year'!H14</f>
        <v>93714.616350902666</v>
      </c>
      <c r="I89" s="192">
        <f>SUM(D89:H89)</f>
        <v>451703.95794351859</v>
      </c>
    </row>
    <row r="90" spans="2:9" customFormat="1" x14ac:dyDescent="0.25">
      <c r="B90" s="198" t="s">
        <v>1</v>
      </c>
      <c r="C90" s="13"/>
      <c r="D90" s="14">
        <f>SUM(D86:D89)</f>
        <v>1486521.1431189741</v>
      </c>
      <c r="E90" s="14">
        <f t="shared" ref="E90:H90" si="6">SUM(E86:E89)</f>
        <v>1486521.1431189741</v>
      </c>
      <c r="F90" s="14">
        <f t="shared" si="6"/>
        <v>1500249.4789774434</v>
      </c>
      <c r="G90" s="14">
        <f t="shared" si="6"/>
        <v>1529436.485122351</v>
      </c>
      <c r="H90" s="14">
        <f t="shared" si="6"/>
        <v>1571396.9933755421</v>
      </c>
      <c r="I90" s="15">
        <f t="shared" ref="I90" si="7">SUM(I84:I89)</f>
        <v>8262678.7417769851</v>
      </c>
    </row>
    <row r="94" spans="2:9" x14ac:dyDescent="0.25">
      <c r="B94" s="109"/>
      <c r="C94" s="110" t="s">
        <v>124</v>
      </c>
      <c r="D94" s="111"/>
    </row>
    <row r="95" spans="2:9" x14ac:dyDescent="0.25">
      <c r="B95" s="109"/>
      <c r="C95" s="109"/>
      <c r="D95" s="111"/>
    </row>
    <row r="96" spans="2:9" x14ac:dyDescent="0.25">
      <c r="B96" s="109"/>
      <c r="C96" s="112"/>
      <c r="D96" s="113" t="s">
        <v>125</v>
      </c>
    </row>
    <row r="97" spans="2:4" x14ac:dyDescent="0.25">
      <c r="B97" s="352" t="s">
        <v>126</v>
      </c>
      <c r="C97" s="114" t="s">
        <v>144</v>
      </c>
      <c r="D97" s="115">
        <v>950</v>
      </c>
    </row>
    <row r="98" spans="2:4" x14ac:dyDescent="0.25">
      <c r="B98" s="352"/>
      <c r="C98" s="114" t="s">
        <v>145</v>
      </c>
      <c r="D98" s="115">
        <v>1287</v>
      </c>
    </row>
    <row r="99" spans="2:4" x14ac:dyDescent="0.25">
      <c r="B99" s="352"/>
      <c r="C99" s="114" t="s">
        <v>146</v>
      </c>
      <c r="D99" s="115">
        <v>0</v>
      </c>
    </row>
    <row r="100" spans="2:4" x14ac:dyDescent="0.25">
      <c r="B100" s="352"/>
      <c r="C100" s="114" t="s">
        <v>147</v>
      </c>
      <c r="D100" s="115">
        <v>966</v>
      </c>
    </row>
    <row r="101" spans="2:4" x14ac:dyDescent="0.25">
      <c r="B101" s="352"/>
      <c r="C101" s="114" t="s">
        <v>148</v>
      </c>
      <c r="D101" s="115">
        <v>1562</v>
      </c>
    </row>
    <row r="102" spans="2:4" x14ac:dyDescent="0.25">
      <c r="B102" s="352"/>
      <c r="C102" s="114" t="s">
        <v>149</v>
      </c>
      <c r="D102" s="115">
        <v>0</v>
      </c>
    </row>
    <row r="103" spans="2:4" x14ac:dyDescent="0.25">
      <c r="B103" s="352"/>
      <c r="C103" s="114" t="s">
        <v>150</v>
      </c>
      <c r="D103" s="115">
        <v>484</v>
      </c>
    </row>
    <row r="104" spans="2:4" x14ac:dyDescent="0.25">
      <c r="B104" s="352"/>
      <c r="C104" s="114" t="s">
        <v>151</v>
      </c>
      <c r="D104" s="115">
        <v>186</v>
      </c>
    </row>
    <row r="105" spans="2:4" x14ac:dyDescent="0.25">
      <c r="B105" s="352"/>
      <c r="C105" s="114" t="s">
        <v>152</v>
      </c>
      <c r="D105" s="115">
        <v>0</v>
      </c>
    </row>
    <row r="106" spans="2:4" x14ac:dyDescent="0.25">
      <c r="B106" s="353" t="s">
        <v>127</v>
      </c>
      <c r="C106" s="116" t="s">
        <v>171</v>
      </c>
      <c r="D106" s="115">
        <v>567</v>
      </c>
    </row>
    <row r="107" spans="2:4" x14ac:dyDescent="0.25">
      <c r="B107" s="354"/>
      <c r="C107" s="116" t="s">
        <v>172</v>
      </c>
      <c r="D107" s="115">
        <v>566</v>
      </c>
    </row>
    <row r="108" spans="2:4" x14ac:dyDescent="0.25">
      <c r="B108" s="354"/>
      <c r="C108" s="116" t="s">
        <v>173</v>
      </c>
      <c r="D108" s="115">
        <v>0</v>
      </c>
    </row>
    <row r="109" spans="2:4" x14ac:dyDescent="0.25">
      <c r="B109" s="354"/>
      <c r="C109" s="116" t="s">
        <v>174</v>
      </c>
      <c r="D109" s="115">
        <v>68</v>
      </c>
    </row>
    <row r="110" spans="2:4" x14ac:dyDescent="0.25">
      <c r="B110" s="354"/>
      <c r="C110" s="116" t="s">
        <v>175</v>
      </c>
      <c r="D110" s="115">
        <v>66</v>
      </c>
    </row>
    <row r="111" spans="2:4" x14ac:dyDescent="0.25">
      <c r="B111" s="354"/>
      <c r="C111" s="116" t="s">
        <v>176</v>
      </c>
      <c r="D111" s="115">
        <v>0</v>
      </c>
    </row>
    <row r="112" spans="2:4" x14ac:dyDescent="0.25">
      <c r="B112" s="354"/>
      <c r="C112" s="116" t="s">
        <v>177</v>
      </c>
      <c r="D112" s="115">
        <v>32</v>
      </c>
    </row>
    <row r="113" spans="2:4" x14ac:dyDescent="0.25">
      <c r="B113" s="354"/>
      <c r="C113" s="116" t="s">
        <v>178</v>
      </c>
      <c r="D113" s="115">
        <v>53</v>
      </c>
    </row>
    <row r="114" spans="2:4" x14ac:dyDescent="0.25">
      <c r="B114" s="355"/>
      <c r="C114" s="116" t="s">
        <v>179</v>
      </c>
      <c r="D114" s="115">
        <v>0</v>
      </c>
    </row>
    <row r="115" spans="2:4" x14ac:dyDescent="0.25">
      <c r="B115" s="353" t="s">
        <v>128</v>
      </c>
      <c r="C115" s="116" t="s">
        <v>180</v>
      </c>
      <c r="D115" s="117">
        <v>54</v>
      </c>
    </row>
    <row r="116" spans="2:4" x14ac:dyDescent="0.25">
      <c r="B116" s="354"/>
      <c r="C116" s="116" t="s">
        <v>181</v>
      </c>
      <c r="D116" s="117">
        <v>204</v>
      </c>
    </row>
    <row r="117" spans="2:4" x14ac:dyDescent="0.25">
      <c r="B117" s="354"/>
      <c r="C117" s="116" t="s">
        <v>182</v>
      </c>
      <c r="D117" s="117">
        <v>0</v>
      </c>
    </row>
    <row r="118" spans="2:4" x14ac:dyDescent="0.25">
      <c r="B118" s="354"/>
      <c r="C118" s="116" t="s">
        <v>183</v>
      </c>
      <c r="D118" s="117">
        <v>6</v>
      </c>
    </row>
    <row r="119" spans="2:4" x14ac:dyDescent="0.25">
      <c r="B119" s="354"/>
      <c r="C119" s="116" t="s">
        <v>184</v>
      </c>
      <c r="D119" s="117">
        <v>114</v>
      </c>
    </row>
    <row r="120" spans="2:4" x14ac:dyDescent="0.25">
      <c r="B120" s="354"/>
      <c r="C120" s="116" t="s">
        <v>185</v>
      </c>
      <c r="D120" s="117">
        <v>0</v>
      </c>
    </row>
    <row r="121" spans="2:4" x14ac:dyDescent="0.25">
      <c r="B121" s="354"/>
      <c r="C121" s="116" t="s">
        <v>186</v>
      </c>
      <c r="D121" s="117">
        <v>0</v>
      </c>
    </row>
    <row r="122" spans="2:4" x14ac:dyDescent="0.25">
      <c r="B122" s="354"/>
      <c r="C122" s="116" t="s">
        <v>187</v>
      </c>
      <c r="D122" s="117">
        <v>0</v>
      </c>
    </row>
    <row r="123" spans="2:4" x14ac:dyDescent="0.25">
      <c r="B123" s="355"/>
      <c r="C123" s="116" t="s">
        <v>188</v>
      </c>
      <c r="D123" s="117">
        <v>0</v>
      </c>
    </row>
    <row r="124" spans="2:4" x14ac:dyDescent="0.25">
      <c r="B124" s="118" t="s">
        <v>129</v>
      </c>
      <c r="C124" s="116" t="s">
        <v>106</v>
      </c>
      <c r="D124" s="115">
        <v>1477</v>
      </c>
    </row>
    <row r="125" spans="2:4" x14ac:dyDescent="0.25">
      <c r="B125" s="119" t="s">
        <v>130</v>
      </c>
      <c r="C125" s="116" t="s">
        <v>106</v>
      </c>
      <c r="D125" s="115">
        <v>1011</v>
      </c>
    </row>
    <row r="126" spans="2:4" x14ac:dyDescent="0.25">
      <c r="B126" s="109"/>
      <c r="C126" s="120" t="s">
        <v>131</v>
      </c>
      <c r="D126" s="121">
        <f>SUM(D97:D125)</f>
        <v>9653</v>
      </c>
    </row>
  </sheetData>
  <mergeCells count="6">
    <mergeCell ref="B71:I72"/>
    <mergeCell ref="B77:I78"/>
    <mergeCell ref="B97:B105"/>
    <mergeCell ref="B106:B114"/>
    <mergeCell ref="B115:B123"/>
    <mergeCell ref="D81:H8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 build-up</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2018-04-17T05:31:51Z</dcterms:modified>
</cp:coreProperties>
</file>