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9029"/>
  <workbookPr codeName="ThisWorkbook" defaultThemeVersion="124226"/>
  <mc:AlternateContent xmlns:mc="http://schemas.openxmlformats.org/markup-compatibility/2006">
    <mc:Choice Requires="x15">
      <x15ac:absPath xmlns:x15ac="http://schemas.microsoft.com/office/spreadsheetml/2010/11/ac" url="T:\Coy1-Fin\Reg_Affairs\2019 Determination\Models\2. FP - Final Proposal\ANS models - AER Version\Anc Serv - 2019-24\5_Notice of Arrangements &amp; Completion Notices\"/>
    </mc:Choice>
  </mc:AlternateContent>
  <xr:revisionPtr revIDLastSave="0" documentId="13_ncr:1_{3069BDC2-1E69-4476-B77A-3EE937EF048C}" xr6:coauthVersionLast="28" xr6:coauthVersionMax="28" xr10:uidLastSave="{00000000-0000-0000-0000-000000000000}"/>
  <bookViews>
    <workbookView xWindow="120" yWindow="15" windowWidth="19440" windowHeight="12120" tabRatio="570" xr2:uid="{00000000-000D-0000-FFFF-FFFF00000000}"/>
  </bookViews>
  <sheets>
    <sheet name="AER Summary" sheetId="8" r:id="rId1"/>
    <sheet name="Service Description" sheetId="9" r:id="rId2"/>
    <sheet name="Operating Costs" sheetId="15" r:id="rId3"/>
    <sheet name="Proposed price" sheetId="11" r:id="rId4"/>
    <sheet name="Historical Revenue" sheetId="13" r:id="rId5"/>
    <sheet name="Forecasts by year" sheetId="17" r:id="rId6"/>
    <sheet name="Forecast Revenue - Costs" sheetId="16" r:id="rId7"/>
  </sheets>
  <externalReferences>
    <externalReference r:id="rId8"/>
  </externalReferences>
  <calcPr calcId="171027"/>
</workbook>
</file>

<file path=xl/calcChain.xml><?xml version="1.0" encoding="utf-8"?>
<calcChain xmlns="http://schemas.openxmlformats.org/spreadsheetml/2006/main">
  <c r="B20" i="9" l="1"/>
  <c r="H5" i="17" l="1"/>
  <c r="G5" i="17"/>
  <c r="F5" i="17"/>
  <c r="E5" i="17"/>
  <c r="D5" i="17"/>
  <c r="H4" i="17"/>
  <c r="G4" i="17"/>
  <c r="F4" i="17"/>
  <c r="E4" i="17"/>
  <c r="D4" i="17"/>
  <c r="H3" i="17"/>
  <c r="G3" i="17"/>
  <c r="F3" i="17"/>
  <c r="E3" i="17"/>
  <c r="D3" i="17"/>
  <c r="H2" i="17"/>
  <c r="G2" i="17"/>
  <c r="F2" i="17"/>
  <c r="E2" i="17"/>
  <c r="D2" i="17"/>
  <c r="H1" i="17"/>
  <c r="G1" i="17"/>
  <c r="F1" i="17"/>
  <c r="E1" i="17"/>
  <c r="D1" i="17"/>
  <c r="I7" i="11"/>
  <c r="H7" i="11"/>
  <c r="C21" i="17" l="1"/>
  <c r="E27" i="17"/>
  <c r="F27" i="17"/>
  <c r="G27" i="17"/>
  <c r="H27" i="17"/>
  <c r="D27" i="17"/>
  <c r="K21" i="17"/>
  <c r="L21" i="17" s="1"/>
  <c r="M21" i="17" s="1"/>
  <c r="N21" i="17" s="1"/>
  <c r="O21" i="17" s="1"/>
  <c r="D21" i="17"/>
  <c r="K20" i="17"/>
  <c r="L20" i="17" s="1"/>
  <c r="M20" i="17" s="1"/>
  <c r="N20" i="17" s="1"/>
  <c r="O20" i="17" s="1"/>
  <c r="O5" i="17"/>
  <c r="L5" i="17"/>
  <c r="K5" i="17"/>
  <c r="M4" i="17"/>
  <c r="O4" i="17"/>
  <c r="N4" i="17"/>
  <c r="L4" i="17"/>
  <c r="K4" i="17"/>
  <c r="O1" i="17"/>
  <c r="N1" i="17"/>
  <c r="M1" i="17"/>
  <c r="G9" i="11"/>
  <c r="J9" i="11"/>
  <c r="K9" i="11"/>
  <c r="L9" i="11"/>
  <c r="H9" i="11"/>
  <c r="C19" i="17" s="1"/>
  <c r="D19" i="17" s="1"/>
  <c r="K1" i="17" l="1"/>
  <c r="D10" i="17"/>
  <c r="D26" i="16" s="1"/>
  <c r="D8" i="17"/>
  <c r="D24" i="16" s="1"/>
  <c r="L1" i="17"/>
  <c r="K19" i="17"/>
  <c r="N5" i="17"/>
  <c r="M5" i="17"/>
  <c r="E19" i="17"/>
  <c r="E8" i="17" s="1"/>
  <c r="E24" i="16" s="1"/>
  <c r="E21" i="17"/>
  <c r="E10" i="17" s="1"/>
  <c r="E26" i="16" s="1"/>
  <c r="M7" i="11"/>
  <c r="I9" i="11"/>
  <c r="C20" i="17" s="1"/>
  <c r="D20" i="17" s="1"/>
  <c r="E20" i="17" s="1"/>
  <c r="E9" i="17" s="1"/>
  <c r="E25" i="16" s="1"/>
  <c r="I15" i="13"/>
  <c r="I16" i="13"/>
  <c r="I14" i="13"/>
  <c r="G17" i="13"/>
  <c r="H17" i="13"/>
  <c r="I7" i="13"/>
  <c r="I8" i="13"/>
  <c r="I9" i="13"/>
  <c r="I6" i="13"/>
  <c r="G10" i="13"/>
  <c r="H10" i="13"/>
  <c r="I14" i="15"/>
  <c r="I13" i="15"/>
  <c r="G15" i="15"/>
  <c r="H15" i="15"/>
  <c r="I5" i="15"/>
  <c r="I6" i="15"/>
  <c r="I7" i="15"/>
  <c r="I8" i="15"/>
  <c r="I4" i="15"/>
  <c r="G9" i="15"/>
  <c r="H9" i="15"/>
  <c r="O7" i="11" l="1"/>
  <c r="O9" i="11" s="1"/>
  <c r="C24" i="17" s="1"/>
  <c r="N7" i="11"/>
  <c r="P7" i="11" s="1"/>
  <c r="M9" i="11"/>
  <c r="C22" i="17" s="1"/>
  <c r="D22" i="17"/>
  <c r="D11" i="17" s="1"/>
  <c r="D27" i="16" s="1"/>
  <c r="F20" i="17"/>
  <c r="F9" i="17" s="1"/>
  <c r="F25" i="16" s="1"/>
  <c r="D9" i="17"/>
  <c r="D25" i="16" s="1"/>
  <c r="E22" i="17"/>
  <c r="E11" i="17" s="1"/>
  <c r="E27" i="16" s="1"/>
  <c r="F19" i="17"/>
  <c r="F8" i="17" s="1"/>
  <c r="F24" i="16" s="1"/>
  <c r="F21" i="17"/>
  <c r="F10" i="17" s="1"/>
  <c r="F26" i="16" s="1"/>
  <c r="L19" i="17"/>
  <c r="K22" i="17"/>
  <c r="C9" i="16"/>
  <c r="D24" i="17" l="1"/>
  <c r="D13" i="17" s="1"/>
  <c r="D29" i="16" s="1"/>
  <c r="D41" i="8"/>
  <c r="C41" i="8"/>
  <c r="G20" i="17"/>
  <c r="G9" i="17" s="1"/>
  <c r="G25" i="16" s="1"/>
  <c r="G21" i="17"/>
  <c r="G10" i="17" s="1"/>
  <c r="G26" i="16" s="1"/>
  <c r="F22" i="17"/>
  <c r="F11" i="17" s="1"/>
  <c r="F27" i="16" s="1"/>
  <c r="G19" i="17"/>
  <c r="G8" i="17" s="1"/>
  <c r="G24" i="16" s="1"/>
  <c r="K24" i="17"/>
  <c r="M19" i="17"/>
  <c r="L22" i="17"/>
  <c r="E24" i="17"/>
  <c r="E13" i="17" s="1"/>
  <c r="E29" i="16" s="1"/>
  <c r="F9" i="11"/>
  <c r="E41" i="8" l="1"/>
  <c r="H20" i="17"/>
  <c r="H9" i="17" s="1"/>
  <c r="H25" i="16" s="1"/>
  <c r="I25" i="16" s="1"/>
  <c r="N19" i="17"/>
  <c r="M22" i="17"/>
  <c r="H19" i="17"/>
  <c r="H8" i="17" s="1"/>
  <c r="H24" i="16" s="1"/>
  <c r="I24" i="16" s="1"/>
  <c r="G22" i="17"/>
  <c r="G11" i="17" s="1"/>
  <c r="G27" i="16" s="1"/>
  <c r="L24" i="17"/>
  <c r="F24" i="17"/>
  <c r="F13" i="17" s="1"/>
  <c r="F29" i="16" s="1"/>
  <c r="H21" i="17"/>
  <c r="H10" i="17" s="1"/>
  <c r="H26" i="16" s="1"/>
  <c r="I26" i="16" s="1"/>
  <c r="F41" i="8" l="1"/>
  <c r="N22" i="17"/>
  <c r="O19" i="17"/>
  <c r="O22" i="17" s="1"/>
  <c r="G24" i="17"/>
  <c r="G13" i="17" s="1"/>
  <c r="G29" i="16" s="1"/>
  <c r="H22" i="17"/>
  <c r="H11" i="17" s="1"/>
  <c r="H27" i="16" s="1"/>
  <c r="I27" i="16" s="1"/>
  <c r="M24" i="17"/>
  <c r="F15" i="15"/>
  <c r="E15" i="15"/>
  <c r="D15" i="15"/>
  <c r="G41" i="8" l="1"/>
  <c r="N24" i="17"/>
  <c r="H24" i="17"/>
  <c r="O24" i="17"/>
  <c r="I15" i="15"/>
  <c r="E9" i="15"/>
  <c r="D9" i="15"/>
  <c r="H10" i="16"/>
  <c r="G57" i="8" s="1"/>
  <c r="G10" i="16"/>
  <c r="F57" i="8" s="1"/>
  <c r="F10" i="16"/>
  <c r="E57" i="8" s="1"/>
  <c r="E10" i="16"/>
  <c r="D57" i="8" s="1"/>
  <c r="I9" i="16"/>
  <c r="C4" i="16"/>
  <c r="F17" i="13"/>
  <c r="E17" i="13"/>
  <c r="D17" i="13"/>
  <c r="F10" i="13"/>
  <c r="E10" i="13"/>
  <c r="D10" i="13"/>
  <c r="H13" i="17" l="1"/>
  <c r="H29" i="16" s="1"/>
  <c r="I29" i="16" s="1"/>
  <c r="I10" i="16"/>
  <c r="I10" i="13"/>
  <c r="I17" i="13"/>
  <c r="F9" i="15"/>
  <c r="D10" i="16"/>
  <c r="C57" i="8" s="1"/>
  <c r="I9" i="15" l="1"/>
  <c r="D3" i="9" l="1"/>
  <c r="H57" i="8" l="1"/>
  <c r="H41" i="8" l="1"/>
  <c r="L3" i="17" l="1"/>
  <c r="L23" i="17" s="1"/>
  <c r="E23" i="17"/>
  <c r="O3" i="17"/>
  <c r="O23" i="17" s="1"/>
  <c r="H23" i="17"/>
  <c r="P9" i="11"/>
  <c r="C25" i="17" s="1"/>
  <c r="N9" i="11"/>
  <c r="C23" i="17" s="1"/>
  <c r="N3" i="17"/>
  <c r="N23" i="17" s="1"/>
  <c r="G23" i="17"/>
  <c r="M3" i="17"/>
  <c r="M23" i="17" s="1"/>
  <c r="F23" i="17"/>
  <c r="K3" i="17"/>
  <c r="K23" i="17" s="1"/>
  <c r="D23" i="17"/>
  <c r="K25" i="17" l="1"/>
  <c r="K26" i="17" s="1"/>
  <c r="F12" i="17"/>
  <c r="F28" i="16" s="1"/>
  <c r="F25" i="17"/>
  <c r="F14" i="17" s="1"/>
  <c r="F30" i="16" s="1"/>
  <c r="D12" i="17"/>
  <c r="D28" i="16" s="1"/>
  <c r="D25" i="17"/>
  <c r="M25" i="17"/>
  <c r="M26" i="17" s="1"/>
  <c r="N25" i="17"/>
  <c r="N26" i="17" s="1"/>
  <c r="L25" i="17"/>
  <c r="L26" i="17" s="1"/>
  <c r="O25" i="17"/>
  <c r="O26" i="17" s="1"/>
  <c r="G25" i="17"/>
  <c r="G14" i="17" s="1"/>
  <c r="G30" i="16" s="1"/>
  <c r="G12" i="17"/>
  <c r="G28" i="16" s="1"/>
  <c r="E12" i="17"/>
  <c r="E28" i="16" s="1"/>
  <c r="E25" i="17"/>
  <c r="E14" i="17" s="1"/>
  <c r="E30" i="16" s="1"/>
  <c r="Q7" i="11"/>
  <c r="Q9" i="11" s="1"/>
  <c r="H12" i="17"/>
  <c r="H28" i="16" s="1"/>
  <c r="H25" i="17"/>
  <c r="H14" i="17" s="1"/>
  <c r="H30" i="16" s="1"/>
  <c r="H26" i="17" l="1"/>
  <c r="G26" i="17"/>
  <c r="G15" i="17" s="1"/>
  <c r="D14" i="17"/>
  <c r="D30" i="16" s="1"/>
  <c r="C43" i="8" s="1"/>
  <c r="D26" i="17"/>
  <c r="D15" i="17" s="1"/>
  <c r="F26" i="17"/>
  <c r="F28" i="17" s="1"/>
  <c r="I28" i="16"/>
  <c r="H31" i="16"/>
  <c r="G43" i="8"/>
  <c r="G45" i="8" s="1"/>
  <c r="E26" i="17"/>
  <c r="F31" i="16"/>
  <c r="E43" i="8"/>
  <c r="E45" i="8" s="1"/>
  <c r="G31" i="16"/>
  <c r="F43" i="8"/>
  <c r="F45" i="8" s="1"/>
  <c r="C26" i="17"/>
  <c r="D7" i="8"/>
  <c r="E31" i="16"/>
  <c r="D43" i="8"/>
  <c r="D45" i="8" s="1"/>
  <c r="I30" i="16" l="1"/>
  <c r="I31" i="16" s="1"/>
  <c r="G28" i="17"/>
  <c r="G4" i="16" s="1"/>
  <c r="G5" i="16" s="1"/>
  <c r="F15" i="17"/>
  <c r="F16" i="17" s="1"/>
  <c r="D28" i="17"/>
  <c r="D16" i="17" s="1"/>
  <c r="D31" i="16"/>
  <c r="H28" i="17"/>
  <c r="H4" i="16" s="1"/>
  <c r="H5" i="16" s="1"/>
  <c r="H15" i="17"/>
  <c r="E15" i="17"/>
  <c r="E28" i="17"/>
  <c r="F4" i="16"/>
  <c r="F5" i="16" s="1"/>
  <c r="C45" i="8"/>
  <c r="H43" i="8"/>
  <c r="H45" i="8" s="1"/>
  <c r="G16" i="17" l="1"/>
  <c r="D4" i="16"/>
  <c r="D5" i="16" s="1"/>
  <c r="H16" i="17"/>
  <c r="E4" i="16"/>
  <c r="E5" i="16" s="1"/>
  <c r="E16" i="17"/>
  <c r="I4" i="16" l="1"/>
  <c r="I5" i="16" s="1"/>
</calcChain>
</file>

<file path=xl/sharedStrings.xml><?xml version="1.0" encoding="utf-8"?>
<sst xmlns="http://schemas.openxmlformats.org/spreadsheetml/2006/main" count="215" uniqueCount="136">
  <si>
    <t>Service:</t>
  </si>
  <si>
    <t>Total</t>
  </si>
  <si>
    <t>Historical Revenue</t>
  </si>
  <si>
    <t>Description</t>
  </si>
  <si>
    <t>Volumes</t>
  </si>
  <si>
    <t>Detailed Service Description</t>
  </si>
  <si>
    <t>Notes:</t>
  </si>
  <si>
    <t>Alternative Control Service Summary</t>
  </si>
  <si>
    <t>Alternative Control Service - Historical Revenue &amp; Costs Workings</t>
  </si>
  <si>
    <t>Source</t>
  </si>
  <si>
    <t>Historical Completed Volumes</t>
  </si>
  <si>
    <t>Details on how costs were obtained:</t>
  </si>
  <si>
    <t>Projected Volumes</t>
  </si>
  <si>
    <t>Pricing mechanism</t>
  </si>
  <si>
    <t>Historical revenue, costs and volumes</t>
  </si>
  <si>
    <t>Forecast revenue, costs and volumes</t>
  </si>
  <si>
    <t>Alternative Control Service - Service Description</t>
  </si>
  <si>
    <t>Total Projects Charged</t>
  </si>
  <si>
    <t>Task</t>
  </si>
  <si>
    <t>Derived</t>
  </si>
  <si>
    <t>Cost type</t>
  </si>
  <si>
    <t>labour</t>
  </si>
  <si>
    <t>overhead</t>
  </si>
  <si>
    <t>stores</t>
  </si>
  <si>
    <t>fleet</t>
  </si>
  <si>
    <t>other</t>
  </si>
  <si>
    <t>Details on how costs are estimated:</t>
  </si>
  <si>
    <t>Estimated Future Volumes</t>
  </si>
  <si>
    <t>Forecast Costs</t>
  </si>
  <si>
    <t>Details of historic revenue, costs and volumes can be found on the 'Details' sheet.</t>
  </si>
  <si>
    <t>Details of forecast revenue, costs and volumes can be found on the 'Details' sheet.</t>
  </si>
  <si>
    <t>Class of Labour</t>
  </si>
  <si>
    <t>Total Time
(Hours)</t>
  </si>
  <si>
    <t>Number of Staff</t>
  </si>
  <si>
    <t>2019-2024 Pricing Methodology for Service (Summary)</t>
  </si>
  <si>
    <t>Projected Costs for FY2019-24 Regulatory Period</t>
  </si>
  <si>
    <t>FY2020</t>
  </si>
  <si>
    <t>FY2021</t>
  </si>
  <si>
    <t>FY2022</t>
  </si>
  <si>
    <t>FY2024</t>
  </si>
  <si>
    <t>FY2023</t>
  </si>
  <si>
    <t>Current Fee ($2017/2018 - Excl GST)</t>
  </si>
  <si>
    <t>Changes to Service or Pricing since prior Reg period</t>
  </si>
  <si>
    <t>AER Framework and Approach paper 1 July 2019</t>
  </si>
  <si>
    <t>Detailed Service Description (2019-24)</t>
  </si>
  <si>
    <t>Operating costs</t>
  </si>
  <si>
    <t>Bottum Up cost estimation</t>
  </si>
  <si>
    <t>Fee Methodology Structure Selected</t>
  </si>
  <si>
    <t>Forecast Cost Breakup</t>
  </si>
  <si>
    <t>Contestable Works Management System</t>
  </si>
  <si>
    <t>Alternative Control Service - Forecast Revenue &amp; Costs Workings</t>
  </si>
  <si>
    <t>Details of historical operating costs can be found on the "Operating Costs" sheet.</t>
  </si>
  <si>
    <t>Details of bottom up costs can be found on the "Bottom Up Estimation" sheet.</t>
  </si>
  <si>
    <t xml:space="preserve">Total </t>
  </si>
  <si>
    <t>R2a</t>
  </si>
  <si>
    <t>Alternative Control Service - Bottom Up Estimation</t>
  </si>
  <si>
    <t>Network Service:</t>
  </si>
  <si>
    <t>FY16/17</t>
  </si>
  <si>
    <t>FY15/16</t>
  </si>
  <si>
    <t>FY14/15</t>
  </si>
  <si>
    <t>FY19/20</t>
  </si>
  <si>
    <t>FY20/21</t>
  </si>
  <si>
    <t>FY21/22</t>
  </si>
  <si>
    <t>FY23/24</t>
  </si>
  <si>
    <t>Time on Task (Hours)</t>
  </si>
  <si>
    <t>Bottom Up Estimation</t>
  </si>
  <si>
    <t>Notice of Arrangements</t>
  </si>
  <si>
    <t xml:space="preserve">Existing Service Description (2014 - 19) </t>
  </si>
  <si>
    <t>Notices of Arrangement and Completion Notices
A distributor may be required to perform work of an administrative nature where a local council requires evidence in writing from the distributor that all necessary arrangements have been made to supply electricity to a development. This may include receiving and checking subdivision plans and 88 B instruments, copying subdivision plans, checking and recording easement details, assessing supply availability, liaising with developers if errors or changes are required and preparing notifications of arrangement.
A distributor may also be required to provide a completion notice (other than a notice of arrangement). This applies where the customer/developer or ASP requests distributor to provide documentation confirming progress of work. Usually associated with discharging contractual arrangements (e.g. progress payments) to meet contractual undertakings.</t>
  </si>
  <si>
    <t>Early Notice of Arrangements (hourly rate)</t>
  </si>
  <si>
    <t>Early NOA processing</t>
  </si>
  <si>
    <t xml:space="preserve"> - </t>
  </si>
  <si>
    <t>Hrly Rate</t>
  </si>
  <si>
    <t>Request for Early Notice Of Arrangements (NEW)</t>
  </si>
  <si>
    <t>New Service</t>
  </si>
  <si>
    <t xml:space="preserve">
New Service</t>
  </si>
  <si>
    <r>
      <t xml:space="preserve">
Request for Early Notification of Arrangement (NOA)
</t>
    </r>
    <r>
      <rPr>
        <sz val="10"/>
        <color theme="1"/>
        <rFont val="Arial"/>
        <family val="2"/>
      </rPr>
      <t xml:space="preserve">
Work of an administrative nature performed by a distributor where a local council requires evidence in writing from the distributor that all necessary arrangements have been made to supply electricity to a development.
The NOA is issued before works are completed at the request of the ASP. The processing of the early NOA requires additional services in addition to a standard NOA.</t>
    </r>
  </si>
  <si>
    <t xml:space="preserve">Early NOA </t>
  </si>
  <si>
    <t>Projected Volumes for FY2019-24 Regulatory Period</t>
  </si>
  <si>
    <t>Operating Costs (on IO's, work orders, cost objects, cost centres)</t>
  </si>
  <si>
    <t>Technical Officer</t>
  </si>
  <si>
    <t>Project Code</t>
  </si>
  <si>
    <t>FY22/23</t>
  </si>
  <si>
    <t>Estimated future values are based on feedback from teams completing NOA services.</t>
  </si>
  <si>
    <t xml:space="preserve">Operating  Costs - </t>
  </si>
  <si>
    <t>New Service. No historical costs available.</t>
  </si>
  <si>
    <t>New Service - Request for early Notice of Arrangement</t>
  </si>
  <si>
    <t>New Service. No historical revenue available.</t>
  </si>
  <si>
    <t>New Service - Request for Early Notice of Arrangements</t>
  </si>
  <si>
    <t>FY17/18</t>
  </si>
  <si>
    <t>FY18/19</t>
  </si>
  <si>
    <t>Proposed Fee ($2018/19 - Excl GST)</t>
  </si>
  <si>
    <t>Total Direct Costs $2018/19</t>
  </si>
  <si>
    <t>Total Indirect Costs $2018/19</t>
  </si>
  <si>
    <t>TOTAL COSTS $2018/19</t>
  </si>
  <si>
    <t>Real $2018-19</t>
  </si>
  <si>
    <t>Per service</t>
  </si>
  <si>
    <t>Overtime loading?
0 = No
1 = Yes</t>
  </si>
  <si>
    <t>Direct Labour Rate (incl on-costs)</t>
  </si>
  <si>
    <t>Fleet rate</t>
  </si>
  <si>
    <t>Materials</t>
  </si>
  <si>
    <t>Material Price</t>
  </si>
  <si>
    <t>Material Price Oncost %</t>
  </si>
  <si>
    <t>Direct cost per service</t>
  </si>
  <si>
    <t>Overheads</t>
  </si>
  <si>
    <t>Non-system charge</t>
  </si>
  <si>
    <t>Profit margin (WACC FY20) per service</t>
  </si>
  <si>
    <t>FY2019 Fully Loaded Cost per service</t>
  </si>
  <si>
    <t>Labour escalation</t>
  </si>
  <si>
    <t>Contractor rate increase</t>
  </si>
  <si>
    <t>Overhead rate</t>
  </si>
  <si>
    <t>Average non-system charge</t>
  </si>
  <si>
    <t>WACC rate</t>
  </si>
  <si>
    <t>ORDINARY LABOUR TIME</t>
  </si>
  <si>
    <t>OVERTIME</t>
  </si>
  <si>
    <t>2019-20</t>
  </si>
  <si>
    <t>2020-21</t>
  </si>
  <si>
    <t>2021-22</t>
  </si>
  <si>
    <t>2022-23</t>
  </si>
  <si>
    <t>2023-24</t>
  </si>
  <si>
    <t>Total before OHDs, non-system &amp; margin</t>
  </si>
  <si>
    <t>Profit margin</t>
  </si>
  <si>
    <t>Fully Loaded Costs</t>
  </si>
  <si>
    <t>Forecast revenue (check)</t>
  </si>
  <si>
    <t>Real 2018-19 including escalation</t>
  </si>
  <si>
    <t>Fully Loaded Cost per service</t>
  </si>
  <si>
    <t>Forecast volumes</t>
  </si>
  <si>
    <t>Forecast revenue</t>
  </si>
  <si>
    <t>5.2 Request  for Early Notice of Arrangement</t>
  </si>
  <si>
    <t>Request for Early Notice of Arrangement</t>
  </si>
  <si>
    <t>Real 2018-19 (including labour escalation)</t>
  </si>
  <si>
    <t>Labour</t>
  </si>
  <si>
    <t>Fleet</t>
  </si>
  <si>
    <t>Total costs before OHDs, non-system and margin</t>
  </si>
  <si>
    <t xml:space="preserve">In order to derive unit rates for this ancillary network service, the following methodology was used:
-  The business units that provide this ancillary network service provided estimates for the amount of time taken to carry out the various tasks and which employee positions carried out these tasks.
-  For each relevant employee class an hourly rate ($2018/19) was calculated having regard to the base rate plus statutory on-costs and multiplied by the applicable hours to determine the direct unit cost for each task. The direct unit cost of all tasks relevant to the specific service was then totalled to derive the overall direct unit rate for each service. 
-  The forecast unit rate was applied to the volumes forecast for the 2019 - 2024 regulatory period for this ancillary network service, to calculate an estimate for direct operating expenditure for this ancillary network service. 
-  Overheads were applied to the direct costs based on our Cost Allocation Methodology (CAM).
</t>
  </si>
  <si>
    <t xml:space="preserve">Estimates have been provided on the work effort that will be required to complete each service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</si>
</sst>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66" formatCode="_(&quot;$&quot;* #,##0.00_);_(&quot;$&quot;* \(#,##0.00\);_(&quot;$&quot;* &quot;-&quot;??_);_(@_)"/>
    <numFmt numFmtId="167" formatCode="_(* #,##0.00_);_(* \(#,##0.00\);_(* &quot;-&quot;??_);_(@_)"/>
    <numFmt numFmtId="168" formatCode="_-&quot;$&quot;* #,##0_-;\-&quot;$&quot;* #,##0_-;_-&quot;$&quot;* &quot;-&quot;??_-;_-@_-"/>
    <numFmt numFmtId="169" formatCode="_-* #,##0_-;\-* #,##0_-;_-* &quot;-&quot;??_-;_-@_-"/>
    <numFmt numFmtId="170" formatCode="&quot;$&quot;#,##0.00"/>
    <numFmt numFmtId="171" formatCode="#,##0.00\ ;\(#,##0.00\);\-\ "/>
    <numFmt numFmtId="172" formatCode="#,##0\ ;\(#,##0\);\-\ "/>
    <numFmt numFmtId="173" formatCode="_(* #,##0_);_(* \(#,##0\);_(* &quot;-&quot;??_);_(@_)"/>
  </numFmts>
  <fonts count="37" x14ac:knownFonts="1">
    <font>
      <sz val="11"/>
      <color theme="1"/>
      <name val="Calibri"/>
      <family val="2"/>
      <scheme val="minor"/>
    </font>
    <font>
      <sz val="10"/>
      <color theme="1"/>
      <name val="Arial"/>
      <family val="2"/>
    </font>
    <font>
      <sz val="10"/>
      <color theme="1"/>
      <name val="Arial"/>
      <family val="2"/>
    </font>
    <font>
      <sz val="11"/>
      <color theme="1"/>
      <name val="Calibri"/>
      <family val="2"/>
      <scheme val="minor"/>
    </font>
    <font>
      <sz val="10"/>
      <name val="Arial"/>
      <family val="2"/>
    </font>
    <font>
      <b/>
      <sz val="10"/>
      <color theme="0"/>
      <name val="Arial"/>
      <family val="2"/>
    </font>
    <font>
      <b/>
      <sz val="10"/>
      <color theme="1"/>
      <name val="Arial"/>
      <family val="2"/>
    </font>
    <font>
      <b/>
      <sz val="10"/>
      <name val="Arial"/>
      <family val="2"/>
    </font>
    <font>
      <sz val="10"/>
      <color theme="0"/>
      <name val="Arial"/>
      <family val="2"/>
    </font>
    <font>
      <sz val="10"/>
      <color rgb="FFFF0000"/>
      <name val="Arial"/>
      <family val="2"/>
    </font>
    <font>
      <b/>
      <sz val="10"/>
      <color rgb="FFFF0000"/>
      <name val="Arial"/>
      <family val="2"/>
    </font>
    <font>
      <sz val="10"/>
      <color theme="1"/>
      <name val="Calibri"/>
      <family val="2"/>
      <scheme val="minor"/>
    </font>
    <font>
      <b/>
      <sz val="12"/>
      <color theme="0"/>
      <name val="Arial"/>
      <family val="2"/>
    </font>
    <font>
      <b/>
      <sz val="10"/>
      <color theme="0"/>
      <name val="Arial"/>
      <family val="2"/>
    </font>
    <font>
      <sz val="10"/>
      <color theme="0"/>
      <name val="Arial"/>
      <family val="2"/>
    </font>
    <font>
      <sz val="10"/>
      <color theme="1"/>
      <name val="Calibri"/>
      <family val="2"/>
      <scheme val="minor"/>
    </font>
    <font>
      <sz val="10"/>
      <color theme="1"/>
      <name val="Arial"/>
      <family val="2"/>
    </font>
    <font>
      <b/>
      <sz val="10"/>
      <name val="Arial"/>
      <family val="2"/>
    </font>
    <font>
      <sz val="10"/>
      <color rgb="FFFF0000"/>
      <name val="Arial"/>
      <family val="2"/>
    </font>
    <font>
      <b/>
      <sz val="10"/>
      <color theme="1"/>
      <name val="Arial"/>
      <family val="2"/>
    </font>
    <font>
      <sz val="10"/>
      <name val="Arial"/>
      <family val="2"/>
    </font>
    <font>
      <b/>
      <sz val="10"/>
      <color theme="0"/>
      <name val="Arial"/>
      <family val="2"/>
    </font>
    <font>
      <sz val="10"/>
      <color theme="0"/>
      <name val="Arial"/>
      <family val="2"/>
    </font>
    <font>
      <sz val="10"/>
      <color theme="1"/>
      <name val="Arial"/>
      <family val="2"/>
    </font>
    <font>
      <b/>
      <sz val="10"/>
      <name val="Arial"/>
      <family val="2"/>
    </font>
    <font>
      <b/>
      <sz val="10"/>
      <color theme="1"/>
      <name val="Arial"/>
      <family val="2"/>
    </font>
    <font>
      <b/>
      <sz val="7"/>
      <color theme="1"/>
      <name val="Arial"/>
      <family val="2"/>
    </font>
    <font>
      <b/>
      <sz val="7"/>
      <name val="Arial"/>
      <family val="2"/>
    </font>
    <font>
      <sz val="10"/>
      <name val="Arial"/>
      <family val="2"/>
    </font>
    <font>
      <sz val="10"/>
      <color rgb="FFFF0000"/>
      <name val="Arial"/>
      <family val="2"/>
    </font>
    <font>
      <sz val="10"/>
      <color rgb="FF0065A6"/>
      <name val="Arial"/>
      <family val="2"/>
    </font>
    <font>
      <b/>
      <sz val="11"/>
      <color theme="1"/>
      <name val="Calibri"/>
      <family val="2"/>
      <scheme val="minor"/>
    </font>
    <font>
      <b/>
      <sz val="8"/>
      <color theme="1"/>
      <name val="Arial"/>
      <family val="2"/>
    </font>
    <font>
      <b/>
      <sz val="12"/>
      <color theme="1"/>
      <name val="Calibri"/>
      <family val="2"/>
      <scheme val="minor"/>
    </font>
    <font>
      <b/>
      <sz val="11"/>
      <color theme="1"/>
      <name val="Arial"/>
      <family val="2"/>
    </font>
    <font>
      <sz val="10"/>
      <color theme="3"/>
      <name val="Arial"/>
      <family val="2"/>
    </font>
    <font>
      <b/>
      <sz val="10"/>
      <color theme="3"/>
      <name val="Arial"/>
      <family val="2"/>
    </font>
  </fonts>
  <fills count="16">
    <fill>
      <patternFill patternType="none"/>
    </fill>
    <fill>
      <patternFill patternType="gray125"/>
    </fill>
    <fill>
      <patternFill patternType="solid">
        <fgColor theme="0" tint="-0.249977111117893"/>
        <bgColor indexed="64"/>
      </patternFill>
    </fill>
    <fill>
      <patternFill patternType="solid">
        <fgColor rgb="FFFFFF00"/>
        <bgColor indexed="64"/>
      </patternFill>
    </fill>
    <fill>
      <patternFill patternType="solid">
        <fgColor theme="0" tint="-0.14999847407452621"/>
        <bgColor indexed="64"/>
      </patternFill>
    </fill>
    <fill>
      <patternFill patternType="solid">
        <fgColor theme="0" tint="-0.34998626667073579"/>
        <bgColor indexed="64"/>
      </patternFill>
    </fill>
    <fill>
      <patternFill patternType="solid">
        <fgColor theme="0"/>
        <bgColor indexed="64"/>
      </patternFill>
    </fill>
    <fill>
      <patternFill patternType="solid">
        <fgColor rgb="FFEAEAEA"/>
        <bgColor indexed="64"/>
      </patternFill>
    </fill>
    <fill>
      <patternFill patternType="solid">
        <fgColor rgb="FF5E6A71"/>
        <bgColor indexed="64"/>
      </patternFill>
    </fill>
    <fill>
      <patternFill patternType="solid">
        <fgColor rgb="FFBFBFBF"/>
        <bgColor indexed="64"/>
      </patternFill>
    </fill>
    <fill>
      <patternFill patternType="solid">
        <fgColor rgb="FFD9D9D9"/>
        <bgColor indexed="64"/>
      </patternFill>
    </fill>
    <fill>
      <patternFill patternType="solid">
        <fgColor rgb="FFA6A6A6"/>
        <bgColor indexed="64"/>
      </patternFill>
    </fill>
    <fill>
      <patternFill patternType="solid">
        <fgColor theme="1" tint="4.9989318521683403E-2"/>
        <bgColor indexed="64"/>
      </patternFill>
    </fill>
    <fill>
      <patternFill patternType="solid">
        <fgColor rgb="FF002060"/>
        <bgColor indexed="64"/>
      </patternFill>
    </fill>
    <fill>
      <patternFill patternType="solid">
        <fgColor theme="5"/>
        <bgColor indexed="64"/>
      </patternFill>
    </fill>
    <fill>
      <patternFill patternType="solid">
        <fgColor theme="1" tint="0.499984740745262"/>
        <bgColor indexed="64"/>
      </patternFill>
    </fill>
  </fills>
  <borders count="14">
    <border>
      <left/>
      <right/>
      <top/>
      <bottom/>
      <diagonal/>
    </border>
    <border>
      <left/>
      <right/>
      <top style="thin">
        <color theme="0"/>
      </top>
      <bottom/>
      <diagonal/>
    </border>
    <border>
      <left/>
      <right/>
      <top style="thin">
        <color theme="0"/>
      </top>
      <bottom style="thin">
        <color theme="0"/>
      </bottom>
      <diagonal/>
    </border>
    <border>
      <left/>
      <right style="thin">
        <color theme="0"/>
      </right>
      <top style="thin">
        <color theme="0"/>
      </top>
      <bottom style="thin">
        <color theme="0"/>
      </bottom>
      <diagonal/>
    </border>
    <border>
      <left style="thin">
        <color theme="0"/>
      </left>
      <right style="thin">
        <color theme="0"/>
      </right>
      <top style="thin">
        <color theme="0"/>
      </top>
      <bottom style="thin">
        <color theme="0"/>
      </bottom>
      <diagonal/>
    </border>
    <border>
      <left style="thin">
        <color theme="0"/>
      </left>
      <right/>
      <top style="thin">
        <color theme="0"/>
      </top>
      <bottom style="thin">
        <color theme="0"/>
      </bottom>
      <diagonal/>
    </border>
    <border>
      <left/>
      <right style="thin">
        <color theme="0"/>
      </right>
      <top/>
      <bottom/>
      <diagonal/>
    </border>
    <border>
      <left style="thin">
        <color theme="0"/>
      </left>
      <right style="thin">
        <color theme="0"/>
      </right>
      <top/>
      <bottom/>
      <diagonal/>
    </border>
    <border>
      <left style="thin">
        <color theme="0"/>
      </left>
      <right/>
      <top/>
      <bottom/>
      <diagonal/>
    </border>
    <border>
      <left style="thin">
        <color theme="0"/>
      </left>
      <right style="thin">
        <color theme="0"/>
      </right>
      <top style="thin">
        <color theme="0"/>
      </top>
      <bottom/>
      <diagonal/>
    </border>
    <border>
      <left style="thin">
        <color theme="0"/>
      </left>
      <right/>
      <top style="thin">
        <color theme="0"/>
      </top>
      <bottom/>
      <diagonal/>
    </border>
    <border>
      <left style="thin">
        <color theme="0"/>
      </left>
      <right/>
      <top/>
      <bottom style="thin">
        <color theme="0"/>
      </bottom>
      <diagonal/>
    </border>
    <border>
      <left/>
      <right/>
      <top/>
      <bottom style="thin">
        <color theme="0"/>
      </bottom>
      <diagonal/>
    </border>
    <border>
      <left style="thin">
        <color theme="0"/>
      </left>
      <right style="thin">
        <color theme="0"/>
      </right>
      <top/>
      <bottom style="thin">
        <color theme="0"/>
      </bottom>
      <diagonal/>
    </border>
  </borders>
  <cellStyleXfs count="6">
    <xf numFmtId="0" fontId="0" fillId="0" borderId="0"/>
    <xf numFmtId="9" fontId="3" fillId="0" borderId="0" applyFont="0" applyFill="0" applyBorder="0" applyAlignment="0" applyProtection="0"/>
    <xf numFmtId="166" fontId="3" fillId="0" borderId="0" applyFont="0" applyFill="0" applyBorder="0" applyAlignment="0" applyProtection="0"/>
    <xf numFmtId="167" fontId="3" fillId="0" borderId="0" applyFont="0" applyFill="0" applyBorder="0" applyAlignment="0" applyProtection="0"/>
    <xf numFmtId="166" fontId="3" fillId="0" borderId="0" applyFont="0" applyFill="0" applyBorder="0" applyAlignment="0" applyProtection="0"/>
    <xf numFmtId="0" fontId="4" fillId="0" borderId="0"/>
  </cellStyleXfs>
  <cellXfs count="268">
    <xf numFmtId="0" fontId="0" fillId="0" borderId="0" xfId="0"/>
    <xf numFmtId="0" fontId="2" fillId="0" borderId="0" xfId="0" applyFont="1"/>
    <xf numFmtId="0" fontId="7" fillId="5" borderId="3" xfId="0" applyFont="1" applyFill="1" applyBorder="1"/>
    <xf numFmtId="0" fontId="7" fillId="5" borderId="7" xfId="0" applyFont="1" applyFill="1" applyBorder="1" applyAlignment="1">
      <alignment horizontal="left"/>
    </xf>
    <xf numFmtId="0" fontId="7" fillId="5" borderId="8" xfId="0" applyFont="1" applyFill="1" applyBorder="1" applyAlignment="1">
      <alignment horizontal="right"/>
    </xf>
    <xf numFmtId="0" fontId="2" fillId="4" borderId="4" xfId="0" applyFont="1" applyFill="1" applyBorder="1"/>
    <xf numFmtId="0" fontId="2" fillId="4" borderId="3" xfId="0" applyFont="1" applyFill="1" applyBorder="1"/>
    <xf numFmtId="0" fontId="7" fillId="5" borderId="8" xfId="0" applyFont="1" applyFill="1" applyBorder="1"/>
    <xf numFmtId="0" fontId="7" fillId="5" borderId="0" xfId="0" applyFont="1" applyFill="1" applyBorder="1"/>
    <xf numFmtId="168" fontId="7" fillId="5" borderId="8" xfId="2" applyNumberFormat="1" applyFont="1" applyFill="1" applyBorder="1"/>
    <xf numFmtId="0" fontId="7" fillId="5" borderId="11" xfId="0" applyFont="1" applyFill="1" applyBorder="1" applyAlignment="1">
      <alignment horizontal="left"/>
    </xf>
    <xf numFmtId="0" fontId="2" fillId="4" borderId="5" xfId="0" applyFont="1" applyFill="1" applyBorder="1"/>
    <xf numFmtId="3" fontId="2" fillId="4" borderId="4" xfId="0" applyNumberFormat="1" applyFont="1" applyFill="1" applyBorder="1"/>
    <xf numFmtId="0" fontId="2" fillId="4" borderId="5" xfId="0" quotePrefix="1" applyFont="1" applyFill="1" applyBorder="1"/>
    <xf numFmtId="3" fontId="7" fillId="5" borderId="8" xfId="0" applyNumberFormat="1" applyFont="1" applyFill="1" applyBorder="1"/>
    <xf numFmtId="0" fontId="6" fillId="0" borderId="0" xfId="0" applyFont="1"/>
    <xf numFmtId="0" fontId="7" fillId="5" borderId="6" xfId="0" applyFont="1" applyFill="1" applyBorder="1" applyAlignment="1">
      <alignment horizontal="left"/>
    </xf>
    <xf numFmtId="0" fontId="7" fillId="5" borderId="12" xfId="0" applyFont="1" applyFill="1" applyBorder="1"/>
    <xf numFmtId="0" fontId="4" fillId="5" borderId="12" xfId="0" applyFont="1" applyFill="1" applyBorder="1"/>
    <xf numFmtId="0" fontId="2" fillId="4" borderId="0" xfId="0" quotePrefix="1" applyFont="1" applyFill="1" applyBorder="1" applyAlignment="1">
      <alignment vertical="top"/>
    </xf>
    <xf numFmtId="0" fontId="2" fillId="4" borderId="0" xfId="0" applyFont="1" applyFill="1" applyBorder="1" applyAlignment="1">
      <alignment vertical="top"/>
    </xf>
    <xf numFmtId="0" fontId="7" fillId="5" borderId="4" xfId="0" applyFont="1" applyFill="1" applyBorder="1"/>
    <xf numFmtId="0" fontId="7" fillId="5" borderId="5" xfId="0" applyFont="1" applyFill="1" applyBorder="1" applyAlignment="1">
      <alignment horizontal="right"/>
    </xf>
    <xf numFmtId="0" fontId="7" fillId="5" borderId="1" xfId="0" applyFont="1" applyFill="1" applyBorder="1"/>
    <xf numFmtId="0" fontId="4" fillId="5" borderId="1" xfId="0" applyFont="1" applyFill="1" applyBorder="1"/>
    <xf numFmtId="168" fontId="7" fillId="5" borderId="9" xfId="2" applyNumberFormat="1" applyFont="1" applyFill="1" applyBorder="1"/>
    <xf numFmtId="168" fontId="7" fillId="5" borderId="10" xfId="2" applyNumberFormat="1" applyFont="1" applyFill="1" applyBorder="1"/>
    <xf numFmtId="0" fontId="5" fillId="8" borderId="0" xfId="0" applyFont="1" applyFill="1"/>
    <xf numFmtId="0" fontId="8" fillId="8" borderId="0" xfId="0" applyFont="1" applyFill="1"/>
    <xf numFmtId="168" fontId="2" fillId="10" borderId="4" xfId="2" applyNumberFormat="1" applyFont="1" applyFill="1" applyBorder="1"/>
    <xf numFmtId="0" fontId="5" fillId="8" borderId="12" xfId="0" applyFont="1" applyFill="1" applyBorder="1"/>
    <xf numFmtId="0" fontId="8" fillId="8" borderId="12" xfId="0" applyFont="1" applyFill="1" applyBorder="1"/>
    <xf numFmtId="0" fontId="9" fillId="4" borderId="0" xfId="0" applyFont="1" applyFill="1" applyBorder="1" applyAlignment="1">
      <alignment horizontal="left" vertical="top" wrapText="1"/>
    </xf>
    <xf numFmtId="0" fontId="2" fillId="0" borderId="0" xfId="0" applyFont="1" applyAlignment="1">
      <alignment horizontal="left" indent="15"/>
    </xf>
    <xf numFmtId="0" fontId="2" fillId="0" borderId="0" xfId="0" applyFont="1" applyFill="1"/>
    <xf numFmtId="0" fontId="7" fillId="9" borderId="0" xfId="0" applyFont="1" applyFill="1" applyBorder="1" applyAlignment="1">
      <alignment horizontal="left"/>
    </xf>
    <xf numFmtId="0" fontId="5" fillId="0" borderId="0" xfId="0" applyFont="1" applyFill="1" applyAlignment="1">
      <alignment horizontal="left"/>
    </xf>
    <xf numFmtId="0" fontId="5" fillId="8" borderId="9" xfId="0" applyFont="1" applyFill="1" applyBorder="1" applyAlignment="1">
      <alignment horizontal="center" vertical="center"/>
    </xf>
    <xf numFmtId="170" fontId="2" fillId="0" borderId="0" xfId="0" applyNumberFormat="1" applyFont="1" applyAlignment="1">
      <alignment horizontal="center"/>
    </xf>
    <xf numFmtId="0" fontId="5" fillId="8" borderId="0" xfId="0" applyFont="1" applyFill="1" applyAlignment="1">
      <alignment horizontal="left"/>
    </xf>
    <xf numFmtId="0" fontId="7" fillId="9" borderId="6" xfId="0" applyFont="1" applyFill="1" applyBorder="1" applyAlignment="1">
      <alignment horizontal="left"/>
    </xf>
    <xf numFmtId="0" fontId="5" fillId="8" borderId="11" xfId="0" applyFont="1" applyFill="1" applyBorder="1"/>
    <xf numFmtId="0" fontId="2" fillId="0" borderId="0" xfId="0" applyFont="1" applyAlignment="1">
      <alignment horizontal="left"/>
    </xf>
    <xf numFmtId="0" fontId="5" fillId="8" borderId="0" xfId="0" applyFont="1" applyFill="1" applyAlignment="1">
      <alignment horizontal="center"/>
    </xf>
    <xf numFmtId="0" fontId="2" fillId="0" borderId="0" xfId="0" applyFont="1" applyFill="1" applyAlignment="1">
      <alignment horizontal="left"/>
    </xf>
    <xf numFmtId="0" fontId="11" fillId="0" borderId="0" xfId="0" applyFont="1"/>
    <xf numFmtId="0" fontId="2" fillId="0" borderId="8" xfId="0" applyFont="1" applyBorder="1"/>
    <xf numFmtId="0" fontId="7" fillId="0" borderId="0" xfId="0" applyFont="1" applyFill="1" applyBorder="1"/>
    <xf numFmtId="0" fontId="4" fillId="0" borderId="0" xfId="0" applyFont="1" applyFill="1" applyBorder="1"/>
    <xf numFmtId="168" fontId="7" fillId="0" borderId="0" xfId="2" applyNumberFormat="1" applyFont="1" applyFill="1" applyBorder="1"/>
    <xf numFmtId="0" fontId="5" fillId="8" borderId="8" xfId="0" applyFont="1" applyFill="1" applyBorder="1"/>
    <xf numFmtId="0" fontId="7" fillId="5" borderId="10" xfId="0" applyFont="1" applyFill="1" applyBorder="1"/>
    <xf numFmtId="0" fontId="7" fillId="5" borderId="13" xfId="0" applyFont="1" applyFill="1" applyBorder="1" applyAlignment="1">
      <alignment horizontal="left"/>
    </xf>
    <xf numFmtId="0" fontId="11" fillId="0" borderId="6" xfId="0" applyFont="1" applyBorder="1"/>
    <xf numFmtId="0" fontId="7" fillId="11" borderId="10" xfId="0" applyFont="1" applyFill="1" applyBorder="1"/>
    <xf numFmtId="0" fontId="9" fillId="4" borderId="8" xfId="0" applyFont="1" applyFill="1" applyBorder="1" applyAlignment="1">
      <alignment horizontal="left" vertical="top" wrapText="1"/>
    </xf>
    <xf numFmtId="0" fontId="2" fillId="4" borderId="8" xfId="0" quotePrefix="1" applyFont="1" applyFill="1" applyBorder="1" applyAlignment="1">
      <alignment vertical="top"/>
    </xf>
    <xf numFmtId="0" fontId="12" fillId="8" borderId="8" xfId="0" applyNumberFormat="1" applyFont="1" applyFill="1" applyBorder="1" applyAlignment="1">
      <alignment horizontal="left"/>
    </xf>
    <xf numFmtId="0" fontId="7" fillId="5" borderId="4" xfId="0" applyFont="1" applyFill="1" applyBorder="1" applyAlignment="1">
      <alignment horizontal="center"/>
    </xf>
    <xf numFmtId="0" fontId="7" fillId="5" borderId="7" xfId="0" applyFont="1" applyFill="1" applyBorder="1" applyAlignment="1">
      <alignment horizontal="center"/>
    </xf>
    <xf numFmtId="0" fontId="4" fillId="10" borderId="4" xfId="0" applyFont="1" applyFill="1" applyBorder="1" applyAlignment="1">
      <alignment horizontal="center"/>
    </xf>
    <xf numFmtId="0" fontId="4" fillId="10" borderId="4" xfId="0" applyFont="1" applyFill="1" applyBorder="1" applyAlignment="1">
      <alignment horizontal="left" vertical="center"/>
    </xf>
    <xf numFmtId="1" fontId="5" fillId="8" borderId="0" xfId="0" applyNumberFormat="1" applyFont="1" applyFill="1" applyAlignment="1">
      <alignment horizontal="left"/>
    </xf>
    <xf numFmtId="1" fontId="5" fillId="0" borderId="0" xfId="0" applyNumberFormat="1" applyFont="1" applyFill="1" applyAlignment="1">
      <alignment horizontal="left"/>
    </xf>
    <xf numFmtId="1" fontId="4" fillId="10" borderId="10" xfId="0" applyNumberFormat="1" applyFont="1" applyFill="1" applyBorder="1" applyAlignment="1">
      <alignment horizontal="center"/>
    </xf>
    <xf numFmtId="1" fontId="2" fillId="0" borderId="0" xfId="0" applyNumberFormat="1" applyFont="1"/>
    <xf numFmtId="0" fontId="5" fillId="0" borderId="0" xfId="0" applyFont="1" applyFill="1" applyAlignment="1">
      <alignment horizontal="center"/>
    </xf>
    <xf numFmtId="0" fontId="2" fillId="0" borderId="0" xfId="0" applyFont="1" applyAlignment="1">
      <alignment horizontal="center"/>
    </xf>
    <xf numFmtId="2" fontId="5" fillId="8" borderId="0" xfId="0" applyNumberFormat="1" applyFont="1" applyFill="1" applyAlignment="1">
      <alignment horizontal="left"/>
    </xf>
    <xf numFmtId="2" fontId="5" fillId="0" borderId="0" xfId="0" applyNumberFormat="1" applyFont="1" applyFill="1" applyAlignment="1">
      <alignment horizontal="left"/>
    </xf>
    <xf numFmtId="2" fontId="4" fillId="10" borderId="4" xfId="0" applyNumberFormat="1" applyFont="1" applyFill="1" applyBorder="1" applyAlignment="1">
      <alignment horizontal="center"/>
    </xf>
    <xf numFmtId="2" fontId="2" fillId="0" borderId="0" xfId="0" applyNumberFormat="1" applyFont="1"/>
    <xf numFmtId="2" fontId="5" fillId="8" borderId="0" xfId="0" applyNumberFormat="1" applyFont="1" applyFill="1" applyAlignment="1">
      <alignment horizontal="center"/>
    </xf>
    <xf numFmtId="2" fontId="5" fillId="0" borderId="0" xfId="0" applyNumberFormat="1" applyFont="1" applyFill="1" applyAlignment="1">
      <alignment horizontal="center"/>
    </xf>
    <xf numFmtId="2" fontId="2" fillId="0" borderId="0" xfId="0" applyNumberFormat="1" applyFont="1" applyAlignment="1">
      <alignment horizontal="center"/>
    </xf>
    <xf numFmtId="2" fontId="7" fillId="11" borderId="4" xfId="0" applyNumberFormat="1" applyFont="1" applyFill="1" applyBorder="1" applyAlignment="1">
      <alignment horizontal="center"/>
    </xf>
    <xf numFmtId="168" fontId="2" fillId="10" borderId="5" xfId="2" applyNumberFormat="1" applyFont="1" applyFill="1" applyBorder="1" applyAlignment="1">
      <alignment horizontal="center"/>
    </xf>
    <xf numFmtId="3" fontId="2" fillId="10" borderId="4" xfId="0" applyNumberFormat="1" applyFont="1" applyFill="1" applyBorder="1"/>
    <xf numFmtId="0" fontId="7" fillId="5" borderId="8" xfId="0" applyFont="1" applyFill="1" applyBorder="1" applyAlignment="1">
      <alignment horizontal="center"/>
    </xf>
    <xf numFmtId="0" fontId="9" fillId="4" borderId="4" xfId="0" applyFont="1" applyFill="1" applyBorder="1" applyAlignment="1">
      <alignment horizontal="left"/>
    </xf>
    <xf numFmtId="0" fontId="9" fillId="4" borderId="0" xfId="0" applyFont="1" applyFill="1" applyBorder="1" applyAlignment="1">
      <alignment horizontal="left" vertical="top" wrapText="1"/>
    </xf>
    <xf numFmtId="0" fontId="7" fillId="11" borderId="8" xfId="0" applyFont="1" applyFill="1" applyBorder="1" applyAlignment="1">
      <alignment horizontal="center"/>
    </xf>
    <xf numFmtId="0" fontId="13" fillId="8" borderId="0" xfId="0" applyFont="1" applyFill="1"/>
    <xf numFmtId="0" fontId="14" fillId="8" borderId="0" xfId="0" applyFont="1" applyFill="1"/>
    <xf numFmtId="0" fontId="15" fillId="0" borderId="0" xfId="0" applyFont="1"/>
    <xf numFmtId="0" fontId="16" fillId="0" borderId="0" xfId="0" applyFont="1"/>
    <xf numFmtId="0" fontId="17" fillId="11" borderId="7" xfId="0" applyFont="1" applyFill="1" applyBorder="1" applyAlignment="1">
      <alignment horizontal="left"/>
    </xf>
    <xf numFmtId="0" fontId="17" fillId="11" borderId="7" xfId="0" applyFont="1" applyFill="1" applyBorder="1" applyAlignment="1">
      <alignment horizontal="center"/>
    </xf>
    <xf numFmtId="0" fontId="17" fillId="11" borderId="8" xfId="0" applyFont="1" applyFill="1" applyBorder="1" applyAlignment="1">
      <alignment horizontal="center"/>
    </xf>
    <xf numFmtId="0" fontId="17" fillId="11" borderId="8" xfId="0" applyFont="1" applyFill="1" applyBorder="1" applyAlignment="1">
      <alignment horizontal="right"/>
    </xf>
    <xf numFmtId="0" fontId="18" fillId="10" borderId="4" xfId="0" applyFont="1" applyFill="1" applyBorder="1" applyAlignment="1">
      <alignment horizontal="left"/>
    </xf>
    <xf numFmtId="0" fontId="16" fillId="10" borderId="4" xfId="0" applyFont="1" applyFill="1" applyBorder="1" applyAlignment="1">
      <alignment wrapText="1"/>
    </xf>
    <xf numFmtId="168" fontId="16" fillId="10" borderId="4" xfId="2" applyNumberFormat="1" applyFont="1" applyFill="1" applyBorder="1"/>
    <xf numFmtId="0" fontId="16" fillId="4" borderId="3" xfId="0" applyFont="1" applyFill="1" applyBorder="1"/>
    <xf numFmtId="0" fontId="16" fillId="10" borderId="4" xfId="0" applyFont="1" applyFill="1" applyBorder="1"/>
    <xf numFmtId="0" fontId="17" fillId="5" borderId="8" xfId="0" applyFont="1" applyFill="1" applyBorder="1"/>
    <xf numFmtId="0" fontId="17" fillId="5" borderId="0" xfId="0" applyFont="1" applyFill="1" applyBorder="1"/>
    <xf numFmtId="168" fontId="17" fillId="5" borderId="8" xfId="2" applyNumberFormat="1" applyFont="1" applyFill="1" applyBorder="1"/>
    <xf numFmtId="0" fontId="17" fillId="11" borderId="11" xfId="0" applyFont="1" applyFill="1" applyBorder="1" applyAlignment="1">
      <alignment horizontal="left"/>
    </xf>
    <xf numFmtId="0" fontId="16" fillId="4" borderId="5" xfId="0" applyFont="1" applyFill="1" applyBorder="1"/>
    <xf numFmtId="3" fontId="16" fillId="10" borderId="4" xfId="0" applyNumberFormat="1" applyFont="1" applyFill="1" applyBorder="1"/>
    <xf numFmtId="0" fontId="16" fillId="4" borderId="5" xfId="0" quotePrefix="1" applyFont="1" applyFill="1" applyBorder="1"/>
    <xf numFmtId="3" fontId="16" fillId="4" borderId="4" xfId="0" applyNumberFormat="1" applyFont="1" applyFill="1" applyBorder="1"/>
    <xf numFmtId="0" fontId="17" fillId="11" borderId="8" xfId="0" applyFont="1" applyFill="1" applyBorder="1"/>
    <xf numFmtId="3" fontId="17" fillId="5" borderId="8" xfId="0" applyNumberFormat="1" applyFont="1" applyFill="1" applyBorder="1"/>
    <xf numFmtId="0" fontId="19" fillId="0" borderId="0" xfId="0" applyFont="1"/>
    <xf numFmtId="0" fontId="17" fillId="5" borderId="6" xfId="0" applyFont="1" applyFill="1" applyBorder="1" applyAlignment="1">
      <alignment horizontal="left"/>
    </xf>
    <xf numFmtId="0" fontId="16" fillId="4" borderId="0" xfId="0" quotePrefix="1" applyFont="1" applyFill="1" applyBorder="1" applyAlignment="1">
      <alignment vertical="top"/>
    </xf>
    <xf numFmtId="0" fontId="16" fillId="4" borderId="0" xfId="0" applyFont="1" applyFill="1" applyBorder="1" applyAlignment="1">
      <alignment vertical="top"/>
    </xf>
    <xf numFmtId="0" fontId="5" fillId="8" borderId="0" xfId="0" applyFont="1" applyFill="1" applyAlignment="1">
      <alignment horizontal="left"/>
    </xf>
    <xf numFmtId="0" fontId="21" fillId="8" borderId="11" xfId="0" applyFont="1" applyFill="1" applyBorder="1"/>
    <xf numFmtId="0" fontId="22" fillId="8" borderId="0" xfId="0" applyFont="1" applyFill="1"/>
    <xf numFmtId="0" fontId="23" fillId="0" borderId="0" xfId="0" applyFont="1"/>
    <xf numFmtId="0" fontId="23" fillId="0" borderId="0" xfId="0" applyFont="1" applyFill="1"/>
    <xf numFmtId="0" fontId="24" fillId="9" borderId="4" xfId="0" applyFont="1" applyFill="1" applyBorder="1"/>
    <xf numFmtId="0" fontId="23" fillId="6" borderId="0" xfId="0" applyFont="1" applyFill="1"/>
    <xf numFmtId="0" fontId="24" fillId="9" borderId="10" xfId="0" applyFont="1" applyFill="1" applyBorder="1"/>
    <xf numFmtId="0" fontId="26" fillId="7" borderId="0" xfId="0" applyFont="1" applyFill="1" applyBorder="1" applyAlignment="1">
      <alignment horizontal="center" vertical="center" wrapText="1"/>
    </xf>
    <xf numFmtId="0" fontId="24" fillId="9" borderId="5" xfId="0" applyFont="1" applyFill="1" applyBorder="1"/>
    <xf numFmtId="0" fontId="26" fillId="2" borderId="9" xfId="0" applyFont="1" applyFill="1" applyBorder="1" applyAlignment="1">
      <alignment horizontal="center" vertical="center"/>
    </xf>
    <xf numFmtId="0" fontId="27" fillId="7" borderId="0" xfId="0" applyFont="1" applyFill="1" applyBorder="1" applyAlignment="1">
      <alignment horizontal="center" vertical="center"/>
    </xf>
    <xf numFmtId="0" fontId="24" fillId="9" borderId="13" xfId="0" applyFont="1" applyFill="1" applyBorder="1" applyAlignment="1">
      <alignment vertical="center"/>
    </xf>
    <xf numFmtId="170" fontId="23" fillId="7" borderId="4" xfId="0" applyNumberFormat="1" applyFont="1" applyFill="1" applyBorder="1" applyAlignment="1">
      <alignment horizontal="left"/>
    </xf>
    <xf numFmtId="170" fontId="23" fillId="7" borderId="0" xfId="0" applyNumberFormat="1" applyFont="1" applyFill="1" applyBorder="1" applyAlignment="1">
      <alignment horizontal="center"/>
    </xf>
    <xf numFmtId="0" fontId="23" fillId="7" borderId="8" xfId="0" applyFont="1" applyFill="1" applyBorder="1" applyAlignment="1">
      <alignment horizontal="center" vertical="center"/>
    </xf>
    <xf numFmtId="0" fontId="23" fillId="7" borderId="0" xfId="0" applyFont="1" applyFill="1" applyBorder="1" applyAlignment="1">
      <alignment horizontal="center" vertical="center"/>
    </xf>
    <xf numFmtId="170" fontId="28" fillId="7" borderId="4" xfId="0" applyNumberFormat="1" applyFont="1" applyFill="1" applyBorder="1" applyAlignment="1">
      <alignment horizontal="left"/>
    </xf>
    <xf numFmtId="170" fontId="23" fillId="3" borderId="4" xfId="0" applyNumberFormat="1" applyFont="1" applyFill="1" applyBorder="1" applyAlignment="1">
      <alignment horizontal="center"/>
    </xf>
    <xf numFmtId="0" fontId="24" fillId="9" borderId="9" xfId="0" applyFont="1" applyFill="1" applyBorder="1" applyAlignment="1">
      <alignment horizontal="left" vertical="center"/>
    </xf>
    <xf numFmtId="0" fontId="25" fillId="7" borderId="0" xfId="0" applyFont="1" applyFill="1" applyBorder="1" applyAlignment="1">
      <alignment horizontal="left"/>
    </xf>
    <xf numFmtId="0" fontId="21" fillId="8" borderId="5" xfId="0" applyFont="1" applyFill="1" applyBorder="1"/>
    <xf numFmtId="0" fontId="22" fillId="8" borderId="2" xfId="0" applyFont="1" applyFill="1" applyBorder="1"/>
    <xf numFmtId="0" fontId="22" fillId="8" borderId="3" xfId="0" applyFont="1" applyFill="1" applyBorder="1"/>
    <xf numFmtId="0" fontId="23" fillId="7" borderId="0" xfId="0" applyFont="1" applyFill="1" applyBorder="1" applyAlignment="1">
      <alignment horizontal="left" vertical="top" wrapText="1"/>
    </xf>
    <xf numFmtId="0" fontId="21" fillId="8" borderId="0" xfId="0" applyFont="1" applyFill="1"/>
    <xf numFmtId="0" fontId="23" fillId="7" borderId="0" xfId="0" applyFont="1" applyFill="1" applyBorder="1" applyAlignment="1">
      <alignment horizontal="left"/>
    </xf>
    <xf numFmtId="0" fontId="23" fillId="0" borderId="0" xfId="0" applyFont="1" applyAlignment="1">
      <alignment horizontal="left"/>
    </xf>
    <xf numFmtId="0" fontId="23" fillId="7" borderId="0" xfId="0" applyFont="1" applyFill="1" applyBorder="1" applyAlignment="1">
      <alignment horizontal="left" wrapText="1"/>
    </xf>
    <xf numFmtId="0" fontId="23" fillId="0" borderId="0" xfId="0" applyFont="1" applyFill="1" applyBorder="1" applyAlignment="1">
      <alignment horizontal="left"/>
    </xf>
    <xf numFmtId="0" fontId="24" fillId="2" borderId="3" xfId="0" applyFont="1" applyFill="1" applyBorder="1"/>
    <xf numFmtId="0" fontId="23" fillId="7" borderId="0" xfId="0" applyFont="1" applyFill="1" applyAlignment="1">
      <alignment horizontal="left"/>
    </xf>
    <xf numFmtId="0" fontId="24" fillId="2" borderId="1" xfId="0" applyFont="1" applyFill="1" applyBorder="1"/>
    <xf numFmtId="0" fontId="24" fillId="9" borderId="6" xfId="0" applyFont="1" applyFill="1" applyBorder="1" applyAlignment="1">
      <alignment horizontal="left"/>
    </xf>
    <xf numFmtId="0" fontId="24" fillId="9" borderId="7" xfId="0" applyFont="1" applyFill="1" applyBorder="1" applyAlignment="1">
      <alignment horizontal="right"/>
    </xf>
    <xf numFmtId="0" fontId="24" fillId="9" borderId="8" xfId="0" applyFont="1" applyFill="1" applyBorder="1" applyAlignment="1">
      <alignment horizontal="right"/>
    </xf>
    <xf numFmtId="168" fontId="28" fillId="0" borderId="0" xfId="2" applyNumberFormat="1" applyFont="1"/>
    <xf numFmtId="168" fontId="24" fillId="2" borderId="7" xfId="2" applyNumberFormat="1" applyFont="1" applyFill="1" applyBorder="1"/>
    <xf numFmtId="10" fontId="23" fillId="0" borderId="0" xfId="1" applyNumberFormat="1" applyFont="1"/>
    <xf numFmtId="10" fontId="23" fillId="0" borderId="0" xfId="0" applyNumberFormat="1" applyFont="1"/>
    <xf numFmtId="171" fontId="23" fillId="0" borderId="0" xfId="1" applyNumberFormat="1" applyFont="1"/>
    <xf numFmtId="0" fontId="21" fillId="8" borderId="6" xfId="0" applyFont="1" applyFill="1" applyBorder="1" applyAlignment="1">
      <alignment horizontal="left"/>
    </xf>
    <xf numFmtId="0" fontId="25" fillId="0" borderId="0" xfId="0" applyFont="1"/>
    <xf numFmtId="0" fontId="24" fillId="2" borderId="6" xfId="0" applyFont="1" applyFill="1" applyBorder="1" applyAlignment="1">
      <alignment horizontal="left"/>
    </xf>
    <xf numFmtId="0" fontId="24" fillId="2" borderId="7" xfId="0" applyFont="1" applyFill="1" applyBorder="1" applyAlignment="1">
      <alignment horizontal="right"/>
    </xf>
    <xf numFmtId="0" fontId="24" fillId="2" borderId="8" xfId="0" applyFont="1" applyFill="1" applyBorder="1" applyAlignment="1">
      <alignment horizontal="right"/>
    </xf>
    <xf numFmtId="169" fontId="28" fillId="0" borderId="0" xfId="3" applyNumberFormat="1" applyFont="1" applyAlignment="1"/>
    <xf numFmtId="172" fontId="24" fillId="2" borderId="7" xfId="2" applyNumberFormat="1" applyFont="1" applyFill="1" applyBorder="1" applyAlignment="1"/>
    <xf numFmtId="169" fontId="30" fillId="0" borderId="0" xfId="3" applyNumberFormat="1" applyFont="1" applyAlignment="1">
      <alignment horizontal="right"/>
    </xf>
    <xf numFmtId="169" fontId="30" fillId="0" borderId="0" xfId="3" applyNumberFormat="1" applyFont="1" applyAlignment="1">
      <alignment horizontal="center" vertical="center"/>
    </xf>
    <xf numFmtId="0" fontId="32" fillId="2" borderId="4" xfId="0" applyFont="1" applyFill="1" applyBorder="1" applyAlignment="1">
      <alignment horizontal="center" vertical="center"/>
    </xf>
    <xf numFmtId="0" fontId="7" fillId="9" borderId="13" xfId="0" applyFont="1" applyFill="1" applyBorder="1" applyAlignment="1">
      <alignment vertical="center"/>
    </xf>
    <xf numFmtId="0" fontId="7" fillId="2" borderId="6" xfId="0" applyFont="1" applyFill="1" applyBorder="1"/>
    <xf numFmtId="168" fontId="6" fillId="11" borderId="5" xfId="2" applyNumberFormat="1" applyFont="1" applyFill="1" applyBorder="1"/>
    <xf numFmtId="3" fontId="6" fillId="11" borderId="10" xfId="0" applyNumberFormat="1" applyFont="1" applyFill="1" applyBorder="1"/>
    <xf numFmtId="3" fontId="6" fillId="11" borderId="5" xfId="0" applyNumberFormat="1" applyFont="1" applyFill="1" applyBorder="1"/>
    <xf numFmtId="0" fontId="5" fillId="8" borderId="8" xfId="0" applyFont="1" applyFill="1" applyBorder="1" applyAlignment="1"/>
    <xf numFmtId="0" fontId="5" fillId="8" borderId="0" xfId="0" applyFont="1" applyFill="1" applyBorder="1" applyAlignment="1"/>
    <xf numFmtId="2" fontId="5" fillId="8" borderId="9" xfId="0" applyNumberFormat="1" applyFont="1" applyFill="1" applyBorder="1" applyAlignment="1">
      <alignment horizontal="center" vertical="center" wrapText="1"/>
    </xf>
    <xf numFmtId="1" fontId="5" fillId="8" borderId="9" xfId="0" applyNumberFormat="1" applyFont="1" applyFill="1" applyBorder="1" applyAlignment="1">
      <alignment horizontal="center" vertical="center" wrapText="1"/>
    </xf>
    <xf numFmtId="0" fontId="5" fillId="8" borderId="9" xfId="0" applyFont="1" applyFill="1" applyBorder="1" applyAlignment="1">
      <alignment horizontal="center" vertical="center" wrapText="1"/>
    </xf>
    <xf numFmtId="0" fontId="4" fillId="10" borderId="13" xfId="0" applyFont="1" applyFill="1" applyBorder="1" applyAlignment="1">
      <alignment horizontal="left" vertical="center"/>
    </xf>
    <xf numFmtId="0" fontId="4" fillId="10" borderId="13" xfId="0" applyFont="1" applyFill="1" applyBorder="1" applyAlignment="1">
      <alignment horizontal="center"/>
    </xf>
    <xf numFmtId="2" fontId="4" fillId="10" borderId="6" xfId="0" applyNumberFormat="1" applyFont="1" applyFill="1" applyBorder="1" applyAlignment="1">
      <alignment horizontal="center"/>
    </xf>
    <xf numFmtId="1" fontId="4" fillId="10" borderId="8" xfId="0" applyNumberFormat="1" applyFont="1" applyFill="1" applyBorder="1" applyAlignment="1">
      <alignment horizontal="center"/>
    </xf>
    <xf numFmtId="170" fontId="7" fillId="9" borderId="5" xfId="0" applyNumberFormat="1" applyFont="1" applyFill="1" applyBorder="1" applyAlignment="1"/>
    <xf numFmtId="170" fontId="7" fillId="9" borderId="2" xfId="0" applyNumberFormat="1" applyFont="1" applyFill="1" applyBorder="1" applyAlignment="1"/>
    <xf numFmtId="170" fontId="7" fillId="9" borderId="3" xfId="0" applyNumberFormat="1" applyFont="1" applyFill="1" applyBorder="1" applyAlignment="1">
      <alignment horizontal="left"/>
    </xf>
    <xf numFmtId="2" fontId="4" fillId="10" borderId="4" xfId="3" applyNumberFormat="1" applyFont="1" applyFill="1" applyBorder="1" applyAlignment="1">
      <alignment horizontal="center"/>
    </xf>
    <xf numFmtId="3" fontId="4" fillId="10" borderId="4" xfId="3" applyNumberFormat="1" applyFont="1" applyFill="1" applyBorder="1" applyAlignment="1">
      <alignment horizontal="center"/>
    </xf>
    <xf numFmtId="10" fontId="0" fillId="0" borderId="0" xfId="1" applyNumberFormat="1" applyFont="1"/>
    <xf numFmtId="10" fontId="0" fillId="0" borderId="0" xfId="0" applyNumberFormat="1"/>
    <xf numFmtId="0" fontId="33" fillId="0" borderId="0" xfId="0" applyFont="1"/>
    <xf numFmtId="167" fontId="5" fillId="15" borderId="4" xfId="3" applyFont="1" applyFill="1" applyBorder="1" applyAlignment="1">
      <alignment horizontal="left"/>
    </xf>
    <xf numFmtId="167" fontId="5" fillId="15" borderId="4" xfId="3" applyFont="1" applyFill="1" applyBorder="1" applyAlignment="1">
      <alignment horizontal="center"/>
    </xf>
    <xf numFmtId="167" fontId="2" fillId="5" borderId="4" xfId="3" applyFont="1" applyFill="1" applyBorder="1" applyAlignment="1">
      <alignment horizontal="left" indent="2"/>
    </xf>
    <xf numFmtId="167" fontId="2" fillId="5" borderId="4" xfId="3" applyFont="1" applyFill="1" applyBorder="1"/>
    <xf numFmtId="173" fontId="2" fillId="5" borderId="4" xfId="3" applyNumberFormat="1" applyFont="1" applyFill="1" applyBorder="1"/>
    <xf numFmtId="167" fontId="6" fillId="5" borderId="4" xfId="3" applyFont="1" applyFill="1" applyBorder="1"/>
    <xf numFmtId="173" fontId="6" fillId="5" borderId="4" xfId="3" applyNumberFormat="1" applyFont="1" applyFill="1" applyBorder="1"/>
    <xf numFmtId="0" fontId="6" fillId="5" borderId="5" xfId="0" applyFont="1" applyFill="1" applyBorder="1"/>
    <xf numFmtId="0" fontId="0" fillId="0" borderId="0" xfId="0" applyFont="1"/>
    <xf numFmtId="0" fontId="6" fillId="5" borderId="0" xfId="0" applyFont="1" applyFill="1" applyBorder="1"/>
    <xf numFmtId="0" fontId="31" fillId="0" borderId="0" xfId="0" applyFont="1"/>
    <xf numFmtId="0" fontId="7" fillId="0" borderId="8" xfId="0" applyFont="1" applyFill="1" applyBorder="1"/>
    <xf numFmtId="0" fontId="34" fillId="4" borderId="5" xfId="0" applyFont="1" applyFill="1" applyBorder="1"/>
    <xf numFmtId="0" fontId="6" fillId="4" borderId="5" xfId="0" applyFont="1" applyFill="1" applyBorder="1"/>
    <xf numFmtId="0" fontId="2" fillId="4" borderId="4" xfId="0" applyFont="1" applyFill="1" applyBorder="1" applyAlignment="1">
      <alignment horizontal="left"/>
    </xf>
    <xf numFmtId="167" fontId="35" fillId="10" borderId="4" xfId="3" applyFont="1" applyFill="1" applyBorder="1"/>
    <xf numFmtId="167" fontId="2" fillId="10" borderId="4" xfId="3" applyFont="1" applyFill="1" applyBorder="1"/>
    <xf numFmtId="167" fontId="6" fillId="5" borderId="4" xfId="3" applyFont="1" applyFill="1" applyBorder="1" applyAlignment="1">
      <alignment horizontal="left"/>
    </xf>
    <xf numFmtId="167" fontId="35" fillId="5" borderId="4" xfId="3" applyFont="1" applyFill="1" applyBorder="1"/>
    <xf numFmtId="0" fontId="6" fillId="4" borderId="4" xfId="0" applyFont="1" applyFill="1" applyBorder="1" applyAlignment="1">
      <alignment horizontal="left"/>
    </xf>
    <xf numFmtId="167" fontId="36" fillId="10" borderId="4" xfId="3" applyFont="1" applyFill="1" applyBorder="1"/>
    <xf numFmtId="167" fontId="6" fillId="10" borderId="4" xfId="3" applyFont="1" applyFill="1" applyBorder="1"/>
    <xf numFmtId="0" fontId="2" fillId="4" borderId="7" xfId="0" applyFont="1" applyFill="1" applyBorder="1" applyAlignment="1">
      <alignment horizontal="left"/>
    </xf>
    <xf numFmtId="173" fontId="2" fillId="10" borderId="4" xfId="3" applyNumberFormat="1" applyFont="1" applyFill="1" applyBorder="1"/>
    <xf numFmtId="3" fontId="6" fillId="11" borderId="4" xfId="0" applyNumberFormat="1" applyFont="1" applyFill="1" applyBorder="1"/>
    <xf numFmtId="0" fontId="2" fillId="4" borderId="3" xfId="0" applyFont="1" applyFill="1" applyBorder="1" applyAlignment="1">
      <alignment horizontal="left" indent="1"/>
    </xf>
    <xf numFmtId="0" fontId="6" fillId="4" borderId="4" xfId="0" applyFont="1" applyFill="1" applyBorder="1"/>
    <xf numFmtId="168" fontId="6" fillId="5" borderId="5" xfId="2" applyNumberFormat="1" applyFont="1" applyFill="1" applyBorder="1" applyAlignment="1">
      <alignment horizontal="center"/>
    </xf>
    <xf numFmtId="0" fontId="6" fillId="4" borderId="3" xfId="0" applyFont="1" applyFill="1" applyBorder="1"/>
    <xf numFmtId="168" fontId="6" fillId="10" borderId="5" xfId="2" applyNumberFormat="1" applyFont="1" applyFill="1" applyBorder="1" applyAlignment="1">
      <alignment horizontal="center"/>
    </xf>
    <xf numFmtId="168" fontId="19" fillId="11" borderId="5" xfId="2" applyNumberFormat="1" applyFont="1" applyFill="1" applyBorder="1"/>
    <xf numFmtId="3" fontId="19" fillId="11" borderId="10" xfId="0" applyNumberFormat="1" applyFont="1" applyFill="1" applyBorder="1"/>
    <xf numFmtId="170" fontId="28" fillId="7" borderId="5" xfId="0" applyNumberFormat="1" applyFont="1" applyFill="1" applyBorder="1" applyAlignment="1">
      <alignment horizontal="left"/>
    </xf>
    <xf numFmtId="170" fontId="28" fillId="7" borderId="3" xfId="0" applyNumberFormat="1" applyFont="1" applyFill="1" applyBorder="1" applyAlignment="1">
      <alignment horizontal="left"/>
    </xf>
    <xf numFmtId="0" fontId="25" fillId="7" borderId="10" xfId="0" applyNumberFormat="1" applyFont="1" applyFill="1" applyBorder="1" applyAlignment="1">
      <alignment horizontal="left" wrapText="1"/>
    </xf>
    <xf numFmtId="0" fontId="25" fillId="7" borderId="1" xfId="0" applyNumberFormat="1" applyFont="1" applyFill="1" applyBorder="1" applyAlignment="1">
      <alignment horizontal="left" wrapText="1"/>
    </xf>
    <xf numFmtId="0" fontId="23" fillId="7" borderId="0" xfId="0" applyFont="1" applyFill="1" applyBorder="1" applyAlignment="1">
      <alignment horizontal="left" wrapText="1"/>
    </xf>
    <xf numFmtId="0" fontId="25" fillId="7" borderId="1" xfId="0" applyFont="1" applyFill="1" applyBorder="1" applyAlignment="1">
      <alignment horizontal="left" vertical="top" wrapText="1"/>
    </xf>
    <xf numFmtId="0" fontId="23" fillId="7" borderId="1" xfId="0" applyFont="1" applyFill="1" applyBorder="1" applyAlignment="1">
      <alignment horizontal="left" vertical="top" wrapText="1"/>
    </xf>
    <xf numFmtId="0" fontId="2" fillId="7" borderId="0" xfId="0" quotePrefix="1" applyFont="1" applyFill="1" applyBorder="1" applyAlignment="1">
      <alignment horizontal="left" vertical="top" wrapText="1"/>
    </xf>
    <xf numFmtId="0" fontId="23" fillId="2" borderId="4" xfId="0" applyFont="1" applyFill="1" applyBorder="1" applyAlignment="1">
      <alignment horizontal="center"/>
    </xf>
    <xf numFmtId="0" fontId="23" fillId="7" borderId="1" xfId="0" applyFont="1" applyFill="1" applyBorder="1" applyAlignment="1">
      <alignment horizontal="left" wrapText="1"/>
    </xf>
    <xf numFmtId="0" fontId="29" fillId="7" borderId="0" xfId="0" quotePrefix="1" applyFont="1" applyFill="1" applyBorder="1" applyAlignment="1">
      <alignment horizontal="left" vertical="top" wrapText="1"/>
    </xf>
    <xf numFmtId="0" fontId="23" fillId="7" borderId="0" xfId="0" quotePrefix="1" applyFont="1" applyFill="1" applyBorder="1" applyAlignment="1">
      <alignment horizontal="left" vertical="top" wrapText="1"/>
    </xf>
    <xf numFmtId="0" fontId="23" fillId="7" borderId="0" xfId="0" applyFont="1" applyFill="1" applyBorder="1" applyAlignment="1">
      <alignment horizontal="left" vertical="top" wrapText="1"/>
    </xf>
    <xf numFmtId="0" fontId="10" fillId="10" borderId="0" xfId="0" applyFont="1" applyFill="1" applyAlignment="1">
      <alignment horizontal="center"/>
    </xf>
    <xf numFmtId="0" fontId="2" fillId="4" borderId="1" xfId="0" applyFont="1" applyFill="1" applyBorder="1" applyAlignment="1">
      <alignment horizontal="left" vertical="top" wrapText="1"/>
    </xf>
    <xf numFmtId="0" fontId="5" fillId="8" borderId="12" xfId="0" applyFont="1" applyFill="1" applyBorder="1" applyAlignment="1">
      <alignment horizontal="left"/>
    </xf>
    <xf numFmtId="49" fontId="9" fillId="10" borderId="1" xfId="0" applyNumberFormat="1" applyFont="1" applyFill="1" applyBorder="1" applyAlignment="1">
      <alignment horizontal="left" vertical="top" wrapText="1"/>
    </xf>
    <xf numFmtId="0" fontId="2" fillId="10" borderId="1" xfId="0" applyFont="1" applyFill="1" applyBorder="1" applyAlignment="1">
      <alignment horizontal="left" vertical="top" wrapText="1"/>
    </xf>
    <xf numFmtId="0" fontId="2" fillId="4" borderId="0" xfId="0" applyFont="1" applyFill="1" applyBorder="1" applyAlignment="1">
      <alignment horizontal="left" vertical="top" wrapText="1"/>
    </xf>
    <xf numFmtId="0" fontId="9" fillId="4" borderId="10" xfId="0" applyFont="1" applyFill="1" applyBorder="1" applyAlignment="1">
      <alignment horizontal="left" vertical="top" wrapText="1"/>
    </xf>
    <xf numFmtId="0" fontId="9" fillId="4" borderId="1" xfId="0" applyFont="1" applyFill="1" applyBorder="1" applyAlignment="1">
      <alignment horizontal="left" vertical="top" wrapText="1"/>
    </xf>
    <xf numFmtId="0" fontId="9" fillId="4" borderId="8" xfId="0" applyFont="1" applyFill="1" applyBorder="1" applyAlignment="1">
      <alignment horizontal="left" vertical="top" wrapText="1"/>
    </xf>
    <xf numFmtId="0" fontId="9" fillId="4" borderId="0" xfId="0" applyFont="1" applyFill="1" applyBorder="1" applyAlignment="1">
      <alignment horizontal="left" vertical="top" wrapText="1"/>
    </xf>
    <xf numFmtId="0" fontId="2" fillId="4" borderId="10" xfId="0" quotePrefix="1" applyFont="1" applyFill="1" applyBorder="1" applyAlignment="1">
      <alignment horizontal="left" vertical="top" wrapText="1"/>
    </xf>
    <xf numFmtId="0" fontId="2" fillId="4" borderId="1" xfId="0" quotePrefix="1" applyFont="1" applyFill="1" applyBorder="1" applyAlignment="1">
      <alignment horizontal="left" vertical="top" wrapText="1"/>
    </xf>
    <xf numFmtId="0" fontId="2" fillId="4" borderId="8" xfId="0" quotePrefix="1" applyFont="1" applyFill="1" applyBorder="1" applyAlignment="1">
      <alignment horizontal="left" vertical="top" wrapText="1"/>
    </xf>
    <xf numFmtId="0" fontId="2" fillId="4" borderId="0" xfId="0" quotePrefix="1" applyFont="1" applyFill="1" applyBorder="1" applyAlignment="1">
      <alignment horizontal="left" vertical="top" wrapText="1"/>
    </xf>
    <xf numFmtId="0" fontId="7" fillId="11" borderId="5" xfId="0" applyFont="1" applyFill="1" applyBorder="1" applyAlignment="1">
      <alignment horizontal="left" vertical="center"/>
    </xf>
    <xf numFmtId="0" fontId="7" fillId="11" borderId="2" xfId="0" applyFont="1" applyFill="1" applyBorder="1" applyAlignment="1">
      <alignment horizontal="left" vertical="center"/>
    </xf>
    <xf numFmtId="0" fontId="7" fillId="11" borderId="3" xfId="0" applyFont="1" applyFill="1" applyBorder="1" applyAlignment="1">
      <alignment horizontal="left" vertical="center"/>
    </xf>
    <xf numFmtId="0" fontId="5" fillId="12" borderId="0" xfId="0" applyFont="1" applyFill="1" applyBorder="1" applyAlignment="1">
      <alignment horizontal="center"/>
    </xf>
    <xf numFmtId="2" fontId="5" fillId="13" borderId="0" xfId="0" applyNumberFormat="1" applyFont="1" applyFill="1" applyAlignment="1">
      <alignment horizontal="center"/>
    </xf>
    <xf numFmtId="0" fontId="18" fillId="4" borderId="1" xfId="0" applyFont="1" applyFill="1" applyBorder="1" applyAlignment="1">
      <alignment horizontal="left" vertical="top" wrapText="1"/>
    </xf>
    <xf numFmtId="0" fontId="18" fillId="4" borderId="0" xfId="0" applyFont="1" applyFill="1" applyBorder="1" applyAlignment="1">
      <alignment horizontal="left" vertical="top" wrapText="1"/>
    </xf>
    <xf numFmtId="0" fontId="16" fillId="4" borderId="1" xfId="0" quotePrefix="1" applyFont="1" applyFill="1" applyBorder="1" applyAlignment="1">
      <alignment horizontal="left" vertical="top" wrapText="1"/>
    </xf>
    <xf numFmtId="0" fontId="16" fillId="4" borderId="0" xfId="0" quotePrefix="1" applyFont="1" applyFill="1" applyBorder="1" applyAlignment="1">
      <alignment horizontal="left" vertical="top" wrapText="1"/>
    </xf>
    <xf numFmtId="10" fontId="33" fillId="14" borderId="12" xfId="0" applyNumberFormat="1" applyFont="1" applyFill="1" applyBorder="1" applyAlignment="1">
      <alignment horizontal="center"/>
    </xf>
    <xf numFmtId="10" fontId="33" fillId="14" borderId="0" xfId="0" applyNumberFormat="1" applyFont="1" applyFill="1" applyBorder="1" applyAlignment="1">
      <alignment horizontal="center"/>
    </xf>
    <xf numFmtId="0" fontId="6" fillId="4" borderId="5" xfId="0" applyFont="1" applyFill="1" applyBorder="1" applyAlignment="1">
      <alignment horizontal="center"/>
    </xf>
    <xf numFmtId="0" fontId="6" fillId="4" borderId="2" xfId="0" applyFont="1" applyFill="1" applyBorder="1" applyAlignment="1">
      <alignment horizontal="center"/>
    </xf>
    <xf numFmtId="0" fontId="4" fillId="4" borderId="1" xfId="0" applyFont="1" applyFill="1" applyBorder="1" applyAlignment="1">
      <alignment horizontal="left" vertical="top"/>
    </xf>
    <xf numFmtId="0" fontId="4" fillId="4" borderId="0" xfId="0" applyFont="1" applyFill="1" applyBorder="1" applyAlignment="1">
      <alignment horizontal="left" vertical="top"/>
    </xf>
    <xf numFmtId="0" fontId="5" fillId="8" borderId="12" xfId="0" applyFont="1" applyFill="1" applyBorder="1" applyAlignment="1">
      <alignment horizontal="center"/>
    </xf>
    <xf numFmtId="0" fontId="7" fillId="5" borderId="5" xfId="0" applyFont="1" applyFill="1" applyBorder="1"/>
    <xf numFmtId="0" fontId="4" fillId="5" borderId="2" xfId="0" applyFont="1" applyFill="1" applyBorder="1"/>
    <xf numFmtId="0" fontId="4" fillId="5" borderId="3" xfId="0" applyFont="1" applyFill="1" applyBorder="1"/>
    <xf numFmtId="3" fontId="19" fillId="11" borderId="4" xfId="0" applyNumberFormat="1" applyFont="1" applyFill="1" applyBorder="1"/>
    <xf numFmtId="0" fontId="17" fillId="5" borderId="5" xfId="0" applyFont="1" applyFill="1" applyBorder="1"/>
    <xf numFmtId="0" fontId="20" fillId="5" borderId="2" xfId="0" applyFont="1" applyFill="1" applyBorder="1"/>
    <xf numFmtId="0" fontId="20" fillId="5" borderId="3" xfId="0" applyFont="1" applyFill="1" applyBorder="1"/>
    <xf numFmtId="167" fontId="36" fillId="5" borderId="4" xfId="3" applyFont="1" applyFill="1" applyBorder="1"/>
    <xf numFmtId="0" fontId="6" fillId="9" borderId="8" xfId="0" applyFont="1" applyFill="1" applyBorder="1" applyAlignment="1">
      <alignment horizontal="left"/>
    </xf>
    <xf numFmtId="0" fontId="6" fillId="9" borderId="0" xfId="0" applyFont="1" applyFill="1" applyBorder="1" applyAlignment="1">
      <alignment horizontal="left"/>
    </xf>
    <xf numFmtId="0" fontId="1" fillId="4" borderId="1" xfId="0" quotePrefix="1" applyFont="1" applyFill="1" applyBorder="1" applyAlignment="1">
      <alignment horizontal="left" vertical="top" wrapText="1"/>
    </xf>
  </cellXfs>
  <cellStyles count="6">
    <cellStyle name="Comma" xfId="3" builtinId="3"/>
    <cellStyle name="Currency" xfId="2" builtinId="4"/>
    <cellStyle name="Currency 2" xfId="4" xr:uid="{00000000-0005-0000-0000-000003000000}"/>
    <cellStyle name="Normal" xfId="0" builtinId="0"/>
    <cellStyle name="Normal 2" xfId="5" xr:uid="{00000000-0005-0000-0000-000005000000}"/>
    <cellStyle name="Percent" xfId="1" builtinId="5"/>
  </cellStyles>
  <dxfs count="0"/>
  <tableStyles count="0" defaultTableStyle="TableStyleMedium9" defaultPivotStyle="PivotStyleLight16"/>
  <colors>
    <mruColors>
      <color rgb="FFBFBFBF"/>
      <color rgb="FFD9D9D9"/>
      <color rgb="FFA6A6A6"/>
      <color rgb="FFEAEAEA"/>
      <color rgb="FF5E6A71"/>
      <color rgb="FFBC921A"/>
      <color rgb="FFE0AE20"/>
      <color rgb="FF006A71"/>
      <color rgb="FFF58025"/>
      <color rgb="FF5D87A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Coy1-Fin/Reg_Affairs/2019%20Determination/Models/2.%20FP%20-%20Final%20Proposal/ANS%20models/Ancillary%20Service%20Pricing%20Model%2019_24%20current%20output%20sheet.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adMeFirst"/>
      <sheetName val="Inputs"/>
      <sheetName val="Inputs To Reg Sub"/>
    </sheetNames>
    <sheetDataSet>
      <sheetData sheetId="0"/>
      <sheetData sheetId="1">
        <row r="13">
          <cell r="H13">
            <v>6.3420000000000004E-2</v>
          </cell>
        </row>
        <row r="16">
          <cell r="H16">
            <v>1</v>
          </cell>
          <cell r="I16">
            <v>1</v>
          </cell>
          <cell r="J16">
            <v>1.0109999999999999</v>
          </cell>
          <cell r="K16">
            <v>1.0231319999999999</v>
          </cell>
          <cell r="L16">
            <v>1.0337725727999998</v>
          </cell>
        </row>
        <row r="20">
          <cell r="B20" t="str">
            <v>R1a</v>
          </cell>
          <cell r="C20" t="str">
            <v>AO11</v>
          </cell>
          <cell r="D20">
            <v>28</v>
          </cell>
          <cell r="E20">
            <v>45.84</v>
          </cell>
          <cell r="F20">
            <v>46.756800000000005</v>
          </cell>
          <cell r="G20">
            <v>47.212678799999999</v>
          </cell>
          <cell r="H20">
            <v>73.74148301772</v>
          </cell>
          <cell r="I20">
            <v>133.8725894163336</v>
          </cell>
        </row>
        <row r="21">
          <cell r="B21" t="str">
            <v>R1b</v>
          </cell>
          <cell r="C21" t="str">
            <v>AO23</v>
          </cell>
          <cell r="D21">
            <v>40</v>
          </cell>
          <cell r="E21">
            <v>62.63</v>
          </cell>
          <cell r="F21">
            <v>63.882600000000004</v>
          </cell>
          <cell r="G21">
            <v>64.505455350000005</v>
          </cell>
          <cell r="H21">
            <v>100.75107071116501</v>
          </cell>
          <cell r="I21">
            <v>182.9066377649427</v>
          </cell>
        </row>
        <row r="22">
          <cell r="B22" t="str">
            <v>R2a</v>
          </cell>
          <cell r="C22" t="str">
            <v>TO16</v>
          </cell>
          <cell r="D22">
            <v>40</v>
          </cell>
          <cell r="E22">
            <v>64.19</v>
          </cell>
          <cell r="F22">
            <v>65.473799999999997</v>
          </cell>
          <cell r="G22">
            <v>66.11216954999999</v>
          </cell>
          <cell r="H22">
            <v>103.26059762014499</v>
          </cell>
          <cell r="I22">
            <v>187.46251122675505</v>
          </cell>
        </row>
        <row r="23">
          <cell r="B23" t="str">
            <v>R2b</v>
          </cell>
          <cell r="C23" t="str">
            <v>TO16</v>
          </cell>
          <cell r="D23">
            <v>40</v>
          </cell>
          <cell r="E23">
            <v>64.19</v>
          </cell>
          <cell r="F23">
            <v>65.473799999999997</v>
          </cell>
          <cell r="G23">
            <v>66.11216954999999</v>
          </cell>
          <cell r="H23">
            <v>103.26059762014499</v>
          </cell>
          <cell r="I23">
            <v>187.46251122675505</v>
          </cell>
        </row>
        <row r="24">
          <cell r="B24" t="str">
            <v>R3</v>
          </cell>
          <cell r="C24" t="str">
            <v>EAMS8</v>
          </cell>
          <cell r="D24">
            <v>44</v>
          </cell>
          <cell r="E24">
            <v>73.73</v>
          </cell>
          <cell r="F24">
            <v>75.204599999999999</v>
          </cell>
          <cell r="G24">
            <v>75.937844849999991</v>
          </cell>
          <cell r="H24">
            <v>118.60731987121498</v>
          </cell>
          <cell r="I24">
            <v>215.32342970476165</v>
          </cell>
        </row>
        <row r="25">
          <cell r="B25" t="str">
            <v>R4</v>
          </cell>
          <cell r="C25" t="str">
            <v>TO8</v>
          </cell>
          <cell r="D25">
            <v>32</v>
          </cell>
          <cell r="E25">
            <v>49.63</v>
          </cell>
          <cell r="F25">
            <v>50.622600000000006</v>
          </cell>
          <cell r="G25">
            <v>51.116170350000004</v>
          </cell>
          <cell r="H25">
            <v>79.838346469665012</v>
          </cell>
          <cell r="I25">
            <v>144.94102558317272</v>
          </cell>
        </row>
        <row r="43">
          <cell r="M43">
            <v>0.46592661151676018</v>
          </cell>
        </row>
        <row r="48">
          <cell r="M48">
            <v>0.16037758511933414</v>
          </cell>
        </row>
        <row r="54">
          <cell r="C54" t="str">
            <v>R1a</v>
          </cell>
          <cell r="D54"/>
          <cell r="E54"/>
          <cell r="F54"/>
          <cell r="G54">
            <v>0</v>
          </cell>
        </row>
        <row r="55">
          <cell r="C55" t="str">
            <v>R1b</v>
          </cell>
          <cell r="D55"/>
          <cell r="E55"/>
          <cell r="F55"/>
          <cell r="G55">
            <v>0</v>
          </cell>
        </row>
        <row r="56">
          <cell r="C56" t="str">
            <v>R2a</v>
          </cell>
          <cell r="D56"/>
          <cell r="E56"/>
          <cell r="F56"/>
          <cell r="G56">
            <v>0</v>
          </cell>
        </row>
        <row r="57">
          <cell r="C57" t="str">
            <v>R2b</v>
          </cell>
          <cell r="D57">
            <v>1</v>
          </cell>
          <cell r="E57"/>
          <cell r="F57"/>
          <cell r="G57">
            <v>19.732436288346317</v>
          </cell>
        </row>
        <row r="58">
          <cell r="C58" t="str">
            <v>R3</v>
          </cell>
          <cell r="D58">
            <v>1</v>
          </cell>
          <cell r="E58"/>
          <cell r="F58"/>
          <cell r="G58">
            <v>19.732436288346317</v>
          </cell>
        </row>
        <row r="59">
          <cell r="C59" t="str">
            <v>R4</v>
          </cell>
          <cell r="D59">
            <v>1</v>
          </cell>
          <cell r="E59"/>
          <cell r="F59"/>
          <cell r="G59">
            <v>19.732436288346317</v>
          </cell>
        </row>
        <row r="61">
          <cell r="H61">
            <v>0.04</v>
          </cell>
          <cell r="I61">
            <v>0.04</v>
          </cell>
          <cell r="J61">
            <v>0.04</v>
          </cell>
          <cell r="K61">
            <v>0.04</v>
          </cell>
          <cell r="L61">
            <v>0.04</v>
          </cell>
        </row>
      </sheetData>
      <sheetData sheetId="2"/>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B2:S58"/>
  <sheetViews>
    <sheetView showGridLines="0" tabSelected="1" topLeftCell="A4" zoomScale="90" zoomScaleNormal="90" workbookViewId="0">
      <selection activeCell="H57" sqref="H57"/>
    </sheetView>
  </sheetViews>
  <sheetFormatPr defaultColWidth="9.140625" defaultRowHeight="12.75" x14ac:dyDescent="0.2"/>
  <cols>
    <col min="1" max="1" width="2.42578125" style="112" customWidth="1"/>
    <col min="2" max="2" width="41.85546875" style="112" customWidth="1"/>
    <col min="3" max="3" width="19.85546875" style="112" customWidth="1"/>
    <col min="4" max="4" width="18.28515625" style="112" customWidth="1"/>
    <col min="5" max="5" width="13.85546875" style="112" customWidth="1"/>
    <col min="6" max="6" width="14" style="112" customWidth="1"/>
    <col min="7" max="7" width="12.85546875" style="112" customWidth="1"/>
    <col min="8" max="8" width="13.28515625" style="112" customWidth="1"/>
    <col min="9" max="9" width="11.5703125" style="112" customWidth="1"/>
    <col min="10" max="16384" width="9.140625" style="112"/>
  </cols>
  <sheetData>
    <row r="2" spans="2:19" x14ac:dyDescent="0.2">
      <c r="B2" s="110" t="s">
        <v>7</v>
      </c>
      <c r="C2" s="111"/>
      <c r="D2" s="111"/>
      <c r="E2" s="111"/>
      <c r="F2" s="111"/>
      <c r="G2" s="111"/>
      <c r="H2" s="111"/>
      <c r="O2" s="113"/>
      <c r="P2" s="113"/>
      <c r="Q2" s="113"/>
      <c r="R2" s="113"/>
      <c r="S2" s="113"/>
    </row>
    <row r="3" spans="2:19" ht="75.75" customHeight="1" x14ac:dyDescent="0.2">
      <c r="B3" s="114" t="s">
        <v>56</v>
      </c>
      <c r="C3" s="216" t="s">
        <v>73</v>
      </c>
      <c r="D3" s="217"/>
      <c r="E3" s="217"/>
      <c r="F3" s="217"/>
      <c r="G3" s="217"/>
      <c r="H3" s="217"/>
      <c r="M3" s="115"/>
      <c r="N3" s="115"/>
      <c r="O3" s="113"/>
      <c r="P3" s="113"/>
      <c r="Q3" s="113"/>
      <c r="R3" s="113"/>
      <c r="S3" s="113"/>
    </row>
    <row r="4" spans="2:19" ht="55.5" customHeight="1" x14ac:dyDescent="0.2">
      <c r="B4" s="116"/>
      <c r="C4" s="222"/>
      <c r="D4" s="222"/>
      <c r="E4" s="117"/>
      <c r="F4" s="117"/>
      <c r="G4" s="117"/>
      <c r="H4" s="117"/>
      <c r="M4" s="115"/>
      <c r="N4" s="115"/>
      <c r="O4" s="113"/>
      <c r="P4" s="113"/>
      <c r="Q4" s="113"/>
      <c r="R4" s="113"/>
      <c r="S4" s="113"/>
    </row>
    <row r="5" spans="2:19" x14ac:dyDescent="0.2">
      <c r="B5" s="118" t="s">
        <v>13</v>
      </c>
      <c r="C5" s="119"/>
      <c r="D5" s="159" t="s">
        <v>72</v>
      </c>
      <c r="E5" s="120"/>
      <c r="F5" s="120"/>
      <c r="G5" s="120"/>
      <c r="H5" s="120"/>
      <c r="M5" s="115"/>
      <c r="N5" s="115"/>
      <c r="O5" s="113"/>
      <c r="P5" s="113"/>
      <c r="Q5" s="113"/>
      <c r="R5" s="113"/>
      <c r="S5" s="113"/>
    </row>
    <row r="6" spans="2:19" x14ac:dyDescent="0.2">
      <c r="B6" s="121" t="s">
        <v>41</v>
      </c>
      <c r="C6" s="122"/>
      <c r="D6" s="123" t="s">
        <v>71</v>
      </c>
      <c r="E6" s="124"/>
      <c r="F6" s="125"/>
      <c r="G6" s="125"/>
      <c r="H6" s="125"/>
      <c r="M6" s="115"/>
      <c r="N6" s="115"/>
      <c r="O6" s="113"/>
      <c r="P6" s="113"/>
      <c r="Q6" s="113"/>
      <c r="R6" s="113"/>
      <c r="S6" s="113"/>
    </row>
    <row r="7" spans="2:19" x14ac:dyDescent="0.2">
      <c r="B7" s="160" t="s">
        <v>91</v>
      </c>
      <c r="C7" s="126" t="s">
        <v>77</v>
      </c>
      <c r="D7" s="127">
        <f>'Proposed price'!Q9</f>
        <v>178.58346320213872</v>
      </c>
      <c r="E7" s="125"/>
      <c r="F7" s="125"/>
      <c r="G7" s="125"/>
      <c r="H7" s="125"/>
      <c r="O7" s="113"/>
      <c r="P7" s="113"/>
      <c r="Q7" s="113"/>
      <c r="R7" s="113"/>
      <c r="S7" s="113"/>
    </row>
    <row r="8" spans="2:19" x14ac:dyDescent="0.2">
      <c r="B8" s="128" t="s">
        <v>47</v>
      </c>
      <c r="C8" s="214" t="s">
        <v>65</v>
      </c>
      <c r="D8" s="215"/>
      <c r="E8" s="129"/>
      <c r="F8" s="129"/>
      <c r="G8" s="129"/>
      <c r="H8" s="129"/>
      <c r="O8" s="113"/>
      <c r="P8" s="113"/>
      <c r="Q8" s="113"/>
      <c r="R8" s="113"/>
      <c r="S8" s="113"/>
    </row>
    <row r="9" spans="2:19" x14ac:dyDescent="0.2">
      <c r="B9" s="130" t="s">
        <v>5</v>
      </c>
      <c r="C9" s="131"/>
      <c r="D9" s="131"/>
      <c r="E9" s="131"/>
      <c r="F9" s="131"/>
      <c r="G9" s="131"/>
      <c r="H9" s="132"/>
      <c r="O9" s="113"/>
      <c r="P9" s="113"/>
      <c r="Q9" s="113"/>
      <c r="R9" s="113"/>
      <c r="S9" s="113"/>
    </row>
    <row r="10" spans="2:19" ht="135.75" customHeight="1" x14ac:dyDescent="0.2">
      <c r="B10" s="219" t="s">
        <v>76</v>
      </c>
      <c r="C10" s="220"/>
      <c r="D10" s="220"/>
      <c r="E10" s="220"/>
      <c r="F10" s="220"/>
      <c r="G10" s="220"/>
      <c r="H10" s="220"/>
      <c r="O10" s="113"/>
      <c r="P10" s="113"/>
      <c r="Q10" s="113"/>
      <c r="R10" s="113"/>
      <c r="S10" s="113"/>
    </row>
    <row r="11" spans="2:19" x14ac:dyDescent="0.2">
      <c r="B11" s="133"/>
      <c r="C11" s="133"/>
      <c r="D11" s="133"/>
      <c r="E11" s="133"/>
      <c r="F11" s="133"/>
      <c r="G11" s="133"/>
      <c r="H11" s="133"/>
      <c r="O11" s="113"/>
      <c r="P11" s="113"/>
      <c r="Q11" s="113"/>
      <c r="R11" s="113"/>
      <c r="S11" s="113"/>
    </row>
    <row r="12" spans="2:19" x14ac:dyDescent="0.2">
      <c r="O12" s="113"/>
      <c r="P12" s="113"/>
      <c r="Q12" s="113"/>
      <c r="R12" s="113"/>
      <c r="S12" s="113"/>
    </row>
    <row r="13" spans="2:19" x14ac:dyDescent="0.2">
      <c r="B13" s="134" t="s">
        <v>34</v>
      </c>
      <c r="C13" s="111"/>
      <c r="D13" s="111"/>
      <c r="E13" s="111"/>
      <c r="F13" s="111"/>
      <c r="G13" s="111"/>
      <c r="H13" s="111"/>
      <c r="O13" s="113"/>
      <c r="P13" s="113"/>
      <c r="Q13" s="113"/>
      <c r="R13" s="113"/>
      <c r="S13" s="113"/>
    </row>
    <row r="14" spans="2:19" x14ac:dyDescent="0.2">
      <c r="B14" s="218"/>
      <c r="C14" s="218"/>
      <c r="D14" s="218"/>
      <c r="E14" s="218"/>
      <c r="F14" s="218"/>
      <c r="G14" s="218"/>
      <c r="H14" s="218"/>
    </row>
    <row r="15" spans="2:19" ht="139.5" customHeight="1" x14ac:dyDescent="0.2">
      <c r="B15" s="221" t="s">
        <v>134</v>
      </c>
      <c r="C15" s="221"/>
      <c r="D15" s="221"/>
      <c r="E15" s="221"/>
      <c r="F15" s="221"/>
      <c r="G15" s="221"/>
      <c r="H15" s="221"/>
      <c r="I15" s="113"/>
    </row>
    <row r="16" spans="2:19" x14ac:dyDescent="0.2">
      <c r="B16" s="135"/>
      <c r="C16" s="135"/>
      <c r="D16" s="135"/>
      <c r="E16" s="135"/>
      <c r="F16" s="135"/>
      <c r="G16" s="135"/>
      <c r="H16" s="135"/>
    </row>
    <row r="17" spans="2:9" x14ac:dyDescent="0.2">
      <c r="B17" s="136"/>
      <c r="C17" s="136"/>
      <c r="D17" s="136"/>
      <c r="E17" s="136"/>
      <c r="F17" s="136"/>
      <c r="G17" s="136"/>
      <c r="H17" s="136"/>
    </row>
    <row r="18" spans="2:9" x14ac:dyDescent="0.2">
      <c r="B18" s="134" t="s">
        <v>42</v>
      </c>
      <c r="C18" s="111"/>
      <c r="D18" s="111"/>
      <c r="E18" s="111"/>
      <c r="F18" s="111"/>
      <c r="G18" s="111"/>
      <c r="H18" s="111"/>
    </row>
    <row r="19" spans="2:9" x14ac:dyDescent="0.2">
      <c r="B19" s="218"/>
      <c r="C19" s="218"/>
      <c r="D19" s="218"/>
      <c r="E19" s="218"/>
      <c r="F19" s="218"/>
      <c r="G19" s="218"/>
      <c r="H19" s="218"/>
    </row>
    <row r="20" spans="2:9" x14ac:dyDescent="0.2">
      <c r="B20" s="224" t="s">
        <v>74</v>
      </c>
      <c r="C20" s="224"/>
      <c r="D20" s="224"/>
      <c r="E20" s="224"/>
      <c r="F20" s="224"/>
      <c r="G20" s="224"/>
      <c r="H20" s="224"/>
    </row>
    <row r="21" spans="2:9" x14ac:dyDescent="0.2">
      <c r="B21" s="225"/>
      <c r="C21" s="225"/>
      <c r="D21" s="225"/>
      <c r="E21" s="225"/>
      <c r="F21" s="225"/>
      <c r="G21" s="225"/>
      <c r="H21" s="225"/>
    </row>
    <row r="22" spans="2:9" x14ac:dyDescent="0.2">
      <c r="B22" s="225"/>
      <c r="C22" s="226"/>
      <c r="D22" s="226"/>
      <c r="E22" s="226"/>
      <c r="F22" s="226"/>
      <c r="G22" s="226"/>
      <c r="H22" s="226"/>
    </row>
    <row r="23" spans="2:9" x14ac:dyDescent="0.2">
      <c r="B23" s="137"/>
      <c r="C23" s="137"/>
      <c r="D23" s="137"/>
      <c r="E23" s="137"/>
      <c r="F23" s="137"/>
      <c r="G23" s="137"/>
      <c r="H23" s="137"/>
    </row>
    <row r="24" spans="2:9" x14ac:dyDescent="0.2">
      <c r="B24" s="218"/>
      <c r="C24" s="218"/>
      <c r="D24" s="218"/>
      <c r="E24" s="218"/>
      <c r="F24" s="218"/>
      <c r="G24" s="218"/>
      <c r="H24" s="218"/>
    </row>
    <row r="25" spans="2:9" x14ac:dyDescent="0.2">
      <c r="B25" s="135"/>
      <c r="C25" s="135"/>
      <c r="D25" s="135"/>
      <c r="E25" s="135"/>
      <c r="F25" s="135"/>
      <c r="G25" s="135"/>
      <c r="H25" s="135"/>
    </row>
    <row r="26" spans="2:9" x14ac:dyDescent="0.2">
      <c r="B26" s="135"/>
      <c r="C26" s="135"/>
      <c r="D26" s="135"/>
      <c r="E26" s="135"/>
      <c r="F26" s="135"/>
      <c r="G26" s="135"/>
      <c r="H26" s="135"/>
    </row>
    <row r="27" spans="2:9" x14ac:dyDescent="0.2">
      <c r="B27" s="135"/>
      <c r="C27" s="135"/>
      <c r="D27" s="135"/>
      <c r="E27" s="135"/>
      <c r="F27" s="135"/>
      <c r="G27" s="135"/>
      <c r="H27" s="135"/>
    </row>
    <row r="28" spans="2:9" x14ac:dyDescent="0.2">
      <c r="B28" s="135"/>
      <c r="C28" s="135"/>
      <c r="D28" s="135"/>
      <c r="E28" s="135"/>
      <c r="F28" s="135"/>
      <c r="G28" s="135"/>
      <c r="H28" s="135"/>
    </row>
    <row r="29" spans="2:9" x14ac:dyDescent="0.2">
      <c r="B29" s="138"/>
      <c r="C29" s="138"/>
      <c r="D29" s="138"/>
      <c r="E29" s="138"/>
      <c r="F29" s="138"/>
      <c r="G29" s="138"/>
      <c r="H29" s="138"/>
      <c r="I29" s="113"/>
    </row>
    <row r="30" spans="2:9" x14ac:dyDescent="0.2">
      <c r="B30" s="134" t="s">
        <v>6</v>
      </c>
    </row>
    <row r="31" spans="2:9" x14ac:dyDescent="0.2">
      <c r="B31" s="139" t="s">
        <v>14</v>
      </c>
      <c r="C31" s="140" t="s">
        <v>29</v>
      </c>
      <c r="D31" s="140"/>
      <c r="E31" s="140"/>
      <c r="F31" s="140"/>
      <c r="G31" s="140"/>
      <c r="H31" s="140"/>
    </row>
    <row r="32" spans="2:9" x14ac:dyDescent="0.2">
      <c r="B32" s="141" t="s">
        <v>45</v>
      </c>
      <c r="C32" s="140" t="s">
        <v>51</v>
      </c>
      <c r="D32" s="140"/>
      <c r="E32" s="140"/>
      <c r="F32" s="140"/>
      <c r="G32" s="140"/>
      <c r="H32" s="140"/>
    </row>
    <row r="33" spans="2:8" x14ac:dyDescent="0.2">
      <c r="B33" s="141" t="s">
        <v>46</v>
      </c>
      <c r="C33" s="140" t="s">
        <v>52</v>
      </c>
      <c r="D33" s="140"/>
      <c r="E33" s="140"/>
      <c r="F33" s="140"/>
      <c r="G33" s="140"/>
      <c r="H33" s="140"/>
    </row>
    <row r="34" spans="2:8" x14ac:dyDescent="0.2">
      <c r="B34" s="141" t="s">
        <v>15</v>
      </c>
      <c r="C34" s="140" t="s">
        <v>30</v>
      </c>
      <c r="D34" s="140"/>
      <c r="E34" s="140"/>
      <c r="F34" s="140"/>
      <c r="G34" s="140"/>
      <c r="H34" s="140"/>
    </row>
    <row r="37" spans="2:8" x14ac:dyDescent="0.2">
      <c r="B37" s="134" t="s">
        <v>35</v>
      </c>
      <c r="C37" s="111"/>
      <c r="D37" s="111"/>
      <c r="E37" s="111"/>
      <c r="F37" s="111"/>
      <c r="G37" s="111"/>
      <c r="H37" s="111"/>
    </row>
    <row r="39" spans="2:8" x14ac:dyDescent="0.2">
      <c r="B39" s="142"/>
      <c r="C39" s="143" t="s">
        <v>36</v>
      </c>
      <c r="D39" s="143" t="s">
        <v>37</v>
      </c>
      <c r="E39" s="143" t="s">
        <v>38</v>
      </c>
      <c r="F39" s="143" t="s">
        <v>40</v>
      </c>
      <c r="G39" s="143" t="s">
        <v>39</v>
      </c>
      <c r="H39" s="144" t="s">
        <v>1</v>
      </c>
    </row>
    <row r="40" spans="2:8" x14ac:dyDescent="0.2">
      <c r="C40" s="145"/>
      <c r="D40" s="145"/>
      <c r="E40" s="145"/>
      <c r="F40" s="145"/>
      <c r="G40" s="145"/>
      <c r="H40" s="145"/>
    </row>
    <row r="41" spans="2:8" x14ac:dyDescent="0.2">
      <c r="B41" s="161" t="s">
        <v>92</v>
      </c>
      <c r="C41" s="146">
        <f>'Forecast Revenue - Costs'!D27</f>
        <v>61956.358572086996</v>
      </c>
      <c r="D41" s="146">
        <f>'Forecast Revenue - Costs'!E27</f>
        <v>61956.358572086996</v>
      </c>
      <c r="E41" s="146">
        <f>'Forecast Revenue - Costs'!F27</f>
        <v>62637.878516379948</v>
      </c>
      <c r="F41" s="146">
        <f>'Forecast Revenue - Costs'!G27</f>
        <v>64086.817922220842</v>
      </c>
      <c r="G41" s="146">
        <f>'Forecast Revenue - Costs'!H27</f>
        <v>66251.194646019372</v>
      </c>
      <c r="H41" s="146">
        <f>SUM(C41:G41)</f>
        <v>316888.60822879418</v>
      </c>
    </row>
    <row r="42" spans="2:8" x14ac:dyDescent="0.2">
      <c r="C42" s="147"/>
      <c r="D42" s="148"/>
      <c r="E42" s="147"/>
      <c r="F42" s="147"/>
      <c r="G42" s="147"/>
    </row>
    <row r="43" spans="2:8" x14ac:dyDescent="0.2">
      <c r="B43" s="161" t="s">
        <v>93</v>
      </c>
      <c r="C43" s="146">
        <f>SUM('Forecast Revenue - Costs'!D28:D30)</f>
        <v>45193.719349196224</v>
      </c>
      <c r="D43" s="146">
        <f>SUM('Forecast Revenue - Costs'!E28:E30)</f>
        <v>45193.719349196224</v>
      </c>
      <c r="E43" s="146">
        <f>SUM('Forecast Revenue - Costs'!F28:F30)</f>
        <v>45690.850262037377</v>
      </c>
      <c r="F43" s="146">
        <f>SUM('Forecast Revenue - Costs'!G28:G30)</f>
        <v>46747.77101029882</v>
      </c>
      <c r="G43" s="146">
        <f>SUM('Forecast Revenue - Costs'!H28:H30)</f>
        <v>48326.563509981861</v>
      </c>
      <c r="H43" s="146">
        <f>SUM(C43:G43)</f>
        <v>231152.62348071049</v>
      </c>
    </row>
    <row r="44" spans="2:8" x14ac:dyDescent="0.2">
      <c r="C44" s="147"/>
      <c r="D44" s="148"/>
      <c r="E44" s="147"/>
      <c r="F44" s="147"/>
      <c r="G44" s="147"/>
    </row>
    <row r="45" spans="2:8" x14ac:dyDescent="0.2">
      <c r="B45" s="161" t="s">
        <v>94</v>
      </c>
      <c r="C45" s="146">
        <f t="shared" ref="C45:H45" si="0">+C41+C43</f>
        <v>107150.07792128323</v>
      </c>
      <c r="D45" s="146">
        <f t="shared" si="0"/>
        <v>107150.07792128323</v>
      </c>
      <c r="E45" s="146">
        <f t="shared" si="0"/>
        <v>108328.72877841732</v>
      </c>
      <c r="F45" s="146">
        <f t="shared" si="0"/>
        <v>110834.58893251966</v>
      </c>
      <c r="G45" s="146">
        <f t="shared" si="0"/>
        <v>114577.75815600123</v>
      </c>
      <c r="H45" s="146">
        <f t="shared" si="0"/>
        <v>548041.23170950473</v>
      </c>
    </row>
    <row r="46" spans="2:8" x14ac:dyDescent="0.2">
      <c r="C46" s="149"/>
      <c r="D46" s="149"/>
      <c r="E46" s="149"/>
      <c r="F46" s="149"/>
      <c r="G46" s="149"/>
    </row>
    <row r="47" spans="2:8" x14ac:dyDescent="0.2">
      <c r="B47" s="150" t="s">
        <v>6</v>
      </c>
    </row>
    <row r="48" spans="2:8" ht="14.25" customHeight="1" x14ac:dyDescent="0.2">
      <c r="B48" s="223"/>
      <c r="C48" s="223"/>
      <c r="D48" s="223"/>
      <c r="E48" s="223"/>
      <c r="F48" s="223"/>
      <c r="G48" s="223"/>
      <c r="H48" s="223"/>
    </row>
    <row r="49" spans="2:9" x14ac:dyDescent="0.2">
      <c r="B49" s="218"/>
      <c r="C49" s="218"/>
      <c r="D49" s="218"/>
      <c r="E49" s="218"/>
      <c r="F49" s="218"/>
      <c r="G49" s="218"/>
      <c r="H49" s="218"/>
      <c r="I49" s="113"/>
    </row>
    <row r="50" spans="2:9" ht="27.75" customHeight="1" x14ac:dyDescent="0.2">
      <c r="B50" s="218"/>
      <c r="C50" s="218"/>
      <c r="D50" s="218"/>
      <c r="E50" s="218"/>
      <c r="F50" s="218"/>
      <c r="G50" s="218"/>
      <c r="H50" s="218"/>
    </row>
    <row r="53" spans="2:9" x14ac:dyDescent="0.2">
      <c r="B53" s="134" t="s">
        <v>78</v>
      </c>
      <c r="C53" s="111"/>
      <c r="D53" s="111"/>
      <c r="E53" s="111"/>
      <c r="F53" s="111"/>
      <c r="G53" s="111"/>
      <c r="H53" s="111"/>
    </row>
    <row r="54" spans="2:9" x14ac:dyDescent="0.2">
      <c r="B54" s="151"/>
    </row>
    <row r="55" spans="2:9" x14ac:dyDescent="0.2">
      <c r="B55" s="152"/>
      <c r="C55" s="153" t="s">
        <v>36</v>
      </c>
      <c r="D55" s="153" t="s">
        <v>37</v>
      </c>
      <c r="E55" s="153" t="s">
        <v>38</v>
      </c>
      <c r="F55" s="153" t="s">
        <v>40</v>
      </c>
      <c r="G55" s="153" t="s">
        <v>39</v>
      </c>
      <c r="H55" s="154" t="s">
        <v>1</v>
      </c>
    </row>
    <row r="56" spans="2:9" x14ac:dyDescent="0.2">
      <c r="C56" s="155"/>
      <c r="D56" s="155"/>
      <c r="E56" s="155"/>
      <c r="F56" s="155"/>
      <c r="G56" s="155"/>
      <c r="H56" s="155"/>
    </row>
    <row r="57" spans="2:9" x14ac:dyDescent="0.2">
      <c r="B57" s="152" t="s">
        <v>12</v>
      </c>
      <c r="C57" s="156">
        <f>'Forecast Revenue - Costs'!D10</f>
        <v>600</v>
      </c>
      <c r="D57" s="156">
        <f>'Forecast Revenue - Costs'!E10</f>
        <v>600</v>
      </c>
      <c r="E57" s="156">
        <f>'Forecast Revenue - Costs'!F10</f>
        <v>600</v>
      </c>
      <c r="F57" s="156">
        <f>'Forecast Revenue - Costs'!G10</f>
        <v>600</v>
      </c>
      <c r="G57" s="156">
        <f>'Forecast Revenue - Costs'!H10</f>
        <v>600</v>
      </c>
      <c r="H57" s="156">
        <f>SUM(C57:G57)</f>
        <v>3000</v>
      </c>
    </row>
    <row r="58" spans="2:9" x14ac:dyDescent="0.2">
      <c r="C58" s="157"/>
      <c r="D58" s="157"/>
      <c r="E58" s="157"/>
      <c r="F58" s="157"/>
      <c r="G58" s="157"/>
      <c r="H58" s="158"/>
    </row>
  </sheetData>
  <mergeCells count="12">
    <mergeCell ref="B48:H50"/>
    <mergeCell ref="B19:H19"/>
    <mergeCell ref="B20:H20"/>
    <mergeCell ref="B21:H21"/>
    <mergeCell ref="B22:H22"/>
    <mergeCell ref="B24:H24"/>
    <mergeCell ref="C8:D8"/>
    <mergeCell ref="C3:H3"/>
    <mergeCell ref="B14:H14"/>
    <mergeCell ref="B10:H10"/>
    <mergeCell ref="B15:H15"/>
    <mergeCell ref="C4:D4"/>
  </mergeCells>
  <pageMargins left="0.39370078740157483" right="0.39370078740157483" top="0.39370078740157483" bottom="0.39370078740157483" header="0.19685039370078741" footer="0.19685039370078741"/>
  <pageSetup paperSize="9" scale="48"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pageSetUpPr fitToPage="1"/>
  </sheetPr>
  <dimension ref="B1:N34"/>
  <sheetViews>
    <sheetView showGridLines="0" zoomScaleNormal="100" workbookViewId="0">
      <selection activeCell="S10" sqref="S10"/>
    </sheetView>
  </sheetViews>
  <sheetFormatPr defaultColWidth="9.140625" defaultRowHeight="12.75" x14ac:dyDescent="0.2"/>
  <cols>
    <col min="1" max="1" width="2.28515625" style="1" customWidth="1"/>
    <col min="2" max="2" width="2.42578125" style="42" customWidth="1"/>
    <col min="3" max="3" width="10.140625" style="42" customWidth="1"/>
    <col min="4" max="9" width="13.140625" style="42" customWidth="1"/>
    <col min="10" max="11" width="9.140625" style="42"/>
    <col min="12" max="12" width="5.28515625" style="42" customWidth="1"/>
    <col min="13" max="13" width="2.42578125" style="1" customWidth="1"/>
    <col min="14" max="16384" width="9.140625" style="1"/>
  </cols>
  <sheetData>
    <row r="1" spans="2:14" ht="9" customHeight="1" x14ac:dyDescent="0.2"/>
    <row r="2" spans="2:14" ht="18" customHeight="1" x14ac:dyDescent="0.2">
      <c r="B2" s="39" t="s">
        <v>16</v>
      </c>
      <c r="C2" s="39"/>
      <c r="D2" s="39"/>
      <c r="E2" s="39"/>
      <c r="F2" s="39"/>
      <c r="G2" s="39"/>
      <c r="H2" s="39"/>
      <c r="I2" s="39"/>
      <c r="J2" s="39"/>
      <c r="K2" s="39"/>
    </row>
    <row r="3" spans="2:14" x14ac:dyDescent="0.2">
      <c r="B3" s="35" t="s">
        <v>0</v>
      </c>
      <c r="C3" s="40"/>
      <c r="D3" s="265" t="str">
        <f>'AER Summary'!C3</f>
        <v>Request for Early Notice Of Arrangements (NEW)</v>
      </c>
      <c r="E3" s="266"/>
      <c r="F3" s="266"/>
      <c r="G3" s="266"/>
      <c r="H3" s="266"/>
      <c r="I3" s="266"/>
      <c r="J3" s="266"/>
      <c r="K3" s="266"/>
      <c r="N3" s="33"/>
    </row>
    <row r="4" spans="2:14" x14ac:dyDescent="0.2">
      <c r="N4" s="33"/>
    </row>
    <row r="5" spans="2:14" x14ac:dyDescent="0.2">
      <c r="B5" s="229" t="s">
        <v>67</v>
      </c>
      <c r="C5" s="229"/>
      <c r="D5" s="229"/>
      <c r="E5" s="229"/>
      <c r="F5" s="229"/>
      <c r="G5" s="229"/>
      <c r="H5" s="229"/>
      <c r="I5" s="229"/>
      <c r="J5" s="229"/>
      <c r="K5" s="229"/>
      <c r="N5" s="33"/>
    </row>
    <row r="6" spans="2:14" ht="77.25" customHeight="1" x14ac:dyDescent="0.2">
      <c r="B6" s="230" t="s">
        <v>75</v>
      </c>
      <c r="C6" s="231"/>
      <c r="D6" s="231"/>
      <c r="E6" s="231"/>
      <c r="F6" s="231"/>
      <c r="G6" s="231"/>
      <c r="H6" s="231"/>
      <c r="I6" s="231"/>
      <c r="J6" s="231"/>
      <c r="K6" s="231"/>
      <c r="N6" s="33"/>
    </row>
    <row r="9" spans="2:14" x14ac:dyDescent="0.2">
      <c r="B9" s="229" t="s">
        <v>43</v>
      </c>
      <c r="C9" s="229"/>
      <c r="D9" s="229"/>
      <c r="E9" s="229"/>
      <c r="F9" s="229"/>
      <c r="G9" s="229"/>
      <c r="H9" s="229"/>
      <c r="I9" s="229"/>
      <c r="J9" s="229"/>
      <c r="K9" s="229"/>
    </row>
    <row r="10" spans="2:14" ht="15" customHeight="1" x14ac:dyDescent="0.2">
      <c r="B10" s="228" t="s">
        <v>68</v>
      </c>
      <c r="C10" s="228"/>
      <c r="D10" s="228"/>
      <c r="E10" s="228"/>
      <c r="F10" s="228"/>
      <c r="G10" s="228"/>
      <c r="H10" s="228"/>
      <c r="I10" s="228"/>
      <c r="J10" s="228"/>
      <c r="K10" s="228"/>
    </row>
    <row r="11" spans="2:14" ht="24.75" customHeight="1" x14ac:dyDescent="0.2">
      <c r="B11" s="232"/>
      <c r="C11" s="232"/>
      <c r="D11" s="232"/>
      <c r="E11" s="232"/>
      <c r="F11" s="232"/>
      <c r="G11" s="232"/>
      <c r="H11" s="232"/>
      <c r="I11" s="232"/>
      <c r="J11" s="232"/>
      <c r="K11" s="232"/>
      <c r="L11" s="44"/>
      <c r="M11" s="34"/>
      <c r="N11" s="34"/>
    </row>
    <row r="12" spans="2:14" x14ac:dyDescent="0.2">
      <c r="B12" s="232"/>
      <c r="C12" s="232"/>
      <c r="D12" s="232"/>
      <c r="E12" s="232"/>
      <c r="F12" s="232"/>
      <c r="G12" s="232"/>
      <c r="H12" s="232"/>
      <c r="I12" s="232"/>
      <c r="J12" s="232"/>
      <c r="K12" s="232"/>
      <c r="L12" s="44"/>
      <c r="M12" s="34"/>
      <c r="N12" s="34"/>
    </row>
    <row r="13" spans="2:14" x14ac:dyDescent="0.2">
      <c r="B13" s="232"/>
      <c r="C13" s="232"/>
      <c r="D13" s="232"/>
      <c r="E13" s="232"/>
      <c r="F13" s="232"/>
      <c r="G13" s="232"/>
      <c r="H13" s="232"/>
      <c r="I13" s="232"/>
      <c r="J13" s="232"/>
      <c r="K13" s="232"/>
      <c r="L13" s="44"/>
      <c r="M13" s="34"/>
      <c r="N13" s="34"/>
    </row>
    <row r="14" spans="2:14" ht="48" customHeight="1" x14ac:dyDescent="0.2">
      <c r="B14" s="232"/>
      <c r="C14" s="232"/>
      <c r="D14" s="232"/>
      <c r="E14" s="232"/>
      <c r="F14" s="232"/>
      <c r="G14" s="232"/>
      <c r="H14" s="232"/>
      <c r="I14" s="232"/>
      <c r="J14" s="232"/>
      <c r="K14" s="232"/>
      <c r="L14" s="44"/>
      <c r="M14" s="34"/>
      <c r="N14" s="34"/>
    </row>
    <row r="15" spans="2:14" x14ac:dyDescent="0.2">
      <c r="B15" s="232"/>
      <c r="C15" s="232"/>
      <c r="D15" s="232"/>
      <c r="E15" s="232"/>
      <c r="F15" s="232"/>
      <c r="G15" s="232"/>
      <c r="H15" s="232"/>
      <c r="I15" s="232"/>
      <c r="J15" s="232"/>
      <c r="K15" s="232"/>
      <c r="L15" s="44"/>
      <c r="M15" s="34"/>
      <c r="N15" s="34"/>
    </row>
    <row r="16" spans="2:14" x14ac:dyDescent="0.2">
      <c r="B16" s="232"/>
      <c r="C16" s="232"/>
      <c r="D16" s="232"/>
      <c r="E16" s="232"/>
      <c r="F16" s="232"/>
      <c r="G16" s="232"/>
      <c r="H16" s="232"/>
      <c r="I16" s="232"/>
      <c r="J16" s="232"/>
      <c r="K16" s="232"/>
      <c r="L16" s="44"/>
      <c r="M16" s="34"/>
      <c r="N16" s="34"/>
    </row>
    <row r="17" spans="2:14" x14ac:dyDescent="0.2">
      <c r="L17" s="44"/>
      <c r="M17" s="34"/>
      <c r="N17" s="34"/>
    </row>
    <row r="18" spans="2:14" x14ac:dyDescent="0.2">
      <c r="L18" s="44"/>
      <c r="M18" s="34"/>
      <c r="N18" s="34"/>
    </row>
    <row r="19" spans="2:14" x14ac:dyDescent="0.2">
      <c r="B19" s="229" t="s">
        <v>44</v>
      </c>
      <c r="C19" s="229"/>
      <c r="D19" s="229"/>
      <c r="E19" s="229"/>
      <c r="F19" s="229"/>
      <c r="G19" s="229"/>
      <c r="H19" s="229"/>
      <c r="I19" s="229"/>
      <c r="J19" s="229"/>
      <c r="K19" s="229"/>
      <c r="L19" s="44"/>
      <c r="M19" s="34"/>
      <c r="N19" s="34"/>
    </row>
    <row r="20" spans="2:14" ht="124.5" customHeight="1" x14ac:dyDescent="0.2">
      <c r="B20" s="228" t="str">
        <f>'AER Summary'!B10:H10</f>
        <v xml:space="preserve">
Request for Early Notification of Arrangement (NOA)
Work of an administrative nature performed by a distributor where a local council requires evidence in writing from the distributor that all necessary arrangements have been made to supply electricity to a development.
The NOA is issued before works are completed at the request of the ASP. The processing of the early NOA requires additional services in addition to a standard NOA.</v>
      </c>
      <c r="C20" s="228"/>
      <c r="D20" s="228"/>
      <c r="E20" s="228"/>
      <c r="F20" s="228"/>
      <c r="G20" s="228"/>
      <c r="H20" s="228"/>
      <c r="I20" s="228"/>
      <c r="J20" s="228"/>
      <c r="K20" s="228"/>
    </row>
    <row r="21" spans="2:14" x14ac:dyDescent="0.2">
      <c r="B21" s="227"/>
      <c r="C21" s="227"/>
      <c r="D21" s="227"/>
      <c r="E21" s="227"/>
      <c r="F21" s="227"/>
      <c r="G21" s="227"/>
      <c r="H21" s="227"/>
      <c r="I21" s="227"/>
      <c r="J21" s="227"/>
      <c r="K21" s="227"/>
    </row>
    <row r="34" spans="2:12" x14ac:dyDescent="0.2">
      <c r="B34" s="1"/>
      <c r="C34" s="1"/>
      <c r="D34" s="1"/>
      <c r="E34" s="1"/>
      <c r="F34" s="1"/>
      <c r="G34" s="1"/>
      <c r="H34" s="1"/>
      <c r="I34" s="1"/>
      <c r="J34" s="1"/>
      <c r="K34" s="1"/>
      <c r="L34" s="1"/>
    </row>
  </sheetData>
  <mergeCells count="8">
    <mergeCell ref="B21:K21"/>
    <mergeCell ref="B20:K20"/>
    <mergeCell ref="D3:K3"/>
    <mergeCell ref="B19:K19"/>
    <mergeCell ref="B5:K5"/>
    <mergeCell ref="B9:K9"/>
    <mergeCell ref="B6:K6"/>
    <mergeCell ref="B10:K16"/>
  </mergeCells>
  <pageMargins left="0.39370078740157483" right="0.39370078740157483" top="0.39370078740157483" bottom="0.39370078740157483" header="0.19685039370078741" footer="0.19685039370078741"/>
  <pageSetup paperSize="9" scale="86"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dimension ref="A2:I26"/>
  <sheetViews>
    <sheetView showGridLines="0" workbookViewId="0">
      <selection activeCell="C30" sqref="C30"/>
    </sheetView>
  </sheetViews>
  <sheetFormatPr defaultColWidth="9.140625" defaultRowHeight="12.75" x14ac:dyDescent="0.2"/>
  <cols>
    <col min="1" max="1" width="3.5703125" style="45" customWidth="1"/>
    <col min="2" max="2" width="58.7109375" style="45" customWidth="1"/>
    <col min="3" max="3" width="65.140625" style="45" customWidth="1"/>
    <col min="4" max="4" width="12.85546875" style="45" customWidth="1"/>
    <col min="5" max="8" width="11.28515625" style="45" customWidth="1"/>
    <col min="9" max="9" width="12.7109375" style="45" customWidth="1"/>
    <col min="10" max="16384" width="9.140625" style="45"/>
  </cols>
  <sheetData>
    <row r="2" spans="1:9" x14ac:dyDescent="0.2">
      <c r="B2" s="41" t="s">
        <v>79</v>
      </c>
      <c r="C2" s="31"/>
      <c r="D2" s="31"/>
      <c r="E2" s="31"/>
      <c r="F2" s="31"/>
      <c r="G2" s="31"/>
      <c r="H2" s="31"/>
      <c r="I2" s="31"/>
    </row>
    <row r="3" spans="1:9" x14ac:dyDescent="0.2">
      <c r="B3" s="21" t="s">
        <v>20</v>
      </c>
      <c r="C3" s="21" t="s">
        <v>3</v>
      </c>
      <c r="D3" s="58" t="s">
        <v>59</v>
      </c>
      <c r="E3" s="58" t="s">
        <v>58</v>
      </c>
      <c r="F3" s="58" t="s">
        <v>57</v>
      </c>
      <c r="G3" s="81" t="s">
        <v>89</v>
      </c>
      <c r="H3" s="81" t="s">
        <v>90</v>
      </c>
      <c r="I3" s="22" t="s">
        <v>1</v>
      </c>
    </row>
    <row r="4" spans="1:9" x14ac:dyDescent="0.2">
      <c r="B4" s="5" t="s">
        <v>21</v>
      </c>
      <c r="C4" s="5" t="s">
        <v>80</v>
      </c>
      <c r="D4" s="76"/>
      <c r="E4" s="76"/>
      <c r="F4" s="76"/>
      <c r="G4" s="76"/>
      <c r="H4" s="76"/>
      <c r="I4" s="162">
        <f>SUM(D4:H4)</f>
        <v>0</v>
      </c>
    </row>
    <row r="5" spans="1:9" x14ac:dyDescent="0.2">
      <c r="B5" s="5" t="s">
        <v>23</v>
      </c>
      <c r="C5" s="11"/>
      <c r="D5" s="76"/>
      <c r="E5" s="76"/>
      <c r="F5" s="76"/>
      <c r="G5" s="76"/>
      <c r="H5" s="76"/>
      <c r="I5" s="162">
        <f t="shared" ref="I5:I8" si="0">SUM(D5:H5)</f>
        <v>0</v>
      </c>
    </row>
    <row r="6" spans="1:9" x14ac:dyDescent="0.2">
      <c r="B6" s="5" t="s">
        <v>24</v>
      </c>
      <c r="C6" s="5"/>
      <c r="D6" s="76">
        <v>0</v>
      </c>
      <c r="E6" s="76">
        <v>0</v>
      </c>
      <c r="F6" s="76">
        <v>0</v>
      </c>
      <c r="G6" s="76">
        <v>0</v>
      </c>
      <c r="H6" s="76">
        <v>0</v>
      </c>
      <c r="I6" s="162">
        <f t="shared" si="0"/>
        <v>0</v>
      </c>
    </row>
    <row r="7" spans="1:9" x14ac:dyDescent="0.2">
      <c r="B7" s="5" t="s">
        <v>25</v>
      </c>
      <c r="C7" s="5"/>
      <c r="D7" s="76"/>
      <c r="E7" s="76"/>
      <c r="F7" s="76"/>
      <c r="G7" s="76"/>
      <c r="H7" s="76"/>
      <c r="I7" s="162">
        <f t="shared" si="0"/>
        <v>0</v>
      </c>
    </row>
    <row r="8" spans="1:9" x14ac:dyDescent="0.2">
      <c r="B8" s="5" t="s">
        <v>22</v>
      </c>
      <c r="C8" s="5"/>
      <c r="D8" s="76"/>
      <c r="E8" s="76"/>
      <c r="F8" s="76"/>
      <c r="G8" s="76"/>
      <c r="H8" s="76"/>
      <c r="I8" s="162">
        <f t="shared" si="0"/>
        <v>0</v>
      </c>
    </row>
    <row r="9" spans="1:9" x14ac:dyDescent="0.2">
      <c r="B9" s="51" t="s">
        <v>1</v>
      </c>
      <c r="C9" s="24"/>
      <c r="D9" s="25">
        <f t="shared" ref="D9:I9" si="1">SUM(D4:D8)</f>
        <v>0</v>
      </c>
      <c r="E9" s="25">
        <f t="shared" si="1"/>
        <v>0</v>
      </c>
      <c r="F9" s="25">
        <f t="shared" si="1"/>
        <v>0</v>
      </c>
      <c r="G9" s="25">
        <f t="shared" ref="G9:H9" si="2">SUM(G4:G8)</f>
        <v>0</v>
      </c>
      <c r="H9" s="25">
        <f t="shared" si="2"/>
        <v>0</v>
      </c>
      <c r="I9" s="26">
        <f t="shared" si="1"/>
        <v>0</v>
      </c>
    </row>
    <row r="10" spans="1:9" x14ac:dyDescent="0.2">
      <c r="B10" s="47"/>
      <c r="C10" s="48"/>
      <c r="D10" s="49"/>
      <c r="E10" s="49"/>
      <c r="F10" s="49"/>
      <c r="G10" s="49"/>
      <c r="H10" s="49"/>
      <c r="I10" s="49"/>
    </row>
    <row r="11" spans="1:9" x14ac:dyDescent="0.2">
      <c r="B11" s="50" t="s">
        <v>10</v>
      </c>
      <c r="C11" s="28"/>
      <c r="D11" s="28"/>
      <c r="E11" s="28"/>
      <c r="F11" s="28"/>
      <c r="G11" s="28"/>
      <c r="H11" s="28"/>
      <c r="I11" s="28"/>
    </row>
    <row r="12" spans="1:9" x14ac:dyDescent="0.2">
      <c r="B12" s="52" t="s">
        <v>4</v>
      </c>
      <c r="C12" s="10" t="s">
        <v>9</v>
      </c>
      <c r="D12" s="59" t="s">
        <v>59</v>
      </c>
      <c r="E12" s="59" t="s">
        <v>58</v>
      </c>
      <c r="F12" s="59" t="s">
        <v>57</v>
      </c>
      <c r="G12" s="81" t="s">
        <v>89</v>
      </c>
      <c r="H12" s="81" t="s">
        <v>90</v>
      </c>
      <c r="I12" s="4" t="s">
        <v>1</v>
      </c>
    </row>
    <row r="13" spans="1:9" x14ac:dyDescent="0.2">
      <c r="B13" s="5" t="s">
        <v>19</v>
      </c>
      <c r="C13" s="11" t="s">
        <v>49</v>
      </c>
      <c r="D13" s="77"/>
      <c r="E13" s="77"/>
      <c r="F13" s="77"/>
      <c r="G13" s="77"/>
      <c r="H13" s="77"/>
      <c r="I13" s="163">
        <f>SUM(D13:H13)</f>
        <v>0</v>
      </c>
    </row>
    <row r="14" spans="1:9" x14ac:dyDescent="0.2">
      <c r="B14" s="11"/>
      <c r="C14" s="13"/>
      <c r="D14" s="12"/>
      <c r="E14" s="12"/>
      <c r="F14" s="12"/>
      <c r="G14" s="12"/>
      <c r="H14" s="12"/>
      <c r="I14" s="164">
        <f>SUM(D14:H14)</f>
        <v>0</v>
      </c>
    </row>
    <row r="15" spans="1:9" x14ac:dyDescent="0.2">
      <c r="A15" s="53"/>
      <c r="B15" s="54" t="s">
        <v>53</v>
      </c>
      <c r="C15" s="8"/>
      <c r="D15" s="14">
        <f t="shared" ref="D15:I15" si="3">SUM(D13:D14)</f>
        <v>0</v>
      </c>
      <c r="E15" s="14">
        <f t="shared" si="3"/>
        <v>0</v>
      </c>
      <c r="F15" s="14">
        <f t="shared" si="3"/>
        <v>0</v>
      </c>
      <c r="G15" s="14">
        <f t="shared" ref="G15:H15" si="4">SUM(G13:G14)</f>
        <v>0</v>
      </c>
      <c r="H15" s="14">
        <f t="shared" si="4"/>
        <v>0</v>
      </c>
      <c r="I15" s="14">
        <f t="shared" si="3"/>
        <v>0</v>
      </c>
    </row>
    <row r="17" spans="1:9" x14ac:dyDescent="0.2">
      <c r="A17" s="53"/>
      <c r="B17" s="16" t="s">
        <v>6</v>
      </c>
      <c r="C17" s="1"/>
      <c r="D17" s="15"/>
      <c r="E17" s="15"/>
      <c r="F17" s="15"/>
      <c r="G17" s="15"/>
      <c r="H17" s="15"/>
      <c r="I17" s="15"/>
    </row>
    <row r="18" spans="1:9" x14ac:dyDescent="0.2">
      <c r="B18" s="233" t="s">
        <v>85</v>
      </c>
      <c r="C18" s="234"/>
      <c r="D18" s="234"/>
      <c r="E18" s="234"/>
      <c r="F18" s="234"/>
      <c r="G18" s="234"/>
      <c r="H18" s="234"/>
      <c r="I18" s="234"/>
    </row>
    <row r="19" spans="1:9" x14ac:dyDescent="0.2">
      <c r="B19" s="235"/>
      <c r="C19" s="236"/>
      <c r="D19" s="236"/>
      <c r="E19" s="236"/>
      <c r="F19" s="236"/>
      <c r="G19" s="236"/>
      <c r="H19" s="236"/>
      <c r="I19" s="236"/>
    </row>
    <row r="20" spans="1:9" x14ac:dyDescent="0.2">
      <c r="B20" s="55"/>
      <c r="C20" s="32"/>
      <c r="D20" s="32"/>
      <c r="E20" s="32"/>
      <c r="F20" s="32"/>
      <c r="G20" s="80"/>
      <c r="H20" s="80"/>
      <c r="I20" s="32"/>
    </row>
    <row r="21" spans="1:9" x14ac:dyDescent="0.2">
      <c r="B21" s="1"/>
      <c r="C21" s="1"/>
      <c r="D21" s="15"/>
      <c r="E21" s="15"/>
      <c r="F21" s="15"/>
      <c r="G21" s="15"/>
      <c r="H21" s="15"/>
      <c r="I21" s="15"/>
    </row>
    <row r="22" spans="1:9" x14ac:dyDescent="0.2">
      <c r="B22" s="50" t="s">
        <v>84</v>
      </c>
      <c r="C22" s="28"/>
      <c r="D22" s="28"/>
      <c r="E22" s="28"/>
      <c r="F22" s="28"/>
      <c r="G22" s="28"/>
      <c r="H22" s="28"/>
      <c r="I22" s="28"/>
    </row>
    <row r="23" spans="1:9" x14ac:dyDescent="0.2">
      <c r="B23" s="257" t="s">
        <v>11</v>
      </c>
      <c r="C23" s="258"/>
      <c r="D23" s="258"/>
      <c r="E23" s="258"/>
      <c r="F23" s="258"/>
      <c r="G23" s="258"/>
      <c r="H23" s="258"/>
      <c r="I23" s="259"/>
    </row>
    <row r="24" spans="1:9" x14ac:dyDescent="0.2">
      <c r="B24" s="237"/>
      <c r="C24" s="238"/>
      <c r="D24" s="238"/>
      <c r="E24" s="238"/>
      <c r="F24" s="238"/>
      <c r="G24" s="238"/>
      <c r="H24" s="238"/>
      <c r="I24" s="238"/>
    </row>
    <row r="25" spans="1:9" x14ac:dyDescent="0.2">
      <c r="B25" s="239"/>
      <c r="C25" s="240"/>
      <c r="D25" s="240"/>
      <c r="E25" s="240"/>
      <c r="F25" s="240"/>
      <c r="G25" s="240"/>
      <c r="H25" s="240"/>
      <c r="I25" s="240"/>
    </row>
    <row r="26" spans="1:9" x14ac:dyDescent="0.2">
      <c r="B26" s="56"/>
      <c r="C26" s="20"/>
      <c r="D26" s="20"/>
      <c r="E26" s="20"/>
      <c r="F26" s="20"/>
      <c r="G26" s="20"/>
      <c r="H26" s="20"/>
      <c r="I26" s="20"/>
    </row>
  </sheetData>
  <mergeCells count="2">
    <mergeCell ref="B18:I19"/>
    <mergeCell ref="B24:I25"/>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dimension ref="B2:R28"/>
  <sheetViews>
    <sheetView showGridLines="0" zoomScale="90" zoomScaleNormal="90" workbookViewId="0">
      <selection activeCell="H7" sqref="H7"/>
    </sheetView>
  </sheetViews>
  <sheetFormatPr defaultColWidth="9.140625" defaultRowHeight="12.75" x14ac:dyDescent="0.2"/>
  <cols>
    <col min="1" max="1" width="2.28515625" style="1" customWidth="1"/>
    <col min="2" max="2" width="87.42578125" style="1" bestFit="1" customWidth="1"/>
    <col min="3" max="3" width="15.140625" style="67" bestFit="1" customWidth="1"/>
    <col min="4" max="4" width="9.140625" style="74"/>
    <col min="5" max="5" width="9.140625" style="65"/>
    <col min="6" max="14" width="9.140625" style="71"/>
    <col min="15" max="15" width="9.140625" style="1"/>
    <col min="16" max="17" width="9.140625" style="38"/>
    <col min="18" max="18" width="2.5703125" style="1" customWidth="1"/>
    <col min="19" max="19" width="53.7109375" style="1" customWidth="1"/>
    <col min="20" max="20" width="15.7109375" style="1" customWidth="1"/>
    <col min="21" max="25" width="9.140625" style="1"/>
    <col min="26" max="26" width="3.28515625" style="1" customWidth="1"/>
    <col min="27" max="27" width="53.7109375" style="1" customWidth="1"/>
    <col min="28" max="28" width="15.7109375" style="1" customWidth="1"/>
    <col min="29" max="33" width="9.140625" style="1"/>
    <col min="34" max="34" width="4" style="1" customWidth="1"/>
    <col min="35" max="35" width="53.7109375" style="1" customWidth="1"/>
    <col min="36" max="36" width="15.7109375" style="1" customWidth="1"/>
    <col min="37" max="41" width="9.140625" style="1"/>
    <col min="42" max="42" width="9.140625" style="1" customWidth="1"/>
    <col min="43" max="43" width="53.7109375" style="1" customWidth="1"/>
    <col min="44" max="44" width="15.7109375" style="1" customWidth="1"/>
    <col min="45" max="16384" width="9.140625" style="1"/>
  </cols>
  <sheetData>
    <row r="2" spans="2:18" x14ac:dyDescent="0.2">
      <c r="B2" s="165" t="s">
        <v>55</v>
      </c>
      <c r="C2" s="166"/>
      <c r="D2" s="166"/>
      <c r="E2" s="166"/>
      <c r="F2" s="166"/>
      <c r="G2" s="166"/>
      <c r="H2" s="244" t="s">
        <v>95</v>
      </c>
      <c r="I2" s="244"/>
      <c r="J2" s="244"/>
      <c r="K2" s="244"/>
      <c r="L2" s="244"/>
      <c r="M2" s="244"/>
      <c r="N2" s="244"/>
      <c r="O2" s="244"/>
      <c r="P2" s="244"/>
      <c r="Q2" s="244"/>
    </row>
    <row r="3" spans="2:18" ht="15.75" x14ac:dyDescent="0.25">
      <c r="B3" s="57" t="s">
        <v>66</v>
      </c>
      <c r="C3" s="43"/>
      <c r="D3" s="72"/>
      <c r="E3" s="62"/>
      <c r="F3" s="68"/>
      <c r="G3" s="109"/>
      <c r="H3" s="245" t="s">
        <v>96</v>
      </c>
      <c r="I3" s="245"/>
      <c r="J3" s="245"/>
      <c r="K3" s="245"/>
      <c r="L3" s="245"/>
      <c r="M3" s="245"/>
      <c r="N3" s="245"/>
      <c r="O3" s="245"/>
      <c r="P3" s="245"/>
      <c r="Q3" s="245"/>
    </row>
    <row r="4" spans="2:18" s="34" customFormat="1" ht="3" customHeight="1" x14ac:dyDescent="0.2">
      <c r="B4" s="36"/>
      <c r="C4" s="66"/>
      <c r="D4" s="73"/>
      <c r="E4" s="63"/>
      <c r="F4" s="69"/>
      <c r="G4" s="36"/>
      <c r="H4" s="69"/>
      <c r="I4" s="69"/>
      <c r="J4" s="69"/>
      <c r="K4" s="69"/>
      <c r="L4" s="69"/>
      <c r="M4" s="69"/>
      <c r="N4" s="69"/>
      <c r="O4" s="69"/>
      <c r="P4" s="69"/>
      <c r="Q4" s="69"/>
    </row>
    <row r="5" spans="2:18" ht="76.5" x14ac:dyDescent="0.2">
      <c r="B5" s="37" t="s">
        <v>18</v>
      </c>
      <c r="C5" s="37" t="s">
        <v>31</v>
      </c>
      <c r="D5" s="167" t="s">
        <v>64</v>
      </c>
      <c r="E5" s="168" t="s">
        <v>33</v>
      </c>
      <c r="F5" s="167" t="s">
        <v>32</v>
      </c>
      <c r="G5" s="167" t="s">
        <v>97</v>
      </c>
      <c r="H5" s="167" t="s">
        <v>98</v>
      </c>
      <c r="I5" s="167" t="s">
        <v>99</v>
      </c>
      <c r="J5" s="167" t="s">
        <v>100</v>
      </c>
      <c r="K5" s="169" t="s">
        <v>101</v>
      </c>
      <c r="L5" s="169" t="s">
        <v>102</v>
      </c>
      <c r="M5" s="167" t="s">
        <v>103</v>
      </c>
      <c r="N5" s="167" t="s">
        <v>104</v>
      </c>
      <c r="O5" s="167" t="s">
        <v>105</v>
      </c>
      <c r="P5" s="167" t="s">
        <v>106</v>
      </c>
      <c r="Q5" s="167" t="s">
        <v>107</v>
      </c>
    </row>
    <row r="6" spans="2:18" x14ac:dyDescent="0.2">
      <c r="B6" s="174" t="s">
        <v>69</v>
      </c>
      <c r="C6" s="175"/>
      <c r="D6" s="175"/>
      <c r="E6" s="175"/>
      <c r="F6" s="175"/>
      <c r="G6" s="175"/>
      <c r="H6" s="175"/>
      <c r="I6" s="175"/>
      <c r="J6" s="175"/>
      <c r="K6" s="175"/>
      <c r="L6" s="175"/>
      <c r="M6" s="175"/>
      <c r="N6" s="175"/>
      <c r="O6" s="175"/>
      <c r="P6" s="175"/>
      <c r="Q6" s="176"/>
    </row>
    <row r="7" spans="2:18" x14ac:dyDescent="0.2">
      <c r="B7" s="170" t="s">
        <v>70</v>
      </c>
      <c r="C7" s="171" t="s">
        <v>54</v>
      </c>
      <c r="D7" s="172"/>
      <c r="E7" s="173"/>
      <c r="F7" s="177">
        <v>1</v>
      </c>
      <c r="G7" s="178">
        <v>0</v>
      </c>
      <c r="H7" s="177">
        <f>IF(G7=0,VLOOKUP(C:C,[1]Inputs!$B$20:$H$25,7,FALSE)*F7,VLOOKUP(C:C,[1]Inputs!$B$20:$I$25,8,FALSE)*F7)</f>
        <v>103.26059762014499</v>
      </c>
      <c r="I7" s="177">
        <f>VLOOKUP(C:C,[1]Inputs!$C$54:$G$59,5,FALSE)*F7</f>
        <v>0</v>
      </c>
      <c r="J7" s="177"/>
      <c r="K7" s="177"/>
      <c r="L7" s="177"/>
      <c r="M7" s="177">
        <f>SUM(H7:J7)</f>
        <v>103.26059762014499</v>
      </c>
      <c r="N7" s="177">
        <f>[1]Inputs!$M$43*M7</f>
        <v>48.111860352349787</v>
      </c>
      <c r="O7" s="177">
        <f>[1]Inputs!$M$48*M7</f>
        <v>16.560685284298117</v>
      </c>
      <c r="P7" s="177">
        <f>[1]Inputs!$H$13*SUM(M7:O7)</f>
        <v>10.650319945345807</v>
      </c>
      <c r="Q7" s="177">
        <f t="shared" ref="Q7" si="0">SUM(M7:P7)</f>
        <v>178.58346320213872</v>
      </c>
    </row>
    <row r="8" spans="2:18" x14ac:dyDescent="0.2">
      <c r="B8" s="61"/>
      <c r="C8" s="60"/>
      <c r="D8" s="70"/>
      <c r="E8" s="64"/>
      <c r="F8" s="177"/>
      <c r="G8" s="178"/>
      <c r="H8" s="177"/>
      <c r="I8" s="177"/>
      <c r="J8" s="177"/>
      <c r="K8" s="177"/>
      <c r="L8" s="177"/>
      <c r="M8" s="177"/>
      <c r="N8" s="177"/>
      <c r="O8" s="177"/>
      <c r="P8" s="177"/>
      <c r="Q8" s="177"/>
    </row>
    <row r="9" spans="2:18" x14ac:dyDescent="0.2">
      <c r="B9" s="241" t="s">
        <v>1</v>
      </c>
      <c r="C9" s="242"/>
      <c r="D9" s="242"/>
      <c r="E9" s="243"/>
      <c r="F9" s="75">
        <f>SUM(F7:F8)</f>
        <v>1</v>
      </c>
      <c r="G9" s="75">
        <f t="shared" ref="G9:Q9" si="1">SUM(G7:G8)</f>
        <v>0</v>
      </c>
      <c r="H9" s="75">
        <f t="shared" si="1"/>
        <v>103.26059762014499</v>
      </c>
      <c r="I9" s="75">
        <f t="shared" si="1"/>
        <v>0</v>
      </c>
      <c r="J9" s="75">
        <f t="shared" si="1"/>
        <v>0</v>
      </c>
      <c r="K9" s="75">
        <f t="shared" si="1"/>
        <v>0</v>
      </c>
      <c r="L9" s="75">
        <f t="shared" si="1"/>
        <v>0</v>
      </c>
      <c r="M9" s="75">
        <f t="shared" si="1"/>
        <v>103.26059762014499</v>
      </c>
      <c r="N9" s="75">
        <f t="shared" si="1"/>
        <v>48.111860352349787</v>
      </c>
      <c r="O9" s="75">
        <f t="shared" si="1"/>
        <v>16.560685284298117</v>
      </c>
      <c r="P9" s="75">
        <f t="shared" si="1"/>
        <v>10.650319945345807</v>
      </c>
      <c r="Q9" s="75">
        <f t="shared" si="1"/>
        <v>178.58346320213872</v>
      </c>
    </row>
    <row r="15" spans="2:18" x14ac:dyDescent="0.2">
      <c r="R15" s="46"/>
    </row>
    <row r="28" spans="18:18" x14ac:dyDescent="0.2">
      <c r="R28" s="46"/>
    </row>
  </sheetData>
  <mergeCells count="3">
    <mergeCell ref="B9:E9"/>
    <mergeCell ref="H2:Q2"/>
    <mergeCell ref="H3:Q3"/>
  </mergeCells>
  <pageMargins left="0.7" right="0.7" top="0.75" bottom="0.75" header="0.3" footer="0.3"/>
  <pageSetup paperSize="9" orientation="portrait" verticalDpi="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dimension ref="B2:I27"/>
  <sheetViews>
    <sheetView showGridLines="0" workbookViewId="0">
      <selection activeCell="B36" sqref="B36"/>
    </sheetView>
  </sheetViews>
  <sheetFormatPr defaultColWidth="9.140625" defaultRowHeight="12.75" x14ac:dyDescent="0.2"/>
  <cols>
    <col min="1" max="1" width="3.140625" style="84" customWidth="1"/>
    <col min="2" max="2" width="80" style="84" bestFit="1" customWidth="1"/>
    <col min="3" max="3" width="65.140625" style="84" customWidth="1"/>
    <col min="4" max="4" width="12.85546875" style="84" customWidth="1"/>
    <col min="5" max="8" width="11.28515625" style="84" customWidth="1"/>
    <col min="9" max="9" width="12.7109375" style="84" customWidth="1"/>
    <col min="10" max="16384" width="9.140625" style="84"/>
  </cols>
  <sheetData>
    <row r="2" spans="2:9" x14ac:dyDescent="0.2">
      <c r="B2" s="82" t="s">
        <v>8</v>
      </c>
      <c r="C2" s="83"/>
      <c r="D2" s="83"/>
      <c r="E2" s="83"/>
      <c r="F2" s="83"/>
      <c r="G2" s="83"/>
      <c r="H2" s="83"/>
      <c r="I2" s="83"/>
    </row>
    <row r="3" spans="2:9" x14ac:dyDescent="0.2">
      <c r="B3" s="85"/>
      <c r="C3" s="85"/>
      <c r="D3" s="85"/>
      <c r="E3" s="85"/>
      <c r="F3" s="85"/>
      <c r="G3" s="85"/>
      <c r="H3" s="85"/>
      <c r="I3" s="85"/>
    </row>
    <row r="4" spans="2:9" x14ac:dyDescent="0.2">
      <c r="B4" s="82" t="s">
        <v>2</v>
      </c>
      <c r="C4" s="83"/>
      <c r="D4" s="83"/>
      <c r="E4" s="83"/>
      <c r="F4" s="83"/>
      <c r="G4" s="83"/>
      <c r="H4" s="83"/>
      <c r="I4" s="83"/>
    </row>
    <row r="5" spans="2:9" x14ac:dyDescent="0.2">
      <c r="B5" s="86" t="s">
        <v>81</v>
      </c>
      <c r="C5" s="86" t="s">
        <v>9</v>
      </c>
      <c r="D5" s="87" t="s">
        <v>59</v>
      </c>
      <c r="E5" s="87" t="s">
        <v>58</v>
      </c>
      <c r="F5" s="87" t="s">
        <v>57</v>
      </c>
      <c r="G5" s="88" t="s">
        <v>89</v>
      </c>
      <c r="H5" s="88" t="s">
        <v>90</v>
      </c>
      <c r="I5" s="89" t="s">
        <v>1</v>
      </c>
    </row>
    <row r="6" spans="2:9" ht="15.75" customHeight="1" x14ac:dyDescent="0.2">
      <c r="B6" s="90" t="s">
        <v>86</v>
      </c>
      <c r="C6" s="91"/>
      <c r="D6" s="92">
        <v>0</v>
      </c>
      <c r="E6" s="92">
        <v>0</v>
      </c>
      <c r="F6" s="92">
        <v>0</v>
      </c>
      <c r="G6" s="92">
        <v>0</v>
      </c>
      <c r="H6" s="92">
        <v>0</v>
      </c>
      <c r="I6" s="212">
        <f>SUM(D6:H6)</f>
        <v>0</v>
      </c>
    </row>
    <row r="7" spans="2:9" x14ac:dyDescent="0.2">
      <c r="B7" s="93"/>
      <c r="C7" s="94"/>
      <c r="D7" s="92"/>
      <c r="E7" s="92"/>
      <c r="F7" s="92"/>
      <c r="G7" s="92"/>
      <c r="H7" s="92"/>
      <c r="I7" s="212">
        <f t="shared" ref="I7:I9" si="0">SUM(D7:H7)</f>
        <v>0</v>
      </c>
    </row>
    <row r="8" spans="2:9" x14ac:dyDescent="0.2">
      <c r="B8" s="93"/>
      <c r="C8" s="94"/>
      <c r="D8" s="92"/>
      <c r="E8" s="92"/>
      <c r="F8" s="92"/>
      <c r="G8" s="92"/>
      <c r="H8" s="92"/>
      <c r="I8" s="212">
        <f t="shared" si="0"/>
        <v>0</v>
      </c>
    </row>
    <row r="9" spans="2:9" x14ac:dyDescent="0.2">
      <c r="B9" s="93"/>
      <c r="C9" s="94"/>
      <c r="D9" s="92"/>
      <c r="E9" s="92"/>
      <c r="F9" s="92"/>
      <c r="G9" s="92"/>
      <c r="H9" s="92"/>
      <c r="I9" s="212">
        <f t="shared" si="0"/>
        <v>0</v>
      </c>
    </row>
    <row r="10" spans="2:9" x14ac:dyDescent="0.2">
      <c r="B10" s="95" t="s">
        <v>1</v>
      </c>
      <c r="C10" s="96"/>
      <c r="D10" s="97">
        <f t="shared" ref="D10:I10" si="1">SUM(D6:D9)</f>
        <v>0</v>
      </c>
      <c r="E10" s="97">
        <f t="shared" si="1"/>
        <v>0</v>
      </c>
      <c r="F10" s="97">
        <f t="shared" si="1"/>
        <v>0</v>
      </c>
      <c r="G10" s="97">
        <f t="shared" ref="G10:H10" si="2">SUM(G6:G9)</f>
        <v>0</v>
      </c>
      <c r="H10" s="97">
        <f t="shared" si="2"/>
        <v>0</v>
      </c>
      <c r="I10" s="97">
        <f t="shared" si="1"/>
        <v>0</v>
      </c>
    </row>
    <row r="11" spans="2:9" x14ac:dyDescent="0.2">
      <c r="B11" s="85"/>
      <c r="C11" s="85"/>
      <c r="D11" s="85"/>
      <c r="E11" s="85"/>
      <c r="F11" s="85"/>
      <c r="G11" s="85"/>
      <c r="H11" s="85"/>
      <c r="I11" s="85"/>
    </row>
    <row r="12" spans="2:9" x14ac:dyDescent="0.2">
      <c r="B12" s="82" t="s">
        <v>10</v>
      </c>
      <c r="C12" s="83"/>
      <c r="D12" s="83"/>
      <c r="E12" s="83"/>
      <c r="F12" s="83"/>
      <c r="G12" s="83"/>
      <c r="H12" s="83"/>
      <c r="I12" s="83"/>
    </row>
    <row r="13" spans="2:9" x14ac:dyDescent="0.2">
      <c r="B13" s="86" t="s">
        <v>4</v>
      </c>
      <c r="C13" s="98" t="s">
        <v>9</v>
      </c>
      <c r="D13" s="87" t="s">
        <v>59</v>
      </c>
      <c r="E13" s="87" t="s">
        <v>58</v>
      </c>
      <c r="F13" s="87" t="s">
        <v>57</v>
      </c>
      <c r="G13" s="88" t="s">
        <v>89</v>
      </c>
      <c r="H13" s="88" t="s">
        <v>90</v>
      </c>
      <c r="I13" s="89" t="s">
        <v>1</v>
      </c>
    </row>
    <row r="14" spans="2:9" x14ac:dyDescent="0.2">
      <c r="B14" s="99" t="s">
        <v>19</v>
      </c>
      <c r="C14" s="99"/>
      <c r="D14" s="100"/>
      <c r="E14" s="100"/>
      <c r="F14" s="100"/>
      <c r="G14" s="100"/>
      <c r="H14" s="100"/>
      <c r="I14" s="213">
        <f>SUM(D14:H14)</f>
        <v>0</v>
      </c>
    </row>
    <row r="15" spans="2:9" x14ac:dyDescent="0.2">
      <c r="B15" s="99"/>
      <c r="C15" s="101"/>
      <c r="D15" s="102"/>
      <c r="E15" s="102"/>
      <c r="F15" s="102"/>
      <c r="G15" s="102"/>
      <c r="H15" s="102"/>
      <c r="I15" s="213">
        <f t="shared" ref="I15:I16" si="3">SUM(D15:H15)</f>
        <v>0</v>
      </c>
    </row>
    <row r="16" spans="2:9" x14ac:dyDescent="0.2">
      <c r="B16" s="99"/>
      <c r="C16" s="99"/>
      <c r="D16" s="102"/>
      <c r="E16" s="102"/>
      <c r="F16" s="102"/>
      <c r="G16" s="102"/>
      <c r="H16" s="102"/>
      <c r="I16" s="260">
        <f t="shared" si="3"/>
        <v>0</v>
      </c>
    </row>
    <row r="17" spans="2:9" x14ac:dyDescent="0.2">
      <c r="B17" s="103" t="s">
        <v>17</v>
      </c>
      <c r="C17" s="96"/>
      <c r="D17" s="104">
        <f t="shared" ref="D17:I17" si="4">SUM(D14:D16)</f>
        <v>0</v>
      </c>
      <c r="E17" s="104">
        <f t="shared" si="4"/>
        <v>0</v>
      </c>
      <c r="F17" s="104">
        <f t="shared" si="4"/>
        <v>0</v>
      </c>
      <c r="G17" s="104">
        <f t="shared" si="4"/>
        <v>0</v>
      </c>
      <c r="H17" s="104">
        <f t="shared" si="4"/>
        <v>0</v>
      </c>
      <c r="I17" s="104">
        <f t="shared" si="4"/>
        <v>0</v>
      </c>
    </row>
    <row r="18" spans="2:9" x14ac:dyDescent="0.2">
      <c r="B18" s="85"/>
      <c r="C18" s="85"/>
      <c r="D18" s="105"/>
      <c r="E18" s="105"/>
      <c r="F18" s="105"/>
      <c r="G18" s="105"/>
      <c r="H18" s="105"/>
      <c r="I18" s="105"/>
    </row>
    <row r="19" spans="2:9" x14ac:dyDescent="0.2">
      <c r="B19" s="106" t="s">
        <v>6</v>
      </c>
      <c r="C19" s="85"/>
      <c r="D19" s="105"/>
      <c r="E19" s="105"/>
      <c r="F19" s="105"/>
      <c r="G19" s="105"/>
      <c r="H19" s="105"/>
      <c r="I19" s="105"/>
    </row>
    <row r="20" spans="2:9" x14ac:dyDescent="0.2">
      <c r="B20" s="246" t="s">
        <v>87</v>
      </c>
      <c r="C20" s="246"/>
      <c r="D20" s="246"/>
      <c r="E20" s="246"/>
      <c r="F20" s="246"/>
      <c r="G20" s="246"/>
      <c r="H20" s="246"/>
      <c r="I20" s="246"/>
    </row>
    <row r="21" spans="2:9" x14ac:dyDescent="0.2">
      <c r="B21" s="247"/>
      <c r="C21" s="247"/>
      <c r="D21" s="247"/>
      <c r="E21" s="247"/>
      <c r="F21" s="247"/>
      <c r="G21" s="247"/>
      <c r="H21" s="247"/>
      <c r="I21" s="247"/>
    </row>
    <row r="22" spans="2:9" x14ac:dyDescent="0.2">
      <c r="B22" s="85"/>
      <c r="C22" s="85"/>
      <c r="D22" s="105"/>
      <c r="E22" s="105"/>
      <c r="F22" s="105"/>
      <c r="G22" s="105"/>
      <c r="H22" s="105"/>
      <c r="I22" s="105"/>
    </row>
    <row r="23" spans="2:9" x14ac:dyDescent="0.2">
      <c r="B23" s="82" t="s">
        <v>2</v>
      </c>
      <c r="C23" s="83"/>
      <c r="D23" s="83"/>
      <c r="E23" s="83"/>
      <c r="F23" s="83"/>
      <c r="G23" s="83"/>
      <c r="H23" s="83"/>
      <c r="I23" s="83"/>
    </row>
    <row r="24" spans="2:9" x14ac:dyDescent="0.2">
      <c r="B24" s="261" t="s">
        <v>11</v>
      </c>
      <c r="C24" s="262"/>
      <c r="D24" s="262"/>
      <c r="E24" s="262"/>
      <c r="F24" s="262"/>
      <c r="G24" s="262"/>
      <c r="H24" s="262"/>
      <c r="I24" s="263"/>
    </row>
    <row r="25" spans="2:9" x14ac:dyDescent="0.2">
      <c r="B25" s="248"/>
      <c r="C25" s="248"/>
      <c r="D25" s="248"/>
      <c r="E25" s="248"/>
      <c r="F25" s="248"/>
      <c r="G25" s="248"/>
      <c r="H25" s="248"/>
      <c r="I25" s="248"/>
    </row>
    <row r="26" spans="2:9" x14ac:dyDescent="0.2">
      <c r="B26" s="249"/>
      <c r="C26" s="249"/>
      <c r="D26" s="249"/>
      <c r="E26" s="249"/>
      <c r="F26" s="249"/>
      <c r="G26" s="249"/>
      <c r="H26" s="249"/>
      <c r="I26" s="249"/>
    </row>
    <row r="27" spans="2:9" x14ac:dyDescent="0.2">
      <c r="B27" s="107"/>
      <c r="C27" s="108"/>
      <c r="D27" s="108"/>
      <c r="E27" s="108"/>
      <c r="F27" s="108"/>
      <c r="G27" s="108"/>
      <c r="H27" s="108"/>
      <c r="I27" s="108"/>
    </row>
  </sheetData>
  <mergeCells count="2">
    <mergeCell ref="B20:I21"/>
    <mergeCell ref="B25:I26"/>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F6C8BCC-BED0-4704-AA5D-B6463F1D1AC2}">
  <dimension ref="B1:O28"/>
  <sheetViews>
    <sheetView workbookViewId="0">
      <selection activeCell="D15" sqref="D15"/>
    </sheetView>
  </sheetViews>
  <sheetFormatPr defaultRowHeight="15" x14ac:dyDescent="0.25"/>
  <cols>
    <col min="1" max="1" width="4.42578125" customWidth="1"/>
    <col min="2" max="2" width="81" bestFit="1" customWidth="1"/>
    <col min="3" max="3" width="13.28515625" customWidth="1"/>
    <col min="4" max="8" width="12.7109375" bestFit="1" customWidth="1"/>
    <col min="10" max="15" width="10" bestFit="1" customWidth="1"/>
  </cols>
  <sheetData>
    <row r="1" spans="2:15" x14ac:dyDescent="0.25">
      <c r="B1" t="s">
        <v>108</v>
      </c>
      <c r="D1" s="179">
        <f>[1]Inputs!H16</f>
        <v>1</v>
      </c>
      <c r="E1" s="179">
        <f>[1]Inputs!I16</f>
        <v>1</v>
      </c>
      <c r="F1" s="179">
        <f>[1]Inputs!J16</f>
        <v>1.0109999999999999</v>
      </c>
      <c r="G1" s="179">
        <f>[1]Inputs!K16</f>
        <v>1.0231319999999999</v>
      </c>
      <c r="H1" s="179">
        <f>[1]Inputs!L16</f>
        <v>1.0337725727999998</v>
      </c>
      <c r="K1" s="180">
        <f>D1</f>
        <v>1</v>
      </c>
      <c r="L1" s="180">
        <f t="shared" ref="L1:O5" si="0">E1</f>
        <v>1</v>
      </c>
      <c r="M1" s="180">
        <f t="shared" si="0"/>
        <v>1.0109999999999999</v>
      </c>
      <c r="N1" s="180">
        <f t="shared" si="0"/>
        <v>1.0231319999999999</v>
      </c>
      <c r="O1" s="180">
        <f t="shared" si="0"/>
        <v>1.0337725727999998</v>
      </c>
    </row>
    <row r="2" spans="2:15" x14ac:dyDescent="0.25">
      <c r="B2" t="s">
        <v>109</v>
      </c>
      <c r="D2" s="179">
        <f>[1]Inputs!H61</f>
        <v>0.04</v>
      </c>
      <c r="E2" s="179">
        <f>[1]Inputs!I61</f>
        <v>0.04</v>
      </c>
      <c r="F2" s="179">
        <f>[1]Inputs!J61</f>
        <v>0.04</v>
      </c>
      <c r="G2" s="179">
        <f>[1]Inputs!K61</f>
        <v>0.04</v>
      </c>
      <c r="H2" s="179">
        <f>[1]Inputs!L61</f>
        <v>0.04</v>
      </c>
      <c r="K2" s="180"/>
      <c r="L2" s="180"/>
      <c r="M2" s="180"/>
      <c r="N2" s="180"/>
      <c r="O2" s="180"/>
    </row>
    <row r="3" spans="2:15" x14ac:dyDescent="0.25">
      <c r="B3" t="s">
        <v>110</v>
      </c>
      <c r="D3" s="180">
        <f>[1]Inputs!$M$43</f>
        <v>0.46592661151676018</v>
      </c>
      <c r="E3" s="180">
        <f>[1]Inputs!$M$43</f>
        <v>0.46592661151676018</v>
      </c>
      <c r="F3" s="180">
        <f>[1]Inputs!$M$43</f>
        <v>0.46592661151676018</v>
      </c>
      <c r="G3" s="180">
        <f>[1]Inputs!$M$43</f>
        <v>0.46592661151676018</v>
      </c>
      <c r="H3" s="180">
        <f>[1]Inputs!$M$43</f>
        <v>0.46592661151676018</v>
      </c>
      <c r="K3" s="180">
        <f t="shared" ref="K3:K5" si="1">D3</f>
        <v>0.46592661151676018</v>
      </c>
      <c r="L3" s="180">
        <f t="shared" si="0"/>
        <v>0.46592661151676018</v>
      </c>
      <c r="M3" s="180">
        <f t="shared" si="0"/>
        <v>0.46592661151676018</v>
      </c>
      <c r="N3" s="180">
        <f t="shared" si="0"/>
        <v>0.46592661151676018</v>
      </c>
      <c r="O3" s="180">
        <f t="shared" si="0"/>
        <v>0.46592661151676018</v>
      </c>
    </row>
    <row r="4" spans="2:15" x14ac:dyDescent="0.25">
      <c r="B4" t="s">
        <v>111</v>
      </c>
      <c r="D4" s="180">
        <f>[1]Inputs!$M$48</f>
        <v>0.16037758511933414</v>
      </c>
      <c r="E4" s="180">
        <f>[1]Inputs!$M$48</f>
        <v>0.16037758511933414</v>
      </c>
      <c r="F4" s="180">
        <f>[1]Inputs!$M$48</f>
        <v>0.16037758511933414</v>
      </c>
      <c r="G4" s="180">
        <f>[1]Inputs!$M$48</f>
        <v>0.16037758511933414</v>
      </c>
      <c r="H4" s="180">
        <f>[1]Inputs!$M$48</f>
        <v>0.16037758511933414</v>
      </c>
      <c r="K4" s="180">
        <f t="shared" si="1"/>
        <v>0.16037758511933414</v>
      </c>
      <c r="L4" s="180">
        <f t="shared" si="0"/>
        <v>0.16037758511933414</v>
      </c>
      <c r="M4" s="180">
        <f t="shared" si="0"/>
        <v>0.16037758511933414</v>
      </c>
      <c r="N4" s="180">
        <f t="shared" si="0"/>
        <v>0.16037758511933414</v>
      </c>
      <c r="O4" s="180">
        <f t="shared" si="0"/>
        <v>0.16037758511933414</v>
      </c>
    </row>
    <row r="5" spans="2:15" x14ac:dyDescent="0.25">
      <c r="B5" t="s">
        <v>112</v>
      </c>
      <c r="D5" s="180">
        <f>[1]Inputs!$H$13</f>
        <v>6.3420000000000004E-2</v>
      </c>
      <c r="E5" s="180">
        <f>[1]Inputs!$H$13</f>
        <v>6.3420000000000004E-2</v>
      </c>
      <c r="F5" s="180">
        <f>[1]Inputs!$H$13</f>
        <v>6.3420000000000004E-2</v>
      </c>
      <c r="G5" s="180">
        <f>[1]Inputs!$H$13</f>
        <v>6.3420000000000004E-2</v>
      </c>
      <c r="H5" s="180">
        <f>[1]Inputs!$H$13</f>
        <v>6.3420000000000004E-2</v>
      </c>
      <c r="K5" s="180">
        <f t="shared" si="1"/>
        <v>6.3420000000000004E-2</v>
      </c>
      <c r="L5" s="180">
        <f t="shared" si="0"/>
        <v>6.3420000000000004E-2</v>
      </c>
      <c r="M5" s="180">
        <f t="shared" si="0"/>
        <v>6.3420000000000004E-2</v>
      </c>
      <c r="N5" s="180">
        <f t="shared" si="0"/>
        <v>6.3420000000000004E-2</v>
      </c>
      <c r="O5" s="180">
        <f t="shared" si="0"/>
        <v>6.3420000000000004E-2</v>
      </c>
    </row>
    <row r="6" spans="2:15" s="181" customFormat="1" ht="15.75" x14ac:dyDescent="0.25">
      <c r="D6" s="250" t="s">
        <v>113</v>
      </c>
      <c r="E6" s="250"/>
      <c r="F6" s="250"/>
      <c r="G6" s="250"/>
      <c r="H6" s="250"/>
      <c r="J6" s="251" t="s">
        <v>114</v>
      </c>
      <c r="K6" s="251"/>
      <c r="L6" s="251"/>
      <c r="M6" s="251"/>
      <c r="N6" s="251"/>
      <c r="O6" s="251"/>
    </row>
    <row r="7" spans="2:15" x14ac:dyDescent="0.25">
      <c r="B7" s="182" t="s">
        <v>128</v>
      </c>
      <c r="C7" s="183"/>
      <c r="D7" s="183" t="s">
        <v>115</v>
      </c>
      <c r="E7" s="183" t="s">
        <v>116</v>
      </c>
      <c r="F7" s="183" t="s">
        <v>117</v>
      </c>
      <c r="G7" s="183" t="s">
        <v>118</v>
      </c>
      <c r="H7" s="183" t="s">
        <v>119</v>
      </c>
    </row>
    <row r="8" spans="2:15" x14ac:dyDescent="0.25">
      <c r="B8" s="184" t="s">
        <v>98</v>
      </c>
      <c r="C8" s="185"/>
      <c r="D8" s="186">
        <f>(D19*D$27)</f>
        <v>61956.358572086996</v>
      </c>
      <c r="E8" s="186">
        <f t="shared" ref="E8:H8" si="2">(E19*E$27)</f>
        <v>61956.358572086996</v>
      </c>
      <c r="F8" s="186">
        <f t="shared" si="2"/>
        <v>62637.878516379948</v>
      </c>
      <c r="G8" s="186">
        <f t="shared" si="2"/>
        <v>64086.817922220842</v>
      </c>
      <c r="H8" s="186">
        <f t="shared" si="2"/>
        <v>66251.194646019372</v>
      </c>
    </row>
    <row r="9" spans="2:15" x14ac:dyDescent="0.25">
      <c r="B9" s="184" t="s">
        <v>99</v>
      </c>
      <c r="C9" s="185"/>
      <c r="D9" s="186">
        <f t="shared" ref="D9:H15" si="3">(D20*D$27)</f>
        <v>0</v>
      </c>
      <c r="E9" s="186">
        <f t="shared" si="3"/>
        <v>0</v>
      </c>
      <c r="F9" s="186">
        <f t="shared" si="3"/>
        <v>0</v>
      </c>
      <c r="G9" s="186">
        <f t="shared" si="3"/>
        <v>0</v>
      </c>
      <c r="H9" s="186">
        <f t="shared" si="3"/>
        <v>0</v>
      </c>
    </row>
    <row r="10" spans="2:15" x14ac:dyDescent="0.25">
      <c r="B10" s="184" t="s">
        <v>100</v>
      </c>
      <c r="C10" s="185"/>
      <c r="D10" s="186">
        <f t="shared" si="3"/>
        <v>0</v>
      </c>
      <c r="E10" s="186">
        <f t="shared" si="3"/>
        <v>0</v>
      </c>
      <c r="F10" s="186">
        <f t="shared" si="3"/>
        <v>0</v>
      </c>
      <c r="G10" s="186">
        <f t="shared" si="3"/>
        <v>0</v>
      </c>
      <c r="H10" s="186">
        <f t="shared" si="3"/>
        <v>0</v>
      </c>
    </row>
    <row r="11" spans="2:15" x14ac:dyDescent="0.25">
      <c r="B11" s="187" t="s">
        <v>120</v>
      </c>
      <c r="C11" s="187"/>
      <c r="D11" s="188">
        <f t="shared" si="3"/>
        <v>61956.358572086996</v>
      </c>
      <c r="E11" s="188">
        <f t="shared" si="3"/>
        <v>61956.358572086996</v>
      </c>
      <c r="F11" s="188">
        <f t="shared" si="3"/>
        <v>62637.878516379948</v>
      </c>
      <c r="G11" s="188">
        <f t="shared" si="3"/>
        <v>64086.817922220842</v>
      </c>
      <c r="H11" s="188">
        <f t="shared" si="3"/>
        <v>66251.194646019372</v>
      </c>
    </row>
    <row r="12" spans="2:15" x14ac:dyDescent="0.25">
      <c r="B12" s="185" t="s">
        <v>104</v>
      </c>
      <c r="C12" s="185"/>
      <c r="D12" s="186">
        <f t="shared" si="3"/>
        <v>28867.116211409873</v>
      </c>
      <c r="E12" s="186">
        <f t="shared" si="3"/>
        <v>28867.116211409873</v>
      </c>
      <c r="F12" s="186">
        <f t="shared" si="3"/>
        <v>29184.654489735378</v>
      </c>
      <c r="G12" s="186">
        <f t="shared" si="3"/>
        <v>29859.753917391936</v>
      </c>
      <c r="H12" s="186">
        <f t="shared" si="3"/>
        <v>30868.194630357135</v>
      </c>
    </row>
    <row r="13" spans="2:15" x14ac:dyDescent="0.25">
      <c r="B13" s="185" t="s">
        <v>105</v>
      </c>
      <c r="C13" s="185"/>
      <c r="D13" s="186">
        <f t="shared" si="3"/>
        <v>9936.411170578871</v>
      </c>
      <c r="E13" s="186">
        <f t="shared" si="3"/>
        <v>9936.411170578871</v>
      </c>
      <c r="F13" s="186">
        <f t="shared" si="3"/>
        <v>10045.711693455236</v>
      </c>
      <c r="G13" s="186">
        <f t="shared" si="3"/>
        <v>10278.089096348242</v>
      </c>
      <c r="H13" s="186">
        <f t="shared" si="3"/>
        <v>10625.206608599547</v>
      </c>
    </row>
    <row r="14" spans="2:15" x14ac:dyDescent="0.25">
      <c r="B14" s="185" t="s">
        <v>121</v>
      </c>
      <c r="C14" s="185"/>
      <c r="D14" s="186">
        <f t="shared" si="3"/>
        <v>6390.1919672074837</v>
      </c>
      <c r="E14" s="186">
        <f t="shared" si="3"/>
        <v>6390.1919672074837</v>
      </c>
      <c r="F14" s="186">
        <f t="shared" si="3"/>
        <v>6460.4840788467645</v>
      </c>
      <c r="G14" s="186">
        <f t="shared" si="3"/>
        <v>6609.9279965586484</v>
      </c>
      <c r="H14" s="186">
        <f t="shared" si="3"/>
        <v>6833.1622710251813</v>
      </c>
    </row>
    <row r="15" spans="2:15" s="190" customFormat="1" x14ac:dyDescent="0.25">
      <c r="B15" s="189" t="s">
        <v>122</v>
      </c>
      <c r="C15" s="185"/>
      <c r="D15" s="186">
        <f t="shared" si="3"/>
        <v>107150.07792128323</v>
      </c>
      <c r="E15" s="186">
        <f t="shared" si="3"/>
        <v>107150.07792128323</v>
      </c>
      <c r="F15" s="186">
        <f t="shared" si="3"/>
        <v>108328.72877841731</v>
      </c>
      <c r="G15" s="186">
        <f t="shared" si="3"/>
        <v>110834.58893251968</v>
      </c>
      <c r="H15" s="186">
        <f t="shared" si="3"/>
        <v>114577.75815600123</v>
      </c>
    </row>
    <row r="16" spans="2:15" s="192" customFormat="1" x14ac:dyDescent="0.25">
      <c r="B16" s="191" t="s">
        <v>123</v>
      </c>
      <c r="C16" s="187"/>
      <c r="D16" s="188">
        <f>D28-D15</f>
        <v>0</v>
      </c>
      <c r="E16" s="188">
        <f t="shared" ref="E16:H16" si="4">E28-E15</f>
        <v>0</v>
      </c>
      <c r="F16" s="188">
        <f t="shared" si="4"/>
        <v>0</v>
      </c>
      <c r="G16" s="188">
        <f t="shared" si="4"/>
        <v>0</v>
      </c>
      <c r="H16" s="188">
        <f t="shared" si="4"/>
        <v>0</v>
      </c>
    </row>
    <row r="17" spans="2:15" s="192" customFormat="1" x14ac:dyDescent="0.25">
      <c r="C17" s="193"/>
    </row>
    <row r="18" spans="2:15" x14ac:dyDescent="0.25">
      <c r="B18" s="194" t="s">
        <v>129</v>
      </c>
      <c r="C18" s="195"/>
      <c r="D18" s="252" t="s">
        <v>124</v>
      </c>
      <c r="E18" s="253"/>
      <c r="F18" s="253"/>
      <c r="G18" s="253"/>
      <c r="H18" s="253"/>
      <c r="J18" s="195"/>
      <c r="K18" s="252" t="s">
        <v>124</v>
      </c>
      <c r="L18" s="253"/>
      <c r="M18" s="253"/>
      <c r="N18" s="253"/>
      <c r="O18" s="253"/>
    </row>
    <row r="19" spans="2:15" x14ac:dyDescent="0.25">
      <c r="B19" s="196" t="s">
        <v>98</v>
      </c>
      <c r="C19" s="197">
        <f>'Proposed price'!H9</f>
        <v>103.26059762014499</v>
      </c>
      <c r="D19" s="198">
        <f>C19*D$1</f>
        <v>103.26059762014499</v>
      </c>
      <c r="E19" s="198">
        <f>D19*E1</f>
        <v>103.26059762014499</v>
      </c>
      <c r="F19" s="198">
        <f>E19*F1</f>
        <v>104.39646419396658</v>
      </c>
      <c r="G19" s="198">
        <f>F19*G1</f>
        <v>106.8113632037014</v>
      </c>
      <c r="H19" s="198">
        <f>G19*H1</f>
        <v>110.41865774336563</v>
      </c>
      <c r="J19" s="197"/>
      <c r="K19" s="198">
        <f>J19*K$1</f>
        <v>0</v>
      </c>
      <c r="L19" s="198">
        <f>K19*L1</f>
        <v>0</v>
      </c>
      <c r="M19" s="198">
        <f>L19*M1</f>
        <v>0</v>
      </c>
      <c r="N19" s="198">
        <f>M19*N1</f>
        <v>0</v>
      </c>
      <c r="O19" s="198">
        <f>N19*O1</f>
        <v>0</v>
      </c>
    </row>
    <row r="20" spans="2:15" x14ac:dyDescent="0.25">
      <c r="B20" s="196" t="s">
        <v>99</v>
      </c>
      <c r="C20" s="197">
        <f>'Proposed price'!I9</f>
        <v>0</v>
      </c>
      <c r="D20" s="198">
        <f>C20</f>
        <v>0</v>
      </c>
      <c r="E20" s="198">
        <f t="shared" ref="E20:H21" si="5">D20</f>
        <v>0</v>
      </c>
      <c r="F20" s="198">
        <f t="shared" si="5"/>
        <v>0</v>
      </c>
      <c r="G20" s="198">
        <f t="shared" si="5"/>
        <v>0</v>
      </c>
      <c r="H20" s="198">
        <f t="shared" si="5"/>
        <v>0</v>
      </c>
      <c r="J20" s="197">
        <v>0</v>
      </c>
      <c r="K20" s="198">
        <f>J20</f>
        <v>0</v>
      </c>
      <c r="L20" s="198">
        <f t="shared" ref="L20:O21" si="6">K20</f>
        <v>0</v>
      </c>
      <c r="M20" s="198">
        <f t="shared" si="6"/>
        <v>0</v>
      </c>
      <c r="N20" s="198">
        <f t="shared" si="6"/>
        <v>0</v>
      </c>
      <c r="O20" s="198">
        <f t="shared" si="6"/>
        <v>0</v>
      </c>
    </row>
    <row r="21" spans="2:15" x14ac:dyDescent="0.25">
      <c r="B21" s="196" t="s">
        <v>100</v>
      </c>
      <c r="C21" s="197">
        <f>'Proposed price'!J9</f>
        <v>0</v>
      </c>
      <c r="D21" s="198">
        <f>C21</f>
        <v>0</v>
      </c>
      <c r="E21" s="198">
        <f t="shared" si="5"/>
        <v>0</v>
      </c>
      <c r="F21" s="198">
        <f t="shared" si="5"/>
        <v>0</v>
      </c>
      <c r="G21" s="198">
        <f t="shared" si="5"/>
        <v>0</v>
      </c>
      <c r="H21" s="198">
        <f t="shared" si="5"/>
        <v>0</v>
      </c>
      <c r="J21" s="197">
        <v>0</v>
      </c>
      <c r="K21" s="198">
        <f>J21</f>
        <v>0</v>
      </c>
      <c r="L21" s="198">
        <f t="shared" si="6"/>
        <v>0</v>
      </c>
      <c r="M21" s="198">
        <f t="shared" si="6"/>
        <v>0</v>
      </c>
      <c r="N21" s="198">
        <f t="shared" si="6"/>
        <v>0</v>
      </c>
      <c r="O21" s="198">
        <f t="shared" si="6"/>
        <v>0</v>
      </c>
    </row>
    <row r="22" spans="2:15" s="192" customFormat="1" x14ac:dyDescent="0.25">
      <c r="B22" s="199" t="s">
        <v>120</v>
      </c>
      <c r="C22" s="264">
        <f>'Proposed price'!M9</f>
        <v>103.26059762014499</v>
      </c>
      <c r="D22" s="187">
        <f>SUM(D19:D21)</f>
        <v>103.26059762014499</v>
      </c>
      <c r="E22" s="187">
        <f t="shared" ref="E22:H22" si="7">SUM(E19:E21)</f>
        <v>103.26059762014499</v>
      </c>
      <c r="F22" s="187">
        <f t="shared" si="7"/>
        <v>104.39646419396658</v>
      </c>
      <c r="G22" s="187">
        <f t="shared" si="7"/>
        <v>106.8113632037014</v>
      </c>
      <c r="H22" s="187">
        <f t="shared" si="7"/>
        <v>110.41865774336563</v>
      </c>
      <c r="J22" s="200"/>
      <c r="K22" s="185">
        <f>SUM(K19:K21)</f>
        <v>0</v>
      </c>
      <c r="L22" s="185">
        <f t="shared" ref="L22:O22" si="8">SUM(L19:L21)</f>
        <v>0</v>
      </c>
      <c r="M22" s="185">
        <f t="shared" si="8"/>
        <v>0</v>
      </c>
      <c r="N22" s="185">
        <f t="shared" si="8"/>
        <v>0</v>
      </c>
      <c r="O22" s="185">
        <f t="shared" si="8"/>
        <v>0</v>
      </c>
    </row>
    <row r="23" spans="2:15" x14ac:dyDescent="0.25">
      <c r="B23" s="196" t="s">
        <v>104</v>
      </c>
      <c r="C23" s="197">
        <f>'Proposed price'!N9</f>
        <v>48.111860352349787</v>
      </c>
      <c r="D23" s="198">
        <f>D22*D$3</f>
        <v>48.111860352349787</v>
      </c>
      <c r="E23" s="198">
        <f t="shared" ref="E23:H23" si="9">E22*E$3</f>
        <v>48.111860352349787</v>
      </c>
      <c r="F23" s="198">
        <f t="shared" si="9"/>
        <v>48.641090816225628</v>
      </c>
      <c r="G23" s="198">
        <f t="shared" si="9"/>
        <v>49.76625652898656</v>
      </c>
      <c r="H23" s="198">
        <f t="shared" si="9"/>
        <v>51.446991050595223</v>
      </c>
      <c r="J23" s="197"/>
      <c r="K23" s="198">
        <f>K22*K$3</f>
        <v>0</v>
      </c>
      <c r="L23" s="198">
        <f t="shared" ref="L23:O23" si="10">L22*L$3</f>
        <v>0</v>
      </c>
      <c r="M23" s="198">
        <f t="shared" si="10"/>
        <v>0</v>
      </c>
      <c r="N23" s="198">
        <f t="shared" si="10"/>
        <v>0</v>
      </c>
      <c r="O23" s="198">
        <f t="shared" si="10"/>
        <v>0</v>
      </c>
    </row>
    <row r="24" spans="2:15" x14ac:dyDescent="0.25">
      <c r="B24" s="196" t="s">
        <v>105</v>
      </c>
      <c r="C24" s="197">
        <f>'Proposed price'!O9</f>
        <v>16.560685284298117</v>
      </c>
      <c r="D24" s="198">
        <f>D22*D$4</f>
        <v>16.560685284298117</v>
      </c>
      <c r="E24" s="198">
        <f t="shared" ref="E24:H24" si="11">E22*E$4</f>
        <v>16.560685284298117</v>
      </c>
      <c r="F24" s="198">
        <f t="shared" si="11"/>
        <v>16.742852822425395</v>
      </c>
      <c r="G24" s="198">
        <f t="shared" si="11"/>
        <v>17.130148493913737</v>
      </c>
      <c r="H24" s="198">
        <f t="shared" si="11"/>
        <v>17.708677680999244</v>
      </c>
      <c r="J24" s="197"/>
      <c r="K24" s="198">
        <f>K22*K$4</f>
        <v>0</v>
      </c>
      <c r="L24" s="198">
        <f t="shared" ref="L24:O24" si="12">L22*L$4</f>
        <v>0</v>
      </c>
      <c r="M24" s="198">
        <f t="shared" si="12"/>
        <v>0</v>
      </c>
      <c r="N24" s="198">
        <f t="shared" si="12"/>
        <v>0</v>
      </c>
      <c r="O24" s="198">
        <f t="shared" si="12"/>
        <v>0</v>
      </c>
    </row>
    <row r="25" spans="2:15" x14ac:dyDescent="0.25">
      <c r="B25" s="196" t="s">
        <v>106</v>
      </c>
      <c r="C25" s="197">
        <f>'Proposed price'!P9</f>
        <v>10.650319945345807</v>
      </c>
      <c r="D25" s="198">
        <f>SUM(D22:D24)*D$5</f>
        <v>10.650319945345807</v>
      </c>
      <c r="E25" s="198">
        <f t="shared" ref="E25:H25" si="13">SUM(E22:E24)*E$5</f>
        <v>10.650319945345807</v>
      </c>
      <c r="F25" s="198">
        <f t="shared" si="13"/>
        <v>10.767473464744608</v>
      </c>
      <c r="G25" s="198">
        <f t="shared" si="13"/>
        <v>11.01654666093108</v>
      </c>
      <c r="H25" s="198">
        <f t="shared" si="13"/>
        <v>11.388603785041969</v>
      </c>
      <c r="J25" s="197"/>
      <c r="K25" s="198">
        <f>SUM(K22:K24)*K$5</f>
        <v>0</v>
      </c>
      <c r="L25" s="198">
        <f t="shared" ref="L25:O25" si="14">SUM(L22:L24)*L$5</f>
        <v>0</v>
      </c>
      <c r="M25" s="198">
        <f t="shared" si="14"/>
        <v>0</v>
      </c>
      <c r="N25" s="198">
        <f t="shared" si="14"/>
        <v>0</v>
      </c>
      <c r="O25" s="198">
        <f t="shared" si="14"/>
        <v>0</v>
      </c>
    </row>
    <row r="26" spans="2:15" s="192" customFormat="1" x14ac:dyDescent="0.25">
      <c r="B26" s="201" t="s">
        <v>125</v>
      </c>
      <c r="C26" s="202">
        <f>'Proposed price'!Q9</f>
        <v>178.58346320213872</v>
      </c>
      <c r="D26" s="203">
        <f>SUM(D22:D25)</f>
        <v>178.58346320213872</v>
      </c>
      <c r="E26" s="203">
        <f t="shared" ref="E26:H26" si="15">SUM(E22:E25)</f>
        <v>178.58346320213872</v>
      </c>
      <c r="F26" s="203">
        <f t="shared" si="15"/>
        <v>180.54788129736218</v>
      </c>
      <c r="G26" s="203">
        <f t="shared" si="15"/>
        <v>184.72431488753278</v>
      </c>
      <c r="H26" s="203">
        <f t="shared" si="15"/>
        <v>190.96293026000205</v>
      </c>
      <c r="J26" s="202"/>
      <c r="K26" s="203">
        <f>SUM(K22:K25)</f>
        <v>0</v>
      </c>
      <c r="L26" s="203">
        <f t="shared" ref="L26:O26" si="16">SUM(L22:L25)</f>
        <v>0</v>
      </c>
      <c r="M26" s="203">
        <f t="shared" si="16"/>
        <v>0</v>
      </c>
      <c r="N26" s="203">
        <f t="shared" si="16"/>
        <v>0</v>
      </c>
      <c r="O26" s="203">
        <f t="shared" si="16"/>
        <v>0</v>
      </c>
    </row>
    <row r="27" spans="2:15" x14ac:dyDescent="0.25">
      <c r="B27" s="204" t="s">
        <v>126</v>
      </c>
      <c r="C27" s="198"/>
      <c r="D27" s="205">
        <f>'Forecast Revenue - Costs'!D9</f>
        <v>600</v>
      </c>
      <c r="E27" s="205">
        <f>'Forecast Revenue - Costs'!E9</f>
        <v>600</v>
      </c>
      <c r="F27" s="205">
        <f>'Forecast Revenue - Costs'!F9</f>
        <v>600</v>
      </c>
      <c r="G27" s="205">
        <f>'Forecast Revenue - Costs'!G9</f>
        <v>600</v>
      </c>
      <c r="H27" s="205">
        <f>'Forecast Revenue - Costs'!H9</f>
        <v>600</v>
      </c>
      <c r="J27" s="198"/>
      <c r="K27" s="205"/>
      <c r="L27" s="205"/>
      <c r="M27" s="205"/>
      <c r="N27" s="205"/>
      <c r="O27" s="205"/>
    </row>
    <row r="28" spans="2:15" s="192" customFormat="1" x14ac:dyDescent="0.25">
      <c r="B28" s="189" t="s">
        <v>127</v>
      </c>
      <c r="C28" s="187"/>
      <c r="D28" s="188">
        <f>D26*D27</f>
        <v>107150.07792128323</v>
      </c>
      <c r="E28" s="188">
        <f t="shared" ref="E28:H28" si="17">E26*E27</f>
        <v>107150.07792128323</v>
      </c>
      <c r="F28" s="188">
        <f t="shared" si="17"/>
        <v>108328.72877841731</v>
      </c>
      <c r="G28" s="188">
        <f t="shared" si="17"/>
        <v>110834.58893251968</v>
      </c>
      <c r="H28" s="188">
        <f t="shared" si="17"/>
        <v>114577.75815600123</v>
      </c>
      <c r="J28" s="187"/>
      <c r="K28" s="188"/>
      <c r="L28" s="188"/>
      <c r="M28" s="188"/>
      <c r="N28" s="188"/>
      <c r="O28" s="188"/>
    </row>
  </sheetData>
  <mergeCells count="4">
    <mergeCell ref="D6:H6"/>
    <mergeCell ref="J6:O6"/>
    <mergeCell ref="D18:H18"/>
    <mergeCell ref="K18:O18"/>
  </mergeCells>
  <pageMargins left="0.7" right="0.7" top="0.75" bottom="0.75" header="0.3" footer="0.3"/>
  <pageSetup paperSize="9" orientation="portrait" verticalDpi="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
  <dimension ref="B2:I31"/>
  <sheetViews>
    <sheetView showGridLines="0" zoomScale="90" zoomScaleNormal="90" workbookViewId="0">
      <selection activeCell="B37" sqref="B37"/>
    </sheetView>
  </sheetViews>
  <sheetFormatPr defaultRowHeight="15" x14ac:dyDescent="0.25"/>
  <cols>
    <col min="1" max="1" width="3.28515625" customWidth="1"/>
    <col min="2" max="2" width="66.42578125" customWidth="1"/>
    <col min="3" max="3" width="65.140625" customWidth="1"/>
    <col min="4" max="4" width="13" customWidth="1"/>
    <col min="5" max="5" width="12.85546875" customWidth="1"/>
    <col min="6" max="6" width="11.85546875" customWidth="1"/>
    <col min="7" max="8" width="11.28515625" customWidth="1"/>
    <col min="9" max="9" width="12.7109375" customWidth="1"/>
  </cols>
  <sheetData>
    <row r="2" spans="2:9" x14ac:dyDescent="0.25">
      <c r="B2" s="27" t="s">
        <v>50</v>
      </c>
      <c r="C2" s="28"/>
      <c r="D2" s="28"/>
      <c r="E2" s="28"/>
      <c r="F2" s="28"/>
      <c r="G2" s="28"/>
      <c r="H2" s="28"/>
      <c r="I2" s="28"/>
    </row>
    <row r="3" spans="2:9" x14ac:dyDescent="0.25">
      <c r="B3" s="3" t="s">
        <v>81</v>
      </c>
      <c r="C3" s="3" t="s">
        <v>3</v>
      </c>
      <c r="D3" s="59" t="s">
        <v>60</v>
      </c>
      <c r="E3" s="59" t="s">
        <v>61</v>
      </c>
      <c r="F3" s="59" t="s">
        <v>62</v>
      </c>
      <c r="G3" s="59" t="s">
        <v>82</v>
      </c>
      <c r="H3" s="78" t="s">
        <v>63</v>
      </c>
      <c r="I3" s="4" t="s">
        <v>1</v>
      </c>
    </row>
    <row r="4" spans="2:9" x14ac:dyDescent="0.25">
      <c r="B4" s="79" t="s">
        <v>88</v>
      </c>
      <c r="C4" s="5" t="str">
        <f>'AER Summary'!$C$3</f>
        <v>Request for Early Notice Of Arrangements (NEW)</v>
      </c>
      <c r="D4" s="29">
        <f>'Forecasts by year'!D28</f>
        <v>107150.07792128323</v>
      </c>
      <c r="E4" s="29">
        <f>'Forecasts by year'!E28</f>
        <v>107150.07792128323</v>
      </c>
      <c r="F4" s="29">
        <f>'Forecasts by year'!F28</f>
        <v>108328.72877841731</v>
      </c>
      <c r="G4" s="29">
        <f>'Forecasts by year'!G28</f>
        <v>110834.58893251968</v>
      </c>
      <c r="H4" s="29">
        <f>'Forecasts by year'!H28</f>
        <v>114577.75815600123</v>
      </c>
      <c r="I4" s="162">
        <f>SUM(D4:H4)</f>
        <v>548041.23170950462</v>
      </c>
    </row>
    <row r="5" spans="2:9" x14ac:dyDescent="0.25">
      <c r="B5" s="7" t="s">
        <v>1</v>
      </c>
      <c r="C5" s="8"/>
      <c r="D5" s="9">
        <f>SUM(D4:D4)</f>
        <v>107150.07792128323</v>
      </c>
      <c r="E5" s="9">
        <f>SUM(E4:E4)</f>
        <v>107150.07792128323</v>
      </c>
      <c r="F5" s="9">
        <f>SUM(F4:F4)</f>
        <v>108328.72877841731</v>
      </c>
      <c r="G5" s="9">
        <f>SUM(G4:G4)</f>
        <v>110834.58893251968</v>
      </c>
      <c r="H5" s="9">
        <f>SUM(H4:H4)</f>
        <v>114577.75815600123</v>
      </c>
      <c r="I5" s="9">
        <f>SUM(I4:I4)</f>
        <v>548041.23170950462</v>
      </c>
    </row>
    <row r="6" spans="2:9" x14ac:dyDescent="0.25">
      <c r="B6" s="1"/>
      <c r="C6" s="1"/>
      <c r="D6" s="1"/>
      <c r="E6" s="1"/>
      <c r="F6" s="1"/>
      <c r="G6" s="1"/>
      <c r="H6" s="1"/>
      <c r="I6" s="1"/>
    </row>
    <row r="7" spans="2:9" x14ac:dyDescent="0.25">
      <c r="B7" s="27" t="s">
        <v>27</v>
      </c>
      <c r="C7" s="28"/>
      <c r="D7" s="28"/>
      <c r="E7" s="28"/>
      <c r="F7" s="28"/>
      <c r="G7" s="28"/>
      <c r="H7" s="28"/>
      <c r="I7" s="28"/>
    </row>
    <row r="8" spans="2:9" x14ac:dyDescent="0.25">
      <c r="B8" s="3" t="s">
        <v>81</v>
      </c>
      <c r="C8" s="3" t="s">
        <v>3</v>
      </c>
      <c r="D8" s="59" t="s">
        <v>60</v>
      </c>
      <c r="E8" s="59" t="s">
        <v>61</v>
      </c>
      <c r="F8" s="59" t="s">
        <v>62</v>
      </c>
      <c r="G8" s="59" t="s">
        <v>82</v>
      </c>
      <c r="H8" s="78" t="s">
        <v>63</v>
      </c>
      <c r="I8" s="4" t="s">
        <v>1</v>
      </c>
    </row>
    <row r="9" spans="2:9" x14ac:dyDescent="0.25">
      <c r="B9" s="79" t="s">
        <v>88</v>
      </c>
      <c r="C9" s="5" t="str">
        <f>'AER Summary'!$C$3</f>
        <v>Request for Early Notice Of Arrangements (NEW)</v>
      </c>
      <c r="D9" s="77">
        <v>600</v>
      </c>
      <c r="E9" s="77">
        <v>600</v>
      </c>
      <c r="F9" s="77">
        <v>600</v>
      </c>
      <c r="G9" s="77">
        <v>600</v>
      </c>
      <c r="H9" s="77">
        <v>600</v>
      </c>
      <c r="I9" s="206">
        <f>SUM(D9:H9)</f>
        <v>3000</v>
      </c>
    </row>
    <row r="10" spans="2:9" x14ac:dyDescent="0.25">
      <c r="B10" s="7" t="s">
        <v>17</v>
      </c>
      <c r="C10" s="8"/>
      <c r="D10" s="14">
        <f>SUM(D9:D9)</f>
        <v>600</v>
      </c>
      <c r="E10" s="14">
        <f>SUM(E9:E9)</f>
        <v>600</v>
      </c>
      <c r="F10" s="14">
        <f>SUM(F9:F9)</f>
        <v>600</v>
      </c>
      <c r="G10" s="14">
        <f>SUM(G9:G9)</f>
        <v>600</v>
      </c>
      <c r="H10" s="14">
        <f>SUM(H9:H9)</f>
        <v>600</v>
      </c>
      <c r="I10" s="14">
        <f>SUM(I9:I9)</f>
        <v>3000</v>
      </c>
    </row>
    <row r="11" spans="2:9" x14ac:dyDescent="0.25">
      <c r="B11" s="1"/>
      <c r="C11" s="1"/>
      <c r="D11" s="15"/>
      <c r="E11" s="15"/>
      <c r="F11" s="15"/>
      <c r="G11" s="15"/>
      <c r="H11" s="15"/>
      <c r="I11" s="15"/>
    </row>
    <row r="12" spans="2:9" x14ac:dyDescent="0.25">
      <c r="B12" s="16" t="s">
        <v>6</v>
      </c>
      <c r="C12" s="1"/>
      <c r="D12" s="15"/>
      <c r="E12" s="15"/>
      <c r="F12" s="15"/>
      <c r="G12" s="15"/>
      <c r="H12" s="15"/>
      <c r="I12" s="15"/>
    </row>
    <row r="13" spans="2:9" x14ac:dyDescent="0.25">
      <c r="B13" s="254" t="s">
        <v>83</v>
      </c>
      <c r="C13" s="254"/>
      <c r="D13" s="254"/>
      <c r="E13" s="254"/>
      <c r="F13" s="254"/>
      <c r="G13" s="254"/>
      <c r="H13" s="254"/>
      <c r="I13" s="254"/>
    </row>
    <row r="14" spans="2:9" x14ac:dyDescent="0.25">
      <c r="B14" s="255"/>
      <c r="C14" s="255"/>
      <c r="D14" s="255"/>
      <c r="E14" s="255"/>
      <c r="F14" s="255"/>
      <c r="G14" s="255"/>
      <c r="H14" s="255"/>
      <c r="I14" s="255"/>
    </row>
    <row r="15" spans="2:9" x14ac:dyDescent="0.25">
      <c r="B15" s="1"/>
      <c r="C15" s="1"/>
      <c r="D15" s="15"/>
      <c r="E15" s="15"/>
      <c r="F15" s="15"/>
      <c r="G15" s="15"/>
      <c r="H15" s="15"/>
      <c r="I15" s="15"/>
    </row>
    <row r="16" spans="2:9" x14ac:dyDescent="0.25">
      <c r="B16" s="27" t="s">
        <v>28</v>
      </c>
      <c r="C16" s="28"/>
      <c r="D16" s="28"/>
      <c r="E16" s="28"/>
      <c r="F16" s="28"/>
      <c r="G16" s="28"/>
      <c r="H16" s="28"/>
      <c r="I16" s="28"/>
    </row>
    <row r="17" spans="2:9" x14ac:dyDescent="0.25">
      <c r="B17" s="17" t="s">
        <v>26</v>
      </c>
      <c r="C17" s="18"/>
      <c r="D17" s="18"/>
      <c r="E17" s="18"/>
      <c r="F17" s="18"/>
      <c r="G17" s="18"/>
      <c r="H17" s="18"/>
      <c r="I17" s="18"/>
    </row>
    <row r="18" spans="2:9" x14ac:dyDescent="0.25">
      <c r="B18" s="267" t="s">
        <v>135</v>
      </c>
      <c r="C18" s="238"/>
      <c r="D18" s="238"/>
      <c r="E18" s="238"/>
      <c r="F18" s="238"/>
      <c r="G18" s="238"/>
      <c r="H18" s="238"/>
      <c r="I18" s="238"/>
    </row>
    <row r="19" spans="2:9" x14ac:dyDescent="0.25">
      <c r="B19" s="240"/>
      <c r="C19" s="240"/>
      <c r="D19" s="240"/>
      <c r="E19" s="240"/>
      <c r="F19" s="240"/>
      <c r="G19" s="240"/>
      <c r="H19" s="240"/>
      <c r="I19" s="240"/>
    </row>
    <row r="20" spans="2:9" x14ac:dyDescent="0.25">
      <c r="B20" s="19"/>
      <c r="C20" s="20"/>
      <c r="D20" s="20"/>
      <c r="E20" s="20"/>
      <c r="F20" s="20"/>
      <c r="G20" s="20"/>
      <c r="H20" s="20"/>
      <c r="I20" s="20"/>
    </row>
    <row r="21" spans="2:9" x14ac:dyDescent="0.25">
      <c r="B21" s="1"/>
      <c r="C21" s="1"/>
      <c r="D21" s="1"/>
      <c r="E21" s="1"/>
      <c r="F21" s="1"/>
      <c r="G21" s="1"/>
      <c r="H21" s="1"/>
      <c r="I21" s="1"/>
    </row>
    <row r="22" spans="2:9" x14ac:dyDescent="0.25">
      <c r="B22" s="30" t="s">
        <v>48</v>
      </c>
      <c r="C22" s="31"/>
      <c r="D22" s="256" t="s">
        <v>130</v>
      </c>
      <c r="E22" s="256"/>
      <c r="F22" s="256"/>
      <c r="G22" s="256"/>
      <c r="H22" s="256"/>
      <c r="I22" s="31"/>
    </row>
    <row r="23" spans="2:9" ht="15.75" customHeight="1" x14ac:dyDescent="0.25">
      <c r="B23" s="2" t="s">
        <v>20</v>
      </c>
      <c r="C23" s="21" t="s">
        <v>3</v>
      </c>
      <c r="D23" s="59" t="s">
        <v>60</v>
      </c>
      <c r="E23" s="59" t="s">
        <v>61</v>
      </c>
      <c r="F23" s="59" t="s">
        <v>62</v>
      </c>
      <c r="G23" s="59" t="s">
        <v>82</v>
      </c>
      <c r="H23" s="78" t="s">
        <v>63</v>
      </c>
      <c r="I23" s="22" t="s">
        <v>1</v>
      </c>
    </row>
    <row r="24" spans="2:9" s="192" customFormat="1" x14ac:dyDescent="0.25">
      <c r="B24" s="207" t="s">
        <v>131</v>
      </c>
      <c r="C24" s="208"/>
      <c r="D24" s="76">
        <f>'Forecasts by year'!D8</f>
        <v>61956.358572086996</v>
      </c>
      <c r="E24" s="76">
        <f>'Forecasts by year'!E8</f>
        <v>61956.358572086996</v>
      </c>
      <c r="F24" s="76">
        <f>'Forecasts by year'!F8</f>
        <v>62637.878516379948</v>
      </c>
      <c r="G24" s="76">
        <f>'Forecasts by year'!G8</f>
        <v>64086.817922220842</v>
      </c>
      <c r="H24" s="76">
        <f>'Forecasts by year'!H8</f>
        <v>66251.194646019372</v>
      </c>
      <c r="I24" s="209">
        <f t="shared" ref="I24:I26" si="0">SUM(D24:H24)</f>
        <v>316888.60822879418</v>
      </c>
    </row>
    <row r="25" spans="2:9" s="192" customFormat="1" x14ac:dyDescent="0.25">
      <c r="B25" s="207" t="s">
        <v>132</v>
      </c>
      <c r="C25" s="195"/>
      <c r="D25" s="76">
        <f>'Forecasts by year'!D9</f>
        <v>0</v>
      </c>
      <c r="E25" s="76">
        <f>'Forecasts by year'!E9</f>
        <v>0</v>
      </c>
      <c r="F25" s="76">
        <f>'Forecasts by year'!F9</f>
        <v>0</v>
      </c>
      <c r="G25" s="76">
        <f>'Forecasts by year'!G9</f>
        <v>0</v>
      </c>
      <c r="H25" s="76">
        <f>'Forecasts by year'!H9</f>
        <v>0</v>
      </c>
      <c r="I25" s="209">
        <f t="shared" si="0"/>
        <v>0</v>
      </c>
    </row>
    <row r="26" spans="2:9" s="192" customFormat="1" x14ac:dyDescent="0.25">
      <c r="B26" s="207" t="s">
        <v>100</v>
      </c>
      <c r="C26" s="195"/>
      <c r="D26" s="76">
        <f>'Forecasts by year'!D10</f>
        <v>0</v>
      </c>
      <c r="E26" s="76">
        <f>'Forecasts by year'!E10</f>
        <v>0</v>
      </c>
      <c r="F26" s="76">
        <f>'Forecasts by year'!F10</f>
        <v>0</v>
      </c>
      <c r="G26" s="76">
        <f>'Forecasts by year'!G10</f>
        <v>0</v>
      </c>
      <c r="H26" s="76">
        <f>'Forecasts by year'!H10</f>
        <v>0</v>
      </c>
      <c r="I26" s="209">
        <f t="shared" si="0"/>
        <v>0</v>
      </c>
    </row>
    <row r="27" spans="2:9" s="192" customFormat="1" x14ac:dyDescent="0.25">
      <c r="B27" s="210" t="s">
        <v>133</v>
      </c>
      <c r="C27" s="195"/>
      <c r="D27" s="211">
        <f>'Forecasts by year'!D11</f>
        <v>61956.358572086996</v>
      </c>
      <c r="E27" s="211">
        <f>'Forecasts by year'!E11</f>
        <v>61956.358572086996</v>
      </c>
      <c r="F27" s="211">
        <f>'Forecasts by year'!F11</f>
        <v>62637.878516379948</v>
      </c>
      <c r="G27" s="211">
        <f>'Forecasts by year'!G11</f>
        <v>64086.817922220842</v>
      </c>
      <c r="H27" s="211">
        <f>'Forecasts by year'!H11</f>
        <v>66251.194646019372</v>
      </c>
      <c r="I27" s="209">
        <f>SUM(D27:H27)</f>
        <v>316888.60822879418</v>
      </c>
    </row>
    <row r="28" spans="2:9" x14ac:dyDescent="0.25">
      <c r="B28" s="6" t="s">
        <v>104</v>
      </c>
      <c r="C28" s="11"/>
      <c r="D28" s="76">
        <f>'Forecasts by year'!D12</f>
        <v>28867.116211409873</v>
      </c>
      <c r="E28" s="76">
        <f>'Forecasts by year'!E12</f>
        <v>28867.116211409873</v>
      </c>
      <c r="F28" s="76">
        <f>'Forecasts by year'!F12</f>
        <v>29184.654489735378</v>
      </c>
      <c r="G28" s="76">
        <f>'Forecasts by year'!G12</f>
        <v>29859.753917391936</v>
      </c>
      <c r="H28" s="76">
        <f>'Forecasts by year'!H12</f>
        <v>30868.194630357135</v>
      </c>
      <c r="I28" s="209">
        <f>SUM(D28:H28)</f>
        <v>147646.8354603042</v>
      </c>
    </row>
    <row r="29" spans="2:9" x14ac:dyDescent="0.25">
      <c r="B29" s="6" t="s">
        <v>105</v>
      </c>
      <c r="C29" s="5"/>
      <c r="D29" s="76">
        <f>'Forecasts by year'!D13</f>
        <v>9936.411170578871</v>
      </c>
      <c r="E29" s="76">
        <f>'Forecasts by year'!E13</f>
        <v>9936.411170578871</v>
      </c>
      <c r="F29" s="76">
        <f>'Forecasts by year'!F13</f>
        <v>10045.711693455236</v>
      </c>
      <c r="G29" s="76">
        <f>'Forecasts by year'!G13</f>
        <v>10278.089096348242</v>
      </c>
      <c r="H29" s="76">
        <f>'Forecasts by year'!H13</f>
        <v>10625.206608599547</v>
      </c>
      <c r="I29" s="209">
        <f>SUM(D29:H29)</f>
        <v>50821.829739560766</v>
      </c>
    </row>
    <row r="30" spans="2:9" x14ac:dyDescent="0.25">
      <c r="B30" s="6" t="s">
        <v>121</v>
      </c>
      <c r="C30" s="5"/>
      <c r="D30" s="76">
        <f>'Forecasts by year'!D14</f>
        <v>6390.1919672074837</v>
      </c>
      <c r="E30" s="76">
        <f>'Forecasts by year'!E14</f>
        <v>6390.1919672074837</v>
      </c>
      <c r="F30" s="76">
        <f>'Forecasts by year'!F14</f>
        <v>6460.4840788467645</v>
      </c>
      <c r="G30" s="76">
        <f>'Forecasts by year'!G14</f>
        <v>6609.9279965586484</v>
      </c>
      <c r="H30" s="76">
        <f>'Forecasts by year'!H14</f>
        <v>6833.1622710251813</v>
      </c>
      <c r="I30" s="209">
        <f>SUM(D30:H30)</f>
        <v>32683.95828084556</v>
      </c>
    </row>
    <row r="31" spans="2:9" x14ac:dyDescent="0.25">
      <c r="B31" s="23" t="s">
        <v>1</v>
      </c>
      <c r="C31" s="24"/>
      <c r="D31" s="25">
        <f>SUM(D27:D30)</f>
        <v>107150.07792128323</v>
      </c>
      <c r="E31" s="25">
        <f t="shared" ref="E31:H31" si="1">SUM(E27:E30)</f>
        <v>107150.07792128323</v>
      </c>
      <c r="F31" s="25">
        <f t="shared" si="1"/>
        <v>108328.72877841732</v>
      </c>
      <c r="G31" s="25">
        <f t="shared" si="1"/>
        <v>110834.58893251966</v>
      </c>
      <c r="H31" s="25">
        <f t="shared" si="1"/>
        <v>114577.75815600123</v>
      </c>
      <c r="I31" s="26">
        <f>SUM(I27:I30)</f>
        <v>548041.23170950473</v>
      </c>
    </row>
  </sheetData>
  <mergeCells count="3">
    <mergeCell ref="B13:I14"/>
    <mergeCell ref="B18:I19"/>
    <mergeCell ref="D22:H2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AER Summary</vt:lpstr>
      <vt:lpstr>Service Description</vt:lpstr>
      <vt:lpstr>Operating Costs</vt:lpstr>
      <vt:lpstr>Proposed price</vt:lpstr>
      <vt:lpstr>Historical Revenue</vt:lpstr>
      <vt:lpstr>Forecasts by year</vt:lpstr>
      <vt:lpstr>Forecast Revenue - Costs</vt:lpstr>
    </vt:vector>
  </TitlesOfParts>
  <Company>Ausgrid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t53572</dc:creator>
  <cp:lastModifiedBy>Timothy Peters</cp:lastModifiedBy>
  <cp:lastPrinted>2017-08-29T06:11:46Z</cp:lastPrinted>
  <dcterms:created xsi:type="dcterms:W3CDTF">2013-06-17T01:25:32Z</dcterms:created>
  <dcterms:modified xsi:type="dcterms:W3CDTF">2018-04-17T03:54:30Z</dcterms:modified>
</cp:coreProperties>
</file>