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4_Access Permits, Oversight &amp; Facilitation\"/>
    </mc:Choice>
  </mc:AlternateContent>
  <xr:revisionPtr revIDLastSave="0" documentId="13_ncr:1_{48E9A5D4-5CFD-46F1-A40D-1DC042D8CBBE}" xr6:coauthVersionLast="28" xr6:coauthVersionMax="28" xr10:uidLastSave="{00000000-0000-0000-0000-000000000000}"/>
  <bookViews>
    <workbookView xWindow="120" yWindow="15" windowWidth="19440" windowHeight="11760" tabRatio="574"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L7" i="17" l="1"/>
  <c r="M7" i="17"/>
  <c r="N7" i="17"/>
  <c r="O7" i="17"/>
  <c r="K7" i="17"/>
  <c r="E7" i="17"/>
  <c r="E25" i="17" s="1"/>
  <c r="F7" i="17"/>
  <c r="F25" i="17" s="1"/>
  <c r="G7" i="17"/>
  <c r="G25" i="17" s="1"/>
  <c r="H7" i="17"/>
  <c r="H25" i="17" s="1"/>
  <c r="D7" i="17"/>
  <c r="H5" i="17" l="1"/>
  <c r="G5" i="17"/>
  <c r="F5" i="17"/>
  <c r="E5" i="17"/>
  <c r="D5" i="17"/>
  <c r="H2" i="17"/>
  <c r="G2" i="17"/>
  <c r="F2" i="17"/>
  <c r="E2" i="17"/>
  <c r="D2" i="17"/>
  <c r="H1" i="17"/>
  <c r="G1" i="17"/>
  <c r="F1" i="17"/>
  <c r="E1" i="17"/>
  <c r="D1" i="17"/>
  <c r="D7" i="11"/>
  <c r="D9" i="8" l="1"/>
  <c r="E7" i="11" l="1"/>
  <c r="I7" i="11" s="1"/>
  <c r="D8" i="8"/>
  <c r="D7" i="8" s="1"/>
  <c r="E25" i="16"/>
  <c r="F25" i="16"/>
  <c r="G25" i="16"/>
  <c r="H25" i="16"/>
  <c r="E26" i="16"/>
  <c r="F26" i="16"/>
  <c r="G26" i="16"/>
  <c r="H26" i="16"/>
  <c r="E28" i="16"/>
  <c r="F28" i="16"/>
  <c r="G28" i="16"/>
  <c r="H28" i="16"/>
  <c r="D26" i="16"/>
  <c r="D28" i="16"/>
  <c r="D25" i="16"/>
  <c r="I26" i="16" l="1"/>
  <c r="I25" i="16"/>
  <c r="E17" i="17"/>
  <c r="E31" i="16" s="1"/>
  <c r="F17" i="17"/>
  <c r="F31" i="16" s="1"/>
  <c r="G17" i="17"/>
  <c r="G31" i="16" s="1"/>
  <c r="H17" i="17"/>
  <c r="H31" i="16" s="1"/>
  <c r="D17" i="17"/>
  <c r="D31" i="16" s="1"/>
  <c r="D25" i="17"/>
  <c r="D13" i="17" s="1"/>
  <c r="K25" i="17"/>
  <c r="L25" i="17" s="1"/>
  <c r="M25" i="17" s="1"/>
  <c r="N25" i="17" s="1"/>
  <c r="O25" i="17" s="1"/>
  <c r="K24" i="17"/>
  <c r="L24" i="17" s="1"/>
  <c r="M24" i="17" s="1"/>
  <c r="N24" i="17" s="1"/>
  <c r="O24" i="17" s="1"/>
  <c r="D24" i="17"/>
  <c r="E24" i="17" s="1"/>
  <c r="F24" i="17" s="1"/>
  <c r="G24" i="17" s="1"/>
  <c r="H24" i="17" s="1"/>
  <c r="O5" i="17"/>
  <c r="M5" i="17"/>
  <c r="K5" i="17"/>
  <c r="O1" i="17"/>
  <c r="N1" i="17"/>
  <c r="M1" i="17"/>
  <c r="L1" i="17"/>
  <c r="I31" i="16" l="1"/>
  <c r="D23" i="17"/>
  <c r="D26" i="17" s="1"/>
  <c r="K1" i="17"/>
  <c r="N5" i="17"/>
  <c r="L5" i="17"/>
  <c r="K23" i="17" l="1"/>
  <c r="E23" i="17"/>
  <c r="E26" i="17" s="1"/>
  <c r="F23" i="17" l="1"/>
  <c r="F26" i="17" s="1"/>
  <c r="D16" i="17"/>
  <c r="D30" i="16" s="1"/>
  <c r="K27" i="17"/>
  <c r="L23" i="17"/>
  <c r="G23" i="17" l="1"/>
  <c r="G26" i="17" s="1"/>
  <c r="M23" i="17"/>
  <c r="L27" i="17"/>
  <c r="E16" i="17" l="1"/>
  <c r="E30" i="16" s="1"/>
  <c r="H23" i="17"/>
  <c r="H26" i="17" s="1"/>
  <c r="N23" i="17"/>
  <c r="M27" i="17"/>
  <c r="F16" i="17" l="1"/>
  <c r="F30" i="16" s="1"/>
  <c r="N27" i="17"/>
  <c r="O23" i="17"/>
  <c r="O27" i="17" s="1"/>
  <c r="G16" i="17" l="1"/>
  <c r="G30" i="16" s="1"/>
  <c r="H16" i="17"/>
  <c r="H30" i="16" l="1"/>
  <c r="I30" i="16" s="1"/>
  <c r="E9" i="11" l="1"/>
  <c r="F9" i="11"/>
  <c r="C10" i="16"/>
  <c r="G9" i="11" l="1"/>
  <c r="H9" i="11"/>
  <c r="I15" i="13"/>
  <c r="I16" i="13"/>
  <c r="I14" i="13"/>
  <c r="G17" i="13"/>
  <c r="H17" i="13"/>
  <c r="I7" i="13"/>
  <c r="I8" i="13"/>
  <c r="I9" i="13"/>
  <c r="I6" i="13"/>
  <c r="G10" i="13"/>
  <c r="H10" i="13"/>
  <c r="I14" i="15"/>
  <c r="I13" i="15"/>
  <c r="G15" i="15"/>
  <c r="H15" i="15"/>
  <c r="I5" i="15"/>
  <c r="I6" i="15"/>
  <c r="I7" i="15"/>
  <c r="I8" i="15"/>
  <c r="I4" i="15"/>
  <c r="G9" i="15"/>
  <c r="H9" i="15"/>
  <c r="I9" i="11" l="1"/>
  <c r="F15" i="15" l="1"/>
  <c r="E15" i="15"/>
  <c r="D15" i="15"/>
  <c r="I15" i="15" l="1"/>
  <c r="E9" i="15"/>
  <c r="D9" i="15"/>
  <c r="H11" i="16"/>
  <c r="G11" i="16"/>
  <c r="F11" i="16"/>
  <c r="E11" i="16"/>
  <c r="I10" i="16"/>
  <c r="C5" i="16"/>
  <c r="F17" i="13"/>
  <c r="E17" i="13"/>
  <c r="D17" i="13"/>
  <c r="F10" i="13"/>
  <c r="E10" i="13"/>
  <c r="D10" i="13"/>
  <c r="F59" i="8" l="1"/>
  <c r="G59" i="8"/>
  <c r="E59" i="8"/>
  <c r="D59" i="8"/>
  <c r="I11" i="16"/>
  <c r="I10" i="13"/>
  <c r="I17" i="13"/>
  <c r="F9" i="15"/>
  <c r="D11" i="16"/>
  <c r="C59" i="8" l="1"/>
  <c r="I9" i="15"/>
  <c r="D3" i="9" l="1"/>
  <c r="H59" i="8" l="1"/>
  <c r="G4" i="17" l="1"/>
  <c r="F4" i="17"/>
  <c r="E4" i="17"/>
  <c r="H4" i="17"/>
  <c r="D4" i="17"/>
  <c r="O4" i="17" l="1"/>
  <c r="O29" i="17" s="1"/>
  <c r="L4" i="17"/>
  <c r="L29" i="17" s="1"/>
  <c r="M4" i="17"/>
  <c r="M29" i="17" s="1"/>
  <c r="K4" i="17"/>
  <c r="K29" i="17" s="1"/>
  <c r="N4" i="17"/>
  <c r="N29" i="17" s="1"/>
  <c r="H3" i="17" l="1"/>
  <c r="O3" i="17" s="1"/>
  <c r="O28" i="17" s="1"/>
  <c r="O30" i="17" s="1"/>
  <c r="O31" i="17" s="1"/>
  <c r="D3" i="17"/>
  <c r="K3" i="17" s="1"/>
  <c r="K28" i="17" s="1"/>
  <c r="K30" i="17" s="1"/>
  <c r="K31" i="17" s="1"/>
  <c r="G3" i="17"/>
  <c r="N3" i="17" s="1"/>
  <c r="N28" i="17" s="1"/>
  <c r="N30" i="17" s="1"/>
  <c r="N31" i="17" s="1"/>
  <c r="F3" i="17"/>
  <c r="M3" i="17" s="1"/>
  <c r="M28" i="17" s="1"/>
  <c r="M30" i="17" s="1"/>
  <c r="M31" i="17" s="1"/>
  <c r="E3" i="17"/>
  <c r="L3" i="17" s="1"/>
  <c r="L28" i="17" s="1"/>
  <c r="L30" i="17" s="1"/>
  <c r="L31" i="17" s="1"/>
  <c r="D29" i="17" l="1"/>
  <c r="D18" i="17" s="1"/>
  <c r="D32" i="16" s="1"/>
  <c r="D27" i="16"/>
  <c r="D30" i="17" l="1"/>
  <c r="D32" i="17" s="1"/>
  <c r="D5" i="16" s="1"/>
  <c r="D6" i="16" s="1"/>
  <c r="C45" i="8"/>
  <c r="D15" i="17"/>
  <c r="D19" i="17" l="1"/>
  <c r="D20" i="17" s="1"/>
  <c r="D29" i="16"/>
  <c r="D33" i="16" l="1"/>
  <c r="C43" i="8"/>
  <c r="C47" i="8" l="1"/>
  <c r="G13" i="17"/>
  <c r="E29" i="17"/>
  <c r="G27" i="16" l="1"/>
  <c r="G15" i="17"/>
  <c r="G29" i="16" s="1"/>
  <c r="F43" i="8" s="1"/>
  <c r="F13" i="17"/>
  <c r="F27" i="16" s="1"/>
  <c r="F29" i="17"/>
  <c r="F18" i="17" s="1"/>
  <c r="F32" i="16" s="1"/>
  <c r="E45" i="8" s="1"/>
  <c r="H29" i="17"/>
  <c r="H18" i="17" s="1"/>
  <c r="H32" i="16" s="1"/>
  <c r="G45" i="8" s="1"/>
  <c r="G29" i="17"/>
  <c r="G18" i="17" s="1"/>
  <c r="G32" i="16" s="1"/>
  <c r="F45" i="8" s="1"/>
  <c r="H13" i="17"/>
  <c r="E13" i="17"/>
  <c r="E18" i="17"/>
  <c r="E32" i="16" s="1"/>
  <c r="F47" i="8" l="1"/>
  <c r="G19" i="17"/>
  <c r="G30" i="17"/>
  <c r="G32" i="17" s="1"/>
  <c r="G5" i="16" s="1"/>
  <c r="G6" i="16" s="1"/>
  <c r="F30" i="17"/>
  <c r="F32" i="17" s="1"/>
  <c r="F5" i="16" s="1"/>
  <c r="F6" i="16" s="1"/>
  <c r="G33" i="16"/>
  <c r="F15" i="17"/>
  <c r="F29" i="16" s="1"/>
  <c r="H30" i="17"/>
  <c r="H32" i="17" s="1"/>
  <c r="H5" i="16" s="1"/>
  <c r="H6" i="16" s="1"/>
  <c r="I32" i="16"/>
  <c r="D45" i="8"/>
  <c r="H45" i="8" s="1"/>
  <c r="E15" i="17"/>
  <c r="E27" i="16"/>
  <c r="E30" i="17"/>
  <c r="E32" i="17" s="1"/>
  <c r="E5" i="16" s="1"/>
  <c r="H15" i="17"/>
  <c r="H27" i="16"/>
  <c r="G20" i="17" l="1"/>
  <c r="I27" i="16"/>
  <c r="F19" i="17"/>
  <c r="F20" i="17" s="1"/>
  <c r="E6" i="16"/>
  <c r="I5" i="16"/>
  <c r="I6" i="16" s="1"/>
  <c r="H19" i="17"/>
  <c r="H20" i="17" s="1"/>
  <c r="H29" i="16"/>
  <c r="F33" i="16"/>
  <c r="E43" i="8"/>
  <c r="E47" i="8" s="1"/>
  <c r="E29" i="16"/>
  <c r="E19" i="17"/>
  <c r="E20" i="17" s="1"/>
  <c r="D43" i="8" l="1"/>
  <c r="I29" i="16"/>
  <c r="I33" i="16" s="1"/>
  <c r="E33" i="16"/>
  <c r="H33" i="16"/>
  <c r="G43" i="8"/>
  <c r="G47" i="8" s="1"/>
  <c r="D47" i="8" l="1"/>
  <c r="H43" i="8"/>
  <c r="H47" i="8" s="1"/>
</calcChain>
</file>

<file path=xl/sharedStrings.xml><?xml version="1.0" encoding="utf-8"?>
<sst xmlns="http://schemas.openxmlformats.org/spreadsheetml/2006/main" count="226" uniqueCount="139">
  <si>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</si>
  <si>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</si>
  <si>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</si>
  <si>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</si>
  <si>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</si>
  <si>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</si>
  <si>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</si>
  <si>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</si>
  <si>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</si>
  <si>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</si>
  <si>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</si>
  <si>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</si>
  <si>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</si>
  <si>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</si>
  <si>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</si>
  <si>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</si>
  <si>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</si>
  <si>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</si>
  <si>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</si>
  <si>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</si>
  <si>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</si>
  <si>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</si>
  <si>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</si>
  <si>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</si>
  <si>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</si>
  <si>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</si>
  <si>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</si>
  <si>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</si>
  <si>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</si>
  <si>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</si>
  <si>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</si>
  <si>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</si>
  <si>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</si>
  <si>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</si>
  <si>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</si>
  <si>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</si>
  <si>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</si>
  <si>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</si>
  <si>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</si>
  <si>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</si>
  <si>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</si>
  <si>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</si>
  <si>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</si>
  <si>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</si>
  <si>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</si>
  <si>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</si>
  <si>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</si>
  <si>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</si>
  <si>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</si>
  <si>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</si>
  <si>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</si>
  <si>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</si>
  <si>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</si>
  <si>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</si>
  <si>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</si>
  <si>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</si>
  <si>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</si>
  <si>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</si>
  <si>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</si>
  <si>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Sale of approved materials / equipment to ASP's (NEW)</t>
  </si>
  <si>
    <t>Access permits, oversight and facilitation
Activities include:
·a distributor issuing access permits or clearances to work to a person authorised to work on or near distribution systems including high and low voltage.
·a distributor issuing confined space entry permits and associated safe entry equipment to a person authorised to enter a confined space.
·a distributor providing access to switch rooms, substations and the like to a non-LNSP party who is accompanied and supervised by a distributor's staff member. May also include a distributor providing safe entry equipment (fall-arrest) to enter difficult access areas. 
·specialist services (which may involve design related activities and oversight/inspections of works) where the design or construction is non-standard, technically complex or environmentally sensitive and any enquiries related to distributor assets. 
·facilitation of generator connection and operation of the network.
·facilitation of activities within clearances of distributor’s assets, including physical and electrical isolation of assets.
·provision of approved materials/equipment to ASPs for connection assets that will become part of the shared distribution network.
·assessing an application from an ASP or manufacturer to consider approval of alternative material and equipment items that are not specified in the distributor’s approved materials list.</t>
  </si>
  <si>
    <t>Sale of approved materials / equipment to ASP's</t>
  </si>
  <si>
    <t>New Service</t>
  </si>
  <si>
    <t xml:space="preserve"> - </t>
  </si>
  <si>
    <t xml:space="preserve">Existing Service Description (2014 - 19) </t>
  </si>
  <si>
    <t>Bottom Up Estimation</t>
  </si>
  <si>
    <t>Supply of Materials</t>
  </si>
  <si>
    <t>Projected Volumes for FY2019-24 Regulatory Period</t>
  </si>
  <si>
    <t>Project Code</t>
  </si>
  <si>
    <t>Operating Costs (on IO's, work orders, cost objects, cost centres)</t>
  </si>
  <si>
    <t>FY22/23</t>
  </si>
  <si>
    <t xml:space="preserve">Historical Costs - </t>
  </si>
  <si>
    <t>Historical operating costs referenced from ANS P&amp;L Report.</t>
  </si>
  <si>
    <r>
      <t xml:space="preserve">
</t>
    </r>
    <r>
      <rPr>
        <sz val="10"/>
        <color rgb="FFFF0000"/>
        <rFont val="Arial"/>
        <family val="2"/>
      </rPr>
      <t xml:space="preserve"> New Service</t>
    </r>
  </si>
  <si>
    <t>FY17/18</t>
  </si>
  <si>
    <t>FY18/19</t>
  </si>
  <si>
    <t>New ANS Service. No historical operating costs available.</t>
  </si>
  <si>
    <t xml:space="preserve">New ANS Service. </t>
  </si>
  <si>
    <t>Stores / Logistics Officer</t>
  </si>
  <si>
    <r>
      <t xml:space="preserve">
</t>
    </r>
    <r>
      <rPr>
        <b/>
        <sz val="11"/>
        <color theme="1"/>
        <rFont val="Calibri"/>
        <family val="2"/>
        <scheme val="minor"/>
      </rPr>
      <t xml:space="preserve">Sale of approved materials / equipment to ASP's </t>
    </r>
    <r>
      <rPr>
        <sz val="11"/>
        <color theme="1"/>
        <rFont val="Calibri"/>
        <family val="2"/>
        <scheme val="minor"/>
      </rPr>
      <t xml:space="preserve">
Provision of approved materials/equipment to ASPs for connection assets that will become part of the shared distribution network.</t>
    </r>
  </si>
  <si>
    <t>Proposed Fee ($2018/19 - Excl GST)</t>
  </si>
  <si>
    <t>Total Direct Costs $2018/19</t>
  </si>
  <si>
    <t>Total Indirect Costs $2018/19</t>
  </si>
  <si>
    <t>TOTAL COSTS $2018/19</t>
  </si>
  <si>
    <t>Materials</t>
  </si>
  <si>
    <t>Material Price</t>
  </si>
  <si>
    <t>Material Price Oncost %</t>
  </si>
  <si>
    <t>Direct cost per service</t>
  </si>
  <si>
    <t>Overheads</t>
  </si>
  <si>
    <t>Non-system charge</t>
  </si>
  <si>
    <t>FY2019 Fully Loaded Cost per service</t>
  </si>
  <si>
    <t>Real $2018-19</t>
  </si>
  <si>
    <t>Per service</t>
  </si>
  <si>
    <t>Labour escalation</t>
  </si>
  <si>
    <t>Contractor rate increase</t>
  </si>
  <si>
    <t>Overhead rate</t>
  </si>
  <si>
    <t>Average non-system charge</t>
  </si>
  <si>
    <t>WACC rate</t>
  </si>
  <si>
    <t>ORDINARY LABOUR TIME</t>
  </si>
  <si>
    <t>OVERTIME</t>
  </si>
  <si>
    <t>Real 2018-19 including escalation</t>
  </si>
  <si>
    <t>9.4 Rectification works of private aerial mains defects</t>
  </si>
  <si>
    <t>2019-20</t>
  </si>
  <si>
    <t>2020-21</t>
  </si>
  <si>
    <t>2021-22</t>
  </si>
  <si>
    <t>2022-23</t>
  </si>
  <si>
    <t>2023-24</t>
  </si>
  <si>
    <t>Direct Labour Rate (incl on-costs)</t>
  </si>
  <si>
    <t>Fleet rate</t>
  </si>
  <si>
    <t>Contractor costs</t>
  </si>
  <si>
    <t>Total before OHDs, non-system &amp; margin</t>
  </si>
  <si>
    <t>Profit margin</t>
  </si>
  <si>
    <t>Fully Loaded Costs</t>
  </si>
  <si>
    <t>Forecast revenue (check)</t>
  </si>
  <si>
    <t>Fully Loaded Cost per service</t>
  </si>
  <si>
    <t>Forecast revenue</t>
  </si>
  <si>
    <t>Materials $</t>
  </si>
  <si>
    <t>Forecast material costs</t>
  </si>
  <si>
    <t>Real 2018-19 (including labour escalation)</t>
  </si>
  <si>
    <t>Labour</t>
  </si>
  <si>
    <t>Fleet</t>
  </si>
  <si>
    <t>Contractor</t>
  </si>
  <si>
    <t>Total costs before OHDs, non-system and margin</t>
  </si>
  <si>
    <t xml:space="preserve">Sale of approved materials to ASP's previously unclassified service with annual sales of approx $5M / yr. 
</t>
  </si>
  <si>
    <t>Fixed Fee</t>
  </si>
  <si>
    <t>Sale of approved materials / equipment (Fixed Fee)</t>
  </si>
  <si>
    <t xml:space="preserve">Cost </t>
  </si>
  <si>
    <t>n/a</t>
  </si>
  <si>
    <t>Profit margin (15%) per service</t>
  </si>
  <si>
    <t>Material Supply 
[(Purchase Price + Materials On-cost) + Margin</t>
  </si>
  <si>
    <t>Contestable Margin Rate</t>
  </si>
  <si>
    <t>Profit margin (Contestable Margin) per service</t>
  </si>
  <si>
    <t>Stores Oncost</t>
  </si>
  <si>
    <t xml:space="preserve">Margin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</si>
  <si>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</si>
  <si>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Materials (Incl.Oncosts)</t>
  </si>
  <si>
    <t>Materials (Incl. Oncosts)</t>
  </si>
  <si>
    <t xml:space="preserve">Material Oncost </t>
  </si>
  <si>
    <t>Note - Cost does not receive OH therefore not included within Direct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</si>
</sst>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2" formatCode="_(* #,##0_);_(* \(#,##0\);_(* &quot;-&quot;??_);_(@_)"/>
  </numFmts>
  <fonts count="42" x14ac:knownFonts="1">
    <font>
      <sz val="11"/>
      <color theme="1"/>
      <name val="Calibri"/>
      <family val="2"/>
      <scheme val="minor"/>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1"/>
      <color theme="1"/>
      <name val="Calibri"/>
      <family val="2"/>
      <scheme val="minor"/>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color theme="1"/>
      <name val="Arial"/>
      <family val="2"/>
    </font>
    <font>
      <b/>
      <sz val="7"/>
      <name val="Arial"/>
      <family val="2"/>
    </font>
    <font>
      <sz val="10"/>
      <name val="Arial"/>
      <family val="2"/>
    </font>
    <font>
      <sz val="10"/>
      <color rgb="FFFF0000"/>
      <name val="Arial"/>
      <family val="2"/>
    </font>
    <font>
      <sz val="10"/>
      <color rgb="FF0065A6"/>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6">
    <xf numFmtId="0" fontId="0" fillId="0" borderId="0"/>
    <xf numFmtId="9" fontId="2" fillId="0" borderId="0" applyFont="0" applyFill="0" applyBorder="0" applyAlignment="0" applyProtection="0"/>
    <xf numFmtId="165" fontId="2"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0" fontId="4" fillId="0" borderId="0"/>
  </cellStyleXfs>
  <cellXfs count="267">
    <xf numFmtId="0" fontId="0" fillId="0" borderId="0" xfId="0"/>
    <xf numFmtId="0" fontId="1" fillId="0" borderId="0" xfId="0" applyFont="1"/>
    <xf numFmtId="0" fontId="7" fillId="5" borderId="3" xfId="0" applyFont="1" applyFill="1" applyBorder="1"/>
    <xf numFmtId="0" fontId="7" fillId="5" borderId="8" xfId="0" applyFont="1" applyFill="1" applyBorder="1" applyAlignment="1">
      <alignment horizontal="right"/>
    </xf>
    <xf numFmtId="0" fontId="1" fillId="4" borderId="4"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1" fillId="4" borderId="5" xfId="0" applyFont="1" applyFill="1" applyBorder="1"/>
    <xf numFmtId="3" fontId="1" fillId="4" borderId="4" xfId="0" applyNumberFormat="1" applyFont="1" applyFill="1" applyBorder="1"/>
    <xf numFmtId="0" fontId="1"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1" fillId="4" borderId="0" xfId="0" quotePrefix="1" applyFont="1" applyFill="1" applyBorder="1" applyAlignment="1">
      <alignment vertical="top"/>
    </xf>
    <xf numFmtId="0" fontId="1"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1" fillId="10" borderId="4" xfId="0" applyFont="1" applyFill="1" applyBorder="1"/>
    <xf numFmtId="167" fontId="1" fillId="10" borderId="4" xfId="2" applyNumberFormat="1" applyFont="1" applyFill="1" applyBorder="1"/>
    <xf numFmtId="0" fontId="1" fillId="10" borderId="4" xfId="0" applyFont="1" applyFill="1" applyBorder="1" applyAlignment="1">
      <alignment wrapText="1"/>
    </xf>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1" fillId="0" borderId="0" xfId="0" applyFont="1" applyAlignment="1">
      <alignment horizontal="left" indent="15"/>
    </xf>
    <xf numFmtId="0" fontId="1" fillId="0" borderId="0" xfId="0" applyFont="1" applyFill="1"/>
    <xf numFmtId="0" fontId="7" fillId="9"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1" fillId="0" borderId="0" xfId="0" applyFont="1" applyAlignment="1">
      <alignment horizontal="left"/>
    </xf>
    <xf numFmtId="0" fontId="1" fillId="0" borderId="0" xfId="0" applyFont="1" applyFill="1" applyAlignment="1">
      <alignment horizontal="left"/>
    </xf>
    <xf numFmtId="0" fontId="11" fillId="0" borderId="0" xfId="0" applyFont="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1" fillId="4" borderId="8" xfId="0" quotePrefix="1" applyFont="1" applyFill="1" applyBorder="1" applyAlignment="1">
      <alignment vertical="top"/>
    </xf>
    <xf numFmtId="0" fontId="7" fillId="5" borderId="4" xfId="0" applyFont="1" applyFill="1" applyBorder="1" applyAlignment="1">
      <alignment horizontal="center"/>
    </xf>
    <xf numFmtId="0" fontId="7" fillId="5" borderId="7" xfId="0" applyFont="1" applyFill="1" applyBorder="1" applyAlignment="1">
      <alignment horizontal="center"/>
    </xf>
    <xf numFmtId="167" fontId="1" fillId="10" borderId="5" xfId="2" applyNumberFormat="1" applyFont="1" applyFill="1" applyBorder="1" applyAlignment="1">
      <alignment horizontal="center"/>
    </xf>
    <xf numFmtId="3" fontId="1" fillId="10" borderId="4" xfId="0" applyNumberFormat="1" applyFont="1" applyFill="1" applyBorder="1"/>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9" fillId="10" borderId="4" xfId="0" applyFont="1" applyFill="1" applyBorder="1" applyAlignment="1">
      <alignment horizontal="left"/>
    </xf>
    <xf numFmtId="0" fontId="13" fillId="0" borderId="0" xfId="0" applyFont="1"/>
    <xf numFmtId="0" fontId="15" fillId="8" borderId="8" xfId="0" applyNumberFormat="1" applyFont="1" applyFill="1" applyBorder="1" applyAlignment="1">
      <alignment horizontal="left"/>
    </xf>
    <xf numFmtId="0" fontId="13" fillId="0" borderId="0" xfId="0" applyFont="1" applyFill="1"/>
    <xf numFmtId="0" fontId="14" fillId="0" borderId="0" xfId="0" applyFont="1" applyFill="1" applyAlignment="1">
      <alignment horizontal="left"/>
    </xf>
    <xf numFmtId="0" fontId="14" fillId="0" borderId="0" xfId="0" applyFont="1" applyFill="1" applyAlignment="1">
      <alignment horizontal="center"/>
    </xf>
    <xf numFmtId="2" fontId="14" fillId="0" borderId="0" xfId="0" applyNumberFormat="1" applyFont="1" applyFill="1" applyAlignment="1">
      <alignment horizontal="center"/>
    </xf>
    <xf numFmtId="0" fontId="14" fillId="8" borderId="9" xfId="0" applyFont="1" applyFill="1" applyBorder="1" applyAlignment="1">
      <alignment horizontal="center" vertical="center"/>
    </xf>
    <xf numFmtId="0" fontId="13" fillId="0" borderId="0" xfId="0" applyFont="1" applyBorder="1"/>
    <xf numFmtId="0" fontId="17" fillId="10" borderId="9" xfId="0" applyFont="1" applyFill="1" applyBorder="1" applyAlignment="1">
      <alignment horizontal="center" vertical="center"/>
    </xf>
    <xf numFmtId="10" fontId="17" fillId="10" borderId="10" xfId="0" applyNumberFormat="1" applyFont="1" applyFill="1" applyBorder="1" applyAlignment="1">
      <alignment horizontal="center" vertical="center"/>
    </xf>
    <xf numFmtId="0" fontId="17" fillId="10" borderId="10" xfId="0" applyFont="1" applyFill="1" applyBorder="1" applyAlignment="1">
      <alignment horizontal="left" vertical="center"/>
    </xf>
    <xf numFmtId="0" fontId="13" fillId="0" borderId="6" xfId="0" applyFont="1" applyBorder="1"/>
    <xf numFmtId="0" fontId="18" fillId="0" borderId="0" xfId="0" applyFont="1"/>
    <xf numFmtId="0" fontId="18" fillId="0" borderId="0" xfId="0" applyFont="1" applyAlignment="1">
      <alignment horizontal="center"/>
    </xf>
    <xf numFmtId="2" fontId="18" fillId="0" borderId="0" xfId="0" applyNumberFormat="1" applyFont="1" applyBorder="1" applyAlignment="1">
      <alignment horizontal="center"/>
    </xf>
    <xf numFmtId="0" fontId="13" fillId="0" borderId="0" xfId="0" applyFont="1" applyAlignment="1">
      <alignment horizontal="center"/>
    </xf>
    <xf numFmtId="2" fontId="13" fillId="0" borderId="0" xfId="0" applyNumberFormat="1" applyFont="1" applyAlignment="1">
      <alignment horizontal="center"/>
    </xf>
    <xf numFmtId="0" fontId="13" fillId="0" borderId="0" xfId="0" applyFont="1" applyBorder="1" applyAlignment="1">
      <alignment horizontal="center"/>
    </xf>
    <xf numFmtId="2" fontId="13" fillId="0" borderId="0" xfId="0" applyNumberFormat="1" applyFont="1" applyBorder="1" applyAlignment="1">
      <alignment horizontal="center"/>
    </xf>
    <xf numFmtId="169" fontId="16" fillId="9" borderId="3" xfId="0" applyNumberFormat="1" applyFont="1" applyFill="1" applyBorder="1" applyAlignment="1">
      <alignment horizontal="left"/>
    </xf>
    <xf numFmtId="2" fontId="13" fillId="0" borderId="0" xfId="0" applyNumberFormat="1" applyFont="1" applyFill="1" applyBorder="1" applyAlignment="1">
      <alignment horizontal="center"/>
    </xf>
    <xf numFmtId="10" fontId="17" fillId="10" borderId="9" xfId="0" applyNumberFormat="1" applyFont="1" applyFill="1" applyBorder="1" applyAlignment="1">
      <alignment horizontal="center" vertical="center"/>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19" fillId="8" borderId="0" xfId="0" applyFont="1" applyFill="1"/>
    <xf numFmtId="0" fontId="20" fillId="8" borderId="0" xfId="0" applyFont="1" applyFill="1"/>
    <xf numFmtId="0" fontId="21" fillId="0" borderId="0" xfId="0" applyFont="1"/>
    <xf numFmtId="0" fontId="22" fillId="0" borderId="0" xfId="0" applyFont="1"/>
    <xf numFmtId="0" fontId="23" fillId="5" borderId="7" xfId="0" applyFont="1" applyFill="1" applyBorder="1" applyAlignment="1">
      <alignment horizontal="left"/>
    </xf>
    <xf numFmtId="0" fontId="23" fillId="5" borderId="7" xfId="0" applyFont="1" applyFill="1" applyBorder="1" applyAlignment="1">
      <alignment horizontal="center"/>
    </xf>
    <xf numFmtId="0" fontId="23" fillId="5" borderId="8" xfId="0" applyFont="1" applyFill="1" applyBorder="1" applyAlignment="1">
      <alignment horizontal="center"/>
    </xf>
    <xf numFmtId="0" fontId="23" fillId="5" borderId="8" xfId="0" applyFont="1" applyFill="1" applyBorder="1" applyAlignment="1">
      <alignment horizontal="right"/>
    </xf>
    <xf numFmtId="0" fontId="24" fillId="4" borderId="4" xfId="0" applyFont="1" applyFill="1" applyBorder="1" applyAlignment="1">
      <alignment horizontal="left"/>
    </xf>
    <xf numFmtId="0" fontId="22" fillId="4" borderId="4" xfId="0" applyFont="1" applyFill="1" applyBorder="1"/>
    <xf numFmtId="167" fontId="22" fillId="10" borderId="4" xfId="2" applyNumberFormat="1" applyFont="1" applyFill="1" applyBorder="1"/>
    <xf numFmtId="0" fontId="23" fillId="5" borderId="8" xfId="0" applyFont="1" applyFill="1" applyBorder="1"/>
    <xf numFmtId="0" fontId="23" fillId="5" borderId="0" xfId="0" applyFont="1" applyFill="1" applyBorder="1"/>
    <xf numFmtId="167" fontId="23" fillId="5" borderId="8" xfId="2" applyNumberFormat="1" applyFont="1" applyFill="1" applyBorder="1"/>
    <xf numFmtId="0" fontId="25" fillId="0" borderId="0" xfId="0" applyFont="1"/>
    <xf numFmtId="0" fontId="23" fillId="5" borderId="6" xfId="0" applyFont="1" applyFill="1" applyBorder="1" applyAlignment="1">
      <alignment horizontal="left"/>
    </xf>
    <xf numFmtId="0" fontId="23" fillId="5" borderId="12" xfId="0" applyFont="1" applyFill="1" applyBorder="1"/>
    <xf numFmtId="0" fontId="26" fillId="5" borderId="12" xfId="0" applyFont="1" applyFill="1" applyBorder="1"/>
    <xf numFmtId="0" fontId="22" fillId="4" borderId="0" xfId="0" quotePrefix="1" applyFont="1" applyFill="1" applyBorder="1" applyAlignment="1">
      <alignment vertical="top"/>
    </xf>
    <xf numFmtId="0" fontId="22" fillId="4" borderId="0" xfId="0" applyFont="1" applyFill="1" applyBorder="1" applyAlignment="1">
      <alignment vertical="top"/>
    </xf>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167" fontId="25" fillId="11" borderId="5" xfId="2" applyNumberFormat="1" applyFont="1" applyFill="1" applyBorder="1"/>
    <xf numFmtId="0" fontId="14" fillId="8" borderId="8" xfId="0" applyFont="1" applyFill="1" applyBorder="1" applyAlignment="1"/>
    <xf numFmtId="2" fontId="5" fillId="8" borderId="9" xfId="0" applyNumberFormat="1" applyFont="1" applyFill="1" applyBorder="1" applyAlignment="1">
      <alignment horizontal="center" vertical="center" wrapText="1"/>
    </xf>
    <xf numFmtId="0" fontId="17" fillId="10" borderId="13" xfId="0" applyFont="1" applyFill="1" applyBorder="1" applyAlignment="1">
      <alignment horizontal="left" vertical="center"/>
    </xf>
    <xf numFmtId="169" fontId="16" fillId="9" borderId="2" xfId="0" applyNumberFormat="1" applyFont="1" applyFill="1" applyBorder="1" applyAlignment="1"/>
    <xf numFmtId="169" fontId="16" fillId="9" borderId="2" xfId="0" applyNumberFormat="1" applyFont="1" applyFill="1" applyBorder="1" applyAlignment="1">
      <alignment horizontal="left"/>
    </xf>
    <xf numFmtId="0" fontId="5" fillId="8" borderId="9" xfId="0" applyFont="1" applyFill="1" applyBorder="1" applyAlignment="1">
      <alignment horizontal="center" vertical="center" wrapText="1"/>
    </xf>
    <xf numFmtId="2" fontId="4" fillId="10" borderId="8" xfId="3" applyNumberFormat="1" applyFont="1" applyFill="1" applyBorder="1" applyAlignment="1">
      <alignment horizontal="center"/>
    </xf>
    <xf numFmtId="2" fontId="16" fillId="11" borderId="4" xfId="0" applyNumberFormat="1" applyFont="1" applyFill="1" applyBorder="1" applyAlignment="1">
      <alignment horizontal="center" vertical="center"/>
    </xf>
    <xf numFmtId="0" fontId="2" fillId="0" borderId="0" xfId="0" applyFont="1"/>
    <xf numFmtId="10" fontId="2" fillId="0" borderId="0" xfId="1" applyNumberFormat="1" applyFont="1"/>
    <xf numFmtId="10" fontId="2" fillId="0" borderId="0" xfId="0" applyNumberFormat="1" applyFont="1"/>
    <xf numFmtId="0" fontId="27"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1" fillId="5" borderId="4" xfId="3" applyFont="1" applyFill="1" applyBorder="1" applyAlignment="1">
      <alignment horizontal="left" indent="2"/>
    </xf>
    <xf numFmtId="166" fontId="1" fillId="5" borderId="4" xfId="3" applyFont="1" applyFill="1" applyBorder="1"/>
    <xf numFmtId="172" fontId="1"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6" fillId="5" borderId="0" xfId="0" applyFont="1" applyFill="1" applyBorder="1"/>
    <xf numFmtId="0" fontId="12" fillId="0" borderId="0" xfId="0" applyFont="1"/>
    <xf numFmtId="0" fontId="2" fillId="0" borderId="6" xfId="0" applyFont="1" applyFill="1" applyBorder="1" applyAlignment="1">
      <alignment textRotation="90"/>
    </xf>
    <xf numFmtId="0" fontId="7" fillId="0" borderId="8" xfId="0" applyFont="1" applyFill="1" applyBorder="1"/>
    <xf numFmtId="0" fontId="28" fillId="4" borderId="5" xfId="0" applyFont="1" applyFill="1" applyBorder="1"/>
    <xf numFmtId="0" fontId="6" fillId="4" borderId="5" xfId="0" applyFont="1" applyFill="1" applyBorder="1"/>
    <xf numFmtId="0" fontId="1" fillId="4" borderId="4" xfId="0" applyFont="1" applyFill="1" applyBorder="1" applyAlignment="1">
      <alignment horizontal="left"/>
    </xf>
    <xf numFmtId="166" fontId="29" fillId="10" borderId="4" xfId="3" applyFont="1" applyFill="1" applyBorder="1"/>
    <xf numFmtId="166" fontId="1" fillId="10" borderId="4" xfId="3" applyFont="1" applyFill="1" applyBorder="1"/>
    <xf numFmtId="166" fontId="6" fillId="5" borderId="4" xfId="3" applyFont="1" applyFill="1" applyBorder="1" applyAlignment="1">
      <alignment horizontal="left"/>
    </xf>
    <xf numFmtId="166" fontId="29" fillId="5" borderId="4" xfId="3" applyFont="1" applyFill="1" applyBorder="1"/>
    <xf numFmtId="0" fontId="6" fillId="4" borderId="4" xfId="0" applyFont="1" applyFill="1" applyBorder="1" applyAlignment="1">
      <alignment horizontal="left"/>
    </xf>
    <xf numFmtId="166" fontId="30" fillId="10" borderId="4" xfId="3" applyFont="1" applyFill="1" applyBorder="1"/>
    <xf numFmtId="166" fontId="6" fillId="10" borderId="4" xfId="3" applyFont="1" applyFill="1" applyBorder="1"/>
    <xf numFmtId="0" fontId="1" fillId="4" borderId="7" xfId="0" applyFont="1" applyFill="1" applyBorder="1" applyAlignment="1">
      <alignment horizontal="left"/>
    </xf>
    <xf numFmtId="172" fontId="1" fillId="10" borderId="4" xfId="3" applyNumberFormat="1" applyFont="1" applyFill="1" applyBorder="1"/>
    <xf numFmtId="0" fontId="5" fillId="8" borderId="12" xfId="0" applyFont="1" applyFill="1" applyBorder="1"/>
    <xf numFmtId="0" fontId="7" fillId="5" borderId="8" xfId="0" applyFont="1" applyFill="1" applyBorder="1" applyAlignment="1">
      <alignment horizontal="center"/>
    </xf>
    <xf numFmtId="0" fontId="1"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3" xfId="0" applyFont="1" applyFill="1" applyBorder="1"/>
    <xf numFmtId="167" fontId="6" fillId="10" borderId="5" xfId="2" applyNumberFormat="1" applyFont="1" applyFill="1" applyBorder="1" applyAlignment="1">
      <alignment horizontal="center"/>
    </xf>
    <xf numFmtId="0" fontId="1" fillId="4" borderId="3" xfId="0" applyFont="1" applyFill="1" applyBorder="1"/>
    <xf numFmtId="0" fontId="7" fillId="5" borderId="1" xfId="0" applyFont="1" applyFill="1" applyBorder="1"/>
    <xf numFmtId="169" fontId="7" fillId="9" borderId="5" xfId="0" applyNumberFormat="1" applyFont="1" applyFill="1" applyBorder="1" applyAlignment="1"/>
    <xf numFmtId="10" fontId="4" fillId="10" borderId="8" xfId="3" applyNumberFormat="1" applyFont="1" applyFill="1" applyBorder="1" applyAlignment="1">
      <alignment horizontal="center"/>
    </xf>
    <xf numFmtId="10" fontId="16" fillId="11" borderId="4" xfId="0" applyNumberFormat="1" applyFont="1" applyFill="1" applyBorder="1" applyAlignment="1">
      <alignment horizontal="center" vertical="center"/>
    </xf>
    <xf numFmtId="10" fontId="4" fillId="10" borderId="13" xfId="0" applyNumberFormat="1" applyFont="1" applyFill="1" applyBorder="1" applyAlignment="1">
      <alignment horizontal="center"/>
    </xf>
    <xf numFmtId="0" fontId="0" fillId="0" borderId="0" xfId="0" applyFont="1"/>
    <xf numFmtId="166" fontId="1" fillId="10" borderId="4" xfId="3" applyFont="1" applyFill="1" applyBorder="1" applyAlignment="1">
      <alignment horizontal="center"/>
    </xf>
    <xf numFmtId="172" fontId="1" fillId="5" borderId="4" xfId="3" applyNumberFormat="1" applyFont="1" applyFill="1" applyBorder="1" applyAlignment="1">
      <alignment horizontal="center"/>
    </xf>
    <xf numFmtId="0" fontId="31" fillId="8" borderId="11" xfId="0" applyFont="1" applyFill="1" applyBorder="1"/>
    <xf numFmtId="0" fontId="32" fillId="8" borderId="0" xfId="0" applyFont="1" applyFill="1"/>
    <xf numFmtId="0" fontId="33" fillId="0" borderId="0" xfId="0" applyFont="1"/>
    <xf numFmtId="0" fontId="33" fillId="0" borderId="0" xfId="0" applyFont="1" applyFill="1"/>
    <xf numFmtId="0" fontId="34" fillId="9" borderId="4" xfId="0" applyFont="1" applyFill="1" applyBorder="1"/>
    <xf numFmtId="0" fontId="33" fillId="6" borderId="0" xfId="0" applyFont="1" applyFill="1"/>
    <xf numFmtId="0" fontId="34" fillId="9" borderId="10" xfId="0" applyFont="1" applyFill="1" applyBorder="1"/>
    <xf numFmtId="0" fontId="36" fillId="7" borderId="0" xfId="0" applyFont="1" applyFill="1" applyBorder="1" applyAlignment="1">
      <alignment horizontal="center" vertical="center" wrapText="1"/>
    </xf>
    <xf numFmtId="0" fontId="34" fillId="9" borderId="5" xfId="0" applyFont="1" applyFill="1" applyBorder="1"/>
    <xf numFmtId="0" fontId="36" fillId="2" borderId="4" xfId="0" applyFont="1" applyFill="1" applyBorder="1" applyAlignment="1">
      <alignment vertical="center"/>
    </xf>
    <xf numFmtId="0" fontId="37" fillId="2" borderId="4" xfId="0" applyFont="1" applyFill="1" applyBorder="1" applyAlignment="1">
      <alignment horizontal="center" vertical="center"/>
    </xf>
    <xf numFmtId="0" fontId="38" fillId="7" borderId="0" xfId="0" applyFont="1" applyFill="1" applyBorder="1" applyAlignment="1">
      <alignment horizontal="center" vertical="center"/>
    </xf>
    <xf numFmtId="0" fontId="34" fillId="9" borderId="10" xfId="0" applyFont="1" applyFill="1" applyBorder="1" applyAlignment="1">
      <alignment horizontal="left" vertical="center"/>
    </xf>
    <xf numFmtId="169" fontId="33" fillId="7" borderId="5" xfId="0" applyNumberFormat="1" applyFont="1" applyFill="1" applyBorder="1" applyAlignment="1"/>
    <xf numFmtId="169" fontId="33" fillId="7" borderId="3" xfId="0" applyNumberFormat="1" applyFont="1" applyFill="1" applyBorder="1" applyAlignment="1">
      <alignment horizontal="center"/>
    </xf>
    <xf numFmtId="0" fontId="33" fillId="7" borderId="0" xfId="0" applyFont="1" applyFill="1" applyBorder="1" applyAlignment="1">
      <alignment horizontal="center" vertical="center"/>
    </xf>
    <xf numFmtId="10" fontId="33" fillId="7" borderId="5" xfId="0" applyNumberFormat="1" applyFont="1" applyFill="1" applyBorder="1" applyAlignment="1">
      <alignment horizontal="left" vertical="center" wrapText="1"/>
    </xf>
    <xf numFmtId="10" fontId="33" fillId="3" borderId="3" xfId="0" applyNumberFormat="1" applyFont="1" applyFill="1" applyBorder="1" applyAlignment="1">
      <alignment horizontal="center" vertical="center"/>
    </xf>
    <xf numFmtId="10" fontId="33" fillId="7" borderId="10" xfId="0" applyNumberFormat="1" applyFont="1" applyFill="1" applyBorder="1" applyAlignment="1">
      <alignment vertical="center" wrapText="1"/>
    </xf>
    <xf numFmtId="10" fontId="33" fillId="3" borderId="14" xfId="0" applyNumberFormat="1" applyFont="1" applyFill="1" applyBorder="1" applyAlignment="1">
      <alignment horizontal="center" vertical="center"/>
    </xf>
    <xf numFmtId="0" fontId="34" fillId="9" borderId="9" xfId="0" applyFont="1" applyFill="1" applyBorder="1" applyAlignment="1">
      <alignment horizontal="left" vertical="center"/>
    </xf>
    <xf numFmtId="0" fontId="35" fillId="7" borderId="0" xfId="0" applyFont="1" applyFill="1" applyBorder="1" applyAlignment="1">
      <alignment horizontal="left"/>
    </xf>
    <xf numFmtId="0" fontId="31" fillId="8" borderId="5" xfId="0" applyFont="1" applyFill="1" applyBorder="1"/>
    <xf numFmtId="0" fontId="32" fillId="8" borderId="2" xfId="0" applyFont="1" applyFill="1" applyBorder="1"/>
    <xf numFmtId="0" fontId="32" fillId="8" borderId="3" xfId="0" applyFont="1" applyFill="1" applyBorder="1"/>
    <xf numFmtId="0" fontId="33" fillId="7" borderId="0" xfId="0" applyFont="1" applyFill="1" applyBorder="1" applyAlignment="1">
      <alignment horizontal="left" vertical="top" wrapText="1"/>
    </xf>
    <xf numFmtId="0" fontId="31" fillId="8" borderId="0" xfId="0" applyFont="1" applyFill="1"/>
    <xf numFmtId="0" fontId="33" fillId="7" borderId="0" xfId="0" applyFont="1" applyFill="1" applyBorder="1" applyAlignment="1">
      <alignment horizontal="left"/>
    </xf>
    <xf numFmtId="0" fontId="33" fillId="0" borderId="0" xfId="0" applyFont="1" applyAlignment="1">
      <alignment horizontal="left"/>
    </xf>
    <xf numFmtId="0" fontId="33" fillId="7" borderId="0" xfId="0" applyFont="1" applyFill="1" applyBorder="1" applyAlignment="1">
      <alignment horizontal="left" wrapText="1"/>
    </xf>
    <xf numFmtId="0" fontId="33" fillId="0" borderId="0" xfId="0" applyFont="1" applyFill="1" applyBorder="1" applyAlignment="1">
      <alignment horizontal="left"/>
    </xf>
    <xf numFmtId="0" fontId="34" fillId="2" borderId="3" xfId="0" applyFont="1" applyFill="1" applyBorder="1"/>
    <xf numFmtId="0" fontId="33" fillId="7" borderId="0" xfId="0" applyFont="1" applyFill="1" applyAlignment="1">
      <alignment horizontal="left"/>
    </xf>
    <xf numFmtId="0" fontId="34" fillId="2" borderId="1" xfId="0" applyFont="1" applyFill="1" applyBorder="1"/>
    <xf numFmtId="0" fontId="34" fillId="9" borderId="6" xfId="0" applyFont="1" applyFill="1" applyBorder="1" applyAlignment="1">
      <alignment horizontal="left"/>
    </xf>
    <xf numFmtId="0" fontId="34" fillId="9" borderId="7" xfId="0" applyFont="1" applyFill="1" applyBorder="1" applyAlignment="1">
      <alignment horizontal="right"/>
    </xf>
    <xf numFmtId="0" fontId="34" fillId="9" borderId="8" xfId="0" applyFont="1" applyFill="1" applyBorder="1" applyAlignment="1">
      <alignment horizontal="right"/>
    </xf>
    <xf numFmtId="167" fontId="39" fillId="0" borderId="0" xfId="2" applyNumberFormat="1" applyFont="1"/>
    <xf numFmtId="0" fontId="34" fillId="2" borderId="6" xfId="0" applyFont="1" applyFill="1" applyBorder="1"/>
    <xf numFmtId="167" fontId="34" fillId="2" borderId="7" xfId="2" applyNumberFormat="1" applyFont="1" applyFill="1" applyBorder="1"/>
    <xf numFmtId="10" fontId="33" fillId="0" borderId="0" xfId="1" applyNumberFormat="1" applyFont="1"/>
    <xf numFmtId="10" fontId="33" fillId="0" borderId="0" xfId="0" applyNumberFormat="1" applyFont="1"/>
    <xf numFmtId="170" fontId="33" fillId="0" borderId="0" xfId="1" applyNumberFormat="1" applyFont="1"/>
    <xf numFmtId="0" fontId="31" fillId="8" borderId="6" xfId="0" applyFont="1" applyFill="1" applyBorder="1" applyAlignment="1">
      <alignment horizontal="left"/>
    </xf>
    <xf numFmtId="0" fontId="35" fillId="0" borderId="0" xfId="0" applyFont="1"/>
    <xf numFmtId="0" fontId="34" fillId="2" borderId="6" xfId="0" applyFont="1" applyFill="1" applyBorder="1" applyAlignment="1">
      <alignment horizontal="left"/>
    </xf>
    <xf numFmtId="0" fontId="34" fillId="2" borderId="7" xfId="0" applyFont="1" applyFill="1" applyBorder="1" applyAlignment="1">
      <alignment horizontal="right"/>
    </xf>
    <xf numFmtId="0" fontId="34" fillId="2" borderId="8" xfId="0" applyFont="1" applyFill="1" applyBorder="1" applyAlignment="1">
      <alignment horizontal="right"/>
    </xf>
    <xf numFmtId="168" fontId="39" fillId="0" borderId="0" xfId="3" applyNumberFormat="1" applyFont="1" applyAlignment="1"/>
    <xf numFmtId="168" fontId="41" fillId="0" borderId="0" xfId="3" applyNumberFormat="1" applyFont="1" applyAlignment="1">
      <alignment horizontal="right"/>
    </xf>
    <xf numFmtId="168" fontId="41" fillId="0" borderId="0" xfId="3" applyNumberFormat="1" applyFont="1" applyAlignment="1">
      <alignment horizontal="center" vertical="center"/>
    </xf>
    <xf numFmtId="10" fontId="29" fillId="10" borderId="4" xfId="3" applyNumberFormat="1" applyFont="1" applyFill="1" applyBorder="1" applyAlignment="1">
      <alignment horizontal="center"/>
    </xf>
    <xf numFmtId="1" fontId="22" fillId="10" borderId="4" xfId="0" applyNumberFormat="1" applyFont="1" applyFill="1" applyBorder="1"/>
    <xf numFmtId="1" fontId="23" fillId="5" borderId="8" xfId="0" applyNumberFormat="1" applyFont="1" applyFill="1" applyBorder="1"/>
    <xf numFmtId="1" fontId="25" fillId="11" borderId="10" xfId="0" applyNumberFormat="1" applyFont="1" applyFill="1" applyBorder="1"/>
    <xf numFmtId="1" fontId="34" fillId="2" borderId="7" xfId="2" applyNumberFormat="1" applyFont="1" applyFill="1" applyBorder="1" applyAlignment="1"/>
    <xf numFmtId="0" fontId="33" fillId="7" borderId="1" xfId="0" applyFont="1" applyFill="1" applyBorder="1" applyAlignment="1">
      <alignment horizontal="left" wrapText="1"/>
    </xf>
    <xf numFmtId="0" fontId="33" fillId="7" borderId="0" xfId="0" applyFont="1" applyFill="1" applyBorder="1" applyAlignment="1">
      <alignment horizontal="left" wrapText="1"/>
    </xf>
    <xf numFmtId="0" fontId="40" fillId="7" borderId="0" xfId="0" applyFont="1" applyFill="1" applyBorder="1" applyAlignment="1">
      <alignment horizontal="left" wrapText="1"/>
    </xf>
    <xf numFmtId="0" fontId="33" fillId="7" borderId="0" xfId="0" quotePrefix="1" applyFont="1" applyFill="1" applyBorder="1" applyAlignment="1">
      <alignment horizontal="left" vertical="top" wrapText="1"/>
    </xf>
    <xf numFmtId="0" fontId="33" fillId="7" borderId="0" xfId="0" applyFont="1" applyFill="1" applyBorder="1" applyAlignment="1">
      <alignment horizontal="left" vertical="top" wrapText="1"/>
    </xf>
    <xf numFmtId="169" fontId="39" fillId="7" borderId="9" xfId="0" applyNumberFormat="1" applyFont="1" applyFill="1" applyBorder="1" applyAlignment="1">
      <alignment horizontal="left"/>
    </xf>
    <xf numFmtId="0" fontId="35" fillId="7" borderId="5" xfId="0" applyNumberFormat="1" applyFont="1" applyFill="1" applyBorder="1" applyAlignment="1">
      <alignment horizontal="left" wrapText="1"/>
    </xf>
    <xf numFmtId="0" fontId="35" fillId="7" borderId="2" xfId="0" applyNumberFormat="1" applyFont="1" applyFill="1" applyBorder="1" applyAlignment="1">
      <alignment horizontal="left" wrapText="1"/>
    </xf>
    <xf numFmtId="0" fontId="35" fillId="7" borderId="1" xfId="0" applyNumberFormat="1" applyFont="1" applyFill="1" applyBorder="1" applyAlignment="1">
      <alignment horizontal="left" wrapText="1"/>
    </xf>
    <xf numFmtId="0" fontId="33" fillId="7" borderId="1" xfId="0" applyFont="1" applyFill="1" applyBorder="1" applyAlignment="1">
      <alignment horizontal="left" vertical="top" wrapText="1"/>
    </xf>
    <xf numFmtId="0" fontId="1" fillId="7" borderId="0" xfId="0" quotePrefix="1" applyFont="1" applyFill="1" applyBorder="1" applyAlignment="1">
      <alignment horizontal="left" vertical="top" wrapText="1"/>
    </xf>
    <xf numFmtId="0" fontId="33" fillId="2" borderId="4" xfId="0" applyFont="1" applyFill="1" applyBorder="1" applyAlignment="1">
      <alignment horizontal="center"/>
    </xf>
    <xf numFmtId="0" fontId="34" fillId="9" borderId="9" xfId="0" applyFont="1" applyFill="1" applyBorder="1" applyAlignment="1">
      <alignment horizontal="left" vertical="center"/>
    </xf>
    <xf numFmtId="0" fontId="34" fillId="9" borderId="7" xfId="0" applyFont="1" applyFill="1" applyBorder="1" applyAlignment="1">
      <alignment horizontal="left" vertical="center"/>
    </xf>
    <xf numFmtId="0" fontId="34" fillId="9" borderId="13" xfId="0" applyFont="1" applyFill="1" applyBorder="1" applyAlignment="1">
      <alignment horizontal="left" vertical="center"/>
    </xf>
    <xf numFmtId="0" fontId="10" fillId="10" borderId="0" xfId="0" applyFont="1" applyFill="1" applyAlignment="1">
      <alignment horizontal="center"/>
    </xf>
    <xf numFmtId="0" fontId="1" fillId="4" borderId="1" xfId="0" applyFont="1" applyFill="1" applyBorder="1" applyAlignment="1">
      <alignment horizontal="left" vertical="top" wrapText="1"/>
    </xf>
    <xf numFmtId="0" fontId="5" fillId="8" borderId="12" xfId="0" applyFont="1" applyFill="1" applyBorder="1" applyAlignment="1">
      <alignment horizontal="left"/>
    </xf>
    <xf numFmtId="49" fontId="1" fillId="10" borderId="1" xfId="0" applyNumberFormat="1" applyFont="1" applyFill="1" applyBorder="1" applyAlignment="1">
      <alignment horizontal="left" vertical="top" wrapText="1"/>
    </xf>
    <xf numFmtId="0" fontId="1" fillId="10" borderId="1" xfId="0" applyFont="1" applyFill="1" applyBorder="1" applyAlignment="1">
      <alignment horizontal="left" vertical="top" wrapText="1"/>
    </xf>
    <xf numFmtId="0" fontId="1"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0" fontId="1" fillId="4" borderId="8" xfId="0" quotePrefix="1" applyFont="1" applyFill="1" applyBorder="1" applyAlignment="1">
      <alignment horizontal="left" vertical="top" wrapText="1"/>
    </xf>
    <xf numFmtId="0" fontId="1" fillId="4" borderId="0" xfId="0" quotePrefix="1" applyFont="1" applyFill="1" applyBorder="1" applyAlignment="1">
      <alignment horizontal="left" vertical="top" wrapText="1"/>
    </xf>
    <xf numFmtId="0" fontId="16" fillId="11" borderId="5" xfId="0" applyFont="1" applyFill="1" applyBorder="1" applyAlignment="1">
      <alignment horizontal="left" vertical="center"/>
    </xf>
    <xf numFmtId="0" fontId="16" fillId="11" borderId="2" xfId="0" applyFont="1" applyFill="1" applyBorder="1" applyAlignment="1">
      <alignment horizontal="left" vertical="center"/>
    </xf>
    <xf numFmtId="0" fontId="16"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0" fillId="0" borderId="6" xfId="0" applyFont="1" applyFill="1" applyBorder="1" applyAlignment="1">
      <alignment horizontal="center" textRotation="90"/>
    </xf>
    <xf numFmtId="0" fontId="2" fillId="0" borderId="6" xfId="0" applyFont="1" applyFill="1" applyBorder="1" applyAlignment="1">
      <alignment horizontal="center" textRotation="90"/>
    </xf>
    <xf numFmtId="0" fontId="6" fillId="4" borderId="5" xfId="0" applyFont="1" applyFill="1" applyBorder="1" applyAlignment="1">
      <alignment horizontal="center"/>
    </xf>
    <xf numFmtId="0" fontId="6" fillId="4" borderId="2" xfId="0" applyFont="1" applyFill="1" applyBorder="1" applyAlignment="1">
      <alignment horizontal="center"/>
    </xf>
    <xf numFmtId="10" fontId="27" fillId="14" borderId="12" xfId="0" applyNumberFormat="1" applyFont="1" applyFill="1" applyBorder="1" applyAlignment="1">
      <alignment horizontal="center"/>
    </xf>
    <xf numFmtId="10" fontId="27" fillId="14" borderId="0" xfId="0" applyNumberFormat="1" applyFont="1" applyFill="1" applyBorder="1" applyAlignment="1">
      <alignment horizontal="center"/>
    </xf>
    <xf numFmtId="0" fontId="3" fillId="0" borderId="6" xfId="0" applyFont="1" applyFill="1" applyBorder="1" applyAlignment="1">
      <alignment horizontal="center" textRotation="90"/>
    </xf>
    <xf numFmtId="0" fontId="24" fillId="4" borderId="1" xfId="0" applyFont="1" applyFill="1" applyBorder="1" applyAlignment="1">
      <alignment horizontal="left" vertical="top"/>
    </xf>
    <xf numFmtId="0" fontId="24" fillId="4" borderId="0" xfId="0" applyFont="1" applyFill="1" applyBorder="1" applyAlignment="1">
      <alignment horizontal="left" vertical="top"/>
    </xf>
    <xf numFmtId="0" fontId="22" fillId="4" borderId="1" xfId="0" quotePrefix="1" applyFont="1" applyFill="1" applyBorder="1" applyAlignment="1">
      <alignment horizontal="left" vertical="top" wrapText="1"/>
    </xf>
    <xf numFmtId="0" fontId="22"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6" fillId="9" borderId="8" xfId="0" applyFont="1" applyFill="1" applyBorder="1" applyAlignment="1">
      <alignment horizontal="left"/>
    </xf>
    <xf numFmtId="0" fontId="6" fillId="9" borderId="0" xfId="0" applyFont="1" applyFill="1" applyBorder="1" applyAlignment="1">
      <alignment horizontal="left"/>
    </xf>
    <xf numFmtId="1" fontId="23" fillId="5" borderId="10" xfId="0" applyNumberFormat="1" applyFont="1" applyFill="1" applyBorder="1"/>
    <xf numFmtId="0" fontId="21" fillId="0" borderId="6" xfId="0" applyFont="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38">
          <cell r="G38">
            <v>0.1031</v>
          </cell>
        </row>
        <row r="43">
          <cell r="M43">
            <v>0.46592661151676018</v>
          </cell>
        </row>
        <row r="48">
          <cell r="M48">
            <v>0.16037758511933414</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0"/>
  <sheetViews>
    <sheetView showGridLines="0" tabSelected="1" zoomScale="90" zoomScaleNormal="90" workbookViewId="0">
      <selection activeCell="H47" sqref="H47"/>
    </sheetView>
  </sheetViews>
  <sheetFormatPr defaultColWidth="9.140625" defaultRowHeight="12.75" x14ac:dyDescent="0.2"/>
  <cols>
    <col min="1" max="1" width="2.42578125" style="163" customWidth="1"/>
    <col min="2" max="2" width="41.85546875" style="163" customWidth="1"/>
    <col min="3" max="3" width="17.7109375" style="163" customWidth="1"/>
    <col min="4" max="4" width="16.140625" style="163" customWidth="1"/>
    <col min="5" max="5" width="13.85546875" style="163" customWidth="1"/>
    <col min="6" max="6" width="14" style="163" customWidth="1"/>
    <col min="7" max="7" width="12.85546875" style="163" customWidth="1"/>
    <col min="8" max="8" width="13.28515625" style="163" customWidth="1"/>
    <col min="9" max="9" width="11.5703125" style="163" customWidth="1"/>
    <col min="10" max="16384" width="9.140625" style="163"/>
  </cols>
  <sheetData>
    <row r="2" spans="2:19" x14ac:dyDescent="0.2">
      <c r="B2" s="161" t="s">
        <v>7</v>
      </c>
      <c r="C2" s="162"/>
      <c r="D2" s="162"/>
      <c r="E2" s="162"/>
      <c r="F2" s="162"/>
      <c r="G2" s="162"/>
      <c r="H2" s="162"/>
      <c r="O2" s="164"/>
      <c r="P2" s="164"/>
      <c r="Q2" s="164"/>
      <c r="R2" s="164"/>
      <c r="S2" s="164"/>
    </row>
    <row r="3" spans="2:19" ht="75.75" customHeight="1" x14ac:dyDescent="0.2">
      <c r="B3" s="165" t="s">
        <v>51</v>
      </c>
      <c r="C3" s="223" t="s">
        <v>59</v>
      </c>
      <c r="D3" s="224"/>
      <c r="E3" s="225"/>
      <c r="F3" s="225"/>
      <c r="G3" s="225"/>
      <c r="H3" s="225"/>
      <c r="M3" s="166"/>
      <c r="N3" s="166"/>
      <c r="O3" s="164"/>
      <c r="P3" s="164"/>
      <c r="Q3" s="164"/>
      <c r="R3" s="164"/>
      <c r="S3" s="164"/>
    </row>
    <row r="4" spans="2:19" ht="55.5" customHeight="1" x14ac:dyDescent="0.2">
      <c r="B4" s="167"/>
      <c r="C4" s="228"/>
      <c r="D4" s="228"/>
      <c r="E4" s="168"/>
      <c r="F4" s="168"/>
      <c r="G4" s="168"/>
      <c r="H4" s="168"/>
      <c r="M4" s="166"/>
      <c r="N4" s="166"/>
      <c r="O4" s="164"/>
      <c r="P4" s="164"/>
      <c r="Q4" s="164"/>
      <c r="R4" s="164"/>
      <c r="S4" s="164"/>
    </row>
    <row r="5" spans="2:19" x14ac:dyDescent="0.2">
      <c r="B5" s="169" t="s">
        <v>13</v>
      </c>
      <c r="C5" s="170"/>
      <c r="D5" s="171" t="s">
        <v>124</v>
      </c>
      <c r="E5" s="172"/>
      <c r="F5" s="172"/>
      <c r="G5" s="172"/>
      <c r="H5" s="172"/>
      <c r="M5" s="166"/>
      <c r="N5" s="166"/>
      <c r="O5" s="164"/>
      <c r="P5" s="164"/>
      <c r="Q5" s="164"/>
      <c r="R5" s="164"/>
      <c r="S5" s="164"/>
    </row>
    <row r="6" spans="2:19" x14ac:dyDescent="0.2">
      <c r="B6" s="173" t="s">
        <v>38</v>
      </c>
      <c r="C6" s="174"/>
      <c r="D6" s="175" t="s">
        <v>63</v>
      </c>
      <c r="E6" s="176"/>
      <c r="F6" s="176"/>
      <c r="G6" s="176"/>
      <c r="H6" s="176"/>
      <c r="M6" s="166"/>
      <c r="N6" s="166"/>
      <c r="O6" s="164"/>
      <c r="P6" s="164"/>
      <c r="Q6" s="164"/>
      <c r="R6" s="164"/>
      <c r="S6" s="164"/>
    </row>
    <row r="7" spans="2:19" ht="66" customHeight="1" x14ac:dyDescent="0.2">
      <c r="B7" s="229" t="s">
        <v>80</v>
      </c>
      <c r="C7" s="177" t="s">
        <v>129</v>
      </c>
      <c r="D7" s="178">
        <f>(1+D8)*(1+D9)-1</f>
        <v>0.26856499999999994</v>
      </c>
      <c r="E7" s="176"/>
      <c r="F7" s="176"/>
      <c r="G7" s="176"/>
      <c r="H7" s="176"/>
      <c r="O7" s="164"/>
      <c r="P7" s="164"/>
      <c r="Q7" s="164"/>
      <c r="R7" s="164"/>
      <c r="S7" s="164"/>
    </row>
    <row r="8" spans="2:19" ht="13.5" customHeight="1" x14ac:dyDescent="0.2">
      <c r="B8" s="230"/>
      <c r="C8" s="179" t="s">
        <v>132</v>
      </c>
      <c r="D8" s="180">
        <f>'Proposed Fee'!D7</f>
        <v>0.1031</v>
      </c>
      <c r="E8" s="176"/>
      <c r="F8" s="176"/>
      <c r="G8" s="176"/>
      <c r="H8" s="176"/>
      <c r="O8" s="164"/>
      <c r="P8" s="164"/>
      <c r="Q8" s="164"/>
      <c r="R8" s="164"/>
      <c r="S8" s="164"/>
    </row>
    <row r="9" spans="2:19" ht="12" customHeight="1" x14ac:dyDescent="0.2">
      <c r="B9" s="231"/>
      <c r="C9" s="179" t="s">
        <v>133</v>
      </c>
      <c r="D9" s="180">
        <f>'Proposed Fee'!H7</f>
        <v>0.15</v>
      </c>
      <c r="E9" s="176"/>
      <c r="F9" s="176"/>
      <c r="G9" s="176"/>
      <c r="H9" s="176"/>
      <c r="O9" s="164"/>
      <c r="P9" s="164"/>
      <c r="Q9" s="164"/>
      <c r="R9" s="164"/>
      <c r="S9" s="164"/>
    </row>
    <row r="10" spans="2:19" x14ac:dyDescent="0.2">
      <c r="B10" s="181" t="s">
        <v>44</v>
      </c>
      <c r="C10" s="222" t="s">
        <v>65</v>
      </c>
      <c r="D10" s="222"/>
      <c r="E10" s="182"/>
      <c r="F10" s="182"/>
      <c r="G10" s="182"/>
      <c r="H10" s="182"/>
      <c r="O10" s="164"/>
      <c r="P10" s="164"/>
      <c r="Q10" s="164"/>
      <c r="R10" s="164"/>
      <c r="S10" s="164"/>
    </row>
    <row r="11" spans="2:19" x14ac:dyDescent="0.2">
      <c r="B11" s="183" t="s">
        <v>5</v>
      </c>
      <c r="C11" s="184"/>
      <c r="D11" s="184"/>
      <c r="E11" s="184"/>
      <c r="F11" s="184"/>
      <c r="G11" s="184"/>
      <c r="H11" s="185"/>
      <c r="O11" s="164"/>
      <c r="P11" s="164"/>
      <c r="Q11" s="164"/>
      <c r="R11" s="164"/>
      <c r="S11" s="164"/>
    </row>
    <row r="12" spans="2:19" ht="83.25" customHeight="1" x14ac:dyDescent="0.2">
      <c r="B12" s="226" t="s">
        <v>79</v>
      </c>
      <c r="C12" s="226"/>
      <c r="D12" s="226"/>
      <c r="E12" s="226"/>
      <c r="F12" s="226"/>
      <c r="G12" s="226"/>
      <c r="H12" s="226"/>
      <c r="O12" s="164"/>
      <c r="P12" s="164"/>
      <c r="Q12" s="164"/>
      <c r="R12" s="164"/>
      <c r="S12" s="164"/>
    </row>
    <row r="13" spans="2:19" x14ac:dyDescent="0.2">
      <c r="B13" s="186"/>
      <c r="C13" s="186"/>
      <c r="D13" s="186"/>
      <c r="E13" s="186"/>
      <c r="F13" s="186"/>
      <c r="G13" s="186"/>
      <c r="H13" s="186"/>
      <c r="O13" s="164"/>
      <c r="P13" s="164"/>
      <c r="Q13" s="164"/>
      <c r="R13" s="164"/>
      <c r="S13" s="164"/>
    </row>
    <row r="14" spans="2:19" x14ac:dyDescent="0.2">
      <c r="O14" s="164"/>
      <c r="P14" s="164"/>
      <c r="Q14" s="164"/>
      <c r="R14" s="164"/>
      <c r="S14" s="164"/>
    </row>
    <row r="15" spans="2:19" x14ac:dyDescent="0.2">
      <c r="B15" s="187" t="s">
        <v>31</v>
      </c>
      <c r="C15" s="162"/>
      <c r="D15" s="162"/>
      <c r="E15" s="162"/>
      <c r="F15" s="162"/>
      <c r="G15" s="162"/>
      <c r="H15" s="162"/>
      <c r="O15" s="164"/>
      <c r="P15" s="164"/>
      <c r="Q15" s="164"/>
      <c r="R15" s="164"/>
      <c r="S15" s="164"/>
    </row>
    <row r="16" spans="2:19" x14ac:dyDescent="0.2">
      <c r="B16" s="218"/>
      <c r="C16" s="218"/>
      <c r="D16" s="218"/>
      <c r="E16" s="218"/>
      <c r="F16" s="218"/>
      <c r="G16" s="218"/>
      <c r="H16" s="218"/>
    </row>
    <row r="17" spans="2:9" ht="149.25" customHeight="1" x14ac:dyDescent="0.2">
      <c r="B17" s="227" t="s">
        <v>134</v>
      </c>
      <c r="C17" s="227"/>
      <c r="D17" s="227"/>
      <c r="E17" s="227"/>
      <c r="F17" s="227"/>
      <c r="G17" s="227"/>
      <c r="H17" s="227"/>
      <c r="I17" s="164"/>
    </row>
    <row r="18" spans="2:9" x14ac:dyDescent="0.2">
      <c r="B18" s="188"/>
      <c r="C18" s="188"/>
      <c r="D18" s="188"/>
      <c r="E18" s="188"/>
      <c r="F18" s="188"/>
      <c r="G18" s="188"/>
      <c r="H18" s="188"/>
    </row>
    <row r="19" spans="2:9" x14ac:dyDescent="0.2">
      <c r="B19" s="189"/>
      <c r="C19" s="189"/>
      <c r="D19" s="189"/>
      <c r="E19" s="189"/>
      <c r="F19" s="189"/>
      <c r="G19" s="189"/>
      <c r="H19" s="189"/>
    </row>
    <row r="20" spans="2:9" x14ac:dyDescent="0.2">
      <c r="B20" s="187" t="s">
        <v>39</v>
      </c>
      <c r="C20" s="162"/>
      <c r="D20" s="162"/>
      <c r="E20" s="162"/>
      <c r="F20" s="162"/>
      <c r="G20" s="162"/>
      <c r="H20" s="162"/>
    </row>
    <row r="21" spans="2:9" x14ac:dyDescent="0.2">
      <c r="B21" s="219" t="s">
        <v>62</v>
      </c>
      <c r="C21" s="219"/>
      <c r="D21" s="219"/>
      <c r="E21" s="219"/>
      <c r="F21" s="219"/>
      <c r="G21" s="219"/>
      <c r="H21" s="219"/>
    </row>
    <row r="22" spans="2:9" x14ac:dyDescent="0.2">
      <c r="B22" s="220"/>
      <c r="C22" s="220"/>
      <c r="D22" s="220"/>
      <c r="E22" s="220"/>
      <c r="F22" s="220"/>
      <c r="G22" s="220"/>
      <c r="H22" s="220"/>
    </row>
    <row r="23" spans="2:9" x14ac:dyDescent="0.2">
      <c r="B23" s="220"/>
      <c r="C23" s="220"/>
      <c r="D23" s="220"/>
      <c r="E23" s="220"/>
      <c r="F23" s="220"/>
      <c r="G23" s="220"/>
      <c r="H23" s="220"/>
    </row>
    <row r="24" spans="2:9" x14ac:dyDescent="0.2">
      <c r="B24" s="220"/>
      <c r="C24" s="221"/>
      <c r="D24" s="221"/>
      <c r="E24" s="221"/>
      <c r="F24" s="221"/>
      <c r="G24" s="221"/>
      <c r="H24" s="221"/>
    </row>
    <row r="25" spans="2:9" x14ac:dyDescent="0.2">
      <c r="B25" s="190"/>
      <c r="C25" s="190"/>
      <c r="D25" s="190"/>
      <c r="E25" s="190"/>
      <c r="F25" s="190"/>
      <c r="G25" s="190"/>
      <c r="H25" s="190"/>
    </row>
    <row r="26" spans="2:9" x14ac:dyDescent="0.2">
      <c r="B26" s="218"/>
      <c r="C26" s="218"/>
      <c r="D26" s="218"/>
      <c r="E26" s="218"/>
      <c r="F26" s="218"/>
      <c r="G26" s="218"/>
      <c r="H26" s="218"/>
    </row>
    <row r="27" spans="2:9" x14ac:dyDescent="0.2">
      <c r="B27" s="188"/>
      <c r="C27" s="188"/>
      <c r="D27" s="188"/>
      <c r="E27" s="188"/>
      <c r="F27" s="188"/>
      <c r="G27" s="188"/>
      <c r="H27" s="188"/>
    </row>
    <row r="28" spans="2:9" x14ac:dyDescent="0.2">
      <c r="B28" s="188"/>
      <c r="C28" s="188"/>
      <c r="D28" s="188"/>
      <c r="E28" s="188"/>
      <c r="F28" s="188"/>
      <c r="G28" s="188"/>
      <c r="H28" s="188"/>
    </row>
    <row r="29" spans="2:9" x14ac:dyDescent="0.2">
      <c r="B29" s="188"/>
      <c r="C29" s="188"/>
      <c r="D29" s="188"/>
      <c r="E29" s="188"/>
      <c r="F29" s="188"/>
      <c r="G29" s="188"/>
      <c r="H29" s="188"/>
    </row>
    <row r="30" spans="2:9" x14ac:dyDescent="0.2">
      <c r="B30" s="188"/>
      <c r="C30" s="188"/>
      <c r="D30" s="188"/>
      <c r="E30" s="188"/>
      <c r="F30" s="188"/>
      <c r="G30" s="188"/>
      <c r="H30" s="188"/>
    </row>
    <row r="31" spans="2:9" x14ac:dyDescent="0.2">
      <c r="B31" s="191"/>
      <c r="C31" s="191"/>
      <c r="D31" s="191"/>
      <c r="E31" s="191"/>
      <c r="F31" s="191"/>
      <c r="G31" s="191"/>
      <c r="H31" s="191"/>
      <c r="I31" s="164"/>
    </row>
    <row r="32" spans="2:9" x14ac:dyDescent="0.2">
      <c r="B32" s="187" t="s">
        <v>6</v>
      </c>
    </row>
    <row r="33" spans="2:8" x14ac:dyDescent="0.2">
      <c r="B33" s="192" t="s">
        <v>14</v>
      </c>
      <c r="C33" s="193" t="s">
        <v>29</v>
      </c>
      <c r="D33" s="193"/>
      <c r="E33" s="193"/>
      <c r="F33" s="193"/>
      <c r="G33" s="193"/>
      <c r="H33" s="193"/>
    </row>
    <row r="34" spans="2:8" x14ac:dyDescent="0.2">
      <c r="B34" s="194" t="s">
        <v>42</v>
      </c>
      <c r="C34" s="193" t="s">
        <v>47</v>
      </c>
      <c r="D34" s="193"/>
      <c r="E34" s="193"/>
      <c r="F34" s="193"/>
      <c r="G34" s="193"/>
      <c r="H34" s="193"/>
    </row>
    <row r="35" spans="2:8" x14ac:dyDescent="0.2">
      <c r="B35" s="194" t="s">
        <v>43</v>
      </c>
      <c r="C35" s="193" t="s">
        <v>48</v>
      </c>
      <c r="D35" s="193"/>
      <c r="E35" s="193"/>
      <c r="F35" s="193"/>
      <c r="G35" s="193"/>
      <c r="H35" s="193"/>
    </row>
    <row r="36" spans="2:8" x14ac:dyDescent="0.2">
      <c r="B36" s="194" t="s">
        <v>15</v>
      </c>
      <c r="C36" s="193" t="s">
        <v>30</v>
      </c>
      <c r="D36" s="193"/>
      <c r="E36" s="193"/>
      <c r="F36" s="193"/>
      <c r="G36" s="193"/>
      <c r="H36" s="193"/>
    </row>
    <row r="39" spans="2:8" x14ac:dyDescent="0.2">
      <c r="B39" s="187" t="s">
        <v>32</v>
      </c>
      <c r="C39" s="162"/>
      <c r="D39" s="162"/>
      <c r="E39" s="162"/>
      <c r="F39" s="162"/>
      <c r="G39" s="162"/>
      <c r="H39" s="162"/>
    </row>
    <row r="41" spans="2:8" x14ac:dyDescent="0.2">
      <c r="B41" s="195"/>
      <c r="C41" s="196" t="s">
        <v>33</v>
      </c>
      <c r="D41" s="196" t="s">
        <v>34</v>
      </c>
      <c r="E41" s="196" t="s">
        <v>35</v>
      </c>
      <c r="F41" s="196" t="s">
        <v>37</v>
      </c>
      <c r="G41" s="196" t="s">
        <v>36</v>
      </c>
      <c r="H41" s="197" t="s">
        <v>1</v>
      </c>
    </row>
    <row r="42" spans="2:8" x14ac:dyDescent="0.2">
      <c r="C42" s="198"/>
      <c r="D42" s="198"/>
      <c r="E42" s="198"/>
      <c r="F42" s="198"/>
      <c r="G42" s="198"/>
      <c r="H42" s="198"/>
    </row>
    <row r="43" spans="2:8" x14ac:dyDescent="0.2">
      <c r="B43" s="199" t="s">
        <v>81</v>
      </c>
      <c r="C43" s="200">
        <f>'Forecast Revenue - Costs'!D29</f>
        <v>5515500</v>
      </c>
      <c r="D43" s="200">
        <f>'Forecast Revenue - Costs'!E29</f>
        <v>5515500</v>
      </c>
      <c r="E43" s="200">
        <f>'Forecast Revenue - Costs'!F29</f>
        <v>5515500</v>
      </c>
      <c r="F43" s="200">
        <f>'Forecast Revenue - Costs'!G29</f>
        <v>5515500</v>
      </c>
      <c r="G43" s="200">
        <f>'Forecast Revenue - Costs'!H29</f>
        <v>5515500</v>
      </c>
      <c r="H43" s="200">
        <f>SUM(C43:G43)</f>
        <v>27577500</v>
      </c>
    </row>
    <row r="44" spans="2:8" x14ac:dyDescent="0.2">
      <c r="C44" s="201"/>
      <c r="D44" s="202"/>
      <c r="E44" s="201"/>
      <c r="F44" s="201"/>
      <c r="G44" s="201"/>
    </row>
    <row r="45" spans="2:8" x14ac:dyDescent="0.2">
      <c r="B45" s="199" t="s">
        <v>82</v>
      </c>
      <c r="C45" s="200">
        <f>SUM('Forecast Revenue - Costs'!D30:D32)</f>
        <v>827325</v>
      </c>
      <c r="D45" s="200">
        <f>SUM('Forecast Revenue - Costs'!E30:E32)</f>
        <v>827325</v>
      </c>
      <c r="E45" s="200">
        <f>SUM('Forecast Revenue - Costs'!F30:F32)</f>
        <v>827325</v>
      </c>
      <c r="F45" s="200">
        <f>SUM('Forecast Revenue - Costs'!G30:G32)</f>
        <v>827325</v>
      </c>
      <c r="G45" s="200">
        <f>SUM('Forecast Revenue - Costs'!H30:H32)</f>
        <v>827325</v>
      </c>
      <c r="H45" s="200">
        <f>SUM(C45:G45)</f>
        <v>4136625</v>
      </c>
    </row>
    <row r="46" spans="2:8" x14ac:dyDescent="0.2">
      <c r="C46" s="201"/>
      <c r="D46" s="202"/>
      <c r="E46" s="201"/>
      <c r="F46" s="201"/>
      <c r="G46" s="201"/>
    </row>
    <row r="47" spans="2:8" x14ac:dyDescent="0.2">
      <c r="B47" s="199" t="s">
        <v>83</v>
      </c>
      <c r="C47" s="200">
        <f t="shared" ref="C47:H47" si="0">+C43+C45</f>
        <v>6342825</v>
      </c>
      <c r="D47" s="200">
        <f t="shared" si="0"/>
        <v>6342825</v>
      </c>
      <c r="E47" s="200">
        <f t="shared" si="0"/>
        <v>6342825</v>
      </c>
      <c r="F47" s="200">
        <f t="shared" si="0"/>
        <v>6342825</v>
      </c>
      <c r="G47" s="200">
        <f t="shared" si="0"/>
        <v>6342825</v>
      </c>
      <c r="H47" s="200">
        <f t="shared" si="0"/>
        <v>31714125</v>
      </c>
    </row>
    <row r="48" spans="2:8" x14ac:dyDescent="0.2">
      <c r="C48" s="203"/>
      <c r="D48" s="203"/>
      <c r="E48" s="203"/>
      <c r="F48" s="203"/>
      <c r="G48" s="203"/>
    </row>
    <row r="49" spans="2:9" x14ac:dyDescent="0.2">
      <c r="B49" s="204" t="s">
        <v>6</v>
      </c>
    </row>
    <row r="50" spans="2:9" ht="14.25" customHeight="1" x14ac:dyDescent="0.2">
      <c r="B50" s="217"/>
      <c r="C50" s="217"/>
      <c r="D50" s="217"/>
      <c r="E50" s="217"/>
      <c r="F50" s="217"/>
      <c r="G50" s="217"/>
      <c r="H50" s="217"/>
    </row>
    <row r="51" spans="2:9" x14ac:dyDescent="0.2">
      <c r="B51" s="218"/>
      <c r="C51" s="218"/>
      <c r="D51" s="218"/>
      <c r="E51" s="218"/>
      <c r="F51" s="218"/>
      <c r="G51" s="218"/>
      <c r="H51" s="218"/>
      <c r="I51" s="164"/>
    </row>
    <row r="52" spans="2:9" ht="27.75" customHeight="1" x14ac:dyDescent="0.2">
      <c r="B52" s="218"/>
      <c r="C52" s="218"/>
      <c r="D52" s="218"/>
      <c r="E52" s="218"/>
      <c r="F52" s="218"/>
      <c r="G52" s="218"/>
      <c r="H52" s="218"/>
    </row>
    <row r="55" spans="2:9" x14ac:dyDescent="0.2">
      <c r="B55" s="187" t="s">
        <v>67</v>
      </c>
      <c r="C55" s="162"/>
      <c r="D55" s="162"/>
      <c r="E55" s="162"/>
      <c r="F55" s="162"/>
      <c r="G55" s="162"/>
      <c r="H55" s="162"/>
    </row>
    <row r="56" spans="2:9" x14ac:dyDescent="0.2">
      <c r="B56" s="205"/>
    </row>
    <row r="57" spans="2:9" x14ac:dyDescent="0.2">
      <c r="B57" s="206"/>
      <c r="C57" s="207" t="s">
        <v>33</v>
      </c>
      <c r="D57" s="207" t="s">
        <v>34</v>
      </c>
      <c r="E57" s="207" t="s">
        <v>35</v>
      </c>
      <c r="F57" s="207" t="s">
        <v>37</v>
      </c>
      <c r="G57" s="207" t="s">
        <v>36</v>
      </c>
      <c r="H57" s="208" t="s">
        <v>1</v>
      </c>
    </row>
    <row r="58" spans="2:9" x14ac:dyDescent="0.2">
      <c r="C58" s="209"/>
      <c r="D58" s="209"/>
      <c r="E58" s="209"/>
      <c r="F58" s="209"/>
      <c r="G58" s="209"/>
      <c r="H58" s="209"/>
    </row>
    <row r="59" spans="2:9" x14ac:dyDescent="0.2">
      <c r="B59" s="206" t="s">
        <v>12</v>
      </c>
      <c r="C59" s="216">
        <f>'Forecast Revenue - Costs'!D11</f>
        <v>10000</v>
      </c>
      <c r="D59" s="216">
        <f>'Forecast Revenue - Costs'!E11</f>
        <v>10000</v>
      </c>
      <c r="E59" s="216">
        <f>'Forecast Revenue - Costs'!F11</f>
        <v>10000</v>
      </c>
      <c r="F59" s="216">
        <f>'Forecast Revenue - Costs'!G11</f>
        <v>10000</v>
      </c>
      <c r="G59" s="216">
        <f>'Forecast Revenue - Costs'!H11</f>
        <v>10000</v>
      </c>
      <c r="H59" s="216">
        <f>SUM(C59:G59)</f>
        <v>50000</v>
      </c>
    </row>
    <row r="60" spans="2:9" x14ac:dyDescent="0.2">
      <c r="C60" s="210"/>
      <c r="D60" s="210"/>
      <c r="E60" s="210"/>
      <c r="F60" s="210"/>
      <c r="G60" s="210"/>
      <c r="H60" s="211"/>
    </row>
  </sheetData>
  <mergeCells count="13">
    <mergeCell ref="C10:D10"/>
    <mergeCell ref="C3:H3"/>
    <mergeCell ref="B16:H16"/>
    <mergeCell ref="B12:H12"/>
    <mergeCell ref="B17:H17"/>
    <mergeCell ref="C4:D4"/>
    <mergeCell ref="B7:B9"/>
    <mergeCell ref="B50:H52"/>
    <mergeCell ref="B21:H21"/>
    <mergeCell ref="B22:H22"/>
    <mergeCell ref="B23:H23"/>
    <mergeCell ref="B24:H24"/>
    <mergeCell ref="B26:H2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3" sqref="D3:K3"/>
    </sheetView>
  </sheetViews>
  <sheetFormatPr defaultColWidth="9.140625" defaultRowHeight="12.75" x14ac:dyDescent="0.2"/>
  <cols>
    <col min="1" max="1" width="2.28515625" style="1" customWidth="1"/>
    <col min="2" max="2" width="2.42578125" style="38" customWidth="1"/>
    <col min="3" max="3" width="10.140625" style="38" customWidth="1"/>
    <col min="4" max="9" width="13.140625" style="38" customWidth="1"/>
    <col min="10" max="11" width="9.140625" style="38"/>
    <col min="12" max="12" width="5.28515625" style="38" customWidth="1"/>
    <col min="13" max="13" width="2.42578125" style="1" customWidth="1"/>
    <col min="14" max="16384" width="9.140625" style="1"/>
  </cols>
  <sheetData>
    <row r="1" spans="2:14" ht="9" customHeight="1" x14ac:dyDescent="0.2"/>
    <row r="2" spans="2:14" ht="18" customHeight="1" x14ac:dyDescent="0.2">
      <c r="B2" s="35" t="s">
        <v>16</v>
      </c>
      <c r="C2" s="35"/>
      <c r="D2" s="35"/>
      <c r="E2" s="35"/>
      <c r="F2" s="35"/>
      <c r="G2" s="35"/>
      <c r="H2" s="35"/>
      <c r="I2" s="35"/>
      <c r="J2" s="35"/>
      <c r="K2" s="35"/>
    </row>
    <row r="3" spans="2:14" x14ac:dyDescent="0.2">
      <c r="B3" s="34" t="s">
        <v>0</v>
      </c>
      <c r="C3" s="36"/>
      <c r="D3" s="263" t="str">
        <f>'AER Summary'!C3</f>
        <v>Sale of approved materials / equipment to ASP's (NEW)</v>
      </c>
      <c r="E3" s="264"/>
      <c r="F3" s="264"/>
      <c r="G3" s="264"/>
      <c r="H3" s="264"/>
      <c r="I3" s="264"/>
      <c r="J3" s="264"/>
      <c r="K3" s="264"/>
      <c r="N3" s="32"/>
    </row>
    <row r="4" spans="2:14" x14ac:dyDescent="0.2">
      <c r="N4" s="32"/>
    </row>
    <row r="5" spans="2:14" x14ac:dyDescent="0.2">
      <c r="B5" s="234" t="s">
        <v>64</v>
      </c>
      <c r="C5" s="234"/>
      <c r="D5" s="234"/>
      <c r="E5" s="234"/>
      <c r="F5" s="234"/>
      <c r="G5" s="234"/>
      <c r="H5" s="234"/>
      <c r="I5" s="234"/>
      <c r="J5" s="234"/>
      <c r="K5" s="234"/>
      <c r="N5" s="32"/>
    </row>
    <row r="6" spans="2:14" ht="87" customHeight="1" x14ac:dyDescent="0.2">
      <c r="B6" s="235" t="s">
        <v>73</v>
      </c>
      <c r="C6" s="236"/>
      <c r="D6" s="236"/>
      <c r="E6" s="236"/>
      <c r="F6" s="236"/>
      <c r="G6" s="236"/>
      <c r="H6" s="236"/>
      <c r="I6" s="236"/>
      <c r="J6" s="236"/>
      <c r="K6" s="236"/>
      <c r="N6" s="32"/>
    </row>
    <row r="9" spans="2:14" x14ac:dyDescent="0.2">
      <c r="B9" s="234" t="s">
        <v>40</v>
      </c>
      <c r="C9" s="234"/>
      <c r="D9" s="234"/>
      <c r="E9" s="234"/>
      <c r="F9" s="234"/>
      <c r="G9" s="234"/>
      <c r="H9" s="234"/>
      <c r="I9" s="234"/>
      <c r="J9" s="234"/>
      <c r="K9" s="234"/>
    </row>
    <row r="10" spans="2:14" ht="15" customHeight="1" x14ac:dyDescent="0.2">
      <c r="B10" s="233" t="s">
        <v>60</v>
      </c>
      <c r="C10" s="233"/>
      <c r="D10" s="233"/>
      <c r="E10" s="233"/>
      <c r="F10" s="233"/>
      <c r="G10" s="233"/>
      <c r="H10" s="233"/>
      <c r="I10" s="233"/>
      <c r="J10" s="233"/>
      <c r="K10" s="233"/>
    </row>
    <row r="11" spans="2:14" ht="24.75" customHeight="1" x14ac:dyDescent="0.2">
      <c r="B11" s="237"/>
      <c r="C11" s="237"/>
      <c r="D11" s="237"/>
      <c r="E11" s="237"/>
      <c r="F11" s="237"/>
      <c r="G11" s="237"/>
      <c r="H11" s="237"/>
      <c r="I11" s="237"/>
      <c r="J11" s="237"/>
      <c r="K11" s="237"/>
      <c r="L11" s="39"/>
      <c r="M11" s="33"/>
      <c r="N11" s="33"/>
    </row>
    <row r="12" spans="2:14" x14ac:dyDescent="0.2">
      <c r="B12" s="237"/>
      <c r="C12" s="237"/>
      <c r="D12" s="237"/>
      <c r="E12" s="237"/>
      <c r="F12" s="237"/>
      <c r="G12" s="237"/>
      <c r="H12" s="237"/>
      <c r="I12" s="237"/>
      <c r="J12" s="237"/>
      <c r="K12" s="237"/>
      <c r="L12" s="39"/>
      <c r="M12" s="33"/>
      <c r="N12" s="33"/>
    </row>
    <row r="13" spans="2:14" x14ac:dyDescent="0.2">
      <c r="B13" s="237"/>
      <c r="C13" s="237"/>
      <c r="D13" s="237"/>
      <c r="E13" s="237"/>
      <c r="F13" s="237"/>
      <c r="G13" s="237"/>
      <c r="H13" s="237"/>
      <c r="I13" s="237"/>
      <c r="J13" s="237"/>
      <c r="K13" s="237"/>
      <c r="L13" s="39"/>
      <c r="M13" s="33"/>
      <c r="N13" s="33"/>
    </row>
    <row r="14" spans="2:14" ht="48" customHeight="1" x14ac:dyDescent="0.2">
      <c r="B14" s="237"/>
      <c r="C14" s="237"/>
      <c r="D14" s="237"/>
      <c r="E14" s="237"/>
      <c r="F14" s="237"/>
      <c r="G14" s="237"/>
      <c r="H14" s="237"/>
      <c r="I14" s="237"/>
      <c r="J14" s="237"/>
      <c r="K14" s="237"/>
      <c r="L14" s="39"/>
      <c r="M14" s="33"/>
      <c r="N14" s="33"/>
    </row>
    <row r="15" spans="2:14" x14ac:dyDescent="0.2">
      <c r="B15" s="237"/>
      <c r="C15" s="237"/>
      <c r="D15" s="237"/>
      <c r="E15" s="237"/>
      <c r="F15" s="237"/>
      <c r="G15" s="237"/>
      <c r="H15" s="237"/>
      <c r="I15" s="237"/>
      <c r="J15" s="237"/>
      <c r="K15" s="237"/>
      <c r="L15" s="39"/>
      <c r="M15" s="33"/>
      <c r="N15" s="33"/>
    </row>
    <row r="16" spans="2:14" ht="88.5" customHeight="1" x14ac:dyDescent="0.2">
      <c r="B16" s="237"/>
      <c r="C16" s="237"/>
      <c r="D16" s="237"/>
      <c r="E16" s="237"/>
      <c r="F16" s="237"/>
      <c r="G16" s="237"/>
      <c r="H16" s="237"/>
      <c r="I16" s="237"/>
      <c r="J16" s="237"/>
      <c r="K16" s="237"/>
      <c r="L16" s="39"/>
      <c r="M16" s="33"/>
      <c r="N16" s="33"/>
    </row>
    <row r="17" spans="2:14" x14ac:dyDescent="0.2">
      <c r="L17" s="39"/>
      <c r="M17" s="33"/>
      <c r="N17" s="33"/>
    </row>
    <row r="18" spans="2:14" x14ac:dyDescent="0.2">
      <c r="L18" s="39"/>
      <c r="M18" s="33"/>
      <c r="N18" s="33"/>
    </row>
    <row r="19" spans="2:14" x14ac:dyDescent="0.2">
      <c r="B19" s="234" t="s">
        <v>41</v>
      </c>
      <c r="C19" s="234"/>
      <c r="D19" s="234"/>
      <c r="E19" s="234"/>
      <c r="F19" s="234"/>
      <c r="G19" s="234"/>
      <c r="H19" s="234"/>
      <c r="I19" s="234"/>
      <c r="J19" s="234"/>
      <c r="K19" s="234"/>
      <c r="L19" s="39"/>
      <c r="M19" s="33"/>
      <c r="N19" s="33"/>
    </row>
    <row r="20" spans="2:14" ht="82.5" customHeight="1" x14ac:dyDescent="0.2">
      <c r="B20" s="233" t="str">
        <f>'AER Summary'!B12:H12</f>
        <v xml:space="preserve">
Sale of approved materials / equipment to ASP's 
Provision of approved materials/equipment to ASPs for connection assets that will become part of the shared distribution network.</v>
      </c>
      <c r="C20" s="233"/>
      <c r="D20" s="233"/>
      <c r="E20" s="233"/>
      <c r="F20" s="233"/>
      <c r="G20" s="233"/>
      <c r="H20" s="233"/>
      <c r="I20" s="233"/>
      <c r="J20" s="233"/>
      <c r="K20" s="233"/>
    </row>
    <row r="21" spans="2:14" x14ac:dyDescent="0.2">
      <c r="B21" s="232"/>
      <c r="C21" s="232"/>
      <c r="D21" s="232"/>
      <c r="E21" s="232"/>
      <c r="F21" s="232"/>
      <c r="G21" s="232"/>
      <c r="H21" s="232"/>
      <c r="I21" s="232"/>
      <c r="J21" s="232"/>
      <c r="K21" s="23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B32" sqref="B32"/>
    </sheetView>
  </sheetViews>
  <sheetFormatPr defaultColWidth="9.140625" defaultRowHeight="12.75" x14ac:dyDescent="0.2"/>
  <cols>
    <col min="1" max="1" width="3.5703125" style="40" customWidth="1"/>
    <col min="2" max="2" width="58.7109375" style="40" customWidth="1"/>
    <col min="3" max="3" width="65.140625" style="40" customWidth="1"/>
    <col min="4" max="4" width="12.85546875" style="40" customWidth="1"/>
    <col min="5" max="8" width="11.28515625" style="40" customWidth="1"/>
    <col min="9" max="9" width="13.42578125" style="40" customWidth="1"/>
    <col min="10" max="16384" width="9.140625" style="40"/>
  </cols>
  <sheetData>
    <row r="2" spans="1:9" x14ac:dyDescent="0.2">
      <c r="B2" s="37" t="s">
        <v>69</v>
      </c>
      <c r="C2" s="29"/>
      <c r="D2" s="29"/>
      <c r="E2" s="29"/>
      <c r="F2" s="29"/>
      <c r="G2" s="29"/>
      <c r="H2" s="29"/>
      <c r="I2" s="29"/>
    </row>
    <row r="3" spans="1:9" x14ac:dyDescent="0.2">
      <c r="B3" s="19" t="s">
        <v>20</v>
      </c>
      <c r="C3" s="19" t="s">
        <v>3</v>
      </c>
      <c r="D3" s="52" t="s">
        <v>54</v>
      </c>
      <c r="E3" s="52" t="s">
        <v>53</v>
      </c>
      <c r="F3" s="52" t="s">
        <v>52</v>
      </c>
      <c r="G3" s="84" t="s">
        <v>74</v>
      </c>
      <c r="H3" s="84" t="s">
        <v>75</v>
      </c>
      <c r="I3" s="20" t="s">
        <v>1</v>
      </c>
    </row>
    <row r="4" spans="1:9" x14ac:dyDescent="0.2">
      <c r="B4" s="4" t="s">
        <v>21</v>
      </c>
      <c r="C4" s="4" t="s">
        <v>78</v>
      </c>
      <c r="D4" s="54"/>
      <c r="E4" s="54"/>
      <c r="F4" s="54"/>
      <c r="G4" s="54"/>
      <c r="H4" s="54"/>
      <c r="I4" s="105">
        <f>SUM(D4:H4)</f>
        <v>0</v>
      </c>
    </row>
    <row r="5" spans="1:9" x14ac:dyDescent="0.2">
      <c r="B5" s="4" t="s">
        <v>23</v>
      </c>
      <c r="C5" s="9"/>
      <c r="D5" s="54"/>
      <c r="E5" s="54"/>
      <c r="F5" s="54"/>
      <c r="G5" s="54"/>
      <c r="H5" s="54"/>
      <c r="I5" s="105">
        <f t="shared" ref="I5:I8" si="0">SUM(D5:H5)</f>
        <v>0</v>
      </c>
    </row>
    <row r="6" spans="1:9" x14ac:dyDescent="0.2">
      <c r="B6" s="4" t="s">
        <v>24</v>
      </c>
      <c r="C6" s="4"/>
      <c r="D6" s="54">
        <v>0</v>
      </c>
      <c r="E6" s="54">
        <v>0</v>
      </c>
      <c r="F6" s="54">
        <v>0</v>
      </c>
      <c r="G6" s="54">
        <v>0</v>
      </c>
      <c r="H6" s="54">
        <v>0</v>
      </c>
      <c r="I6" s="105">
        <f t="shared" si="0"/>
        <v>0</v>
      </c>
    </row>
    <row r="7" spans="1:9" x14ac:dyDescent="0.2">
      <c r="B7" s="4" t="s">
        <v>25</v>
      </c>
      <c r="C7" s="4"/>
      <c r="D7" s="54"/>
      <c r="E7" s="54"/>
      <c r="F7" s="54"/>
      <c r="G7" s="54"/>
      <c r="H7" s="54"/>
      <c r="I7" s="105">
        <f t="shared" si="0"/>
        <v>0</v>
      </c>
    </row>
    <row r="8" spans="1:9" x14ac:dyDescent="0.2">
      <c r="B8" s="4" t="s">
        <v>22</v>
      </c>
      <c r="C8" s="4"/>
      <c r="D8" s="54"/>
      <c r="E8" s="54"/>
      <c r="F8" s="54"/>
      <c r="G8" s="54"/>
      <c r="H8" s="54"/>
      <c r="I8" s="105">
        <f t="shared" si="0"/>
        <v>0</v>
      </c>
    </row>
    <row r="9" spans="1:9" x14ac:dyDescent="0.2">
      <c r="B9" s="45" t="s">
        <v>1</v>
      </c>
      <c r="C9" s="21"/>
      <c r="D9" s="22">
        <f t="shared" ref="D9:I9" si="1">SUM(D4:D8)</f>
        <v>0</v>
      </c>
      <c r="E9" s="22">
        <f t="shared" si="1"/>
        <v>0</v>
      </c>
      <c r="F9" s="22">
        <f t="shared" si="1"/>
        <v>0</v>
      </c>
      <c r="G9" s="22">
        <f t="shared" ref="G9:H9" si="2">SUM(G4:G8)</f>
        <v>0</v>
      </c>
      <c r="H9" s="22">
        <f t="shared" si="2"/>
        <v>0</v>
      </c>
      <c r="I9" s="23">
        <f t="shared" si="1"/>
        <v>0</v>
      </c>
    </row>
    <row r="10" spans="1:9" x14ac:dyDescent="0.2">
      <c r="B10" s="41"/>
      <c r="C10" s="42"/>
      <c r="D10" s="43"/>
      <c r="E10" s="43"/>
      <c r="F10" s="43"/>
      <c r="G10" s="43"/>
      <c r="H10" s="43"/>
      <c r="I10" s="43"/>
    </row>
    <row r="11" spans="1:9" x14ac:dyDescent="0.2">
      <c r="B11" s="44" t="s">
        <v>10</v>
      </c>
      <c r="C11" s="25"/>
      <c r="D11" s="25"/>
      <c r="E11" s="25"/>
      <c r="F11" s="25"/>
      <c r="G11" s="25"/>
      <c r="H11" s="25"/>
      <c r="I11" s="25"/>
    </row>
    <row r="12" spans="1:9" x14ac:dyDescent="0.2">
      <c r="B12" s="46" t="s">
        <v>4</v>
      </c>
      <c r="C12" s="8" t="s">
        <v>9</v>
      </c>
      <c r="D12" s="53" t="s">
        <v>54</v>
      </c>
      <c r="E12" s="53" t="s">
        <v>53</v>
      </c>
      <c r="F12" s="53" t="s">
        <v>52</v>
      </c>
      <c r="G12" s="84" t="s">
        <v>74</v>
      </c>
      <c r="H12" s="84" t="s">
        <v>75</v>
      </c>
      <c r="I12" s="3" t="s">
        <v>1</v>
      </c>
    </row>
    <row r="13" spans="1:9" x14ac:dyDescent="0.2">
      <c r="B13" s="4" t="s">
        <v>19</v>
      </c>
      <c r="C13" s="9"/>
      <c r="D13" s="55"/>
      <c r="E13" s="55"/>
      <c r="F13" s="55"/>
      <c r="G13" s="55"/>
      <c r="H13" s="55"/>
      <c r="I13" s="106">
        <f>SUM(D13:H13)</f>
        <v>0</v>
      </c>
    </row>
    <row r="14" spans="1:9" x14ac:dyDescent="0.2">
      <c r="B14" s="9"/>
      <c r="C14" s="11"/>
      <c r="D14" s="10"/>
      <c r="E14" s="10"/>
      <c r="F14" s="10"/>
      <c r="G14" s="10"/>
      <c r="H14" s="10"/>
      <c r="I14" s="107">
        <f>SUM(D14:H14)</f>
        <v>0</v>
      </c>
    </row>
    <row r="15" spans="1:9" x14ac:dyDescent="0.2">
      <c r="A15" s="47"/>
      <c r="B15" s="48" t="s">
        <v>49</v>
      </c>
      <c r="C15" s="6"/>
      <c r="D15" s="12">
        <f t="shared" ref="D15:I15" si="3">SUM(D13:D14)</f>
        <v>0</v>
      </c>
      <c r="E15" s="12">
        <f t="shared" si="3"/>
        <v>0</v>
      </c>
      <c r="F15" s="12">
        <f t="shared" si="3"/>
        <v>0</v>
      </c>
      <c r="G15" s="12">
        <f t="shared" ref="G15:H15" si="4">SUM(G13:G14)</f>
        <v>0</v>
      </c>
      <c r="H15" s="12">
        <f t="shared" si="4"/>
        <v>0</v>
      </c>
      <c r="I15" s="12">
        <f t="shared" si="3"/>
        <v>0</v>
      </c>
    </row>
    <row r="17" spans="1:9" x14ac:dyDescent="0.2">
      <c r="A17" s="47"/>
      <c r="B17" s="14" t="s">
        <v>6</v>
      </c>
      <c r="C17" s="1"/>
      <c r="D17" s="13"/>
      <c r="E17" s="13"/>
      <c r="F17" s="13"/>
      <c r="G17" s="13"/>
      <c r="H17" s="13"/>
      <c r="I17" s="13"/>
    </row>
    <row r="18" spans="1:9" x14ac:dyDescent="0.2">
      <c r="B18" s="238" t="s">
        <v>76</v>
      </c>
      <c r="C18" s="239"/>
      <c r="D18" s="239"/>
      <c r="E18" s="239"/>
      <c r="F18" s="239"/>
      <c r="G18" s="239"/>
      <c r="H18" s="239"/>
      <c r="I18" s="239"/>
    </row>
    <row r="19" spans="1:9" x14ac:dyDescent="0.2">
      <c r="B19" s="240"/>
      <c r="C19" s="241"/>
      <c r="D19" s="241"/>
      <c r="E19" s="241"/>
      <c r="F19" s="241"/>
      <c r="G19" s="241"/>
      <c r="H19" s="241"/>
      <c r="I19" s="241"/>
    </row>
    <row r="20" spans="1:9" x14ac:dyDescent="0.2">
      <c r="B20" s="49"/>
      <c r="C20" s="31"/>
      <c r="D20" s="31"/>
      <c r="E20" s="31"/>
      <c r="F20" s="31"/>
      <c r="G20" s="83"/>
      <c r="H20" s="83"/>
      <c r="I20" s="31"/>
    </row>
    <row r="21" spans="1:9" x14ac:dyDescent="0.2">
      <c r="B21" s="1"/>
      <c r="C21" s="1"/>
      <c r="D21" s="13"/>
      <c r="E21" s="13"/>
      <c r="F21" s="13"/>
      <c r="G21" s="13"/>
      <c r="H21" s="13"/>
      <c r="I21" s="13"/>
    </row>
    <row r="22" spans="1:9" x14ac:dyDescent="0.2">
      <c r="B22" s="44" t="s">
        <v>71</v>
      </c>
      <c r="C22" s="25"/>
      <c r="D22" s="25"/>
      <c r="E22" s="25"/>
      <c r="F22" s="25"/>
      <c r="G22" s="25"/>
      <c r="H22" s="25"/>
      <c r="I22" s="25"/>
    </row>
    <row r="23" spans="1:9" x14ac:dyDescent="0.2">
      <c r="B23" s="1"/>
      <c r="C23" s="1"/>
      <c r="D23" s="1"/>
      <c r="E23" s="1"/>
      <c r="F23" s="1"/>
      <c r="G23" s="1"/>
      <c r="H23" s="1"/>
      <c r="I23" s="1"/>
    </row>
    <row r="24" spans="1:9" x14ac:dyDescent="0.2">
      <c r="B24" s="50" t="s">
        <v>11</v>
      </c>
      <c r="C24" s="16"/>
      <c r="D24" s="16"/>
      <c r="E24" s="16"/>
      <c r="F24" s="16"/>
      <c r="G24" s="16"/>
      <c r="H24" s="16"/>
      <c r="I24" s="16"/>
    </row>
    <row r="25" spans="1:9" x14ac:dyDescent="0.2">
      <c r="B25" s="242" t="s">
        <v>72</v>
      </c>
      <c r="C25" s="243"/>
      <c r="D25" s="243"/>
      <c r="E25" s="243"/>
      <c r="F25" s="243"/>
      <c r="G25" s="243"/>
      <c r="H25" s="243"/>
      <c r="I25" s="243"/>
    </row>
    <row r="26" spans="1:9" x14ac:dyDescent="0.2">
      <c r="B26" s="244"/>
      <c r="C26" s="245"/>
      <c r="D26" s="245"/>
      <c r="E26" s="245"/>
      <c r="F26" s="245"/>
      <c r="G26" s="245"/>
      <c r="H26" s="245"/>
      <c r="I26" s="245"/>
    </row>
    <row r="27" spans="1:9" x14ac:dyDescent="0.2">
      <c r="B27" s="51"/>
      <c r="C27" s="18"/>
      <c r="D27" s="18"/>
      <c r="E27" s="18"/>
      <c r="F27" s="18"/>
      <c r="G27" s="18"/>
      <c r="H27" s="18"/>
      <c r="I27" s="18"/>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7" sqref="C37"/>
    </sheetView>
  </sheetViews>
  <sheetFormatPr defaultColWidth="9.140625" defaultRowHeight="12.75" x14ac:dyDescent="0.2"/>
  <cols>
    <col min="1" max="1" width="3.140625" style="40" customWidth="1"/>
    <col min="2" max="2" width="80" style="40" bestFit="1" customWidth="1"/>
    <col min="3" max="3" width="65.140625" style="40" customWidth="1"/>
    <col min="4" max="4" width="12.85546875" style="40" customWidth="1"/>
    <col min="5" max="8" width="11.28515625" style="40" customWidth="1"/>
    <col min="9" max="9" width="12.7109375" style="40" customWidth="1"/>
    <col min="10" max="16384" width="9.140625" style="40"/>
  </cols>
  <sheetData>
    <row r="2" spans="2:9" x14ac:dyDescent="0.2">
      <c r="B2" s="24" t="s">
        <v>8</v>
      </c>
      <c r="C2" s="25"/>
      <c r="D2" s="25"/>
      <c r="E2" s="25"/>
      <c r="F2" s="25"/>
      <c r="G2" s="25"/>
      <c r="H2" s="25"/>
      <c r="I2" s="25"/>
    </row>
    <row r="3" spans="2:9" x14ac:dyDescent="0.2">
      <c r="B3" s="1"/>
      <c r="C3" s="1"/>
      <c r="D3" s="1"/>
      <c r="E3" s="1"/>
      <c r="F3" s="1"/>
      <c r="G3" s="1"/>
      <c r="H3" s="1"/>
      <c r="I3" s="1"/>
    </row>
    <row r="4" spans="2:9" x14ac:dyDescent="0.2">
      <c r="B4" s="24" t="s">
        <v>2</v>
      </c>
      <c r="C4" s="25"/>
      <c r="D4" s="25"/>
      <c r="E4" s="25"/>
      <c r="F4" s="25"/>
      <c r="G4" s="25"/>
      <c r="H4" s="25"/>
      <c r="I4" s="25"/>
    </row>
    <row r="5" spans="2:9" x14ac:dyDescent="0.2">
      <c r="B5" s="56" t="s">
        <v>68</v>
      </c>
      <c r="C5" s="56" t="s">
        <v>9</v>
      </c>
      <c r="D5" s="58" t="s">
        <v>54</v>
      </c>
      <c r="E5" s="58" t="s">
        <v>53</v>
      </c>
      <c r="F5" s="58" t="s">
        <v>52</v>
      </c>
      <c r="G5" s="84" t="s">
        <v>74</v>
      </c>
      <c r="H5" s="84" t="s">
        <v>75</v>
      </c>
      <c r="I5" s="59" t="s">
        <v>1</v>
      </c>
    </row>
    <row r="6" spans="2:9" ht="13.5" customHeight="1" x14ac:dyDescent="0.2">
      <c r="B6" s="60" t="s">
        <v>62</v>
      </c>
      <c r="C6" s="28"/>
      <c r="D6" s="27">
        <v>0</v>
      </c>
      <c r="E6" s="27">
        <v>0</v>
      </c>
      <c r="F6" s="27">
        <v>0</v>
      </c>
      <c r="G6" s="27">
        <v>0</v>
      </c>
      <c r="H6" s="27">
        <v>0</v>
      </c>
      <c r="I6" s="105">
        <f>SUM(D6:H6)</f>
        <v>0</v>
      </c>
    </row>
    <row r="7" spans="2:9" x14ac:dyDescent="0.2">
      <c r="B7" s="4"/>
      <c r="C7" s="26"/>
      <c r="D7" s="27">
        <v>0</v>
      </c>
      <c r="E7" s="27">
        <v>0</v>
      </c>
      <c r="F7" s="27">
        <v>0</v>
      </c>
      <c r="G7" s="27">
        <v>0</v>
      </c>
      <c r="H7" s="27">
        <v>0</v>
      </c>
      <c r="I7" s="105">
        <f t="shared" ref="I7:I9" si="0">SUM(D7:H7)</f>
        <v>0</v>
      </c>
    </row>
    <row r="8" spans="2:9" x14ac:dyDescent="0.2">
      <c r="B8" s="4"/>
      <c r="C8" s="26"/>
      <c r="D8" s="27">
        <v>0</v>
      </c>
      <c r="E8" s="27">
        <v>0</v>
      </c>
      <c r="F8" s="27">
        <v>0</v>
      </c>
      <c r="G8" s="27">
        <v>0</v>
      </c>
      <c r="H8" s="27">
        <v>0</v>
      </c>
      <c r="I8" s="105">
        <f t="shared" si="0"/>
        <v>0</v>
      </c>
    </row>
    <row r="9" spans="2:9" x14ac:dyDescent="0.2">
      <c r="B9" s="4"/>
      <c r="C9" s="26"/>
      <c r="D9" s="27">
        <v>0</v>
      </c>
      <c r="E9" s="27">
        <v>0</v>
      </c>
      <c r="F9" s="27">
        <v>0</v>
      </c>
      <c r="G9" s="27">
        <v>0</v>
      </c>
      <c r="H9" s="27">
        <v>0</v>
      </c>
      <c r="I9" s="105">
        <f t="shared" si="0"/>
        <v>0</v>
      </c>
    </row>
    <row r="10" spans="2:9" x14ac:dyDescent="0.2">
      <c r="B10" s="5" t="s">
        <v>1</v>
      </c>
      <c r="C10" s="6"/>
      <c r="D10" s="7">
        <f t="shared" ref="D10:I10" si="1">SUM(D6:D9)</f>
        <v>0</v>
      </c>
      <c r="E10" s="7">
        <f t="shared" si="1"/>
        <v>0</v>
      </c>
      <c r="F10" s="7">
        <f t="shared" si="1"/>
        <v>0</v>
      </c>
      <c r="G10" s="7">
        <f t="shared" ref="G10:H10" si="2">SUM(G6:G9)</f>
        <v>0</v>
      </c>
      <c r="H10" s="7">
        <f t="shared" si="2"/>
        <v>0</v>
      </c>
      <c r="I10" s="7">
        <f t="shared" si="1"/>
        <v>0</v>
      </c>
    </row>
    <row r="11" spans="2:9" x14ac:dyDescent="0.2">
      <c r="B11" s="1"/>
      <c r="C11" s="1"/>
      <c r="D11" s="1"/>
      <c r="E11" s="1"/>
      <c r="F11" s="1"/>
      <c r="G11" s="1"/>
      <c r="H11" s="1"/>
      <c r="I11" s="1"/>
    </row>
    <row r="12" spans="2:9" x14ac:dyDescent="0.2">
      <c r="B12" s="24" t="s">
        <v>10</v>
      </c>
      <c r="C12" s="25"/>
      <c r="D12" s="25"/>
      <c r="E12" s="25"/>
      <c r="F12" s="25"/>
      <c r="G12" s="25"/>
      <c r="H12" s="25"/>
      <c r="I12" s="25"/>
    </row>
    <row r="13" spans="2:9" x14ac:dyDescent="0.2">
      <c r="B13" s="56" t="s">
        <v>4</v>
      </c>
      <c r="C13" s="57" t="s">
        <v>9</v>
      </c>
      <c r="D13" s="58" t="s">
        <v>54</v>
      </c>
      <c r="E13" s="58" t="s">
        <v>53</v>
      </c>
      <c r="F13" s="58" t="s">
        <v>52</v>
      </c>
      <c r="G13" s="84" t="s">
        <v>74</v>
      </c>
      <c r="H13" s="84" t="s">
        <v>75</v>
      </c>
      <c r="I13" s="59" t="s">
        <v>1</v>
      </c>
    </row>
    <row r="14" spans="2:9" x14ac:dyDescent="0.2">
      <c r="B14" s="9"/>
      <c r="C14" s="9"/>
      <c r="D14" s="55"/>
      <c r="E14" s="55"/>
      <c r="F14" s="55"/>
      <c r="G14" s="55"/>
      <c r="H14" s="55"/>
      <c r="I14" s="106">
        <f>SUM(D14:H14)</f>
        <v>0</v>
      </c>
    </row>
    <row r="15" spans="2:9" x14ac:dyDescent="0.2">
      <c r="B15" s="9"/>
      <c r="C15" s="11"/>
      <c r="D15" s="55"/>
      <c r="E15" s="55"/>
      <c r="F15" s="55"/>
      <c r="G15" s="55"/>
      <c r="H15" s="55"/>
      <c r="I15" s="106">
        <f t="shared" ref="I15:I16" si="3">SUM(D15:H15)</f>
        <v>0</v>
      </c>
    </row>
    <row r="16" spans="2:9" x14ac:dyDescent="0.2">
      <c r="B16" s="9"/>
      <c r="C16" s="9"/>
      <c r="D16" s="10"/>
      <c r="E16" s="10"/>
      <c r="F16" s="10"/>
      <c r="G16" s="10"/>
      <c r="H16" s="10"/>
      <c r="I16" s="107">
        <f t="shared" si="3"/>
        <v>0</v>
      </c>
    </row>
    <row r="17" spans="2:9" x14ac:dyDescent="0.2">
      <c r="B17" s="30" t="s">
        <v>17</v>
      </c>
      <c r="C17" s="6"/>
      <c r="D17" s="12">
        <f t="shared" ref="D17:F17" si="4">SUM(D14:D16)</f>
        <v>0</v>
      </c>
      <c r="E17" s="12">
        <f t="shared" si="4"/>
        <v>0</v>
      </c>
      <c r="F17" s="12">
        <f t="shared" si="4"/>
        <v>0</v>
      </c>
      <c r="G17" s="12">
        <f t="shared" ref="G17:H17" si="5">SUM(G14:G16)</f>
        <v>0</v>
      </c>
      <c r="H17" s="12">
        <f t="shared" si="5"/>
        <v>0</v>
      </c>
      <c r="I17" s="12">
        <f>SUM(I14:I16)</f>
        <v>0</v>
      </c>
    </row>
    <row r="18" spans="2:9" x14ac:dyDescent="0.2">
      <c r="B18" s="1"/>
      <c r="C18" s="1"/>
      <c r="D18" s="13"/>
      <c r="E18" s="13"/>
      <c r="F18" s="13"/>
      <c r="G18" s="13"/>
      <c r="H18" s="13"/>
      <c r="I18" s="13"/>
    </row>
    <row r="19" spans="2:9" x14ac:dyDescent="0.2">
      <c r="B19" s="14" t="s">
        <v>6</v>
      </c>
      <c r="C19" s="1"/>
      <c r="D19" s="13"/>
      <c r="E19" s="13"/>
      <c r="F19" s="13"/>
      <c r="G19" s="13"/>
      <c r="H19" s="13"/>
      <c r="I19" s="13"/>
    </row>
    <row r="20" spans="2:9" x14ac:dyDescent="0.2">
      <c r="B20" s="239" t="s">
        <v>77</v>
      </c>
      <c r="C20" s="239"/>
      <c r="D20" s="239"/>
      <c r="E20" s="239"/>
      <c r="F20" s="239"/>
      <c r="G20" s="239"/>
      <c r="H20" s="239"/>
      <c r="I20" s="239"/>
    </row>
    <row r="21" spans="2:9" x14ac:dyDescent="0.2">
      <c r="B21" s="241"/>
      <c r="C21" s="241"/>
      <c r="D21" s="241"/>
      <c r="E21" s="241"/>
      <c r="F21" s="241"/>
      <c r="G21" s="241"/>
      <c r="H21" s="241"/>
      <c r="I21" s="241"/>
    </row>
    <row r="22" spans="2:9" x14ac:dyDescent="0.2">
      <c r="B22" s="1"/>
      <c r="C22" s="1"/>
      <c r="D22" s="13"/>
      <c r="E22" s="13"/>
      <c r="F22" s="13"/>
      <c r="G22" s="13"/>
      <c r="H22" s="13"/>
      <c r="I22" s="13"/>
    </row>
    <row r="23" spans="2:9" x14ac:dyDescent="0.2">
      <c r="B23" s="24" t="s">
        <v>2</v>
      </c>
      <c r="C23" s="25"/>
      <c r="D23" s="25"/>
      <c r="E23" s="25"/>
      <c r="F23" s="25"/>
      <c r="G23" s="25"/>
      <c r="H23" s="25"/>
      <c r="I23" s="25"/>
    </row>
    <row r="24" spans="2:9" x14ac:dyDescent="0.2">
      <c r="B24" s="15" t="s">
        <v>11</v>
      </c>
      <c r="C24" s="16"/>
      <c r="D24" s="16"/>
      <c r="E24" s="16"/>
      <c r="F24" s="16"/>
      <c r="G24" s="16"/>
      <c r="H24" s="16"/>
      <c r="I24" s="16"/>
    </row>
    <row r="25" spans="2:9" x14ac:dyDescent="0.2">
      <c r="B25" s="243"/>
      <c r="C25" s="243"/>
      <c r="D25" s="243"/>
      <c r="E25" s="243"/>
      <c r="F25" s="243"/>
      <c r="G25" s="243"/>
      <c r="H25" s="243"/>
      <c r="I25" s="243"/>
    </row>
    <row r="26" spans="2:9" x14ac:dyDescent="0.2">
      <c r="B26" s="245"/>
      <c r="C26" s="245"/>
      <c r="D26" s="245"/>
      <c r="E26" s="245"/>
      <c r="F26" s="245"/>
      <c r="G26" s="245"/>
      <c r="H26" s="245"/>
      <c r="I26" s="245"/>
    </row>
    <row r="27" spans="2:9" x14ac:dyDescent="0.2">
      <c r="B27" s="17"/>
      <c r="C27" s="18"/>
      <c r="D27" s="18"/>
      <c r="E27" s="18"/>
      <c r="F27" s="18"/>
      <c r="G27" s="18"/>
      <c r="H27" s="18"/>
      <c r="I27" s="18"/>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AM13"/>
  <sheetViews>
    <sheetView showGridLines="0" zoomScale="120" zoomScaleNormal="120" workbookViewId="0">
      <selection activeCell="G7" sqref="G7"/>
    </sheetView>
  </sheetViews>
  <sheetFormatPr defaultColWidth="9.140625" defaultRowHeight="12.75" x14ac:dyDescent="0.2"/>
  <cols>
    <col min="1" max="1" width="2.28515625" style="61" customWidth="1"/>
    <col min="2" max="2" width="54.5703125" style="61" customWidth="1"/>
    <col min="3" max="3" width="15.140625" style="76" customWidth="1"/>
    <col min="4" max="9" width="13.140625" style="77" customWidth="1"/>
    <col min="10" max="14" width="9.140625" style="61"/>
    <col min="15" max="15" width="3.28515625" style="61" customWidth="1"/>
    <col min="16" max="16" width="53.7109375" style="61" customWidth="1"/>
    <col min="17" max="17" width="15.7109375" style="61" customWidth="1"/>
    <col min="18" max="22" width="9.140625" style="61"/>
    <col min="23" max="23" width="4" style="61" customWidth="1"/>
    <col min="24" max="24" width="53.7109375" style="61" customWidth="1"/>
    <col min="25" max="25" width="15.7109375" style="61" customWidth="1"/>
    <col min="26" max="30" width="9.140625" style="61"/>
    <col min="31" max="31" width="9.140625" style="61" customWidth="1"/>
    <col min="32" max="32" width="53.7109375" style="61" customWidth="1"/>
    <col min="33" max="33" width="15.7109375" style="61" customWidth="1"/>
    <col min="34" max="16384" width="9.140625" style="61"/>
  </cols>
  <sheetData>
    <row r="2" spans="1:39" x14ac:dyDescent="0.2">
      <c r="B2" s="109" t="s">
        <v>50</v>
      </c>
      <c r="C2" s="249" t="s">
        <v>91</v>
      </c>
      <c r="D2" s="249"/>
      <c r="E2" s="249"/>
      <c r="F2" s="249"/>
      <c r="G2" s="249"/>
      <c r="H2" s="249"/>
      <c r="I2" s="249"/>
    </row>
    <row r="3" spans="1:39" ht="15.75" x14ac:dyDescent="0.25">
      <c r="B3" s="62" t="s">
        <v>61</v>
      </c>
      <c r="C3" s="250" t="s">
        <v>92</v>
      </c>
      <c r="D3" s="250"/>
      <c r="E3" s="250"/>
      <c r="F3" s="250"/>
      <c r="G3" s="250"/>
      <c r="H3" s="250"/>
      <c r="I3" s="250"/>
    </row>
    <row r="4" spans="1:39" s="63" customFormat="1" ht="3" customHeight="1" x14ac:dyDescent="0.2">
      <c r="B4" s="64"/>
      <c r="C4" s="65"/>
      <c r="D4" s="66"/>
      <c r="E4" s="66"/>
      <c r="F4" s="66"/>
      <c r="G4" s="66"/>
      <c r="H4" s="66"/>
      <c r="I4" s="66"/>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row>
    <row r="5" spans="1:39" ht="58.5" customHeight="1" x14ac:dyDescent="0.2">
      <c r="B5" s="67" t="s">
        <v>18</v>
      </c>
      <c r="C5" s="110" t="s">
        <v>85</v>
      </c>
      <c r="D5" s="110" t="s">
        <v>86</v>
      </c>
      <c r="E5" s="110" t="s">
        <v>87</v>
      </c>
      <c r="F5" s="110" t="s">
        <v>88</v>
      </c>
      <c r="G5" s="110" t="s">
        <v>89</v>
      </c>
      <c r="H5" s="110" t="s">
        <v>128</v>
      </c>
      <c r="I5" s="114" t="s">
        <v>90</v>
      </c>
    </row>
    <row r="6" spans="1:39" x14ac:dyDescent="0.2">
      <c r="B6" s="154" t="s">
        <v>125</v>
      </c>
      <c r="C6" s="112"/>
      <c r="D6" s="112"/>
      <c r="E6" s="113"/>
      <c r="F6" s="113"/>
      <c r="G6" s="113"/>
      <c r="H6" s="113"/>
      <c r="I6" s="80"/>
    </row>
    <row r="7" spans="1:39" x14ac:dyDescent="0.2">
      <c r="B7" s="111" t="s">
        <v>66</v>
      </c>
      <c r="C7" s="115" t="s">
        <v>126</v>
      </c>
      <c r="D7" s="155">
        <f>[1]Inputs!$G$38</f>
        <v>0.1031</v>
      </c>
      <c r="E7" s="155">
        <f>SUM(C7:D7)</f>
        <v>0.1031</v>
      </c>
      <c r="F7" s="115" t="s">
        <v>127</v>
      </c>
      <c r="G7" s="155"/>
      <c r="H7" s="155">
        <v>0.15</v>
      </c>
      <c r="I7" s="157">
        <f>(1+E7)*(1+H7)-1</f>
        <v>0.26856499999999994</v>
      </c>
    </row>
    <row r="8" spans="1:39" x14ac:dyDescent="0.2">
      <c r="B8" s="71"/>
      <c r="C8" s="69"/>
      <c r="D8" s="82"/>
      <c r="E8" s="70"/>
      <c r="F8" s="70"/>
      <c r="G8" s="70"/>
      <c r="H8" s="70"/>
      <c r="I8" s="70"/>
    </row>
    <row r="9" spans="1:39" x14ac:dyDescent="0.2">
      <c r="B9" s="246" t="s">
        <v>1</v>
      </c>
      <c r="C9" s="247"/>
      <c r="D9" s="248"/>
      <c r="E9" s="156">
        <f>E7</f>
        <v>0.1031</v>
      </c>
      <c r="F9" s="116" t="str">
        <f t="shared" ref="F9:I9" si="0">F7</f>
        <v>n/a</v>
      </c>
      <c r="G9" s="116">
        <f t="shared" si="0"/>
        <v>0</v>
      </c>
      <c r="H9" s="156">
        <f t="shared" si="0"/>
        <v>0.15</v>
      </c>
      <c r="I9" s="156">
        <f t="shared" si="0"/>
        <v>0.26856499999999994</v>
      </c>
    </row>
    <row r="10" spans="1:39" x14ac:dyDescent="0.2">
      <c r="A10" s="72"/>
      <c r="B10" s="73"/>
      <c r="C10" s="74"/>
      <c r="D10" s="75"/>
      <c r="E10" s="75"/>
      <c r="F10" s="75"/>
      <c r="G10" s="75"/>
      <c r="H10" s="75"/>
      <c r="I10" s="75"/>
    </row>
    <row r="12" spans="1:39" x14ac:dyDescent="0.2">
      <c r="B12" s="68"/>
      <c r="C12" s="78"/>
      <c r="D12" s="79"/>
      <c r="E12" s="79"/>
      <c r="F12" s="79"/>
      <c r="G12" s="79"/>
      <c r="H12" s="79"/>
      <c r="I12" s="79"/>
    </row>
    <row r="13" spans="1:39" x14ac:dyDescent="0.2">
      <c r="C13" s="78"/>
      <c r="D13" s="79"/>
      <c r="E13" s="79"/>
      <c r="F13" s="79"/>
      <c r="G13" s="79"/>
      <c r="H13" s="79"/>
      <c r="I13" s="81"/>
    </row>
  </sheetData>
  <mergeCells count="3">
    <mergeCell ref="B9:D9"/>
    <mergeCell ref="C2:I2"/>
    <mergeCell ref="C3:I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9DD1B-9CBF-42A7-9988-68528AD7618C}">
  <dimension ref="A1:O35"/>
  <sheetViews>
    <sheetView topLeftCell="A7" zoomScale="110" zoomScaleNormal="110" workbookViewId="0">
      <selection activeCell="B37" sqref="B37"/>
    </sheetView>
  </sheetViews>
  <sheetFormatPr defaultRowHeight="15" x14ac:dyDescent="0.25"/>
  <cols>
    <col min="2" max="2" width="51.85546875" bestFit="1" customWidth="1"/>
    <col min="4" max="4" width="13.140625" bestFit="1" customWidth="1"/>
    <col min="5" max="8" width="12.85546875" bestFit="1" customWidth="1"/>
  </cols>
  <sheetData>
    <row r="1" spans="1:15" x14ac:dyDescent="0.25">
      <c r="A1" s="117"/>
      <c r="B1" s="117" t="s">
        <v>93</v>
      </c>
      <c r="C1" s="117"/>
      <c r="D1" s="118">
        <f>[1]Inputs!H16</f>
        <v>1</v>
      </c>
      <c r="E1" s="118">
        <f>[1]Inputs!I16</f>
        <v>1</v>
      </c>
      <c r="F1" s="118">
        <f>[1]Inputs!J16</f>
        <v>1.0109999999999999</v>
      </c>
      <c r="G1" s="118">
        <f>[1]Inputs!K16</f>
        <v>1.0231319999999999</v>
      </c>
      <c r="H1" s="118">
        <f>[1]Inputs!L16</f>
        <v>1.0337725727999998</v>
      </c>
      <c r="I1" s="117"/>
      <c r="J1" s="117"/>
      <c r="K1" s="119">
        <f>D1</f>
        <v>1</v>
      </c>
      <c r="L1" s="119">
        <f t="shared" ref="L1:O5" si="0">E1</f>
        <v>1</v>
      </c>
      <c r="M1" s="119">
        <f t="shared" si="0"/>
        <v>1.0109999999999999</v>
      </c>
      <c r="N1" s="119">
        <f t="shared" si="0"/>
        <v>1.0231319999999999</v>
      </c>
      <c r="O1" s="119">
        <f t="shared" si="0"/>
        <v>1.0337725727999998</v>
      </c>
    </row>
    <row r="2" spans="1:15" x14ac:dyDescent="0.25">
      <c r="A2" s="117"/>
      <c r="B2" s="117" t="s">
        <v>94</v>
      </c>
      <c r="C2" s="117"/>
      <c r="D2" s="118">
        <f>[1]Inputs!H61</f>
        <v>0.04</v>
      </c>
      <c r="E2" s="118">
        <f>[1]Inputs!I61</f>
        <v>0.04</v>
      </c>
      <c r="F2" s="118">
        <f>[1]Inputs!J61</f>
        <v>0.04</v>
      </c>
      <c r="G2" s="118">
        <f>[1]Inputs!K61</f>
        <v>0.04</v>
      </c>
      <c r="H2" s="118">
        <f>[1]Inputs!L61</f>
        <v>0.04</v>
      </c>
      <c r="I2" s="117"/>
      <c r="J2" s="117"/>
      <c r="K2" s="119"/>
      <c r="L2" s="119"/>
      <c r="M2" s="119"/>
      <c r="N2" s="119"/>
      <c r="O2" s="119"/>
    </row>
    <row r="3" spans="1:15" x14ac:dyDescent="0.25">
      <c r="A3" s="117"/>
      <c r="B3" s="117" t="s">
        <v>95</v>
      </c>
      <c r="C3" s="117"/>
      <c r="D3" s="119">
        <f>[1]Inputs!$M$43</f>
        <v>0.46592661151676018</v>
      </c>
      <c r="E3" s="119">
        <f>[1]Inputs!$M$43</f>
        <v>0.46592661151676018</v>
      </c>
      <c r="F3" s="119">
        <f>[1]Inputs!$M$43</f>
        <v>0.46592661151676018</v>
      </c>
      <c r="G3" s="119">
        <f>[1]Inputs!$M$43</f>
        <v>0.46592661151676018</v>
      </c>
      <c r="H3" s="119">
        <f>[1]Inputs!$M$43</f>
        <v>0.46592661151676018</v>
      </c>
      <c r="I3" s="117"/>
      <c r="J3" s="117"/>
      <c r="K3" s="119">
        <f t="shared" ref="K3:K5" si="1">D3</f>
        <v>0.46592661151676018</v>
      </c>
      <c r="L3" s="119">
        <f t="shared" si="0"/>
        <v>0.46592661151676018</v>
      </c>
      <c r="M3" s="119">
        <f t="shared" si="0"/>
        <v>0.46592661151676018</v>
      </c>
      <c r="N3" s="119">
        <f t="shared" si="0"/>
        <v>0.46592661151676018</v>
      </c>
      <c r="O3" s="119">
        <f t="shared" si="0"/>
        <v>0.46592661151676018</v>
      </c>
    </row>
    <row r="4" spans="1:15" x14ac:dyDescent="0.25">
      <c r="A4" s="117"/>
      <c r="B4" s="117" t="s">
        <v>96</v>
      </c>
      <c r="C4" s="117"/>
      <c r="D4" s="119">
        <f>[1]Inputs!$M$48</f>
        <v>0.16037758511933414</v>
      </c>
      <c r="E4" s="119">
        <f>[1]Inputs!$M$48</f>
        <v>0.16037758511933414</v>
      </c>
      <c r="F4" s="119">
        <f>[1]Inputs!$M$48</f>
        <v>0.16037758511933414</v>
      </c>
      <c r="G4" s="119">
        <f>[1]Inputs!$M$48</f>
        <v>0.16037758511933414</v>
      </c>
      <c r="H4" s="119">
        <f>[1]Inputs!$M$48</f>
        <v>0.16037758511933414</v>
      </c>
      <c r="I4" s="117"/>
      <c r="J4" s="117"/>
      <c r="K4" s="119">
        <f t="shared" si="1"/>
        <v>0.16037758511933414</v>
      </c>
      <c r="L4" s="119">
        <f t="shared" si="0"/>
        <v>0.16037758511933414</v>
      </c>
      <c r="M4" s="119">
        <f t="shared" si="0"/>
        <v>0.16037758511933414</v>
      </c>
      <c r="N4" s="119">
        <f t="shared" si="0"/>
        <v>0.16037758511933414</v>
      </c>
      <c r="O4" s="119">
        <f t="shared" si="0"/>
        <v>0.16037758511933414</v>
      </c>
    </row>
    <row r="5" spans="1:15" x14ac:dyDescent="0.25">
      <c r="A5" s="117"/>
      <c r="B5" s="117" t="s">
        <v>97</v>
      </c>
      <c r="C5" s="117"/>
      <c r="D5" s="119">
        <f>[1]Inputs!$H$13</f>
        <v>6.3420000000000004E-2</v>
      </c>
      <c r="E5" s="119">
        <f>[1]Inputs!$H$13</f>
        <v>6.3420000000000004E-2</v>
      </c>
      <c r="F5" s="119">
        <f>[1]Inputs!$H$13</f>
        <v>6.3420000000000004E-2</v>
      </c>
      <c r="G5" s="119">
        <f>[1]Inputs!$H$13</f>
        <v>6.3420000000000004E-2</v>
      </c>
      <c r="H5" s="119">
        <f>[1]Inputs!$H$13</f>
        <v>6.3420000000000004E-2</v>
      </c>
      <c r="I5" s="117"/>
      <c r="J5" s="117"/>
      <c r="K5" s="119">
        <f t="shared" si="1"/>
        <v>6.3420000000000004E-2</v>
      </c>
      <c r="L5" s="119">
        <f t="shared" si="0"/>
        <v>6.3420000000000004E-2</v>
      </c>
      <c r="M5" s="119">
        <f t="shared" si="0"/>
        <v>6.3420000000000004E-2</v>
      </c>
      <c r="N5" s="119">
        <f t="shared" si="0"/>
        <v>6.3420000000000004E-2</v>
      </c>
      <c r="O5" s="119">
        <f t="shared" si="0"/>
        <v>6.3420000000000004E-2</v>
      </c>
    </row>
    <row r="6" spans="1:15" x14ac:dyDescent="0.25">
      <c r="A6" s="117"/>
      <c r="B6" s="158" t="s">
        <v>130</v>
      </c>
      <c r="C6" s="117"/>
      <c r="D6" s="119">
        <v>0.15</v>
      </c>
      <c r="E6" s="119">
        <v>0.15</v>
      </c>
      <c r="F6" s="119">
        <v>0.15</v>
      </c>
      <c r="G6" s="119">
        <v>0.15</v>
      </c>
      <c r="H6" s="119">
        <v>0.15</v>
      </c>
      <c r="I6" s="117"/>
      <c r="J6" s="117"/>
      <c r="K6" s="119">
        <v>0.15</v>
      </c>
      <c r="L6" s="119">
        <v>0.15</v>
      </c>
      <c r="M6" s="119">
        <v>0.15</v>
      </c>
      <c r="N6" s="119">
        <v>0.15</v>
      </c>
      <c r="O6" s="119">
        <v>0.15</v>
      </c>
    </row>
    <row r="7" spans="1:15" x14ac:dyDescent="0.25">
      <c r="A7" s="117"/>
      <c r="B7" s="158" t="s">
        <v>137</v>
      </c>
      <c r="C7" s="117"/>
      <c r="D7" s="119">
        <f>[1]Inputs!$G$38</f>
        <v>0.1031</v>
      </c>
      <c r="E7" s="119">
        <f>[1]Inputs!$G$38</f>
        <v>0.1031</v>
      </c>
      <c r="F7" s="119">
        <f>[1]Inputs!$G$38</f>
        <v>0.1031</v>
      </c>
      <c r="G7" s="119">
        <f>[1]Inputs!$G$38</f>
        <v>0.1031</v>
      </c>
      <c r="H7" s="119">
        <f>[1]Inputs!$G$38</f>
        <v>0.1031</v>
      </c>
      <c r="I7" s="117"/>
      <c r="J7" s="117"/>
      <c r="K7" s="119">
        <f>[1]Inputs!$G$38</f>
        <v>0.1031</v>
      </c>
      <c r="L7" s="119">
        <f>[1]Inputs!$G$38</f>
        <v>0.1031</v>
      </c>
      <c r="M7" s="119">
        <f>[1]Inputs!$G$38</f>
        <v>0.1031</v>
      </c>
      <c r="N7" s="119">
        <f>[1]Inputs!$G$38</f>
        <v>0.1031</v>
      </c>
      <c r="O7" s="119">
        <f>[1]Inputs!$G$38</f>
        <v>0.1031</v>
      </c>
    </row>
    <row r="8" spans="1:15" ht="15.75" x14ac:dyDescent="0.25">
      <c r="A8" s="120"/>
      <c r="B8" s="120"/>
      <c r="C8" s="120"/>
      <c r="D8" s="255" t="s">
        <v>98</v>
      </c>
      <c r="E8" s="255"/>
      <c r="F8" s="255"/>
      <c r="G8" s="255"/>
      <c r="H8" s="255"/>
      <c r="I8" s="120"/>
      <c r="J8" s="256" t="s">
        <v>99</v>
      </c>
      <c r="K8" s="256"/>
      <c r="L8" s="256"/>
      <c r="M8" s="256"/>
      <c r="N8" s="256"/>
      <c r="O8" s="256"/>
    </row>
    <row r="9" spans="1:15" ht="15.75" x14ac:dyDescent="0.25">
      <c r="A9" s="120"/>
      <c r="B9" s="120"/>
      <c r="C9" s="120"/>
      <c r="D9" s="253" t="s">
        <v>100</v>
      </c>
      <c r="E9" s="254"/>
      <c r="F9" s="254"/>
      <c r="G9" s="254"/>
      <c r="H9" s="254"/>
      <c r="I9" s="120"/>
      <c r="J9" s="253" t="s">
        <v>100</v>
      </c>
      <c r="K9" s="254"/>
      <c r="L9" s="254"/>
      <c r="M9" s="254"/>
      <c r="N9" s="254"/>
      <c r="O9" s="254"/>
    </row>
    <row r="10" spans="1:15" x14ac:dyDescent="0.25">
      <c r="A10" s="117"/>
      <c r="B10" s="121" t="s">
        <v>101</v>
      </c>
      <c r="C10" s="122"/>
      <c r="D10" s="122" t="s">
        <v>102</v>
      </c>
      <c r="E10" s="122" t="s">
        <v>103</v>
      </c>
      <c r="F10" s="122" t="s">
        <v>104</v>
      </c>
      <c r="G10" s="122" t="s">
        <v>105</v>
      </c>
      <c r="H10" s="122" t="s">
        <v>106</v>
      </c>
      <c r="I10" s="117"/>
      <c r="J10" s="117"/>
      <c r="K10" s="117"/>
      <c r="L10" s="117"/>
      <c r="M10" s="117"/>
      <c r="N10" s="117"/>
      <c r="O10" s="117"/>
    </row>
    <row r="11" spans="1:15" x14ac:dyDescent="0.25">
      <c r="A11" s="257"/>
      <c r="B11" s="123" t="s">
        <v>107</v>
      </c>
      <c r="C11" s="124"/>
      <c r="D11" s="125">
        <v>0</v>
      </c>
      <c r="E11" s="125">
        <v>0</v>
      </c>
      <c r="F11" s="125">
        <v>0</v>
      </c>
      <c r="G11" s="125">
        <v>0</v>
      </c>
      <c r="H11" s="125">
        <v>0</v>
      </c>
      <c r="I11" s="117"/>
      <c r="J11" s="117"/>
      <c r="K11" s="117"/>
      <c r="L11" s="117"/>
      <c r="M11" s="117"/>
      <c r="N11" s="117"/>
      <c r="O11" s="117"/>
    </row>
    <row r="12" spans="1:15" x14ac:dyDescent="0.25">
      <c r="A12" s="257"/>
      <c r="B12" s="123" t="s">
        <v>108</v>
      </c>
      <c r="C12" s="124"/>
      <c r="D12" s="125">
        <v>0</v>
      </c>
      <c r="E12" s="125">
        <v>0</v>
      </c>
      <c r="F12" s="125">
        <v>0</v>
      </c>
      <c r="G12" s="125">
        <v>0</v>
      </c>
      <c r="H12" s="125">
        <v>0</v>
      </c>
      <c r="I12" s="117"/>
      <c r="J12" s="117"/>
      <c r="K12" s="117"/>
      <c r="L12" s="117"/>
      <c r="M12" s="117"/>
      <c r="N12" s="117"/>
      <c r="O12" s="117"/>
    </row>
    <row r="13" spans="1:15" x14ac:dyDescent="0.25">
      <c r="A13" s="257"/>
      <c r="B13" s="123" t="s">
        <v>136</v>
      </c>
      <c r="C13" s="124"/>
      <c r="D13" s="125">
        <f>D25</f>
        <v>5515500</v>
      </c>
      <c r="E13" s="125">
        <f t="shared" ref="E13:H13" si="2">E26</f>
        <v>5515500</v>
      </c>
      <c r="F13" s="125">
        <f t="shared" si="2"/>
        <v>5515500</v>
      </c>
      <c r="G13" s="125">
        <f t="shared" si="2"/>
        <v>5515500</v>
      </c>
      <c r="H13" s="125">
        <f t="shared" si="2"/>
        <v>5515500</v>
      </c>
      <c r="I13" s="117"/>
      <c r="J13" s="117"/>
      <c r="K13" s="117"/>
      <c r="L13" s="117"/>
      <c r="M13" s="117"/>
      <c r="N13" s="117"/>
      <c r="O13" s="117"/>
    </row>
    <row r="14" spans="1:15" x14ac:dyDescent="0.25">
      <c r="A14" s="257"/>
      <c r="B14" s="123" t="s">
        <v>109</v>
      </c>
      <c r="C14" s="124"/>
      <c r="D14" s="125">
        <v>0</v>
      </c>
      <c r="E14" s="125">
        <v>0</v>
      </c>
      <c r="F14" s="125">
        <v>0</v>
      </c>
      <c r="G14" s="125">
        <v>0</v>
      </c>
      <c r="H14" s="125">
        <v>0</v>
      </c>
      <c r="I14" s="117"/>
      <c r="J14" s="117"/>
      <c r="K14" s="117"/>
      <c r="L14" s="117"/>
      <c r="M14" s="117"/>
      <c r="N14" s="117"/>
      <c r="O14" s="117"/>
    </row>
    <row r="15" spans="1:15" x14ac:dyDescent="0.25">
      <c r="A15" s="257"/>
      <c r="B15" s="126" t="s">
        <v>110</v>
      </c>
      <c r="C15" s="126"/>
      <c r="D15" s="127">
        <f>SUM(D11:D14)</f>
        <v>5515500</v>
      </c>
      <c r="E15" s="127">
        <f t="shared" ref="E15:H15" si="3">SUM(E11:E14)</f>
        <v>5515500</v>
      </c>
      <c r="F15" s="127">
        <f t="shared" si="3"/>
        <v>5515500</v>
      </c>
      <c r="G15" s="127">
        <f t="shared" si="3"/>
        <v>5515500</v>
      </c>
      <c r="H15" s="127">
        <f t="shared" si="3"/>
        <v>5515500</v>
      </c>
      <c r="I15" s="117"/>
      <c r="J15" s="117"/>
      <c r="K15" s="117"/>
      <c r="L15" s="117"/>
      <c r="M15" s="117"/>
      <c r="N15" s="117"/>
      <c r="O15" s="117"/>
    </row>
    <row r="16" spans="1:15" x14ac:dyDescent="0.25">
      <c r="A16" s="257"/>
      <c r="B16" s="124" t="s">
        <v>88</v>
      </c>
      <c r="C16" s="124"/>
      <c r="D16" s="160" t="str">
        <f>D27</f>
        <v>n/a</v>
      </c>
      <c r="E16" s="160" t="str">
        <f t="shared" ref="E16:H16" si="4">E27</f>
        <v>n/a</v>
      </c>
      <c r="F16" s="160" t="str">
        <f t="shared" si="4"/>
        <v>n/a</v>
      </c>
      <c r="G16" s="160" t="str">
        <f t="shared" si="4"/>
        <v>n/a</v>
      </c>
      <c r="H16" s="160" t="str">
        <f t="shared" si="4"/>
        <v>n/a</v>
      </c>
      <c r="I16" s="117"/>
      <c r="J16" s="117"/>
      <c r="K16" s="117"/>
      <c r="L16" s="117"/>
      <c r="M16" s="117"/>
      <c r="N16" s="117"/>
      <c r="O16" s="117"/>
    </row>
    <row r="17" spans="1:15" x14ac:dyDescent="0.25">
      <c r="A17" s="257"/>
      <c r="B17" s="124" t="s">
        <v>89</v>
      </c>
      <c r="C17" s="124"/>
      <c r="D17" s="160" t="str">
        <f>D28</f>
        <v>n/a</v>
      </c>
      <c r="E17" s="160" t="str">
        <f t="shared" ref="E17:H17" si="5">E28</f>
        <v>n/a</v>
      </c>
      <c r="F17" s="160" t="str">
        <f t="shared" si="5"/>
        <v>n/a</v>
      </c>
      <c r="G17" s="160" t="str">
        <f t="shared" si="5"/>
        <v>n/a</v>
      </c>
      <c r="H17" s="160" t="str">
        <f t="shared" si="5"/>
        <v>n/a</v>
      </c>
      <c r="I17" s="117"/>
      <c r="J17" s="117"/>
      <c r="K17" s="117"/>
      <c r="L17" s="117"/>
      <c r="M17" s="117"/>
      <c r="N17" s="117"/>
      <c r="O17" s="117"/>
    </row>
    <row r="18" spans="1:15" x14ac:dyDescent="0.25">
      <c r="A18" s="257"/>
      <c r="B18" s="124" t="s">
        <v>111</v>
      </c>
      <c r="C18" s="124"/>
      <c r="D18" s="125">
        <f>D29</f>
        <v>827325</v>
      </c>
      <c r="E18" s="125">
        <f t="shared" ref="E18:H18" si="6">E29</f>
        <v>827325</v>
      </c>
      <c r="F18" s="125">
        <f t="shared" si="6"/>
        <v>827325</v>
      </c>
      <c r="G18" s="125">
        <f t="shared" si="6"/>
        <v>827325</v>
      </c>
      <c r="H18" s="125">
        <f t="shared" si="6"/>
        <v>827325</v>
      </c>
      <c r="I18" s="117"/>
      <c r="J18" s="117"/>
      <c r="K18" s="117"/>
      <c r="L18" s="117"/>
      <c r="M18" s="117"/>
      <c r="N18" s="117"/>
      <c r="O18" s="117"/>
    </row>
    <row r="19" spans="1:15" x14ac:dyDescent="0.25">
      <c r="A19" s="257"/>
      <c r="B19" s="128" t="s">
        <v>112</v>
      </c>
      <c r="C19" s="124"/>
      <c r="D19" s="127">
        <f>SUM(D15:D18)</f>
        <v>6342825</v>
      </c>
      <c r="E19" s="127">
        <f t="shared" ref="E19:H19" si="7">SUM(E15:E18)</f>
        <v>6342825</v>
      </c>
      <c r="F19" s="127">
        <f t="shared" si="7"/>
        <v>6342825</v>
      </c>
      <c r="G19" s="127">
        <f t="shared" si="7"/>
        <v>6342825</v>
      </c>
      <c r="H19" s="127">
        <f t="shared" si="7"/>
        <v>6342825</v>
      </c>
      <c r="I19" s="117"/>
      <c r="J19" s="117"/>
      <c r="K19" s="117"/>
      <c r="L19" s="117"/>
      <c r="M19" s="117"/>
      <c r="N19" s="117"/>
      <c r="O19" s="117"/>
    </row>
    <row r="20" spans="1:15" x14ac:dyDescent="0.25">
      <c r="A20" s="257"/>
      <c r="B20" s="129" t="s">
        <v>113</v>
      </c>
      <c r="C20" s="126"/>
      <c r="D20" s="127">
        <f>D19-D32</f>
        <v>0</v>
      </c>
      <c r="E20" s="127">
        <f t="shared" ref="E20:H20" si="8">E19-E32</f>
        <v>0</v>
      </c>
      <c r="F20" s="127">
        <f t="shared" si="8"/>
        <v>0</v>
      </c>
      <c r="G20" s="127">
        <f t="shared" si="8"/>
        <v>0</v>
      </c>
      <c r="H20" s="127">
        <f t="shared" si="8"/>
        <v>0</v>
      </c>
      <c r="I20" s="130"/>
      <c r="J20" s="130"/>
      <c r="K20" s="130"/>
      <c r="L20" s="130"/>
      <c r="M20" s="130"/>
      <c r="N20" s="130"/>
      <c r="O20" s="130"/>
    </row>
    <row r="21" spans="1:15" x14ac:dyDescent="0.25">
      <c r="A21" s="131"/>
      <c r="B21" s="130"/>
      <c r="C21" s="132"/>
      <c r="D21" s="130"/>
      <c r="E21" s="130"/>
      <c r="F21" s="130"/>
      <c r="G21" s="130"/>
      <c r="H21" s="130"/>
      <c r="I21" s="130"/>
      <c r="J21" s="130"/>
      <c r="K21" s="130"/>
      <c r="L21" s="130"/>
      <c r="M21" s="130"/>
      <c r="N21" s="130"/>
      <c r="O21" s="130"/>
    </row>
    <row r="22" spans="1:15" x14ac:dyDescent="0.25">
      <c r="A22" s="251"/>
      <c r="B22" s="133" t="s">
        <v>116</v>
      </c>
      <c r="C22" s="134"/>
      <c r="D22" s="253" t="s">
        <v>100</v>
      </c>
      <c r="E22" s="254"/>
      <c r="F22" s="254"/>
      <c r="G22" s="254"/>
      <c r="H22" s="254"/>
      <c r="I22" s="117"/>
      <c r="J22" s="134"/>
      <c r="K22" s="253" t="s">
        <v>100</v>
      </c>
      <c r="L22" s="254"/>
      <c r="M22" s="254"/>
      <c r="N22" s="254"/>
      <c r="O22" s="254"/>
    </row>
    <row r="23" spans="1:15" x14ac:dyDescent="0.25">
      <c r="A23" s="252"/>
      <c r="B23" s="135" t="s">
        <v>107</v>
      </c>
      <c r="C23" s="136"/>
      <c r="D23" s="137">
        <f>C23*D$1</f>
        <v>0</v>
      </c>
      <c r="E23" s="137">
        <f t="shared" ref="E23:H23" si="9">D23*E$1</f>
        <v>0</v>
      </c>
      <c r="F23" s="137">
        <f t="shared" si="9"/>
        <v>0</v>
      </c>
      <c r="G23" s="137">
        <f t="shared" si="9"/>
        <v>0</v>
      </c>
      <c r="H23" s="137">
        <f t="shared" si="9"/>
        <v>0</v>
      </c>
      <c r="I23" s="117"/>
      <c r="J23" s="136"/>
      <c r="K23" s="137">
        <f>J23*K$1</f>
        <v>0</v>
      </c>
      <c r="L23" s="137">
        <f t="shared" ref="L23:O23" si="10">K23*L$1</f>
        <v>0</v>
      </c>
      <c r="M23" s="137">
        <f t="shared" si="10"/>
        <v>0</v>
      </c>
      <c r="N23" s="137">
        <f t="shared" si="10"/>
        <v>0</v>
      </c>
      <c r="O23" s="137">
        <f t="shared" si="10"/>
        <v>0</v>
      </c>
    </row>
    <row r="24" spans="1:15" x14ac:dyDescent="0.25">
      <c r="A24" s="252"/>
      <c r="B24" s="135" t="s">
        <v>108</v>
      </c>
      <c r="C24" s="136"/>
      <c r="D24" s="137">
        <f>C24</f>
        <v>0</v>
      </c>
      <c r="E24" s="137">
        <f t="shared" ref="E24:H24" si="11">D24</f>
        <v>0</v>
      </c>
      <c r="F24" s="137">
        <f t="shared" si="11"/>
        <v>0</v>
      </c>
      <c r="G24" s="137">
        <f t="shared" si="11"/>
        <v>0</v>
      </c>
      <c r="H24" s="137">
        <f t="shared" si="11"/>
        <v>0</v>
      </c>
      <c r="I24" s="117"/>
      <c r="J24" s="136"/>
      <c r="K24" s="137">
        <f>J24</f>
        <v>0</v>
      </c>
      <c r="L24" s="137">
        <f t="shared" ref="L24:O25" si="12">K24</f>
        <v>0</v>
      </c>
      <c r="M24" s="137">
        <f t="shared" si="12"/>
        <v>0</v>
      </c>
      <c r="N24" s="137">
        <f t="shared" si="12"/>
        <v>0</v>
      </c>
      <c r="O24" s="137">
        <f t="shared" si="12"/>
        <v>0</v>
      </c>
    </row>
    <row r="25" spans="1:15" x14ac:dyDescent="0.25">
      <c r="A25" s="252"/>
      <c r="B25" s="135" t="s">
        <v>135</v>
      </c>
      <c r="C25" s="212"/>
      <c r="D25" s="137">
        <f>D31*D7+D31</f>
        <v>5515500</v>
      </c>
      <c r="E25" s="137">
        <f t="shared" ref="E25:H25" si="13">E31*E7+E31</f>
        <v>5515500</v>
      </c>
      <c r="F25" s="137">
        <f t="shared" si="13"/>
        <v>5515500</v>
      </c>
      <c r="G25" s="137">
        <f t="shared" si="13"/>
        <v>5515500</v>
      </c>
      <c r="H25" s="137">
        <f t="shared" si="13"/>
        <v>5515500</v>
      </c>
      <c r="I25" s="117"/>
      <c r="J25" s="136"/>
      <c r="K25" s="137">
        <f>J25</f>
        <v>0</v>
      </c>
      <c r="L25" s="137">
        <f t="shared" si="12"/>
        <v>0</v>
      </c>
      <c r="M25" s="137">
        <f t="shared" si="12"/>
        <v>0</v>
      </c>
      <c r="N25" s="137">
        <f t="shared" si="12"/>
        <v>0</v>
      </c>
      <c r="O25" s="137">
        <f t="shared" si="12"/>
        <v>0</v>
      </c>
    </row>
    <row r="26" spans="1:15" x14ac:dyDescent="0.25">
      <c r="A26" s="252"/>
      <c r="B26" s="138" t="s">
        <v>110</v>
      </c>
      <c r="C26" s="139"/>
      <c r="D26" s="126">
        <f>SUM(D23:D25)</f>
        <v>5515500</v>
      </c>
      <c r="E26" s="126">
        <f t="shared" ref="E26:H26" si="14">SUM(E23:E25)</f>
        <v>5515500</v>
      </c>
      <c r="F26" s="126">
        <f t="shared" si="14"/>
        <v>5515500</v>
      </c>
      <c r="G26" s="126">
        <f t="shared" si="14"/>
        <v>5515500</v>
      </c>
      <c r="H26" s="126">
        <f t="shared" si="14"/>
        <v>5515500</v>
      </c>
      <c r="I26" s="117"/>
      <c r="J26" s="136"/>
      <c r="K26" s="137"/>
      <c r="L26" s="137"/>
      <c r="M26" s="137"/>
      <c r="N26" s="137"/>
      <c r="O26" s="137"/>
    </row>
    <row r="27" spans="1:15" x14ac:dyDescent="0.25">
      <c r="A27" s="252"/>
      <c r="B27" s="135" t="s">
        <v>88</v>
      </c>
      <c r="C27" s="136"/>
      <c r="D27" s="159" t="s">
        <v>127</v>
      </c>
      <c r="E27" s="159" t="s">
        <v>127</v>
      </c>
      <c r="F27" s="159" t="s">
        <v>127</v>
      </c>
      <c r="G27" s="159" t="s">
        <v>127</v>
      </c>
      <c r="H27" s="159" t="s">
        <v>127</v>
      </c>
      <c r="I27" s="117"/>
      <c r="J27" s="139"/>
      <c r="K27" s="124">
        <f>SUM(K23:K25)</f>
        <v>0</v>
      </c>
      <c r="L27" s="124">
        <f t="shared" ref="L27:O27" si="15">SUM(L23:L25)</f>
        <v>0</v>
      </c>
      <c r="M27" s="124">
        <f t="shared" si="15"/>
        <v>0</v>
      </c>
      <c r="N27" s="124">
        <f t="shared" si="15"/>
        <v>0</v>
      </c>
      <c r="O27" s="124">
        <f t="shared" si="15"/>
        <v>0</v>
      </c>
    </row>
    <row r="28" spans="1:15" x14ac:dyDescent="0.25">
      <c r="A28" s="252"/>
      <c r="B28" s="135" t="s">
        <v>89</v>
      </c>
      <c r="C28" s="136"/>
      <c r="D28" s="159" t="s">
        <v>127</v>
      </c>
      <c r="E28" s="159" t="s">
        <v>127</v>
      </c>
      <c r="F28" s="159" t="s">
        <v>127</v>
      </c>
      <c r="G28" s="159" t="s">
        <v>127</v>
      </c>
      <c r="H28" s="159" t="s">
        <v>127</v>
      </c>
      <c r="I28" s="117"/>
      <c r="J28" s="136"/>
      <c r="K28" s="137">
        <f>K27*K$3</f>
        <v>0</v>
      </c>
      <c r="L28" s="137">
        <f t="shared" ref="L28:O28" si="16">L27*L$3</f>
        <v>0</v>
      </c>
      <c r="M28" s="137">
        <f t="shared" si="16"/>
        <v>0</v>
      </c>
      <c r="N28" s="137">
        <f t="shared" si="16"/>
        <v>0</v>
      </c>
      <c r="O28" s="137">
        <f t="shared" si="16"/>
        <v>0</v>
      </c>
    </row>
    <row r="29" spans="1:15" x14ac:dyDescent="0.25">
      <c r="A29" s="252"/>
      <c r="B29" s="135" t="s">
        <v>131</v>
      </c>
      <c r="C29" s="136"/>
      <c r="D29" s="137">
        <f>SUM(D26:D28)*D$6</f>
        <v>827325</v>
      </c>
      <c r="E29" s="137">
        <f t="shared" ref="E29:H29" si="17">SUM(E26:E28)*E$6</f>
        <v>827325</v>
      </c>
      <c r="F29" s="137">
        <f t="shared" si="17"/>
        <v>827325</v>
      </c>
      <c r="G29" s="137">
        <f t="shared" si="17"/>
        <v>827325</v>
      </c>
      <c r="H29" s="137">
        <f t="shared" si="17"/>
        <v>827325</v>
      </c>
      <c r="I29" s="117"/>
      <c r="J29" s="136"/>
      <c r="K29" s="137">
        <f>K27*K$4</f>
        <v>0</v>
      </c>
      <c r="L29" s="137">
        <f t="shared" ref="L29:O29" si="18">L27*L$4</f>
        <v>0</v>
      </c>
      <c r="M29" s="137">
        <f t="shared" si="18"/>
        <v>0</v>
      </c>
      <c r="N29" s="137">
        <f t="shared" si="18"/>
        <v>0</v>
      </c>
      <c r="O29" s="137">
        <f t="shared" si="18"/>
        <v>0</v>
      </c>
    </row>
    <row r="30" spans="1:15" x14ac:dyDescent="0.25">
      <c r="A30" s="252"/>
      <c r="B30" s="140" t="s">
        <v>114</v>
      </c>
      <c r="C30" s="141"/>
      <c r="D30" s="142">
        <f>SUM(D26:D29)</f>
        <v>6342825</v>
      </c>
      <c r="E30" s="142">
        <f t="shared" ref="E30:H30" si="19">SUM(E26:E29)</f>
        <v>6342825</v>
      </c>
      <c r="F30" s="142">
        <f t="shared" si="19"/>
        <v>6342825</v>
      </c>
      <c r="G30" s="142">
        <f t="shared" si="19"/>
        <v>6342825</v>
      </c>
      <c r="H30" s="142">
        <f t="shared" si="19"/>
        <v>6342825</v>
      </c>
      <c r="I30" s="117"/>
      <c r="J30" s="136"/>
      <c r="K30" s="137">
        <f>SUM(K27:K29)*K$5</f>
        <v>0</v>
      </c>
      <c r="L30" s="137">
        <f t="shared" ref="L30:O30" si="20">SUM(L27:L29)*L$5</f>
        <v>0</v>
      </c>
      <c r="M30" s="137">
        <f t="shared" si="20"/>
        <v>0</v>
      </c>
      <c r="N30" s="137">
        <f t="shared" si="20"/>
        <v>0</v>
      </c>
      <c r="O30" s="137">
        <f t="shared" si="20"/>
        <v>0</v>
      </c>
    </row>
    <row r="31" spans="1:15" x14ac:dyDescent="0.25">
      <c r="A31" s="252"/>
      <c r="B31" s="143" t="s">
        <v>117</v>
      </c>
      <c r="C31" s="137"/>
      <c r="D31" s="144">
        <v>5000000</v>
      </c>
      <c r="E31" s="144">
        <v>5000000</v>
      </c>
      <c r="F31" s="144">
        <v>5000000</v>
      </c>
      <c r="G31" s="144">
        <v>5000000</v>
      </c>
      <c r="H31" s="144">
        <v>5000000</v>
      </c>
      <c r="I31" s="117"/>
      <c r="J31" s="141"/>
      <c r="K31" s="142">
        <f>SUM(K27:K30)</f>
        <v>0</v>
      </c>
      <c r="L31" s="142">
        <f t="shared" ref="L31:O31" si="21">SUM(L27:L30)</f>
        <v>0</v>
      </c>
      <c r="M31" s="142">
        <f t="shared" si="21"/>
        <v>0</v>
      </c>
      <c r="N31" s="142">
        <f t="shared" si="21"/>
        <v>0</v>
      </c>
      <c r="O31" s="142">
        <f t="shared" si="21"/>
        <v>0</v>
      </c>
    </row>
    <row r="32" spans="1:15" x14ac:dyDescent="0.25">
      <c r="A32" s="252"/>
      <c r="B32" s="138" t="s">
        <v>115</v>
      </c>
      <c r="C32" s="139"/>
      <c r="D32" s="126">
        <f>D30</f>
        <v>6342825</v>
      </c>
      <c r="E32" s="126">
        <f t="shared" ref="E32:H32" si="22">E30</f>
        <v>6342825</v>
      </c>
      <c r="F32" s="126">
        <f t="shared" si="22"/>
        <v>6342825</v>
      </c>
      <c r="G32" s="126">
        <f t="shared" si="22"/>
        <v>6342825</v>
      </c>
      <c r="H32" s="126">
        <f t="shared" si="22"/>
        <v>6342825</v>
      </c>
      <c r="I32" s="117"/>
      <c r="J32" s="137"/>
      <c r="K32" s="144"/>
      <c r="L32" s="144"/>
      <c r="M32" s="144"/>
      <c r="N32" s="144"/>
      <c r="O32" s="144"/>
    </row>
    <row r="35" spans="2:2" x14ac:dyDescent="0.25">
      <c r="B35" t="s">
        <v>138</v>
      </c>
    </row>
  </sheetData>
  <mergeCells count="8">
    <mergeCell ref="A22:A32"/>
    <mergeCell ref="D22:H22"/>
    <mergeCell ref="K22:O22"/>
    <mergeCell ref="D8:H8"/>
    <mergeCell ref="J8:O8"/>
    <mergeCell ref="D9:H9"/>
    <mergeCell ref="J9:O9"/>
    <mergeCell ref="A11:A2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K33"/>
  <sheetViews>
    <sheetView showGridLines="0" workbookViewId="0">
      <selection activeCell="J12" sqref="J12"/>
    </sheetView>
  </sheetViews>
  <sheetFormatPr defaultColWidth="9.140625" defaultRowHeight="15" x14ac:dyDescent="0.25"/>
  <cols>
    <col min="1" max="1" width="3.28515625" style="87" customWidth="1"/>
    <col min="2" max="2" width="66.42578125" style="87" customWidth="1"/>
    <col min="3" max="3" width="65.140625" style="87" customWidth="1"/>
    <col min="4" max="4" width="13" style="87" customWidth="1"/>
    <col min="5" max="5" width="12.85546875" style="87" customWidth="1"/>
    <col min="6" max="6" width="11.85546875" style="87" customWidth="1"/>
    <col min="7" max="7" width="11.28515625" style="87" customWidth="1"/>
    <col min="8" max="8" width="12" style="87" customWidth="1"/>
    <col min="9" max="9" width="12.7109375" style="87" customWidth="1"/>
    <col min="10" max="16384" width="9.140625" style="87"/>
  </cols>
  <sheetData>
    <row r="2" spans="2:11" x14ac:dyDescent="0.25">
      <c r="B2" s="85" t="s">
        <v>46</v>
      </c>
      <c r="C2" s="86"/>
      <c r="D2" s="86"/>
      <c r="E2" s="86"/>
      <c r="F2" s="86"/>
      <c r="G2" s="86"/>
      <c r="H2" s="86"/>
      <c r="I2" s="86"/>
    </row>
    <row r="3" spans="2:11" x14ac:dyDescent="0.25">
      <c r="B3" s="88"/>
      <c r="C3" s="88"/>
      <c r="D3" s="88"/>
      <c r="E3" s="88"/>
      <c r="F3" s="88"/>
      <c r="G3" s="88"/>
      <c r="H3" s="88"/>
      <c r="I3" s="88"/>
    </row>
    <row r="4" spans="2:11" x14ac:dyDescent="0.25">
      <c r="B4" s="89" t="s">
        <v>68</v>
      </c>
      <c r="C4" s="89" t="s">
        <v>3</v>
      </c>
      <c r="D4" s="90" t="s">
        <v>55</v>
      </c>
      <c r="E4" s="90" t="s">
        <v>56</v>
      </c>
      <c r="F4" s="90" t="s">
        <v>57</v>
      </c>
      <c r="G4" s="90" t="s">
        <v>70</v>
      </c>
      <c r="H4" s="91" t="s">
        <v>58</v>
      </c>
      <c r="I4" s="92" t="s">
        <v>1</v>
      </c>
    </row>
    <row r="5" spans="2:11" x14ac:dyDescent="0.25">
      <c r="B5" s="93" t="s">
        <v>62</v>
      </c>
      <c r="C5" s="94" t="str">
        <f>'AER Summary'!$C$3</f>
        <v>Sale of approved materials / equipment to ASP's (NEW)</v>
      </c>
      <c r="D5" s="95">
        <f>'Forecast by year'!D32</f>
        <v>6342825</v>
      </c>
      <c r="E5" s="95">
        <f>'Forecast by year'!E32</f>
        <v>6342825</v>
      </c>
      <c r="F5" s="95">
        <f>'Forecast by year'!F32</f>
        <v>6342825</v>
      </c>
      <c r="G5" s="95">
        <f>'Forecast by year'!G32</f>
        <v>6342825</v>
      </c>
      <c r="H5" s="95">
        <f>'Forecast by year'!H32</f>
        <v>6342825</v>
      </c>
      <c r="I5" s="108">
        <f>SUM(D5:H5)</f>
        <v>31714125</v>
      </c>
    </row>
    <row r="6" spans="2:11" x14ac:dyDescent="0.25">
      <c r="B6" s="96" t="s">
        <v>1</v>
      </c>
      <c r="C6" s="97"/>
      <c r="D6" s="98">
        <f>SUM(D5:D5)</f>
        <v>6342825</v>
      </c>
      <c r="E6" s="98">
        <f>SUM(E5:E5)</f>
        <v>6342825</v>
      </c>
      <c r="F6" s="98">
        <f>SUM(F5:F5)</f>
        <v>6342825</v>
      </c>
      <c r="G6" s="98">
        <f>SUM(G5:G5)</f>
        <v>6342825</v>
      </c>
      <c r="H6" s="98">
        <f>SUM(H5:H5)</f>
        <v>6342825</v>
      </c>
      <c r="I6" s="98">
        <f>SUM(I5:I5)</f>
        <v>31714125</v>
      </c>
    </row>
    <row r="7" spans="2:11" x14ac:dyDescent="0.25">
      <c r="B7" s="88"/>
      <c r="C7" s="88"/>
      <c r="D7" s="88"/>
      <c r="E7" s="88"/>
      <c r="F7" s="88"/>
      <c r="G7" s="88"/>
      <c r="H7" s="88"/>
      <c r="I7" s="88"/>
    </row>
    <row r="8" spans="2:11" x14ac:dyDescent="0.25">
      <c r="B8" s="85" t="s">
        <v>27</v>
      </c>
      <c r="C8" s="86"/>
      <c r="D8" s="86"/>
      <c r="E8" s="86"/>
      <c r="F8" s="86"/>
      <c r="G8" s="86"/>
      <c r="H8" s="86"/>
      <c r="I8" s="86"/>
    </row>
    <row r="9" spans="2:11" x14ac:dyDescent="0.25">
      <c r="B9" s="89" t="s">
        <v>68</v>
      </c>
      <c r="C9" s="89" t="s">
        <v>3</v>
      </c>
      <c r="D9" s="90" t="s">
        <v>55</v>
      </c>
      <c r="E9" s="90" t="s">
        <v>56</v>
      </c>
      <c r="F9" s="90" t="s">
        <v>57</v>
      </c>
      <c r="G9" s="90" t="s">
        <v>70</v>
      </c>
      <c r="H9" s="91" t="s">
        <v>58</v>
      </c>
      <c r="I9" s="92" t="s">
        <v>1</v>
      </c>
    </row>
    <row r="10" spans="2:11" x14ac:dyDescent="0.25">
      <c r="B10" s="93" t="s">
        <v>62</v>
      </c>
      <c r="C10" s="94" t="str">
        <f>'AER Summary'!$C$3</f>
        <v>Sale of approved materials / equipment to ASP's (NEW)</v>
      </c>
      <c r="D10" s="213">
        <v>10000</v>
      </c>
      <c r="E10" s="213">
        <v>10000</v>
      </c>
      <c r="F10" s="213">
        <v>10000</v>
      </c>
      <c r="G10" s="213">
        <v>10000</v>
      </c>
      <c r="H10" s="213">
        <v>10000</v>
      </c>
      <c r="I10" s="215">
        <f>SUM(D10:H10)</f>
        <v>50000</v>
      </c>
    </row>
    <row r="11" spans="2:11" x14ac:dyDescent="0.25">
      <c r="B11" s="96" t="s">
        <v>17</v>
      </c>
      <c r="C11" s="97"/>
      <c r="D11" s="214">
        <f>SUM(D10:D10)</f>
        <v>10000</v>
      </c>
      <c r="E11" s="214">
        <f>SUM(E10:E10)</f>
        <v>10000</v>
      </c>
      <c r="F11" s="214">
        <f>SUM(F10:F10)</f>
        <v>10000</v>
      </c>
      <c r="G11" s="214">
        <f>SUM(G10:G10)</f>
        <v>10000</v>
      </c>
      <c r="H11" s="214">
        <f>SUM(H10:H10)</f>
        <v>10000</v>
      </c>
      <c r="I11" s="265">
        <f>SUM(I10:I10)</f>
        <v>50000</v>
      </c>
      <c r="K11" s="266"/>
    </row>
    <row r="12" spans="2:11" x14ac:dyDescent="0.25">
      <c r="B12" s="88"/>
      <c r="C12" s="88"/>
      <c r="D12" s="99"/>
      <c r="E12" s="99"/>
      <c r="F12" s="99"/>
      <c r="G12" s="99"/>
      <c r="H12" s="99"/>
      <c r="I12" s="99"/>
    </row>
    <row r="13" spans="2:11" x14ac:dyDescent="0.25">
      <c r="B13" s="100" t="s">
        <v>6</v>
      </c>
      <c r="C13" s="88"/>
      <c r="D13" s="99"/>
      <c r="E13" s="99"/>
      <c r="F13" s="99"/>
      <c r="G13" s="99"/>
      <c r="H13" s="99"/>
      <c r="I13" s="99"/>
    </row>
    <row r="14" spans="2:11" x14ac:dyDescent="0.25">
      <c r="B14" s="258" t="s">
        <v>62</v>
      </c>
      <c r="C14" s="258"/>
      <c r="D14" s="258"/>
      <c r="E14" s="258"/>
      <c r="F14" s="258"/>
      <c r="G14" s="258"/>
      <c r="H14" s="258"/>
      <c r="I14" s="258"/>
    </row>
    <row r="15" spans="2:11" x14ac:dyDescent="0.25">
      <c r="B15" s="259"/>
      <c r="C15" s="259"/>
      <c r="D15" s="259"/>
      <c r="E15" s="259"/>
      <c r="F15" s="259"/>
      <c r="G15" s="259"/>
      <c r="H15" s="259"/>
      <c r="I15" s="259"/>
    </row>
    <row r="16" spans="2:11" x14ac:dyDescent="0.25">
      <c r="B16" s="88"/>
      <c r="C16" s="88"/>
      <c r="D16" s="99"/>
      <c r="E16" s="99"/>
      <c r="F16" s="99"/>
      <c r="G16" s="99"/>
      <c r="H16" s="99"/>
      <c r="I16" s="99"/>
    </row>
    <row r="17" spans="2:9" x14ac:dyDescent="0.25">
      <c r="B17" s="85" t="s">
        <v>28</v>
      </c>
      <c r="C17" s="86"/>
      <c r="D17" s="86"/>
      <c r="E17" s="86"/>
      <c r="F17" s="86"/>
      <c r="G17" s="86"/>
      <c r="H17" s="86"/>
      <c r="I17" s="86"/>
    </row>
    <row r="18" spans="2:9" x14ac:dyDescent="0.25">
      <c r="B18" s="101" t="s">
        <v>26</v>
      </c>
      <c r="C18" s="102"/>
      <c r="D18" s="102"/>
      <c r="E18" s="102"/>
      <c r="F18" s="102"/>
      <c r="G18" s="102"/>
      <c r="H18" s="102"/>
      <c r="I18" s="102"/>
    </row>
    <row r="19" spans="2:9" x14ac:dyDescent="0.25">
      <c r="B19" s="243" t="s">
        <v>123</v>
      </c>
      <c r="C19" s="260"/>
      <c r="D19" s="260"/>
      <c r="E19" s="260"/>
      <c r="F19" s="260"/>
      <c r="G19" s="260"/>
      <c r="H19" s="260"/>
      <c r="I19" s="260"/>
    </row>
    <row r="20" spans="2:9" x14ac:dyDescent="0.25">
      <c r="B20" s="261"/>
      <c r="C20" s="261"/>
      <c r="D20" s="261"/>
      <c r="E20" s="261"/>
      <c r="F20" s="261"/>
      <c r="G20" s="261"/>
      <c r="H20" s="261"/>
      <c r="I20" s="261"/>
    </row>
    <row r="21" spans="2:9" x14ac:dyDescent="0.25">
      <c r="B21" s="103"/>
      <c r="C21" s="104"/>
      <c r="D21" s="104"/>
      <c r="E21" s="104"/>
      <c r="F21" s="104"/>
      <c r="G21" s="104"/>
      <c r="H21" s="104"/>
      <c r="I21" s="104"/>
    </row>
    <row r="22" spans="2:9" x14ac:dyDescent="0.25">
      <c r="B22" s="88"/>
      <c r="C22" s="88"/>
      <c r="D22" s="88"/>
      <c r="E22" s="88"/>
      <c r="F22" s="88"/>
      <c r="G22" s="88"/>
      <c r="H22" s="88"/>
      <c r="I22" s="88"/>
    </row>
    <row r="23" spans="2:9" s="117" customFormat="1" x14ac:dyDescent="0.25">
      <c r="B23" s="145" t="s">
        <v>45</v>
      </c>
      <c r="C23" s="29"/>
      <c r="D23" s="262" t="s">
        <v>118</v>
      </c>
      <c r="E23" s="262"/>
      <c r="F23" s="262"/>
      <c r="G23" s="262"/>
      <c r="H23" s="262"/>
      <c r="I23" s="29"/>
    </row>
    <row r="24" spans="2:9" s="117" customFormat="1" ht="15.75" customHeight="1" x14ac:dyDescent="0.25">
      <c r="B24" s="2" t="s">
        <v>20</v>
      </c>
      <c r="C24" s="19" t="s">
        <v>3</v>
      </c>
      <c r="D24" s="53" t="s">
        <v>55</v>
      </c>
      <c r="E24" s="53" t="s">
        <v>56</v>
      </c>
      <c r="F24" s="53" t="s">
        <v>57</v>
      </c>
      <c r="G24" s="53" t="s">
        <v>70</v>
      </c>
      <c r="H24" s="146" t="s">
        <v>58</v>
      </c>
      <c r="I24" s="20" t="s">
        <v>1</v>
      </c>
    </row>
    <row r="25" spans="2:9" s="130" customFormat="1" x14ac:dyDescent="0.25">
      <c r="B25" s="147" t="s">
        <v>119</v>
      </c>
      <c r="C25" s="148"/>
      <c r="D25" s="54">
        <f>'Forecast by year'!D11</f>
        <v>0</v>
      </c>
      <c r="E25" s="54">
        <f>'Forecast by year'!E11</f>
        <v>0</v>
      </c>
      <c r="F25" s="54">
        <f>'Forecast by year'!F11</f>
        <v>0</v>
      </c>
      <c r="G25" s="54">
        <f>'Forecast by year'!G11</f>
        <v>0</v>
      </c>
      <c r="H25" s="54">
        <f>'Forecast by year'!H11</f>
        <v>0</v>
      </c>
      <c r="I25" s="149">
        <f t="shared" ref="I25:I27" si="0">SUM(D25:H25)</f>
        <v>0</v>
      </c>
    </row>
    <row r="26" spans="2:9" s="130" customFormat="1" x14ac:dyDescent="0.25">
      <c r="B26" s="147" t="s">
        <v>120</v>
      </c>
      <c r="C26" s="134"/>
      <c r="D26" s="54">
        <f>'Forecast by year'!D12</f>
        <v>0</v>
      </c>
      <c r="E26" s="54">
        <f>'Forecast by year'!E12</f>
        <v>0</v>
      </c>
      <c r="F26" s="54">
        <f>'Forecast by year'!F12</f>
        <v>0</v>
      </c>
      <c r="G26" s="54">
        <f>'Forecast by year'!G12</f>
        <v>0</v>
      </c>
      <c r="H26" s="54">
        <f>'Forecast by year'!H12</f>
        <v>0</v>
      </c>
      <c r="I26" s="149">
        <f t="shared" si="0"/>
        <v>0</v>
      </c>
    </row>
    <row r="27" spans="2:9" s="130" customFormat="1" x14ac:dyDescent="0.25">
      <c r="B27" s="147" t="s">
        <v>84</v>
      </c>
      <c r="C27" s="134"/>
      <c r="D27" s="54">
        <f>'Forecast by year'!D13</f>
        <v>5515500</v>
      </c>
      <c r="E27" s="54">
        <f>'Forecast by year'!E13</f>
        <v>5515500</v>
      </c>
      <c r="F27" s="54">
        <f>'Forecast by year'!F13</f>
        <v>5515500</v>
      </c>
      <c r="G27" s="54">
        <f>'Forecast by year'!G13</f>
        <v>5515500</v>
      </c>
      <c r="H27" s="54">
        <f>'Forecast by year'!H13</f>
        <v>5515500</v>
      </c>
      <c r="I27" s="149">
        <f t="shared" si="0"/>
        <v>27577500</v>
      </c>
    </row>
    <row r="28" spans="2:9" s="130" customFormat="1" x14ac:dyDescent="0.25">
      <c r="B28" s="147" t="s">
        <v>121</v>
      </c>
      <c r="C28" s="134"/>
      <c r="D28" s="54">
        <f>'Forecast by year'!D14</f>
        <v>0</v>
      </c>
      <c r="E28" s="54">
        <f>'Forecast by year'!E14</f>
        <v>0</v>
      </c>
      <c r="F28" s="54">
        <f>'Forecast by year'!F14</f>
        <v>0</v>
      </c>
      <c r="G28" s="54">
        <f>'Forecast by year'!G14</f>
        <v>0</v>
      </c>
      <c r="H28" s="54">
        <f>'Forecast by year'!H14</f>
        <v>0</v>
      </c>
      <c r="I28" s="149"/>
    </row>
    <row r="29" spans="2:9" s="130" customFormat="1" x14ac:dyDescent="0.25">
      <c r="B29" s="150" t="s">
        <v>122</v>
      </c>
      <c r="C29" s="134"/>
      <c r="D29" s="151">
        <f>'Forecast by year'!D15</f>
        <v>5515500</v>
      </c>
      <c r="E29" s="151">
        <f>'Forecast by year'!E15</f>
        <v>5515500</v>
      </c>
      <c r="F29" s="151">
        <f>'Forecast by year'!F15</f>
        <v>5515500</v>
      </c>
      <c r="G29" s="151">
        <f>'Forecast by year'!G15</f>
        <v>5515500</v>
      </c>
      <c r="H29" s="151">
        <f>'Forecast by year'!H15</f>
        <v>5515500</v>
      </c>
      <c r="I29" s="149">
        <f>SUM(D29:H29)</f>
        <v>27577500</v>
      </c>
    </row>
    <row r="30" spans="2:9" s="117" customFormat="1" x14ac:dyDescent="0.25">
      <c r="B30" s="152" t="s">
        <v>88</v>
      </c>
      <c r="C30" s="9"/>
      <c r="D30" s="54" t="str">
        <f>'Forecast by year'!D16</f>
        <v>n/a</v>
      </c>
      <c r="E30" s="54" t="str">
        <f>'Forecast by year'!E16</f>
        <v>n/a</v>
      </c>
      <c r="F30" s="54" t="str">
        <f>'Forecast by year'!F16</f>
        <v>n/a</v>
      </c>
      <c r="G30" s="54" t="str">
        <f>'Forecast by year'!G16</f>
        <v>n/a</v>
      </c>
      <c r="H30" s="54" t="str">
        <f>'Forecast by year'!H16</f>
        <v>n/a</v>
      </c>
      <c r="I30" s="149">
        <f>SUM(D30:H30)</f>
        <v>0</v>
      </c>
    </row>
    <row r="31" spans="2:9" s="117" customFormat="1" x14ac:dyDescent="0.25">
      <c r="B31" s="152" t="s">
        <v>89</v>
      </c>
      <c r="C31" s="4"/>
      <c r="D31" s="54" t="str">
        <f>'Forecast by year'!D17</f>
        <v>n/a</v>
      </c>
      <c r="E31" s="54" t="str">
        <f>'Forecast by year'!E17</f>
        <v>n/a</v>
      </c>
      <c r="F31" s="54" t="str">
        <f>'Forecast by year'!F17</f>
        <v>n/a</v>
      </c>
      <c r="G31" s="54" t="str">
        <f>'Forecast by year'!G17</f>
        <v>n/a</v>
      </c>
      <c r="H31" s="54" t="str">
        <f>'Forecast by year'!H17</f>
        <v>n/a</v>
      </c>
      <c r="I31" s="149">
        <f>SUM(D31:H31)</f>
        <v>0</v>
      </c>
    </row>
    <row r="32" spans="2:9" s="117" customFormat="1" x14ac:dyDescent="0.25">
      <c r="B32" s="152" t="s">
        <v>111</v>
      </c>
      <c r="C32" s="4"/>
      <c r="D32" s="54">
        <f>'Forecast by year'!D18</f>
        <v>827325</v>
      </c>
      <c r="E32" s="54">
        <f>'Forecast by year'!E18</f>
        <v>827325</v>
      </c>
      <c r="F32" s="54">
        <f>'Forecast by year'!F18</f>
        <v>827325</v>
      </c>
      <c r="G32" s="54">
        <f>'Forecast by year'!G18</f>
        <v>827325</v>
      </c>
      <c r="H32" s="54">
        <f>'Forecast by year'!H18</f>
        <v>827325</v>
      </c>
      <c r="I32" s="149">
        <f>SUM(D32:H32)</f>
        <v>4136625</v>
      </c>
    </row>
    <row r="33" spans="2:9" s="117" customFormat="1" x14ac:dyDescent="0.25">
      <c r="B33" s="153" t="s">
        <v>1</v>
      </c>
      <c r="C33" s="21"/>
      <c r="D33" s="22">
        <f>SUM(D29:D32)</f>
        <v>6342825</v>
      </c>
      <c r="E33" s="22">
        <f t="shared" ref="E33:H33" si="1">SUM(E29:E32)</f>
        <v>6342825</v>
      </c>
      <c r="F33" s="22">
        <f t="shared" si="1"/>
        <v>6342825</v>
      </c>
      <c r="G33" s="22">
        <f t="shared" si="1"/>
        <v>6342825</v>
      </c>
      <c r="H33" s="22">
        <f t="shared" si="1"/>
        <v>6342825</v>
      </c>
      <c r="I33" s="23">
        <f>SUM(I29:I32)</f>
        <v>31714125</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2018-04-17T03:42:58Z</dcterms:modified>
</cp:coreProperties>
</file>