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6_Network Related Property Services\"/>
    </mc:Choice>
  </mc:AlternateContent>
  <xr:revisionPtr revIDLastSave="0" documentId="13_ncr:1_{81B72A8A-EDB0-466A-81DB-706B49418639}"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build-up" sheetId="11"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7" i="11"/>
  <c r="H7" i="11"/>
  <c r="C21" i="17" l="1"/>
  <c r="E27" i="17"/>
  <c r="F27" i="17"/>
  <c r="G27" i="17"/>
  <c r="H27" i="17"/>
  <c r="D27" i="17"/>
  <c r="K21" i="17"/>
  <c r="L21" i="17" s="1"/>
  <c r="M21" i="17" s="1"/>
  <c r="N21" i="17" s="1"/>
  <c r="O21" i="17" s="1"/>
  <c r="D21" i="17"/>
  <c r="K20" i="17"/>
  <c r="L20" i="17" s="1"/>
  <c r="M20" i="17" s="1"/>
  <c r="N20" i="17" s="1"/>
  <c r="O20" i="17" s="1"/>
  <c r="M5" i="17"/>
  <c r="O1" i="17"/>
  <c r="N1" i="17"/>
  <c r="M1" i="17"/>
  <c r="L1" i="17"/>
  <c r="K1" i="17"/>
  <c r="G10" i="11"/>
  <c r="I10" i="11"/>
  <c r="C20" i="17" s="1"/>
  <c r="D20" i="17" s="1"/>
  <c r="J10" i="11"/>
  <c r="K10" i="11"/>
  <c r="L10" i="11"/>
  <c r="F10" i="11"/>
  <c r="D10" i="17" l="1"/>
  <c r="D25" i="16" s="1"/>
  <c r="D9" i="17"/>
  <c r="D24" i="16" s="1"/>
  <c r="M7" i="11"/>
  <c r="H10" i="11"/>
  <c r="C19" i="17" s="1"/>
  <c r="D19" i="17" s="1"/>
  <c r="K19" i="17"/>
  <c r="K22" i="17" s="1"/>
  <c r="E20" i="17"/>
  <c r="E9" i="17" s="1"/>
  <c r="E24" i="16" s="1"/>
  <c r="E21" i="17"/>
  <c r="E10" i="17" s="1"/>
  <c r="E25" i="16" s="1"/>
  <c r="N5" i="17"/>
  <c r="O5" i="17"/>
  <c r="L5" i="17"/>
  <c r="K5" i="17"/>
  <c r="B9" i="16"/>
  <c r="M10" i="11" l="1"/>
  <c r="C22" i="17" s="1"/>
  <c r="D8" i="17"/>
  <c r="D23" i="16" s="1"/>
  <c r="E19" i="17"/>
  <c r="E8" i="17" s="1"/>
  <c r="E23" i="16" s="1"/>
  <c r="D22" i="17"/>
  <c r="D11" i="17" s="1"/>
  <c r="D26" i="16" s="1"/>
  <c r="C41" i="8" s="1"/>
  <c r="L19" i="17"/>
  <c r="L22" i="17" s="1"/>
  <c r="F21" i="17"/>
  <c r="F10" i="17" s="1"/>
  <c r="F25" i="16" s="1"/>
  <c r="F20" i="17"/>
  <c r="F9" i="17" s="1"/>
  <c r="F24" i="16" s="1"/>
  <c r="I15" i="13"/>
  <c r="I16" i="13"/>
  <c r="I14" i="13"/>
  <c r="G17" i="13"/>
  <c r="H17" i="13"/>
  <c r="I7" i="13"/>
  <c r="I8" i="13"/>
  <c r="I9" i="13"/>
  <c r="I6" i="13"/>
  <c r="G10" i="13"/>
  <c r="H10" i="13"/>
  <c r="I14" i="15"/>
  <c r="I13" i="15"/>
  <c r="G15" i="15"/>
  <c r="H15" i="15"/>
  <c r="I5" i="15"/>
  <c r="I6" i="15"/>
  <c r="I7" i="15"/>
  <c r="I8" i="15"/>
  <c r="I4" i="15"/>
  <c r="G9" i="15"/>
  <c r="H9" i="15"/>
  <c r="F19" i="17" l="1"/>
  <c r="F8" i="17" s="1"/>
  <c r="F23" i="16" s="1"/>
  <c r="M19" i="17"/>
  <c r="E22" i="17"/>
  <c r="E11" i="17" s="1"/>
  <c r="E26" i="16" s="1"/>
  <c r="D41" i="8" s="1"/>
  <c r="G21" i="17"/>
  <c r="G10" i="17" s="1"/>
  <c r="G25" i="16" s="1"/>
  <c r="G20" i="17"/>
  <c r="G9" i="17" s="1"/>
  <c r="G24" i="16" s="1"/>
  <c r="M22" i="17"/>
  <c r="N19" i="17"/>
  <c r="G19" i="17"/>
  <c r="G8" i="17" s="1"/>
  <c r="G23" i="16" s="1"/>
  <c r="F57" i="8"/>
  <c r="I9" i="16"/>
  <c r="F22" i="17" l="1"/>
  <c r="F11" i="17" s="1"/>
  <c r="F26" i="16" s="1"/>
  <c r="E41" i="8" s="1"/>
  <c r="O19" i="17"/>
  <c r="O22" i="17" s="1"/>
  <c r="N22" i="17"/>
  <c r="H20" i="17"/>
  <c r="H9" i="17" s="1"/>
  <c r="H24" i="16" s="1"/>
  <c r="I24" i="16" s="1"/>
  <c r="H21" i="17"/>
  <c r="H10" i="17" s="1"/>
  <c r="H25" i="16" s="1"/>
  <c r="I25" i="16" s="1"/>
  <c r="G22" i="17"/>
  <c r="G11" i="17" s="1"/>
  <c r="G26" i="16" s="1"/>
  <c r="F41" i="8" s="1"/>
  <c r="H19" i="17"/>
  <c r="H8" i="17" s="1"/>
  <c r="H23" i="16" s="1"/>
  <c r="I23" i="16" s="1"/>
  <c r="H22" i="17" l="1"/>
  <c r="H11" i="17" s="1"/>
  <c r="H26" i="16" s="1"/>
  <c r="I26" i="16" l="1"/>
  <c r="G41" i="8"/>
  <c r="G57" i="8"/>
  <c r="F15" i="15" l="1"/>
  <c r="E15" i="15"/>
  <c r="D15" i="15"/>
  <c r="I15" i="15" l="1"/>
  <c r="E9" i="15"/>
  <c r="D9" i="15"/>
  <c r="E57" i="8"/>
  <c r="D57" i="8"/>
  <c r="C57" i="8"/>
  <c r="I10" i="16"/>
  <c r="C4" i="16"/>
  <c r="C9" i="16" s="1"/>
  <c r="F17" i="13"/>
  <c r="E17" i="13"/>
  <c r="D17" i="13"/>
  <c r="F10" i="13"/>
  <c r="E10" i="13"/>
  <c r="D10" i="13"/>
  <c r="I10" i="13" l="1"/>
  <c r="I17" i="13"/>
  <c r="F9" i="15"/>
  <c r="I9" i="15" l="1"/>
  <c r="H41" i="8" l="1"/>
  <c r="D3" i="9"/>
  <c r="H57" i="8" l="1"/>
  <c r="E4" i="17" l="1"/>
  <c r="O7" i="11"/>
  <c r="O10" i="11" s="1"/>
  <c r="C24" i="17" s="1"/>
  <c r="F4" i="17"/>
  <c r="H4" i="17"/>
  <c r="D4" i="17"/>
  <c r="G4" i="17"/>
  <c r="K4" i="17" l="1"/>
  <c r="K24" i="17" s="1"/>
  <c r="D24" i="17"/>
  <c r="D13" i="17" s="1"/>
  <c r="D28" i="16" s="1"/>
  <c r="L4" i="17"/>
  <c r="L24" i="17" s="1"/>
  <c r="E24" i="17"/>
  <c r="E13" i="17" s="1"/>
  <c r="E28" i="16" s="1"/>
  <c r="O4" i="17"/>
  <c r="O24" i="17" s="1"/>
  <c r="H24" i="17"/>
  <c r="H13" i="17" s="1"/>
  <c r="H28" i="16" s="1"/>
  <c r="M4" i="17"/>
  <c r="M24" i="17" s="1"/>
  <c r="F24" i="17"/>
  <c r="F13" i="17" s="1"/>
  <c r="F28" i="16" s="1"/>
  <c r="N4" i="17"/>
  <c r="N24" i="17" s="1"/>
  <c r="G24" i="17"/>
  <c r="G13" i="17" s="1"/>
  <c r="G28" i="16" s="1"/>
  <c r="I28" i="16" l="1"/>
  <c r="F3" i="17" l="1"/>
  <c r="H3" i="17"/>
  <c r="G3" i="17"/>
  <c r="N7" i="11"/>
  <c r="E3" i="17"/>
  <c r="D3" i="17"/>
  <c r="L3" i="17" l="1"/>
  <c r="L23" i="17" s="1"/>
  <c r="L25" i="17" s="1"/>
  <c r="L26" i="17" s="1"/>
  <c r="E23" i="17"/>
  <c r="M3" i="17"/>
  <c r="M23" i="17" s="1"/>
  <c r="M25" i="17" s="1"/>
  <c r="M26" i="17" s="1"/>
  <c r="F23" i="17"/>
  <c r="P7" i="11"/>
  <c r="P10" i="11" s="1"/>
  <c r="C25" i="17" s="1"/>
  <c r="N10" i="11"/>
  <c r="C23" i="17" s="1"/>
  <c r="N3" i="17"/>
  <c r="N23" i="17" s="1"/>
  <c r="N25" i="17" s="1"/>
  <c r="N26" i="17" s="1"/>
  <c r="G23" i="17"/>
  <c r="K3" i="17"/>
  <c r="K23" i="17" s="1"/>
  <c r="K25" i="17" s="1"/>
  <c r="K26" i="17" s="1"/>
  <c r="D23" i="17"/>
  <c r="H23" i="17"/>
  <c r="O3" i="17"/>
  <c r="O23" i="17" s="1"/>
  <c r="O25" i="17" s="1"/>
  <c r="O26" i="17" s="1"/>
  <c r="G12" i="17" l="1"/>
  <c r="G27" i="16" s="1"/>
  <c r="G25" i="17"/>
  <c r="G14" i="17" s="1"/>
  <c r="G29" i="16" s="1"/>
  <c r="G26" i="17"/>
  <c r="H12" i="17"/>
  <c r="H27" i="16" s="1"/>
  <c r="H25" i="17"/>
  <c r="H14" i="17" s="1"/>
  <c r="H29" i="16" s="1"/>
  <c r="F12" i="17"/>
  <c r="F27" i="16" s="1"/>
  <c r="F25" i="17"/>
  <c r="F14" i="17" s="1"/>
  <c r="F29" i="16" s="1"/>
  <c r="D12" i="17"/>
  <c r="D27" i="16" s="1"/>
  <c r="D25" i="17"/>
  <c r="D14" i="17" s="1"/>
  <c r="D29" i="16" s="1"/>
  <c r="D26" i="17"/>
  <c r="Q7" i="11"/>
  <c r="Q10" i="11" s="1"/>
  <c r="E12" i="17"/>
  <c r="E27" i="16" s="1"/>
  <c r="E25" i="17"/>
  <c r="E14" i="17" s="1"/>
  <c r="E29" i="16" s="1"/>
  <c r="E26" i="17"/>
  <c r="F30" i="16" l="1"/>
  <c r="F26" i="17"/>
  <c r="F28" i="17" s="1"/>
  <c r="F4" i="16" s="1"/>
  <c r="F5" i="16" s="1"/>
  <c r="D7" i="8"/>
  <c r="C26" i="17"/>
  <c r="F15" i="17"/>
  <c r="G30" i="16"/>
  <c r="F43" i="8"/>
  <c r="F45" i="8" s="1"/>
  <c r="E28" i="17"/>
  <c r="E15" i="17"/>
  <c r="D15" i="17"/>
  <c r="D28" i="17"/>
  <c r="H30" i="16"/>
  <c r="G43" i="8"/>
  <c r="G45" i="8" s="1"/>
  <c r="I29" i="16"/>
  <c r="E43" i="8"/>
  <c r="E45" i="8" s="1"/>
  <c r="G15" i="17"/>
  <c r="G28" i="17"/>
  <c r="E30" i="16"/>
  <c r="D43" i="8"/>
  <c r="D45" i="8" s="1"/>
  <c r="C43" i="8"/>
  <c r="D30" i="16"/>
  <c r="I27" i="16"/>
  <c r="I30" i="16" s="1"/>
  <c r="H26" i="17"/>
  <c r="F16" i="17" l="1"/>
  <c r="C45" i="8"/>
  <c r="H43" i="8"/>
  <c r="H45" i="8" s="1"/>
  <c r="G4" i="16"/>
  <c r="G5" i="16" s="1"/>
  <c r="G16" i="17"/>
  <c r="H28" i="17"/>
  <c r="H15" i="17"/>
  <c r="E16" i="17"/>
  <c r="E4" i="16"/>
  <c r="E5" i="16" s="1"/>
  <c r="D4" i="16"/>
  <c r="D16" i="17"/>
  <c r="D5" i="16" l="1"/>
  <c r="H16" i="17"/>
  <c r="H4" i="16"/>
  <c r="H5" i="16" s="1"/>
  <c r="I4" i="16" l="1"/>
  <c r="I5" i="16" s="1"/>
</calcChain>
</file>

<file path=xl/sharedStrings.xml><?xml version="1.0" encoding="utf-8"?>
<sst xmlns="http://schemas.openxmlformats.org/spreadsheetml/2006/main" count="220" uniqueCount="136">
  <si>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</si>
  <si>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</si>
  <si>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</si>
  <si>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</si>
  <si>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</si>
  <si>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</si>
  <si>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</si>
  <si>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</si>
  <si>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</si>
  <si>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</si>
  <si>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</si>
  <si>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</si>
  <si>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</si>
  <si>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</si>
  <si>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</si>
  <si>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</si>
  <si>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</si>
  <si>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</si>
  <si>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</si>
  <si>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</si>
  <si>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</si>
  <si>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</si>
  <si>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</si>
  <si>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</si>
  <si>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</si>
  <si>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</si>
  <si>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</si>
  <si>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</si>
  <si>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</si>
  <si>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</si>
  <si>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</si>
  <si>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</si>
  <si>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</si>
  <si>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</si>
  <si>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</si>
  <si>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</si>
  <si>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</si>
  <si>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</si>
  <si>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</si>
  <si>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</si>
  <si>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</si>
  <si>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</si>
  <si>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</si>
  <si>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</si>
  <si>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</si>
  <si>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</si>
  <si>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</si>
  <si>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</si>
  <si>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</si>
  <si>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 xml:space="preserve">Direct Costs - </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</si>
  <si>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</si>
  <si>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</si>
  <si>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</si>
  <si>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</si>
  <si>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</si>
  <si>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</si>
  <si>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</si>
  <si>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</si>
  <si>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</si>
  <si>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</si>
  <si>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</si>
  <si>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</si>
  <si>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</si>
  <si>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</si>
  <si>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Contestable Works Database</t>
  </si>
  <si>
    <t xml:space="preserve">Existing Service Description (2014 - 19) </t>
  </si>
  <si>
    <t>Conveyancing Officer</t>
  </si>
  <si>
    <t>Network Related Property Services
Property tenure services related to obtaining deeds of agreement, deeds of indemnity, leases, easements or other property tenure in relation to property rights associated with connection or relocation.
Conveyancing inquiry services relating to the provision of property conveyancing information at the request of a customer.</t>
  </si>
  <si>
    <t>Bottom Up Estimation</t>
  </si>
  <si>
    <t>Development Applications and Encroachment Processing (NEW)</t>
  </si>
  <si>
    <r>
      <rPr>
        <b/>
        <sz val="10"/>
        <color theme="1"/>
        <rFont val="Arial"/>
        <family val="2"/>
      </rPr>
      <t xml:space="preserve">
Development Applications and Encroachment Processing (NEW)</t>
    </r>
    <r>
      <rPr>
        <sz val="10"/>
        <color theme="1"/>
        <rFont val="Arial"/>
        <family val="2"/>
      </rPr>
      <t xml:space="preserve">
Services relating to work performed by Essential Energy in providing comment to consent authorities, landowners and their consultants in relation to development applications as contemplated by the State Environmental Planning Policy (Infrastructure) 2007. In addition, work undertaken in the assessment of encroachments on Essential Energy's network is also included. </t>
    </r>
  </si>
  <si>
    <t>New Service</t>
  </si>
  <si>
    <t xml:space="preserve">
New Service</t>
  </si>
  <si>
    <t xml:space="preserve">Development Applications and Encroachment Processing </t>
  </si>
  <si>
    <t>Review applicants iinformation and EE systems and process D/A</t>
  </si>
  <si>
    <t>R1b</t>
  </si>
  <si>
    <t xml:space="preserve"> - </t>
  </si>
  <si>
    <t>Alternative Control Service - Bottom Up Estimation</t>
  </si>
  <si>
    <t>Projected Volumes for FY2019-24 Regulatory Period</t>
  </si>
  <si>
    <t>Operating Costs (on IO's, work orders, cost objects, cost centres)</t>
  </si>
  <si>
    <t>Project Code</t>
  </si>
  <si>
    <t>FY22/23</t>
  </si>
  <si>
    <t>Hourly Rate</t>
  </si>
  <si>
    <t>Development Applications and Encroachment Processing (Hourly Rate)</t>
  </si>
  <si>
    <t>Forecast values are based on team feedback. Estimated 200 hrs per annum in managing D/A applications / encroachment issues.</t>
  </si>
  <si>
    <t>New Service. No historical operating information available.</t>
  </si>
  <si>
    <t>New service. No historical revenue avaialable.</t>
  </si>
  <si>
    <t>ANS P&amp;L</t>
  </si>
  <si>
    <t>FY17/18</t>
  </si>
  <si>
    <t>FY18/19</t>
  </si>
  <si>
    <t>New Service - Development Applications and Encroachment Processing</t>
  </si>
  <si>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</si>
  <si>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</si>
  <si>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</si>
  <si>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</si>
  <si>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</si>
  <si>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</si>
  <si>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</si>
  <si>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</si>
  <si>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</si>
  <si>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</si>
  <si>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</si>
  <si>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</si>
  <si>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</si>
  <si>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</si>
  <si>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</si>
  <si>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</si>
  <si>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</si>
  <si>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</si>
  <si>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</si>
  <si>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</si>
  <si>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</si>
  <si>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</si>
  <si>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</si>
  <si>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</si>
  <si>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</si>
  <si>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</si>
  <si>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</si>
  <si>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</si>
  <si>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</si>
  <si>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</si>
  <si>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</si>
  <si>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</si>
  <si>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</si>
  <si>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</si>
  <si>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</si>
  <si>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</si>
  <si>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</si>
  <si>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</si>
  <si>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</si>
  <si>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</si>
  <si>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</si>
  <si>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6.4 DA Applications &amp; Enchroachment Processing</t>
  </si>
  <si>
    <t>DA Applications &amp; Enchroachment Processing</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</si>
  <si>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</si>
  <si>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Forecasts costs breakup based on Services involved in DOA cost breakup.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</si>
</sst>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sz val="11"/>
      <color rgb="FF0070C0"/>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1"/>
      <color theme="1"/>
      <name val="Calibri"/>
      <family val="2"/>
      <scheme val="minor"/>
    </font>
    <font>
      <b/>
      <sz val="10"/>
      <name val="Arial"/>
      <family val="2"/>
    </font>
    <font>
      <sz val="10"/>
      <color rgb="FFFF0000"/>
      <name val="Arial"/>
      <family val="2"/>
    </font>
    <font>
      <sz val="10"/>
      <color theme="1"/>
      <name val="Arial"/>
      <family val="2"/>
    </font>
    <font>
      <b/>
      <sz val="10"/>
      <color theme="1"/>
      <name val="Arial"/>
      <family val="2"/>
    </font>
    <font>
      <sz val="1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72">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7" fillId="5" borderId="0" xfId="0"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6" fontId="4" fillId="10" borderId="10" xfId="3"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69" fontId="2" fillId="7" borderId="4"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0"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2" fillId="0" borderId="0" xfId="0" applyFont="1" applyFill="1" applyAlignment="1">
      <alignment horizontal="left"/>
    </xf>
    <xf numFmtId="0" fontId="12" fillId="0" borderId="0" xfId="0" applyFont="1"/>
    <xf numFmtId="0" fontId="2" fillId="0" borderId="6"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14" fillId="2" borderId="4" xfId="0" applyFont="1" applyFill="1" applyBorder="1" applyAlignment="1">
      <alignment horizontal="center" vertical="center" wrapText="1"/>
    </xf>
    <xf numFmtId="0" fontId="7" fillId="5" borderId="4" xfId="0" applyFont="1" applyFill="1" applyBorder="1" applyAlignment="1">
      <alignment horizontal="center"/>
    </xf>
    <xf numFmtId="0" fontId="7" fillId="5" borderId="7" xfId="0" applyFont="1" applyFill="1" applyBorder="1" applyAlignment="1">
      <alignment horizontal="center"/>
    </xf>
    <xf numFmtId="169" fontId="2" fillId="3" borderId="4" xfId="0" applyNumberFormat="1" applyFont="1" applyFill="1" applyBorder="1" applyAlignment="1">
      <alignment horizontal="center"/>
    </xf>
    <xf numFmtId="0" fontId="4" fillId="10" borderId="4" xfId="0" applyFont="1" applyFill="1" applyBorder="1" applyAlignment="1">
      <alignment horizont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7" fillId="9" borderId="10" xfId="0" applyFont="1" applyFill="1" applyBorder="1"/>
    <xf numFmtId="0" fontId="7" fillId="9" borderId="5" xfId="0" applyFont="1" applyFill="1" applyBorder="1"/>
    <xf numFmtId="0" fontId="2" fillId="2" borderId="4" xfId="0" applyFont="1" applyFill="1" applyBorder="1" applyAlignment="1">
      <alignment horizontal="center"/>
    </xf>
    <xf numFmtId="0" fontId="7" fillId="9" borderId="10" xfId="0" applyFont="1" applyFill="1" applyBorder="1" applyAlignment="1">
      <alignment horizontal="left" vertical="center"/>
    </xf>
    <xf numFmtId="0" fontId="2" fillId="7" borderId="0" xfId="0" applyFont="1" applyFill="1" applyBorder="1" applyAlignment="1">
      <alignment horizontal="center" vertical="center"/>
    </xf>
    <xf numFmtId="0" fontId="16" fillId="6" borderId="0" xfId="0" applyFont="1" applyFill="1"/>
    <xf numFmtId="4" fontId="4" fillId="10" borderId="4" xfId="0" applyNumberFormat="1" applyFont="1" applyFill="1" applyBorder="1" applyAlignment="1">
      <alignment horizontal="center"/>
    </xf>
    <xf numFmtId="4" fontId="4" fillId="10" borderId="10" xfId="3" applyNumberFormat="1" applyFont="1" applyFill="1" applyBorder="1" applyAlignment="1">
      <alignment horizontal="center" vertical="center"/>
    </xf>
    <xf numFmtId="4" fontId="7" fillId="11" borderId="4" xfId="0" applyNumberFormat="1" applyFont="1" applyFill="1" applyBorder="1" applyAlignment="1">
      <alignment horizontal="center"/>
    </xf>
    <xf numFmtId="0" fontId="14" fillId="2" borderId="4" xfId="0" applyFont="1" applyFill="1" applyBorder="1" applyAlignment="1">
      <alignment horizontal="center"/>
    </xf>
    <xf numFmtId="169" fontId="7" fillId="10" borderId="4" xfId="0" applyNumberFormat="1" applyFont="1" applyFill="1" applyBorder="1" applyAlignment="1">
      <alignment horizontal="center"/>
    </xf>
    <xf numFmtId="0" fontId="4" fillId="10" borderId="3" xfId="0" applyFont="1" applyFill="1" applyBorder="1" applyAlignment="1">
      <alignment horizontal="left" vertical="center" wrapText="1"/>
    </xf>
    <xf numFmtId="0" fontId="4" fillId="10" borderId="4" xfId="0" applyFont="1" applyFill="1" applyBorder="1" applyAlignment="1">
      <alignment horizontal="left" vertical="center"/>
    </xf>
    <xf numFmtId="10" fontId="7" fillId="10" borderId="4" xfId="0" applyNumberFormat="1" applyFont="1" applyFill="1" applyBorder="1" applyAlignment="1">
      <alignment horizontal="center"/>
    </xf>
    <xf numFmtId="169" fontId="2" fillId="7" borderId="4" xfId="0" applyNumberFormat="1" applyFont="1" applyFill="1" applyBorder="1" applyAlignment="1">
      <alignment horizontal="left"/>
    </xf>
    <xf numFmtId="0" fontId="7" fillId="9" borderId="4" xfId="0" applyFont="1" applyFill="1" applyBorder="1" applyAlignment="1">
      <alignment horizontal="left" vertical="center"/>
    </xf>
    <xf numFmtId="167" fontId="2" fillId="10" borderId="5" xfId="2" applyNumberFormat="1" applyFont="1" applyFill="1" applyBorder="1" applyAlignment="1">
      <alignment horizontal="center"/>
    </xf>
    <xf numFmtId="3" fontId="2" fillId="10" borderId="4" xfId="0" applyNumberFormat="1" applyFont="1" applyFill="1" applyBorder="1"/>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17" fillId="8" borderId="0" xfId="0" applyFont="1" applyFill="1"/>
    <xf numFmtId="0" fontId="18" fillId="8" borderId="0" xfId="0" applyFont="1" applyFill="1"/>
    <xf numFmtId="0" fontId="19" fillId="0" borderId="0" xfId="0" applyFont="1"/>
    <xf numFmtId="0" fontId="20" fillId="0" borderId="0" xfId="0" applyFont="1"/>
    <xf numFmtId="0" fontId="21" fillId="11" borderId="7" xfId="0" applyFont="1" applyFill="1" applyBorder="1" applyAlignment="1">
      <alignment horizontal="left"/>
    </xf>
    <xf numFmtId="0" fontId="21" fillId="11" borderId="7" xfId="0" applyFont="1" applyFill="1" applyBorder="1" applyAlignment="1">
      <alignment horizontal="center"/>
    </xf>
    <xf numFmtId="0" fontId="21" fillId="11" borderId="8" xfId="0" applyFont="1" applyFill="1" applyBorder="1" applyAlignment="1">
      <alignment horizontal="center"/>
    </xf>
    <xf numFmtId="0" fontId="21" fillId="11" borderId="8" xfId="0" applyFont="1" applyFill="1" applyBorder="1" applyAlignment="1">
      <alignment horizontal="right"/>
    </xf>
    <xf numFmtId="0" fontId="22" fillId="10" borderId="4" xfId="0" applyFont="1" applyFill="1" applyBorder="1" applyAlignment="1">
      <alignment horizontal="left"/>
    </xf>
    <xf numFmtId="0" fontId="20" fillId="10" borderId="4" xfId="0" applyFont="1" applyFill="1" applyBorder="1" applyAlignment="1">
      <alignment wrapText="1"/>
    </xf>
    <xf numFmtId="167" fontId="20" fillId="10" borderId="4" xfId="2" applyNumberFormat="1" applyFont="1" applyFill="1" applyBorder="1"/>
    <xf numFmtId="0" fontId="20" fillId="4" borderId="3" xfId="0" applyFont="1" applyFill="1" applyBorder="1"/>
    <xf numFmtId="0" fontId="20" fillId="10" borderId="4" xfId="0" applyFont="1" applyFill="1" applyBorder="1"/>
    <xf numFmtId="0" fontId="21" fillId="5" borderId="8" xfId="0" applyFont="1" applyFill="1" applyBorder="1"/>
    <xf numFmtId="0" fontId="21" fillId="5" borderId="0" xfId="0" applyFont="1" applyFill="1" applyBorder="1"/>
    <xf numFmtId="167" fontId="21" fillId="5" borderId="8" xfId="2" applyNumberFormat="1" applyFont="1" applyFill="1" applyBorder="1"/>
    <xf numFmtId="0" fontId="21" fillId="11" borderId="11" xfId="0" applyFont="1" applyFill="1" applyBorder="1" applyAlignment="1">
      <alignment horizontal="left"/>
    </xf>
    <xf numFmtId="0" fontId="20" fillId="4" borderId="5" xfId="0" applyFont="1" applyFill="1" applyBorder="1"/>
    <xf numFmtId="3" fontId="20" fillId="10" borderId="4" xfId="0" applyNumberFormat="1" applyFont="1" applyFill="1" applyBorder="1"/>
    <xf numFmtId="0" fontId="20" fillId="4" borderId="5" xfId="0" quotePrefix="1" applyFont="1" applyFill="1" applyBorder="1"/>
    <xf numFmtId="3" fontId="20" fillId="4" borderId="4" xfId="0" applyNumberFormat="1" applyFont="1" applyFill="1" applyBorder="1"/>
    <xf numFmtId="0" fontId="21" fillId="11" borderId="8" xfId="0" applyFont="1" applyFill="1" applyBorder="1"/>
    <xf numFmtId="3" fontId="21" fillId="5" borderId="8" xfId="0" applyNumberFormat="1" applyFont="1" applyFill="1" applyBorder="1"/>
    <xf numFmtId="0" fontId="23" fillId="0" borderId="0" xfId="0" applyFont="1"/>
    <xf numFmtId="0" fontId="21" fillId="5" borderId="6" xfId="0" applyFont="1" applyFill="1" applyBorder="1" applyAlignment="1">
      <alignment horizontal="left"/>
    </xf>
    <xf numFmtId="0" fontId="21" fillId="5" borderId="12" xfId="0" applyFont="1" applyFill="1" applyBorder="1"/>
    <xf numFmtId="0" fontId="24" fillId="5" borderId="12" xfId="0" applyFont="1" applyFill="1" applyBorder="1"/>
    <xf numFmtId="0" fontId="20" fillId="4" borderId="0" xfId="0" quotePrefix="1" applyFont="1" applyFill="1" applyBorder="1" applyAlignment="1">
      <alignment vertical="top"/>
    </xf>
    <xf numFmtId="0" fontId="20" fillId="4" borderId="0" xfId="0" applyFont="1" applyFill="1" applyBorder="1" applyAlignment="1">
      <alignment vertical="top"/>
    </xf>
    <xf numFmtId="3" fontId="20" fillId="10" borderId="4" xfId="0" applyNumberFormat="1" applyFont="1" applyFill="1" applyBorder="1" applyAlignment="1">
      <alignment horizontal="right"/>
    </xf>
    <xf numFmtId="0" fontId="5" fillId="8" borderId="0" xfId="0" applyFont="1" applyFill="1" applyAlignment="1">
      <alignment horizontal="left"/>
    </xf>
    <xf numFmtId="0" fontId="25" fillId="8" borderId="0" xfId="0" applyFont="1" applyFill="1"/>
    <xf numFmtId="0" fontId="26" fillId="8" borderId="0" xfId="0" applyFont="1" applyFill="1"/>
    <xf numFmtId="0" fontId="27" fillId="0" borderId="0" xfId="0" applyFont="1"/>
    <xf numFmtId="0" fontId="28" fillId="5" borderId="7" xfId="0" applyFont="1" applyFill="1" applyBorder="1" applyAlignment="1">
      <alignment horizontal="left"/>
    </xf>
    <xf numFmtId="0" fontId="28" fillId="5" borderId="7" xfId="0" applyFont="1" applyFill="1" applyBorder="1" applyAlignment="1">
      <alignment horizontal="center"/>
    </xf>
    <xf numFmtId="0" fontId="28" fillId="5" borderId="8" xfId="0" applyFont="1" applyFill="1" applyBorder="1" applyAlignment="1">
      <alignment horizontal="right"/>
    </xf>
    <xf numFmtId="0" fontId="29" fillId="4" borderId="4" xfId="0" applyFont="1" applyFill="1" applyBorder="1" applyAlignment="1">
      <alignment horizontal="left"/>
    </xf>
    <xf numFmtId="0" fontId="30" fillId="4" borderId="4" xfId="0" applyFont="1" applyFill="1" applyBorder="1"/>
    <xf numFmtId="167" fontId="30" fillId="10" borderId="4" xfId="2" applyNumberFormat="1" applyFont="1" applyFill="1" applyBorder="1"/>
    <xf numFmtId="0" fontId="28" fillId="5" borderId="8" xfId="0" applyFont="1" applyFill="1" applyBorder="1"/>
    <xf numFmtId="0" fontId="28" fillId="5" borderId="0" xfId="0" applyFont="1" applyFill="1" applyBorder="1"/>
    <xf numFmtId="167" fontId="28" fillId="5" borderId="8" xfId="2" applyNumberFormat="1" applyFont="1" applyFill="1" applyBorder="1"/>
    <xf numFmtId="0" fontId="30" fillId="0" borderId="0" xfId="0" applyFont="1"/>
    <xf numFmtId="0" fontId="30" fillId="4" borderId="5" xfId="0" applyFont="1" applyFill="1" applyBorder="1"/>
    <xf numFmtId="3" fontId="30" fillId="10" borderId="4" xfId="0" applyNumberFormat="1" applyFont="1" applyFill="1" applyBorder="1"/>
    <xf numFmtId="3" fontId="28" fillId="5" borderId="8" xfId="0" applyNumberFormat="1" applyFont="1" applyFill="1" applyBorder="1"/>
    <xf numFmtId="0" fontId="31" fillId="0" borderId="0" xfId="0" applyFont="1"/>
    <xf numFmtId="0" fontId="28" fillId="5" borderId="6" xfId="0" applyFont="1" applyFill="1" applyBorder="1" applyAlignment="1">
      <alignment horizontal="left"/>
    </xf>
    <xf numFmtId="0" fontId="28" fillId="5" borderId="12" xfId="0" applyFont="1" applyFill="1" applyBorder="1"/>
    <xf numFmtId="0" fontId="32" fillId="5" borderId="12" xfId="0" applyFont="1" applyFill="1" applyBorder="1"/>
    <xf numFmtId="0" fontId="29" fillId="4" borderId="5" xfId="0" applyFont="1" applyFill="1" applyBorder="1"/>
    <xf numFmtId="0" fontId="34" fillId="2" borderId="4" xfId="0" applyFont="1" applyFill="1" applyBorder="1" applyAlignment="1">
      <alignment horizontal="center" vertical="center"/>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4" fontId="4" fillId="10" borderId="13" xfId="0" applyNumberFormat="1" applyFont="1" applyFill="1" applyBorder="1" applyAlignment="1">
      <alignment horizontal="center"/>
    </xf>
    <xf numFmtId="4" fontId="4" fillId="10" borderId="8" xfId="3" applyNumberFormat="1" applyFont="1" applyFill="1" applyBorder="1" applyAlignment="1">
      <alignment horizontal="center" vertic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67" fontId="23" fillId="11" borderId="5" xfId="2" applyNumberFormat="1" applyFont="1" applyFill="1" applyBorder="1"/>
    <xf numFmtId="3" fontId="23" fillId="11" borderId="10" xfId="0" applyNumberFormat="1" applyFont="1" applyFill="1" applyBorder="1"/>
    <xf numFmtId="3" fontId="23" fillId="11" borderId="4" xfId="0" applyNumberFormat="1" applyFont="1" applyFill="1" applyBorder="1"/>
    <xf numFmtId="167" fontId="31" fillId="11" borderId="5" xfId="2" applyNumberFormat="1" applyFont="1" applyFill="1" applyBorder="1"/>
    <xf numFmtId="0" fontId="5" fillId="8" borderId="12" xfId="0"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3"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10" fontId="0" fillId="0" borderId="0" xfId="1" applyNumberFormat="1" applyFont="1"/>
    <xf numFmtId="10" fontId="0" fillId="0" borderId="0" xfId="0" applyNumberFormat="1"/>
    <xf numFmtId="0" fontId="35"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6" fillId="4" borderId="5" xfId="0" applyFont="1" applyFill="1" applyBorder="1"/>
    <xf numFmtId="0" fontId="2" fillId="4" borderId="4" xfId="0" applyFont="1" applyFill="1" applyBorder="1" applyAlignment="1">
      <alignment horizontal="left"/>
    </xf>
    <xf numFmtId="166" fontId="37"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7" fillId="5" borderId="4" xfId="3" applyFont="1" applyFill="1" applyBorder="1"/>
    <xf numFmtId="0" fontId="6" fillId="4" borderId="4" xfId="0" applyFont="1" applyFill="1" applyBorder="1" applyAlignment="1">
      <alignment horizontal="left"/>
    </xf>
    <xf numFmtId="166" fontId="38"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169" fontId="4" fillId="7" borderId="4" xfId="0" applyNumberFormat="1" applyFont="1" applyFill="1" applyBorder="1" applyAlignment="1">
      <alignment horizontal="left"/>
    </xf>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1"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22" fillId="4" borderId="1" xfId="0" applyFont="1" applyFill="1" applyBorder="1" applyAlignment="1">
      <alignment horizontal="left" vertical="top" wrapText="1"/>
    </xf>
    <xf numFmtId="0" fontId="22" fillId="4" borderId="0" xfId="0" applyFont="1" applyFill="1" applyBorder="1" applyAlignment="1">
      <alignment horizontal="left" vertical="top" wrapText="1"/>
    </xf>
    <xf numFmtId="0" fontId="20" fillId="4" borderId="1" xfId="0" quotePrefix="1" applyFont="1" applyFill="1" applyBorder="1" applyAlignment="1">
      <alignment horizontal="left" vertical="top" wrapText="1"/>
    </xf>
    <xf numFmtId="0" fontId="20" fillId="4" borderId="0" xfId="0" quotePrefix="1" applyFont="1" applyFill="1" applyBorder="1" applyAlignment="1">
      <alignment horizontal="left" vertical="top" wrapText="1"/>
    </xf>
    <xf numFmtId="10" fontId="35" fillId="14" borderId="12" xfId="0" applyNumberFormat="1" applyFont="1" applyFill="1" applyBorder="1" applyAlignment="1">
      <alignment horizontal="center"/>
    </xf>
    <xf numFmtId="10" fontId="35"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32" fillId="4" borderId="1" xfId="0" applyFont="1" applyFill="1" applyBorder="1" applyAlignment="1">
      <alignment horizontal="left" vertical="top"/>
    </xf>
    <xf numFmtId="0" fontId="32" fillId="4" borderId="0" xfId="0" applyFont="1" applyFill="1" applyBorder="1" applyAlignment="1">
      <alignment horizontal="left" vertical="top"/>
    </xf>
    <xf numFmtId="0" fontId="30" fillId="4" borderId="1" xfId="0" quotePrefix="1" applyFont="1" applyFill="1" applyBorder="1" applyAlignment="1">
      <alignment horizontal="left" vertical="top" wrapText="1"/>
    </xf>
    <xf numFmtId="0" fontId="30"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8" fillId="8" borderId="1" xfId="0" applyFont="1" applyFill="1" applyBorder="1"/>
    <xf numFmtId="0" fontId="8" fillId="8" borderId="14" xfId="0" applyFont="1" applyFill="1" applyBorder="1"/>
    <xf numFmtId="0" fontId="7" fillId="5" borderId="5" xfId="0" applyFont="1" applyFill="1" applyBorder="1"/>
    <xf numFmtId="0" fontId="4" fillId="5" borderId="2" xfId="0" applyFont="1" applyFill="1" applyBorder="1"/>
    <xf numFmtId="0" fontId="4" fillId="5" borderId="3" xfId="0" applyFont="1" applyFill="1" applyBorder="1"/>
    <xf numFmtId="166" fontId="38" fillId="5" borderId="4" xfId="3" applyFont="1" applyFill="1" applyBorder="1"/>
    <xf numFmtId="0" fontId="1" fillId="4" borderId="1" xfId="0" quotePrefix="1" applyFont="1" applyFill="1" applyBorder="1" applyAlignment="1">
      <alignment horizontal="left" vertical="top" wrapText="1"/>
    </xf>
    <xf numFmtId="3" fontId="31" fillId="11" borderId="5" xfId="0"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57" sqref="H57"/>
    </sheetView>
  </sheetViews>
  <sheetFormatPr defaultColWidth="9.140625" defaultRowHeight="12.75" x14ac:dyDescent="0.2"/>
  <cols>
    <col min="1" max="1" width="2.42578125" style="1" customWidth="1"/>
    <col min="2" max="2" width="41.85546875" style="1" customWidth="1"/>
    <col min="3" max="3" width="20" style="1" customWidth="1"/>
    <col min="4" max="4" width="17.425781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0" t="s">
        <v>7</v>
      </c>
      <c r="C2" s="20"/>
      <c r="D2" s="20"/>
      <c r="E2" s="20"/>
      <c r="F2" s="20"/>
      <c r="G2" s="20"/>
      <c r="H2" s="20"/>
      <c r="O2" s="26"/>
      <c r="P2" s="26"/>
      <c r="Q2" s="26"/>
      <c r="R2" s="26"/>
      <c r="S2" s="26"/>
    </row>
    <row r="3" spans="2:19" ht="75.75" customHeight="1" x14ac:dyDescent="0.2">
      <c r="B3" s="42" t="s">
        <v>55</v>
      </c>
      <c r="C3" s="221" t="s">
        <v>69</v>
      </c>
      <c r="D3" s="222"/>
      <c r="E3" s="223"/>
      <c r="F3" s="223"/>
      <c r="G3" s="223"/>
      <c r="H3" s="223"/>
      <c r="M3" s="43"/>
      <c r="N3" s="43"/>
      <c r="O3" s="26"/>
      <c r="P3" s="26"/>
      <c r="Q3" s="26"/>
      <c r="R3" s="26"/>
      <c r="S3" s="26"/>
    </row>
    <row r="4" spans="2:19" ht="55.5" customHeight="1" x14ac:dyDescent="0.2">
      <c r="B4" s="90"/>
      <c r="C4" s="92"/>
      <c r="D4" s="83"/>
      <c r="E4" s="88"/>
      <c r="F4" s="88"/>
      <c r="G4" s="88"/>
      <c r="H4" s="88"/>
      <c r="M4" s="43"/>
      <c r="N4" s="43"/>
      <c r="O4" s="26"/>
      <c r="P4" s="26"/>
      <c r="Q4" s="26"/>
      <c r="R4" s="26"/>
      <c r="S4" s="26"/>
    </row>
    <row r="5" spans="2:19" x14ac:dyDescent="0.2">
      <c r="B5" s="91" t="s">
        <v>13</v>
      </c>
      <c r="C5" s="99"/>
      <c r="D5" s="162" t="s">
        <v>82</v>
      </c>
      <c r="E5" s="89"/>
      <c r="F5" s="89"/>
      <c r="G5" s="89"/>
      <c r="H5" s="89"/>
      <c r="M5" s="43"/>
      <c r="N5" s="43"/>
      <c r="O5" s="26"/>
      <c r="P5" s="26"/>
      <c r="Q5" s="26"/>
      <c r="R5" s="26"/>
      <c r="S5" s="26"/>
    </row>
    <row r="6" spans="2:19" x14ac:dyDescent="0.2">
      <c r="B6" s="93" t="s">
        <v>41</v>
      </c>
      <c r="C6" s="44"/>
      <c r="D6" s="44" t="s">
        <v>76</v>
      </c>
      <c r="E6" s="94"/>
      <c r="F6" s="94"/>
      <c r="G6" s="94"/>
      <c r="H6" s="94"/>
      <c r="M6" s="43"/>
      <c r="N6" s="43"/>
      <c r="O6" s="26"/>
      <c r="P6" s="26"/>
      <c r="Q6" s="26"/>
      <c r="R6" s="26"/>
      <c r="S6" s="26"/>
    </row>
    <row r="7" spans="2:19" ht="15" customHeight="1" x14ac:dyDescent="0.2">
      <c r="B7" s="105" t="s">
        <v>91</v>
      </c>
      <c r="C7" s="104"/>
      <c r="D7" s="86">
        <f>'Proposed price build-up'!Q10</f>
        <v>174.24337592070339</v>
      </c>
      <c r="E7" s="94"/>
      <c r="F7" s="94"/>
      <c r="G7" s="94"/>
      <c r="H7" s="94"/>
      <c r="M7" s="43"/>
      <c r="N7" s="43"/>
      <c r="O7" s="26"/>
      <c r="P7" s="26"/>
      <c r="Q7" s="26"/>
      <c r="R7" s="26"/>
      <c r="S7" s="26"/>
    </row>
    <row r="8" spans="2:19" x14ac:dyDescent="0.2">
      <c r="B8" s="45" t="s">
        <v>47</v>
      </c>
      <c r="C8" s="220" t="s">
        <v>68</v>
      </c>
      <c r="D8" s="220"/>
      <c r="E8" s="28"/>
      <c r="F8" s="28"/>
      <c r="G8" s="28"/>
      <c r="H8" s="28"/>
      <c r="O8" s="26"/>
      <c r="P8" s="26"/>
      <c r="Q8" s="26"/>
      <c r="R8" s="26"/>
      <c r="S8" s="26"/>
    </row>
    <row r="9" spans="2:19" x14ac:dyDescent="0.2">
      <c r="B9" s="41" t="s">
        <v>5</v>
      </c>
      <c r="C9" s="46"/>
      <c r="D9" s="46"/>
      <c r="E9" s="23"/>
      <c r="F9" s="23"/>
      <c r="G9" s="23"/>
      <c r="H9" s="23"/>
      <c r="O9" s="26"/>
      <c r="P9" s="26"/>
      <c r="Q9" s="26"/>
      <c r="R9" s="26"/>
      <c r="S9" s="26"/>
    </row>
    <row r="10" spans="2:19" ht="103.5" customHeight="1" x14ac:dyDescent="0.2">
      <c r="B10" s="225" t="s">
        <v>70</v>
      </c>
      <c r="C10" s="225"/>
      <c r="D10" s="225"/>
      <c r="E10" s="225"/>
      <c r="F10" s="225"/>
      <c r="G10" s="225"/>
      <c r="H10" s="225"/>
      <c r="O10" s="26"/>
      <c r="P10" s="26"/>
      <c r="Q10" s="26"/>
      <c r="R10" s="26"/>
      <c r="S10" s="26"/>
    </row>
    <row r="11" spans="2:19" x14ac:dyDescent="0.2">
      <c r="B11" s="47"/>
      <c r="C11" s="47"/>
      <c r="D11" s="47"/>
      <c r="E11" s="47"/>
      <c r="F11" s="47"/>
      <c r="G11" s="47"/>
      <c r="H11" s="47"/>
      <c r="O11" s="26"/>
      <c r="P11" s="26"/>
      <c r="Q11" s="26"/>
      <c r="R11" s="26"/>
      <c r="S11" s="26"/>
    </row>
    <row r="12" spans="2:19" x14ac:dyDescent="0.2">
      <c r="O12" s="26"/>
      <c r="P12" s="26"/>
      <c r="Q12" s="26"/>
      <c r="R12" s="26"/>
      <c r="S12" s="26"/>
    </row>
    <row r="13" spans="2:19" x14ac:dyDescent="0.2">
      <c r="B13" s="19" t="s">
        <v>34</v>
      </c>
      <c r="C13" s="20"/>
      <c r="D13" s="20"/>
      <c r="E13" s="20"/>
      <c r="F13" s="20"/>
      <c r="G13" s="20"/>
      <c r="H13" s="20"/>
      <c r="O13" s="26"/>
      <c r="P13" s="26"/>
      <c r="Q13" s="26"/>
      <c r="R13" s="26"/>
      <c r="S13" s="26"/>
    </row>
    <row r="14" spans="2:19" x14ac:dyDescent="0.2">
      <c r="B14" s="224"/>
      <c r="C14" s="224"/>
      <c r="D14" s="224"/>
      <c r="E14" s="224"/>
      <c r="F14" s="224"/>
      <c r="G14" s="224"/>
      <c r="H14" s="224"/>
    </row>
    <row r="15" spans="2:19" ht="131.25" customHeight="1" x14ac:dyDescent="0.2">
      <c r="B15" s="226" t="s">
        <v>134</v>
      </c>
      <c r="C15" s="226"/>
      <c r="D15" s="226"/>
      <c r="E15" s="226"/>
      <c r="F15" s="226"/>
      <c r="G15" s="226"/>
      <c r="H15" s="226"/>
      <c r="I15" s="26"/>
    </row>
    <row r="16" spans="2:19" x14ac:dyDescent="0.2">
      <c r="B16" s="49"/>
      <c r="C16" s="49"/>
      <c r="D16" s="49"/>
      <c r="E16" s="49"/>
      <c r="F16" s="49"/>
      <c r="G16" s="49"/>
      <c r="H16" s="49"/>
    </row>
    <row r="17" spans="2:9" x14ac:dyDescent="0.2">
      <c r="B17" s="50"/>
      <c r="C17" s="50"/>
      <c r="D17" s="50"/>
      <c r="E17" s="50"/>
      <c r="F17" s="50"/>
      <c r="G17" s="50"/>
      <c r="H17" s="50"/>
    </row>
    <row r="18" spans="2:9" x14ac:dyDescent="0.2">
      <c r="B18" s="19" t="s">
        <v>42</v>
      </c>
      <c r="C18" s="20"/>
      <c r="D18" s="20"/>
      <c r="E18" s="20"/>
      <c r="F18" s="20"/>
      <c r="G18" s="20"/>
      <c r="H18" s="20"/>
    </row>
    <row r="19" spans="2:9" x14ac:dyDescent="0.2">
      <c r="B19" s="224"/>
      <c r="C19" s="224"/>
      <c r="D19" s="224"/>
      <c r="E19" s="224"/>
      <c r="F19" s="224"/>
      <c r="G19" s="224"/>
      <c r="H19" s="224"/>
    </row>
    <row r="20" spans="2:9" x14ac:dyDescent="0.2">
      <c r="B20" s="228" t="s">
        <v>71</v>
      </c>
      <c r="C20" s="228"/>
      <c r="D20" s="228"/>
      <c r="E20" s="228"/>
      <c r="F20" s="228"/>
      <c r="G20" s="228"/>
      <c r="H20" s="228"/>
    </row>
    <row r="21" spans="2:9" x14ac:dyDescent="0.2">
      <c r="B21" s="226"/>
      <c r="C21" s="226"/>
      <c r="D21" s="226"/>
      <c r="E21" s="226"/>
      <c r="F21" s="226"/>
      <c r="G21" s="226"/>
      <c r="H21" s="226"/>
    </row>
    <row r="22" spans="2:9" x14ac:dyDescent="0.2">
      <c r="B22" s="226"/>
      <c r="C22" s="229"/>
      <c r="D22" s="229"/>
      <c r="E22" s="229"/>
      <c r="F22" s="229"/>
      <c r="G22" s="229"/>
      <c r="H22" s="229"/>
    </row>
    <row r="23" spans="2:9" x14ac:dyDescent="0.2">
      <c r="B23" s="48"/>
      <c r="C23" s="48"/>
      <c r="D23" s="48"/>
      <c r="E23" s="48"/>
      <c r="F23" s="48"/>
      <c r="G23" s="48"/>
      <c r="H23" s="48"/>
    </row>
    <row r="24" spans="2:9" x14ac:dyDescent="0.2">
      <c r="B24" s="224"/>
      <c r="C24" s="224"/>
      <c r="D24" s="224"/>
      <c r="E24" s="224"/>
      <c r="F24" s="224"/>
      <c r="G24" s="224"/>
      <c r="H24" s="224"/>
    </row>
    <row r="25" spans="2:9" x14ac:dyDescent="0.2">
      <c r="B25" s="49"/>
      <c r="C25" s="49"/>
      <c r="D25" s="49"/>
      <c r="E25" s="49"/>
      <c r="F25" s="49"/>
      <c r="G25" s="49"/>
      <c r="H25" s="49"/>
    </row>
    <row r="26" spans="2:9" x14ac:dyDescent="0.2">
      <c r="B26" s="49"/>
      <c r="C26" s="49"/>
      <c r="D26" s="49"/>
      <c r="E26" s="49"/>
      <c r="F26" s="49"/>
      <c r="G26" s="49"/>
      <c r="H26" s="49"/>
    </row>
    <row r="27" spans="2:9" x14ac:dyDescent="0.2">
      <c r="B27" s="49"/>
      <c r="C27" s="49"/>
      <c r="D27" s="49"/>
      <c r="E27" s="49"/>
      <c r="F27" s="49"/>
      <c r="G27" s="49"/>
      <c r="H27" s="49"/>
    </row>
    <row r="28" spans="2:9" x14ac:dyDescent="0.2">
      <c r="B28" s="49"/>
      <c r="C28" s="49"/>
      <c r="D28" s="49"/>
      <c r="E28" s="49"/>
      <c r="F28" s="49"/>
      <c r="G28" s="49"/>
      <c r="H28" s="49"/>
    </row>
    <row r="29" spans="2:9" x14ac:dyDescent="0.2">
      <c r="B29" s="51"/>
      <c r="C29" s="51"/>
      <c r="D29" s="51"/>
      <c r="E29" s="51"/>
      <c r="F29" s="51"/>
      <c r="G29" s="51"/>
      <c r="H29" s="51"/>
      <c r="I29" s="26"/>
    </row>
    <row r="30" spans="2:9" x14ac:dyDescent="0.2">
      <c r="B30" s="19" t="s">
        <v>6</v>
      </c>
    </row>
    <row r="31" spans="2:9" x14ac:dyDescent="0.2">
      <c r="B31" s="52" t="s">
        <v>14</v>
      </c>
      <c r="C31" s="53" t="s">
        <v>29</v>
      </c>
      <c r="D31" s="53"/>
      <c r="E31" s="53"/>
      <c r="F31" s="53"/>
      <c r="G31" s="53"/>
      <c r="H31" s="53"/>
    </row>
    <row r="32" spans="2:9" x14ac:dyDescent="0.2">
      <c r="B32" s="54" t="s">
        <v>45</v>
      </c>
      <c r="C32" s="53" t="s">
        <v>52</v>
      </c>
      <c r="D32" s="53"/>
      <c r="E32" s="53"/>
      <c r="F32" s="53"/>
      <c r="G32" s="53"/>
      <c r="H32" s="53"/>
    </row>
    <row r="33" spans="2:8" x14ac:dyDescent="0.2">
      <c r="B33" s="54" t="s">
        <v>46</v>
      </c>
      <c r="C33" s="53" t="s">
        <v>53</v>
      </c>
      <c r="D33" s="53"/>
      <c r="E33" s="53"/>
      <c r="F33" s="53"/>
      <c r="G33" s="53"/>
      <c r="H33" s="53"/>
    </row>
    <row r="34" spans="2:8" x14ac:dyDescent="0.2">
      <c r="B34" s="54" t="s">
        <v>15</v>
      </c>
      <c r="C34" s="53" t="s">
        <v>30</v>
      </c>
      <c r="D34" s="53"/>
      <c r="E34" s="53"/>
      <c r="F34" s="53"/>
      <c r="G34" s="53"/>
      <c r="H34" s="53"/>
    </row>
    <row r="37" spans="2:8" x14ac:dyDescent="0.2">
      <c r="B37" s="19" t="s">
        <v>35</v>
      </c>
      <c r="C37" s="20"/>
      <c r="D37" s="20"/>
      <c r="E37" s="20"/>
      <c r="F37" s="20"/>
      <c r="G37" s="20"/>
      <c r="H37" s="20"/>
    </row>
    <row r="39" spans="2:8" x14ac:dyDescent="0.2">
      <c r="B39" s="39"/>
      <c r="C39" s="21" t="s">
        <v>36</v>
      </c>
      <c r="D39" s="21" t="s">
        <v>37</v>
      </c>
      <c r="E39" s="21" t="s">
        <v>38</v>
      </c>
      <c r="F39" s="21" t="s">
        <v>40</v>
      </c>
      <c r="G39" s="21" t="s">
        <v>39</v>
      </c>
      <c r="H39" s="22" t="s">
        <v>1</v>
      </c>
    </row>
    <row r="40" spans="2:8" x14ac:dyDescent="0.2">
      <c r="C40" s="55"/>
      <c r="D40" s="55"/>
      <c r="E40" s="55"/>
      <c r="F40" s="55"/>
      <c r="G40" s="55"/>
      <c r="H40" s="55"/>
    </row>
    <row r="41" spans="2:8" x14ac:dyDescent="0.2">
      <c r="B41" s="56" t="s">
        <v>92</v>
      </c>
      <c r="C41" s="57">
        <f>'Forecast Revenue - Costs'!D26</f>
        <v>20150.214142233002</v>
      </c>
      <c r="D41" s="57">
        <f>'Forecast Revenue - Costs'!E26</f>
        <v>20150.214142233002</v>
      </c>
      <c r="E41" s="57">
        <f>'Forecast Revenue - Costs'!F26</f>
        <v>20371.866497797564</v>
      </c>
      <c r="F41" s="57">
        <f>'Forecast Revenue - Costs'!G26</f>
        <v>20843.108513624615</v>
      </c>
      <c r="G41" s="57">
        <f>'Forecast Revenue - Costs'!H26</f>
        <v>21547.033913279294</v>
      </c>
      <c r="H41" s="57">
        <f>SUM(C41:G41)</f>
        <v>103062.43720916749</v>
      </c>
    </row>
    <row r="42" spans="2:8" x14ac:dyDescent="0.2">
      <c r="C42" s="58"/>
      <c r="D42" s="59"/>
      <c r="E42" s="58"/>
      <c r="F42" s="58"/>
      <c r="G42" s="58"/>
    </row>
    <row r="43" spans="2:8" x14ac:dyDescent="0.2">
      <c r="B43" s="56" t="s">
        <v>93</v>
      </c>
      <c r="C43" s="57">
        <f>SUM('Forecast Revenue - Costs'!D27:D29)</f>
        <v>14698.461041907673</v>
      </c>
      <c r="D43" s="57">
        <f>SUM('Forecast Revenue - Costs'!E27:E29)</f>
        <v>14698.461041907673</v>
      </c>
      <c r="E43" s="57">
        <f>SUM('Forecast Revenue - Costs'!F27:F29)</f>
        <v>14860.144113368653</v>
      </c>
      <c r="F43" s="57">
        <f>SUM('Forecast Revenue - Costs'!G27:G29)</f>
        <v>15203.888966999097</v>
      </c>
      <c r="G43" s="57">
        <f>SUM('Forecast Revenue - Costs'!H27:H29)</f>
        <v>15717.363413980185</v>
      </c>
      <c r="H43" s="57">
        <f>SUM(C43:G43)</f>
        <v>75178.318578163278</v>
      </c>
    </row>
    <row r="44" spans="2:8" x14ac:dyDescent="0.2">
      <c r="C44" s="58"/>
      <c r="D44" s="59"/>
      <c r="E44" s="58"/>
      <c r="F44" s="58"/>
      <c r="G44" s="58"/>
    </row>
    <row r="45" spans="2:8" x14ac:dyDescent="0.2">
      <c r="B45" s="56" t="s">
        <v>94</v>
      </c>
      <c r="C45" s="57">
        <f t="shared" ref="C45:H45" si="0">+C41+C43</f>
        <v>34848.675184140673</v>
      </c>
      <c r="D45" s="57">
        <f t="shared" si="0"/>
        <v>34848.675184140673</v>
      </c>
      <c r="E45" s="57">
        <f t="shared" si="0"/>
        <v>35232.010611166217</v>
      </c>
      <c r="F45" s="57">
        <f t="shared" si="0"/>
        <v>36046.997480623715</v>
      </c>
      <c r="G45" s="57">
        <f t="shared" si="0"/>
        <v>37264.397327259481</v>
      </c>
      <c r="H45" s="57">
        <f t="shared" si="0"/>
        <v>178240.75578733077</v>
      </c>
    </row>
    <row r="46" spans="2:8" x14ac:dyDescent="0.2">
      <c r="C46" s="60"/>
      <c r="D46" s="60"/>
      <c r="E46" s="60"/>
      <c r="F46" s="60"/>
      <c r="G46" s="60"/>
    </row>
    <row r="47" spans="2:8" x14ac:dyDescent="0.2">
      <c r="B47" s="61" t="s">
        <v>6</v>
      </c>
    </row>
    <row r="48" spans="2:8" ht="14.25" customHeight="1" x14ac:dyDescent="0.2">
      <c r="B48" s="227"/>
      <c r="C48" s="227"/>
      <c r="D48" s="227"/>
      <c r="E48" s="227"/>
      <c r="F48" s="227"/>
      <c r="G48" s="227"/>
      <c r="H48" s="227"/>
    </row>
    <row r="49" spans="2:9" x14ac:dyDescent="0.2">
      <c r="B49" s="224"/>
      <c r="C49" s="224"/>
      <c r="D49" s="224"/>
      <c r="E49" s="224"/>
      <c r="F49" s="224"/>
      <c r="G49" s="224"/>
      <c r="H49" s="224"/>
      <c r="I49" s="26"/>
    </row>
    <row r="50" spans="2:9" ht="27.75" customHeight="1" x14ac:dyDescent="0.2">
      <c r="B50" s="224"/>
      <c r="C50" s="224"/>
      <c r="D50" s="224"/>
      <c r="E50" s="224"/>
      <c r="F50" s="224"/>
      <c r="G50" s="224"/>
      <c r="H50" s="224"/>
    </row>
    <row r="53" spans="2:9" x14ac:dyDescent="0.2">
      <c r="B53" s="19" t="s">
        <v>78</v>
      </c>
      <c r="C53" s="20"/>
      <c r="D53" s="20"/>
      <c r="E53" s="20"/>
      <c r="F53" s="20"/>
      <c r="G53" s="20"/>
      <c r="H53" s="20"/>
    </row>
    <row r="54" spans="2:9" x14ac:dyDescent="0.2">
      <c r="B54" s="11"/>
    </row>
    <row r="55" spans="2:9" x14ac:dyDescent="0.2">
      <c r="B55" s="62"/>
      <c r="C55" s="63" t="s">
        <v>36</v>
      </c>
      <c r="D55" s="63" t="s">
        <v>37</v>
      </c>
      <c r="E55" s="63" t="s">
        <v>38</v>
      </c>
      <c r="F55" s="63" t="s">
        <v>40</v>
      </c>
      <c r="G55" s="63" t="s">
        <v>39</v>
      </c>
      <c r="H55" s="64" t="s">
        <v>1</v>
      </c>
    </row>
    <row r="56" spans="2:9" x14ac:dyDescent="0.2">
      <c r="C56" s="65"/>
      <c r="D56" s="65"/>
      <c r="E56" s="65"/>
      <c r="F56" s="65"/>
      <c r="G56" s="65"/>
      <c r="H56" s="65"/>
    </row>
    <row r="57" spans="2:9" x14ac:dyDescent="0.2">
      <c r="B57" s="62" t="s">
        <v>12</v>
      </c>
      <c r="C57" s="66">
        <f>'Forecast Revenue - Costs'!D10</f>
        <v>400</v>
      </c>
      <c r="D57" s="66">
        <f>'Forecast Revenue - Costs'!E10</f>
        <v>400</v>
      </c>
      <c r="E57" s="66">
        <f>'Forecast Revenue - Costs'!F10</f>
        <v>400</v>
      </c>
      <c r="F57" s="66">
        <f>'Forecast Revenue - Costs'!G10</f>
        <v>400</v>
      </c>
      <c r="G57" s="66">
        <f>'Forecast Revenue - Costs'!H10</f>
        <v>400</v>
      </c>
      <c r="H57" s="66">
        <f>SUM(C57:G57)</f>
        <v>2000</v>
      </c>
    </row>
    <row r="58" spans="2:9" x14ac:dyDescent="0.2">
      <c r="C58" s="67"/>
      <c r="D58" s="67"/>
      <c r="E58" s="67"/>
      <c r="F58" s="67"/>
      <c r="G58" s="67"/>
      <c r="H58" s="68"/>
    </row>
  </sheetData>
  <mergeCells count="11">
    <mergeCell ref="B48:H50"/>
    <mergeCell ref="B19:H19"/>
    <mergeCell ref="B20:H20"/>
    <mergeCell ref="B21:H21"/>
    <mergeCell ref="B22:H22"/>
    <mergeCell ref="B24:H24"/>
    <mergeCell ref="C8:D8"/>
    <mergeCell ref="C3:H3"/>
    <mergeCell ref="B14:H14"/>
    <mergeCell ref="B10:H10"/>
    <mergeCell ref="B15:H15"/>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50" customWidth="1"/>
    <col min="3" max="3" width="10.140625" style="50" customWidth="1"/>
    <col min="4" max="9" width="13.140625" style="50" customWidth="1"/>
    <col min="10" max="11" width="9.140625" style="50"/>
    <col min="12" max="12" width="5.28515625" style="50" customWidth="1"/>
    <col min="13" max="13" width="2.42578125" style="1" customWidth="1"/>
    <col min="14" max="16384" width="9.140625" style="1"/>
  </cols>
  <sheetData>
    <row r="1" spans="2:14" ht="9" customHeight="1" x14ac:dyDescent="0.2"/>
    <row r="2" spans="2:14" ht="18" customHeight="1" x14ac:dyDescent="0.2">
      <c r="B2" s="38" t="s">
        <v>16</v>
      </c>
      <c r="C2" s="38"/>
      <c r="D2" s="38"/>
      <c r="E2" s="38"/>
      <c r="F2" s="38"/>
      <c r="G2" s="38"/>
      <c r="H2" s="38"/>
      <c r="I2" s="38"/>
      <c r="J2" s="38"/>
      <c r="K2" s="38"/>
    </row>
    <row r="3" spans="2:14" x14ac:dyDescent="0.2">
      <c r="B3" s="27" t="s">
        <v>0</v>
      </c>
      <c r="C3" s="39"/>
      <c r="D3" s="232" t="str">
        <f>'AER Summary'!C3</f>
        <v>Development Applications and Encroachment Processing (NEW)</v>
      </c>
      <c r="E3" s="233"/>
      <c r="F3" s="233"/>
      <c r="G3" s="233"/>
      <c r="H3" s="233"/>
      <c r="I3" s="233"/>
      <c r="J3" s="233"/>
      <c r="K3" s="233"/>
      <c r="N3" s="25"/>
    </row>
    <row r="4" spans="2:14" x14ac:dyDescent="0.2">
      <c r="N4" s="25"/>
    </row>
    <row r="5" spans="2:14" x14ac:dyDescent="0.2">
      <c r="B5" s="234" t="s">
        <v>65</v>
      </c>
      <c r="C5" s="234"/>
      <c r="D5" s="234"/>
      <c r="E5" s="234"/>
      <c r="F5" s="234"/>
      <c r="G5" s="234"/>
      <c r="H5" s="234"/>
      <c r="I5" s="234"/>
      <c r="J5" s="234"/>
      <c r="K5" s="234"/>
      <c r="N5" s="25"/>
    </row>
    <row r="6" spans="2:14" ht="73.5" customHeight="1" x14ac:dyDescent="0.2">
      <c r="B6" s="235" t="s">
        <v>72</v>
      </c>
      <c r="C6" s="236"/>
      <c r="D6" s="236"/>
      <c r="E6" s="236"/>
      <c r="F6" s="236"/>
      <c r="G6" s="236"/>
      <c r="H6" s="236"/>
      <c r="I6" s="236"/>
      <c r="J6" s="236"/>
      <c r="K6" s="236"/>
      <c r="N6" s="25"/>
    </row>
    <row r="9" spans="2:14" x14ac:dyDescent="0.2">
      <c r="B9" s="234" t="s">
        <v>43</v>
      </c>
      <c r="C9" s="234"/>
      <c r="D9" s="234"/>
      <c r="E9" s="234"/>
      <c r="F9" s="234"/>
      <c r="G9" s="234"/>
      <c r="H9" s="234"/>
      <c r="I9" s="234"/>
      <c r="J9" s="234"/>
      <c r="K9" s="234"/>
    </row>
    <row r="10" spans="2:14" ht="15" customHeight="1" x14ac:dyDescent="0.2">
      <c r="B10" s="231" t="s">
        <v>67</v>
      </c>
      <c r="C10" s="231"/>
      <c r="D10" s="231"/>
      <c r="E10" s="231"/>
      <c r="F10" s="231"/>
      <c r="G10" s="231"/>
      <c r="H10" s="231"/>
      <c r="I10" s="231"/>
      <c r="J10" s="231"/>
      <c r="K10" s="231"/>
    </row>
    <row r="11" spans="2:14" ht="24.75" customHeight="1" x14ac:dyDescent="0.2">
      <c r="B11" s="237"/>
      <c r="C11" s="237"/>
      <c r="D11" s="237"/>
      <c r="E11" s="237"/>
      <c r="F11" s="237"/>
      <c r="G11" s="237"/>
      <c r="H11" s="237"/>
      <c r="I11" s="237"/>
      <c r="J11" s="237"/>
      <c r="K11" s="237"/>
      <c r="L11" s="69"/>
      <c r="M11" s="26"/>
      <c r="N11" s="26"/>
    </row>
    <row r="12" spans="2:14" x14ac:dyDescent="0.2">
      <c r="B12" s="237"/>
      <c r="C12" s="237"/>
      <c r="D12" s="237"/>
      <c r="E12" s="237"/>
      <c r="F12" s="237"/>
      <c r="G12" s="237"/>
      <c r="H12" s="237"/>
      <c r="I12" s="237"/>
      <c r="J12" s="237"/>
      <c r="K12" s="237"/>
      <c r="L12" s="69"/>
      <c r="M12" s="26"/>
      <c r="N12" s="26"/>
    </row>
    <row r="13" spans="2:14" x14ac:dyDescent="0.2">
      <c r="B13" s="237"/>
      <c r="C13" s="237"/>
      <c r="D13" s="237"/>
      <c r="E13" s="237"/>
      <c r="F13" s="237"/>
      <c r="G13" s="237"/>
      <c r="H13" s="237"/>
      <c r="I13" s="237"/>
      <c r="J13" s="237"/>
      <c r="K13" s="237"/>
      <c r="L13" s="69"/>
      <c r="M13" s="26"/>
      <c r="N13" s="26"/>
    </row>
    <row r="14" spans="2:14" ht="48" customHeight="1" x14ac:dyDescent="0.2">
      <c r="B14" s="237"/>
      <c r="C14" s="237"/>
      <c r="D14" s="237"/>
      <c r="E14" s="237"/>
      <c r="F14" s="237"/>
      <c r="G14" s="237"/>
      <c r="H14" s="237"/>
      <c r="I14" s="237"/>
      <c r="J14" s="237"/>
      <c r="K14" s="237"/>
      <c r="L14" s="69"/>
      <c r="M14" s="26"/>
      <c r="N14" s="26"/>
    </row>
    <row r="15" spans="2:14" x14ac:dyDescent="0.2">
      <c r="B15" s="237"/>
      <c r="C15" s="237"/>
      <c r="D15" s="237"/>
      <c r="E15" s="237"/>
      <c r="F15" s="237"/>
      <c r="G15" s="237"/>
      <c r="H15" s="237"/>
      <c r="I15" s="237"/>
      <c r="J15" s="237"/>
      <c r="K15" s="237"/>
      <c r="L15" s="69"/>
      <c r="M15" s="26"/>
      <c r="N15" s="26"/>
    </row>
    <row r="16" spans="2:14" x14ac:dyDescent="0.2">
      <c r="B16" s="237"/>
      <c r="C16" s="237"/>
      <c r="D16" s="237"/>
      <c r="E16" s="237"/>
      <c r="F16" s="237"/>
      <c r="G16" s="237"/>
      <c r="H16" s="237"/>
      <c r="I16" s="237"/>
      <c r="J16" s="237"/>
      <c r="K16" s="237"/>
      <c r="L16" s="69"/>
      <c r="M16" s="26"/>
      <c r="N16" s="26"/>
    </row>
    <row r="17" spans="2:14" x14ac:dyDescent="0.2">
      <c r="L17" s="69"/>
      <c r="M17" s="26"/>
      <c r="N17" s="26"/>
    </row>
    <row r="18" spans="2:14" x14ac:dyDescent="0.2">
      <c r="L18" s="69"/>
      <c r="M18" s="26"/>
      <c r="N18" s="26"/>
    </row>
    <row r="19" spans="2:14" x14ac:dyDescent="0.2">
      <c r="B19" s="234" t="s">
        <v>44</v>
      </c>
      <c r="C19" s="234"/>
      <c r="D19" s="234"/>
      <c r="E19" s="234"/>
      <c r="F19" s="234"/>
      <c r="G19" s="234"/>
      <c r="H19" s="234"/>
      <c r="I19" s="234"/>
      <c r="J19" s="234"/>
      <c r="K19" s="234"/>
      <c r="L19" s="69"/>
      <c r="M19" s="26"/>
      <c r="N19" s="26"/>
    </row>
    <row r="20" spans="2:14" ht="99" customHeight="1" x14ac:dyDescent="0.2">
      <c r="B20" s="231" t="str">
        <f>'AER Summary'!B10:H10</f>
        <v xml:space="preserve">
Development Applications and Encroachment Processing (NEW)
Services relating to work performed by Essential Energy in providing comment to consent authorities, landowners and their consultants in relation to development applications as contemplated by the State Environmental Planning Policy (Infrastructure) 2007. In addition, work undertaken in the assessment of encroachments on Essential Energy's network is also included. </v>
      </c>
      <c r="C20" s="231"/>
      <c r="D20" s="231"/>
      <c r="E20" s="231"/>
      <c r="F20" s="231"/>
      <c r="G20" s="231"/>
      <c r="H20" s="231"/>
      <c r="I20" s="231"/>
      <c r="J20" s="231"/>
      <c r="K20" s="231"/>
    </row>
    <row r="21" spans="2:14" x14ac:dyDescent="0.2">
      <c r="B21" s="230"/>
      <c r="C21" s="230"/>
      <c r="D21" s="230"/>
      <c r="E21" s="230"/>
      <c r="F21" s="230"/>
      <c r="G21" s="230"/>
      <c r="H21" s="230"/>
      <c r="I21" s="230"/>
      <c r="J21" s="230"/>
      <c r="K21" s="230"/>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I14" sqref="I14"/>
    </sheetView>
  </sheetViews>
  <sheetFormatPr defaultColWidth="9.140625" defaultRowHeight="12.75" x14ac:dyDescent="0.2"/>
  <cols>
    <col min="1" max="1" width="3.5703125" style="70" customWidth="1"/>
    <col min="2" max="2" width="58.7109375" style="70" customWidth="1"/>
    <col min="3" max="3" width="65.140625" style="70" customWidth="1"/>
    <col min="4" max="4" width="12.85546875" style="70" customWidth="1"/>
    <col min="5" max="8" width="11.28515625" style="70" customWidth="1"/>
    <col min="9" max="9" width="12.7109375" style="70" customWidth="1"/>
    <col min="10" max="16384" width="9.140625" style="70"/>
  </cols>
  <sheetData>
    <row r="2" spans="1:9" x14ac:dyDescent="0.2">
      <c r="B2" s="40" t="s">
        <v>79</v>
      </c>
      <c r="C2" s="23"/>
      <c r="D2" s="23"/>
      <c r="E2" s="23"/>
      <c r="F2" s="23"/>
      <c r="G2" s="23"/>
      <c r="H2" s="23"/>
      <c r="I2" s="23"/>
    </row>
    <row r="3" spans="1:9" x14ac:dyDescent="0.2">
      <c r="B3" s="14" t="s">
        <v>20</v>
      </c>
      <c r="C3" s="14" t="s">
        <v>3</v>
      </c>
      <c r="D3" s="84" t="s">
        <v>58</v>
      </c>
      <c r="E3" s="84" t="s">
        <v>57</v>
      </c>
      <c r="F3" s="84" t="s">
        <v>56</v>
      </c>
      <c r="G3" s="109" t="s">
        <v>88</v>
      </c>
      <c r="H3" s="109" t="s">
        <v>89</v>
      </c>
      <c r="I3" s="15" t="s">
        <v>1</v>
      </c>
    </row>
    <row r="4" spans="1:9" x14ac:dyDescent="0.2">
      <c r="B4" s="4" t="s">
        <v>21</v>
      </c>
      <c r="C4" s="4" t="s">
        <v>66</v>
      </c>
      <c r="D4" s="106"/>
      <c r="E4" s="106"/>
      <c r="F4" s="106"/>
      <c r="G4" s="106"/>
      <c r="H4" s="106"/>
      <c r="I4" s="163">
        <f>SUM(D4:H4)</f>
        <v>0</v>
      </c>
    </row>
    <row r="5" spans="1:9" x14ac:dyDescent="0.2">
      <c r="B5" s="4" t="s">
        <v>23</v>
      </c>
      <c r="C5" s="7"/>
      <c r="D5" s="106"/>
      <c r="E5" s="106"/>
      <c r="F5" s="106"/>
      <c r="G5" s="106"/>
      <c r="H5" s="106"/>
      <c r="I5" s="163">
        <f t="shared" ref="I5:I8" si="0">SUM(D5:H5)</f>
        <v>0</v>
      </c>
    </row>
    <row r="6" spans="1:9" x14ac:dyDescent="0.2">
      <c r="B6" s="4" t="s">
        <v>24</v>
      </c>
      <c r="C6" s="4"/>
      <c r="D6" s="106">
        <v>0</v>
      </c>
      <c r="E6" s="106">
        <v>0</v>
      </c>
      <c r="F6" s="106">
        <v>0</v>
      </c>
      <c r="G6" s="106">
        <v>0</v>
      </c>
      <c r="H6" s="106">
        <v>0</v>
      </c>
      <c r="I6" s="163">
        <f t="shared" si="0"/>
        <v>0</v>
      </c>
    </row>
    <row r="7" spans="1:9" x14ac:dyDescent="0.2">
      <c r="B7" s="4" t="s">
        <v>25</v>
      </c>
      <c r="C7" s="4"/>
      <c r="D7" s="106"/>
      <c r="E7" s="106"/>
      <c r="F7" s="106"/>
      <c r="G7" s="106"/>
      <c r="H7" s="106"/>
      <c r="I7" s="163">
        <f t="shared" si="0"/>
        <v>0</v>
      </c>
    </row>
    <row r="8" spans="1:9" x14ac:dyDescent="0.2">
      <c r="B8" s="4" t="s">
        <v>22</v>
      </c>
      <c r="C8" s="4"/>
      <c r="D8" s="106"/>
      <c r="E8" s="106"/>
      <c r="F8" s="106"/>
      <c r="G8" s="106"/>
      <c r="H8" s="106"/>
      <c r="I8" s="163">
        <f t="shared" si="0"/>
        <v>0</v>
      </c>
    </row>
    <row r="9" spans="1:9" x14ac:dyDescent="0.2">
      <c r="B9" s="76" t="s">
        <v>1</v>
      </c>
      <c r="C9" s="16"/>
      <c r="D9" s="17">
        <f t="shared" ref="D9:I9" si="1">SUM(D4:D8)</f>
        <v>0</v>
      </c>
      <c r="E9" s="17">
        <f t="shared" si="1"/>
        <v>0</v>
      </c>
      <c r="F9" s="17">
        <f t="shared" si="1"/>
        <v>0</v>
      </c>
      <c r="G9" s="17">
        <f t="shared" ref="G9:H9" si="2">SUM(G4:G8)</f>
        <v>0</v>
      </c>
      <c r="H9" s="17">
        <f t="shared" si="2"/>
        <v>0</v>
      </c>
      <c r="I9" s="18">
        <f t="shared" si="1"/>
        <v>0</v>
      </c>
    </row>
    <row r="10" spans="1:9" x14ac:dyDescent="0.2">
      <c r="B10" s="72"/>
      <c r="C10" s="73"/>
      <c r="D10" s="74"/>
      <c r="E10" s="74"/>
      <c r="F10" s="74"/>
      <c r="G10" s="74"/>
      <c r="H10" s="74"/>
      <c r="I10" s="74"/>
    </row>
    <row r="11" spans="1:9" x14ac:dyDescent="0.2">
      <c r="B11" s="75" t="s">
        <v>10</v>
      </c>
      <c r="C11" s="20"/>
      <c r="D11" s="20"/>
      <c r="E11" s="20"/>
      <c r="F11" s="20"/>
      <c r="G11" s="20"/>
      <c r="H11" s="20"/>
      <c r="I11" s="20"/>
    </row>
    <row r="12" spans="1:9" x14ac:dyDescent="0.2">
      <c r="B12" s="77" t="s">
        <v>4</v>
      </c>
      <c r="C12" s="6" t="s">
        <v>9</v>
      </c>
      <c r="D12" s="85" t="s">
        <v>58</v>
      </c>
      <c r="E12" s="85" t="s">
        <v>57</v>
      </c>
      <c r="F12" s="85" t="s">
        <v>56</v>
      </c>
      <c r="G12" s="109" t="s">
        <v>88</v>
      </c>
      <c r="H12" s="109" t="s">
        <v>89</v>
      </c>
      <c r="I12" s="3" t="s">
        <v>1</v>
      </c>
    </row>
    <row r="13" spans="1:9" x14ac:dyDescent="0.2">
      <c r="B13" s="4" t="s">
        <v>19</v>
      </c>
      <c r="C13" s="7" t="s">
        <v>50</v>
      </c>
      <c r="D13" s="107"/>
      <c r="E13" s="107"/>
      <c r="F13" s="107"/>
      <c r="G13" s="107"/>
      <c r="H13" s="107"/>
      <c r="I13" s="164">
        <f>SUM(D13:H13)</f>
        <v>0</v>
      </c>
    </row>
    <row r="14" spans="1:9" x14ac:dyDescent="0.2">
      <c r="B14" s="7"/>
      <c r="C14" s="9"/>
      <c r="D14" s="8"/>
      <c r="E14" s="8"/>
      <c r="F14" s="8"/>
      <c r="G14" s="8"/>
      <c r="H14" s="8"/>
      <c r="I14" s="165">
        <f>SUM(D14:H14)</f>
        <v>0</v>
      </c>
    </row>
    <row r="15" spans="1:9" x14ac:dyDescent="0.2">
      <c r="A15" s="78"/>
      <c r="B15" s="79" t="s">
        <v>54</v>
      </c>
      <c r="C15" s="5"/>
      <c r="D15" s="10">
        <f t="shared" ref="D15:I15" si="3">SUM(D13:D14)</f>
        <v>0</v>
      </c>
      <c r="E15" s="10">
        <f t="shared" si="3"/>
        <v>0</v>
      </c>
      <c r="F15" s="10">
        <f t="shared" si="3"/>
        <v>0</v>
      </c>
      <c r="G15" s="10">
        <f t="shared" ref="G15:H15" si="4">SUM(G13:G14)</f>
        <v>0</v>
      </c>
      <c r="H15" s="10">
        <f t="shared" si="4"/>
        <v>0</v>
      </c>
      <c r="I15" s="10">
        <f t="shared" si="3"/>
        <v>0</v>
      </c>
    </row>
    <row r="17" spans="1:9" x14ac:dyDescent="0.2">
      <c r="A17" s="78"/>
      <c r="B17" s="12" t="s">
        <v>6</v>
      </c>
      <c r="C17" s="1"/>
      <c r="D17" s="11"/>
      <c r="E17" s="11"/>
      <c r="F17" s="11"/>
      <c r="G17" s="11"/>
      <c r="H17" s="11"/>
      <c r="I17" s="11"/>
    </row>
    <row r="18" spans="1:9" x14ac:dyDescent="0.2">
      <c r="B18" s="238" t="s">
        <v>85</v>
      </c>
      <c r="C18" s="239"/>
      <c r="D18" s="239"/>
      <c r="E18" s="239"/>
      <c r="F18" s="239"/>
      <c r="G18" s="239"/>
      <c r="H18" s="239"/>
      <c r="I18" s="239"/>
    </row>
    <row r="19" spans="1:9" x14ac:dyDescent="0.2">
      <c r="B19" s="240"/>
      <c r="C19" s="241"/>
      <c r="D19" s="241"/>
      <c r="E19" s="241"/>
      <c r="F19" s="241"/>
      <c r="G19" s="241"/>
      <c r="H19" s="241"/>
      <c r="I19" s="241"/>
    </row>
    <row r="20" spans="1:9" x14ac:dyDescent="0.2">
      <c r="B20" s="80"/>
      <c r="C20" s="24"/>
      <c r="D20" s="24"/>
      <c r="E20" s="24"/>
      <c r="F20" s="24"/>
      <c r="G20" s="108"/>
      <c r="H20" s="108"/>
      <c r="I20" s="24"/>
    </row>
    <row r="21" spans="1:9" x14ac:dyDescent="0.2">
      <c r="B21" s="1"/>
      <c r="C21" s="1"/>
      <c r="D21" s="11"/>
      <c r="E21" s="11"/>
      <c r="F21" s="11"/>
      <c r="G21" s="11"/>
      <c r="H21" s="11"/>
      <c r="I21" s="11"/>
    </row>
    <row r="22" spans="1:9" x14ac:dyDescent="0.2">
      <c r="B22" s="41" t="s">
        <v>49</v>
      </c>
      <c r="C22" s="264"/>
      <c r="D22" s="264"/>
      <c r="E22" s="264"/>
      <c r="F22" s="264"/>
      <c r="G22" s="264"/>
      <c r="H22" s="264"/>
      <c r="I22" s="265"/>
    </row>
    <row r="23" spans="1:9" x14ac:dyDescent="0.2">
      <c r="B23" s="266" t="s">
        <v>11</v>
      </c>
      <c r="C23" s="267"/>
      <c r="D23" s="267"/>
      <c r="E23" s="267"/>
      <c r="F23" s="267"/>
      <c r="G23" s="267"/>
      <c r="H23" s="267"/>
      <c r="I23" s="268"/>
    </row>
    <row r="24" spans="1:9" x14ac:dyDescent="0.2">
      <c r="B24" s="242"/>
      <c r="C24" s="243"/>
      <c r="D24" s="243"/>
      <c r="E24" s="243"/>
      <c r="F24" s="243"/>
      <c r="G24" s="243"/>
      <c r="H24" s="243"/>
      <c r="I24" s="243"/>
    </row>
    <row r="25" spans="1:9" x14ac:dyDescent="0.2">
      <c r="B25" s="244"/>
      <c r="C25" s="245"/>
      <c r="D25" s="245"/>
      <c r="E25" s="245"/>
      <c r="F25" s="245"/>
      <c r="G25" s="245"/>
      <c r="H25" s="245"/>
      <c r="I25" s="245"/>
    </row>
    <row r="26" spans="1:9" x14ac:dyDescent="0.2">
      <c r="B26" s="81"/>
      <c r="C26" s="13"/>
      <c r="D26" s="13"/>
      <c r="E26" s="13"/>
      <c r="F26" s="13"/>
      <c r="G26" s="13"/>
      <c r="H26" s="13"/>
      <c r="I26" s="13"/>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D41" sqref="D41"/>
    </sheetView>
  </sheetViews>
  <sheetFormatPr defaultColWidth="9.140625" defaultRowHeight="12.75" x14ac:dyDescent="0.2"/>
  <cols>
    <col min="1" max="1" width="3.140625" style="112" customWidth="1"/>
    <col min="2" max="2" width="80" style="112" bestFit="1" customWidth="1"/>
    <col min="3" max="3" width="65.140625" style="112" customWidth="1"/>
    <col min="4" max="4" width="12.85546875" style="112" customWidth="1"/>
    <col min="5" max="8" width="11.28515625" style="112" customWidth="1"/>
    <col min="9" max="9" width="12.7109375" style="112" customWidth="1"/>
    <col min="10" max="16384" width="9.140625" style="112"/>
  </cols>
  <sheetData>
    <row r="2" spans="2:9" x14ac:dyDescent="0.2">
      <c r="B2" s="110" t="s">
        <v>8</v>
      </c>
      <c r="C2" s="111"/>
      <c r="D2" s="111"/>
      <c r="E2" s="111"/>
      <c r="F2" s="111"/>
      <c r="G2" s="111"/>
      <c r="H2" s="111"/>
      <c r="I2" s="111"/>
    </row>
    <row r="3" spans="2:9" x14ac:dyDescent="0.2">
      <c r="B3" s="113"/>
      <c r="C3" s="113"/>
      <c r="D3" s="113"/>
      <c r="E3" s="113"/>
      <c r="F3" s="113"/>
      <c r="G3" s="113"/>
      <c r="H3" s="113"/>
      <c r="I3" s="113"/>
    </row>
    <row r="4" spans="2:9" x14ac:dyDescent="0.2">
      <c r="B4" s="110" t="s">
        <v>2</v>
      </c>
      <c r="C4" s="111"/>
      <c r="D4" s="111"/>
      <c r="E4" s="111"/>
      <c r="F4" s="111"/>
      <c r="G4" s="111"/>
      <c r="H4" s="111"/>
      <c r="I4" s="111"/>
    </row>
    <row r="5" spans="2:9" x14ac:dyDescent="0.2">
      <c r="B5" s="114" t="s">
        <v>80</v>
      </c>
      <c r="C5" s="114" t="s">
        <v>9</v>
      </c>
      <c r="D5" s="115" t="s">
        <v>58</v>
      </c>
      <c r="E5" s="115" t="s">
        <v>57</v>
      </c>
      <c r="F5" s="115" t="s">
        <v>56</v>
      </c>
      <c r="G5" s="116" t="s">
        <v>88</v>
      </c>
      <c r="H5" s="116" t="s">
        <v>89</v>
      </c>
      <c r="I5" s="117" t="s">
        <v>1</v>
      </c>
    </row>
    <row r="6" spans="2:9" ht="13.5" customHeight="1" x14ac:dyDescent="0.2">
      <c r="B6" s="118" t="s">
        <v>71</v>
      </c>
      <c r="C6" s="119" t="s">
        <v>87</v>
      </c>
      <c r="D6" s="120">
        <v>0</v>
      </c>
      <c r="E6" s="120">
        <v>0</v>
      </c>
      <c r="F6" s="120">
        <v>0</v>
      </c>
      <c r="G6" s="120">
        <v>0</v>
      </c>
      <c r="H6" s="120">
        <v>0</v>
      </c>
      <c r="I6" s="180">
        <f>SUM(D6:H6)</f>
        <v>0</v>
      </c>
    </row>
    <row r="7" spans="2:9" x14ac:dyDescent="0.2">
      <c r="B7" s="121"/>
      <c r="C7" s="122"/>
      <c r="D7" s="120"/>
      <c r="E7" s="120"/>
      <c r="F7" s="120"/>
      <c r="G7" s="120"/>
      <c r="H7" s="120"/>
      <c r="I7" s="180">
        <f t="shared" ref="I7:I9" si="0">SUM(D7:H7)</f>
        <v>0</v>
      </c>
    </row>
    <row r="8" spans="2:9" x14ac:dyDescent="0.2">
      <c r="B8" s="121"/>
      <c r="C8" s="122"/>
      <c r="D8" s="120"/>
      <c r="E8" s="120"/>
      <c r="F8" s="120"/>
      <c r="G8" s="120"/>
      <c r="H8" s="120"/>
      <c r="I8" s="180">
        <f t="shared" si="0"/>
        <v>0</v>
      </c>
    </row>
    <row r="9" spans="2:9" x14ac:dyDescent="0.2">
      <c r="B9" s="121"/>
      <c r="C9" s="122"/>
      <c r="D9" s="120"/>
      <c r="E9" s="120"/>
      <c r="F9" s="120"/>
      <c r="G9" s="120"/>
      <c r="H9" s="120"/>
      <c r="I9" s="180">
        <f t="shared" si="0"/>
        <v>0</v>
      </c>
    </row>
    <row r="10" spans="2:9" x14ac:dyDescent="0.2">
      <c r="B10" s="123" t="s">
        <v>1</v>
      </c>
      <c r="C10" s="124"/>
      <c r="D10" s="125">
        <f t="shared" ref="D10:I10" si="1">SUM(D6:D9)</f>
        <v>0</v>
      </c>
      <c r="E10" s="125">
        <f t="shared" si="1"/>
        <v>0</v>
      </c>
      <c r="F10" s="125">
        <f t="shared" si="1"/>
        <v>0</v>
      </c>
      <c r="G10" s="125">
        <f t="shared" ref="G10:H10" si="2">SUM(G6:G9)</f>
        <v>0</v>
      </c>
      <c r="H10" s="125">
        <f t="shared" si="2"/>
        <v>0</v>
      </c>
      <c r="I10" s="125">
        <f t="shared" si="1"/>
        <v>0</v>
      </c>
    </row>
    <row r="11" spans="2:9" x14ac:dyDescent="0.2">
      <c r="B11" s="113"/>
      <c r="C11" s="113"/>
      <c r="D11" s="113"/>
      <c r="E11" s="113"/>
      <c r="F11" s="113"/>
      <c r="G11" s="113"/>
      <c r="H11" s="113"/>
      <c r="I11" s="113"/>
    </row>
    <row r="12" spans="2:9" x14ac:dyDescent="0.2">
      <c r="B12" s="110" t="s">
        <v>10</v>
      </c>
      <c r="C12" s="111"/>
      <c r="D12" s="111"/>
      <c r="E12" s="111"/>
      <c r="F12" s="111"/>
      <c r="G12" s="111"/>
      <c r="H12" s="111"/>
      <c r="I12" s="111"/>
    </row>
    <row r="13" spans="2:9" x14ac:dyDescent="0.2">
      <c r="B13" s="114" t="s">
        <v>4</v>
      </c>
      <c r="C13" s="126" t="s">
        <v>9</v>
      </c>
      <c r="D13" s="115" t="s">
        <v>58</v>
      </c>
      <c r="E13" s="115" t="s">
        <v>57</v>
      </c>
      <c r="F13" s="115" t="s">
        <v>56</v>
      </c>
      <c r="G13" s="116" t="s">
        <v>88</v>
      </c>
      <c r="H13" s="116" t="s">
        <v>89</v>
      </c>
      <c r="I13" s="117" t="s">
        <v>1</v>
      </c>
    </row>
    <row r="14" spans="2:9" x14ac:dyDescent="0.2">
      <c r="B14" s="127" t="s">
        <v>19</v>
      </c>
      <c r="C14" s="127" t="s">
        <v>64</v>
      </c>
      <c r="D14" s="139" t="s">
        <v>76</v>
      </c>
      <c r="E14" s="139" t="s">
        <v>76</v>
      </c>
      <c r="F14" s="139" t="s">
        <v>76</v>
      </c>
      <c r="G14" s="139" t="s">
        <v>76</v>
      </c>
      <c r="H14" s="139" t="s">
        <v>76</v>
      </c>
      <c r="I14" s="181">
        <f>SUM(D14:H14)</f>
        <v>0</v>
      </c>
    </row>
    <row r="15" spans="2:9" x14ac:dyDescent="0.2">
      <c r="B15" s="127"/>
      <c r="C15" s="129"/>
      <c r="D15" s="128"/>
      <c r="E15" s="128"/>
      <c r="F15" s="128"/>
      <c r="G15" s="128"/>
      <c r="H15" s="128"/>
      <c r="I15" s="181">
        <f t="shared" ref="I15:I16" si="3">SUM(D15:H15)</f>
        <v>0</v>
      </c>
    </row>
    <row r="16" spans="2:9" x14ac:dyDescent="0.2">
      <c r="B16" s="127"/>
      <c r="C16" s="127"/>
      <c r="D16" s="130"/>
      <c r="E16" s="130"/>
      <c r="F16" s="130"/>
      <c r="G16" s="130"/>
      <c r="H16" s="130"/>
      <c r="I16" s="182">
        <f t="shared" si="3"/>
        <v>0</v>
      </c>
    </row>
    <row r="17" spans="2:9" x14ac:dyDescent="0.2">
      <c r="B17" s="131" t="s">
        <v>17</v>
      </c>
      <c r="C17" s="124"/>
      <c r="D17" s="132">
        <f t="shared" ref="D17:F17" si="4">SUM(D14:D16)</f>
        <v>0</v>
      </c>
      <c r="E17" s="132">
        <f t="shared" si="4"/>
        <v>0</v>
      </c>
      <c r="F17" s="132">
        <f t="shared" si="4"/>
        <v>0</v>
      </c>
      <c r="G17" s="132">
        <f t="shared" ref="G17:H17" si="5">SUM(G14:G16)</f>
        <v>0</v>
      </c>
      <c r="H17" s="132">
        <f t="shared" si="5"/>
        <v>0</v>
      </c>
      <c r="I17" s="132">
        <f>SUM(I14:I16)</f>
        <v>0</v>
      </c>
    </row>
    <row r="18" spans="2:9" x14ac:dyDescent="0.2">
      <c r="B18" s="113"/>
      <c r="C18" s="113"/>
      <c r="D18" s="133"/>
      <c r="E18" s="133"/>
      <c r="F18" s="133"/>
      <c r="G18" s="133"/>
      <c r="H18" s="133"/>
      <c r="I18" s="133"/>
    </row>
    <row r="19" spans="2:9" x14ac:dyDescent="0.2">
      <c r="B19" s="134" t="s">
        <v>6</v>
      </c>
      <c r="C19" s="113"/>
      <c r="D19" s="133"/>
      <c r="E19" s="133"/>
      <c r="F19" s="133"/>
      <c r="G19" s="133"/>
      <c r="H19" s="133"/>
      <c r="I19" s="133"/>
    </row>
    <row r="20" spans="2:9" x14ac:dyDescent="0.2">
      <c r="B20" s="251" t="s">
        <v>86</v>
      </c>
      <c r="C20" s="251"/>
      <c r="D20" s="251"/>
      <c r="E20" s="251"/>
      <c r="F20" s="251"/>
      <c r="G20" s="251"/>
      <c r="H20" s="251"/>
      <c r="I20" s="251"/>
    </row>
    <row r="21" spans="2:9" x14ac:dyDescent="0.2">
      <c r="B21" s="252"/>
      <c r="C21" s="252"/>
      <c r="D21" s="252"/>
      <c r="E21" s="252"/>
      <c r="F21" s="252"/>
      <c r="G21" s="252"/>
      <c r="H21" s="252"/>
      <c r="I21" s="252"/>
    </row>
    <row r="22" spans="2:9" x14ac:dyDescent="0.2">
      <c r="B22" s="113"/>
      <c r="C22" s="113"/>
      <c r="D22" s="133"/>
      <c r="E22" s="133"/>
      <c r="F22" s="133"/>
      <c r="G22" s="133"/>
      <c r="H22" s="133"/>
      <c r="I22" s="133"/>
    </row>
    <row r="23" spans="2:9" x14ac:dyDescent="0.2">
      <c r="B23" s="110" t="s">
        <v>2</v>
      </c>
      <c r="C23" s="111"/>
      <c r="D23" s="111"/>
      <c r="E23" s="111"/>
      <c r="F23" s="111"/>
      <c r="G23" s="111"/>
      <c r="H23" s="111"/>
      <c r="I23" s="111"/>
    </row>
    <row r="24" spans="2:9" x14ac:dyDescent="0.2">
      <c r="B24" s="135" t="s">
        <v>11</v>
      </c>
      <c r="C24" s="136"/>
      <c r="D24" s="136"/>
      <c r="E24" s="136"/>
      <c r="F24" s="136"/>
      <c r="G24" s="136"/>
      <c r="H24" s="136"/>
      <c r="I24" s="136"/>
    </row>
    <row r="25" spans="2:9" x14ac:dyDescent="0.2">
      <c r="B25" s="253"/>
      <c r="C25" s="253"/>
      <c r="D25" s="253"/>
      <c r="E25" s="253"/>
      <c r="F25" s="253"/>
      <c r="G25" s="253"/>
      <c r="H25" s="253"/>
      <c r="I25" s="253"/>
    </row>
    <row r="26" spans="2:9" x14ac:dyDescent="0.2">
      <c r="B26" s="254"/>
      <c r="C26" s="254"/>
      <c r="D26" s="254"/>
      <c r="E26" s="254"/>
      <c r="F26" s="254"/>
      <c r="G26" s="254"/>
      <c r="H26" s="254"/>
      <c r="I26" s="254"/>
    </row>
    <row r="27" spans="2:9" x14ac:dyDescent="0.2">
      <c r="B27" s="137"/>
      <c r="C27" s="138"/>
      <c r="D27" s="138"/>
      <c r="E27" s="138"/>
      <c r="F27" s="138"/>
      <c r="G27" s="138"/>
      <c r="H27" s="138"/>
      <c r="I27" s="138"/>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2"/>
  <sheetViews>
    <sheetView showGridLines="0" workbookViewId="0">
      <selection activeCell="H7" sqref="H7"/>
    </sheetView>
  </sheetViews>
  <sheetFormatPr defaultColWidth="9.140625" defaultRowHeight="12.75" x14ac:dyDescent="0.2"/>
  <cols>
    <col min="1" max="1" width="2.28515625" style="1" customWidth="1"/>
    <col min="2" max="2" width="67.7109375" style="1" customWidth="1"/>
    <col min="3" max="3" width="15.7109375" style="1" customWidth="1"/>
    <col min="4" max="16384" width="9.140625" style="1"/>
  </cols>
  <sheetData>
    <row r="2" spans="1:17" x14ac:dyDescent="0.2">
      <c r="B2" s="166" t="s">
        <v>77</v>
      </c>
      <c r="C2" s="167"/>
      <c r="D2" s="167"/>
      <c r="E2" s="167"/>
      <c r="F2" s="167"/>
      <c r="G2" s="167"/>
      <c r="H2" s="249" t="s">
        <v>106</v>
      </c>
      <c r="I2" s="249"/>
      <c r="J2" s="249"/>
      <c r="K2" s="249"/>
      <c r="L2" s="249"/>
      <c r="M2" s="249"/>
      <c r="N2" s="249"/>
      <c r="O2" s="249"/>
      <c r="P2" s="249"/>
      <c r="Q2" s="249"/>
    </row>
    <row r="3" spans="1:17" ht="15.75" x14ac:dyDescent="0.25">
      <c r="B3" s="82" t="s">
        <v>73</v>
      </c>
      <c r="C3" s="38"/>
      <c r="D3" s="38"/>
      <c r="E3" s="38"/>
      <c r="F3" s="38"/>
      <c r="G3" s="140"/>
      <c r="H3" s="250" t="s">
        <v>107</v>
      </c>
      <c r="I3" s="250"/>
      <c r="J3" s="250"/>
      <c r="K3" s="250"/>
      <c r="L3" s="250"/>
      <c r="M3" s="250"/>
      <c r="N3" s="250"/>
      <c r="O3" s="250"/>
      <c r="P3" s="250"/>
      <c r="Q3" s="250"/>
    </row>
    <row r="4" spans="1:17" s="26" customFormat="1" ht="3" customHeight="1" x14ac:dyDescent="0.2">
      <c r="B4" s="29"/>
      <c r="C4" s="29"/>
      <c r="D4" s="29"/>
      <c r="E4" s="29"/>
      <c r="F4" s="29"/>
      <c r="G4" s="29"/>
      <c r="H4" s="29"/>
      <c r="I4" s="29"/>
      <c r="J4" s="29"/>
      <c r="K4" s="29"/>
      <c r="L4" s="29"/>
      <c r="M4" s="29"/>
      <c r="N4" s="29"/>
      <c r="O4" s="29"/>
      <c r="P4" s="29"/>
      <c r="Q4" s="29"/>
    </row>
    <row r="5" spans="1:17" ht="76.5" x14ac:dyDescent="0.2">
      <c r="B5" s="30" t="s">
        <v>18</v>
      </c>
      <c r="C5" s="30" t="s">
        <v>31</v>
      </c>
      <c r="D5" s="168" t="s">
        <v>63</v>
      </c>
      <c r="E5" s="168" t="s">
        <v>33</v>
      </c>
      <c r="F5" s="168" t="s">
        <v>32</v>
      </c>
      <c r="G5" s="176" t="s">
        <v>95</v>
      </c>
      <c r="H5" s="176" t="s">
        <v>96</v>
      </c>
      <c r="I5" s="176" t="s">
        <v>97</v>
      </c>
      <c r="J5" s="176" t="s">
        <v>98</v>
      </c>
      <c r="K5" s="168" t="s">
        <v>99</v>
      </c>
      <c r="L5" s="168" t="s">
        <v>100</v>
      </c>
      <c r="M5" s="176" t="s">
        <v>101</v>
      </c>
      <c r="N5" s="176" t="s">
        <v>102</v>
      </c>
      <c r="O5" s="176" t="s">
        <v>103</v>
      </c>
      <c r="P5" s="176" t="s">
        <v>104</v>
      </c>
      <c r="Q5" s="176" t="s">
        <v>105</v>
      </c>
    </row>
    <row r="6" spans="1:17" x14ac:dyDescent="0.2">
      <c r="B6" s="173" t="s">
        <v>83</v>
      </c>
      <c r="C6" s="174"/>
      <c r="D6" s="174"/>
      <c r="E6" s="174"/>
      <c r="F6" s="174"/>
      <c r="G6" s="174"/>
      <c r="H6" s="174"/>
      <c r="I6" s="174"/>
      <c r="J6" s="174"/>
      <c r="K6" s="174"/>
      <c r="L6" s="174"/>
      <c r="M6" s="174"/>
      <c r="N6" s="174"/>
      <c r="O6" s="174"/>
      <c r="P6" s="174"/>
      <c r="Q6" s="175"/>
    </row>
    <row r="7" spans="1:17" x14ac:dyDescent="0.2">
      <c r="B7" s="169" t="s">
        <v>74</v>
      </c>
      <c r="C7" s="170" t="s">
        <v>75</v>
      </c>
      <c r="D7" s="171"/>
      <c r="E7" s="171"/>
      <c r="F7" s="172">
        <v>1</v>
      </c>
      <c r="G7" s="177">
        <v>0</v>
      </c>
      <c r="H7" s="178">
        <f>IF(G7=0,VLOOKUP(C:C,[1]Inputs!$B$20:$H$25,7,FALSE)*F7,VLOOKUP(C:C,[1]Inputs!$B$20:$I$25,8,FALSE)*F7)</f>
        <v>100.75107071116501</v>
      </c>
      <c r="I7" s="179">
        <f>VLOOKUP(C:C,[1]Inputs!$C$54:$G$59,5,FALSE)*F7</f>
        <v>0</v>
      </c>
      <c r="J7" s="179"/>
      <c r="K7" s="179"/>
      <c r="L7" s="179"/>
      <c r="M7" s="179">
        <f>SUM(H7:J7)</f>
        <v>100.75107071116501</v>
      </c>
      <c r="N7" s="179">
        <f>[1]Inputs!$M$43*M7</f>
        <v>46.942604983138615</v>
      </c>
      <c r="O7" s="179">
        <f>[1]Inputs!$M$48*M7</f>
        <v>16.158213418843921</v>
      </c>
      <c r="P7" s="178">
        <f>[1]Inputs!$H$13*SUM(M7:O7)</f>
        <v>10.39148680755582</v>
      </c>
      <c r="Q7" s="179">
        <f t="shared" ref="Q7" si="0">SUM(M7:P7)</f>
        <v>174.24337592070339</v>
      </c>
    </row>
    <row r="8" spans="1:17" x14ac:dyDescent="0.2">
      <c r="B8" s="101"/>
      <c r="C8" s="87"/>
      <c r="D8" s="96"/>
      <c r="E8" s="96"/>
      <c r="F8" s="97"/>
      <c r="G8" s="97"/>
      <c r="H8" s="97"/>
      <c r="I8" s="97"/>
      <c r="J8" s="97"/>
      <c r="K8" s="97"/>
      <c r="L8" s="97"/>
      <c r="M8" s="97"/>
      <c r="N8" s="97"/>
      <c r="O8" s="32"/>
      <c r="P8" s="32"/>
      <c r="Q8" s="100"/>
    </row>
    <row r="9" spans="1:17" x14ac:dyDescent="0.2">
      <c r="B9" s="102"/>
      <c r="C9" s="87"/>
      <c r="D9" s="96"/>
      <c r="E9" s="32"/>
      <c r="F9" s="31"/>
      <c r="G9" s="31"/>
      <c r="H9" s="31"/>
      <c r="I9" s="31"/>
      <c r="J9" s="31"/>
      <c r="K9" s="31"/>
      <c r="L9" s="31"/>
      <c r="M9" s="31"/>
      <c r="N9" s="31"/>
      <c r="O9" s="33"/>
      <c r="P9" s="32"/>
      <c r="Q9" s="103"/>
    </row>
    <row r="10" spans="1:17" x14ac:dyDescent="0.2">
      <c r="B10" s="246" t="s">
        <v>1</v>
      </c>
      <c r="C10" s="247"/>
      <c r="D10" s="247"/>
      <c r="E10" s="248"/>
      <c r="F10" s="98">
        <f>SUM(F7:F9)</f>
        <v>1</v>
      </c>
      <c r="G10" s="98">
        <f t="shared" ref="G10:Q10" si="1">SUM(G7:G9)</f>
        <v>0</v>
      </c>
      <c r="H10" s="98">
        <f t="shared" si="1"/>
        <v>100.75107071116501</v>
      </c>
      <c r="I10" s="98">
        <f t="shared" si="1"/>
        <v>0</v>
      </c>
      <c r="J10" s="98">
        <f t="shared" si="1"/>
        <v>0</v>
      </c>
      <c r="K10" s="98">
        <f t="shared" si="1"/>
        <v>0</v>
      </c>
      <c r="L10" s="98">
        <f t="shared" si="1"/>
        <v>0</v>
      </c>
      <c r="M10" s="98">
        <f t="shared" si="1"/>
        <v>100.75107071116501</v>
      </c>
      <c r="N10" s="98">
        <f t="shared" si="1"/>
        <v>46.942604983138615</v>
      </c>
      <c r="O10" s="98">
        <f t="shared" si="1"/>
        <v>16.158213418843921</v>
      </c>
      <c r="P10" s="98">
        <f t="shared" si="1"/>
        <v>10.39148680755582</v>
      </c>
      <c r="Q10" s="98">
        <f t="shared" si="1"/>
        <v>174.24337592070339</v>
      </c>
    </row>
    <row r="11" spans="1:17" x14ac:dyDescent="0.2">
      <c r="A11" s="71"/>
      <c r="B11" s="34"/>
      <c r="C11" s="34"/>
      <c r="D11" s="35"/>
      <c r="E11" s="34"/>
      <c r="F11" s="35"/>
      <c r="G11" s="35"/>
      <c r="H11" s="35"/>
      <c r="I11" s="35"/>
      <c r="J11" s="35"/>
      <c r="K11" s="35"/>
      <c r="L11" s="35"/>
      <c r="M11" s="35"/>
      <c r="N11" s="35"/>
      <c r="O11" s="36"/>
      <c r="P11" s="37"/>
      <c r="Q11" s="37"/>
    </row>
    <row r="21" spans="2:2" ht="15" x14ac:dyDescent="0.25">
      <c r="B21" s="95"/>
    </row>
    <row r="22" spans="2:2" ht="15" x14ac:dyDescent="0.25">
      <c r="B22" s="95"/>
    </row>
  </sheetData>
  <mergeCells count="3">
    <mergeCell ref="B10:E10"/>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B4EB9-80A1-416A-A23D-A3E8AF6C38B1}">
  <dimension ref="B1:O28"/>
  <sheetViews>
    <sheetView workbookViewId="0">
      <selection activeCell="B14" sqref="B14"/>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113</v>
      </c>
      <c r="D1" s="195">
        <f>[1]Inputs!H16</f>
        <v>1</v>
      </c>
      <c r="E1" s="195">
        <f>[1]Inputs!I16</f>
        <v>1</v>
      </c>
      <c r="F1" s="195">
        <f>[1]Inputs!J16</f>
        <v>1.0109999999999999</v>
      </c>
      <c r="G1" s="195">
        <f>[1]Inputs!K16</f>
        <v>1.0231319999999999</v>
      </c>
      <c r="H1" s="195">
        <f>[1]Inputs!L16</f>
        <v>1.0337725727999998</v>
      </c>
      <c r="K1" s="196">
        <f>D1</f>
        <v>1</v>
      </c>
      <c r="L1" s="196">
        <f t="shared" ref="L1:O5" si="0">E1</f>
        <v>1</v>
      </c>
      <c r="M1" s="196">
        <f t="shared" si="0"/>
        <v>1.0109999999999999</v>
      </c>
      <c r="N1" s="196">
        <f t="shared" si="0"/>
        <v>1.0231319999999999</v>
      </c>
      <c r="O1" s="196">
        <f t="shared" si="0"/>
        <v>1.0337725727999998</v>
      </c>
    </row>
    <row r="2" spans="2:15" x14ac:dyDescent="0.25">
      <c r="B2" t="s">
        <v>114</v>
      </c>
      <c r="D2" s="195">
        <f>[1]Inputs!H61</f>
        <v>0.04</v>
      </c>
      <c r="E2" s="195">
        <f>[1]Inputs!I61</f>
        <v>0.04</v>
      </c>
      <c r="F2" s="195">
        <f>[1]Inputs!J61</f>
        <v>0.04</v>
      </c>
      <c r="G2" s="195">
        <f>[1]Inputs!K61</f>
        <v>0.04</v>
      </c>
      <c r="H2" s="195">
        <f>[1]Inputs!L61</f>
        <v>0.04</v>
      </c>
      <c r="K2" s="196"/>
      <c r="L2" s="196"/>
      <c r="M2" s="196"/>
      <c r="N2" s="196"/>
      <c r="O2" s="196"/>
    </row>
    <row r="3" spans="2:15" x14ac:dyDescent="0.25">
      <c r="B3" t="s">
        <v>115</v>
      </c>
      <c r="D3" s="196">
        <f>[1]Inputs!$M$43</f>
        <v>0.46592661151676018</v>
      </c>
      <c r="E3" s="196">
        <f>[1]Inputs!$M$43</f>
        <v>0.46592661151676018</v>
      </c>
      <c r="F3" s="196">
        <f>[1]Inputs!$M$43</f>
        <v>0.46592661151676018</v>
      </c>
      <c r="G3" s="196">
        <f>[1]Inputs!$M$43</f>
        <v>0.46592661151676018</v>
      </c>
      <c r="H3" s="196">
        <f>[1]Inputs!$M$43</f>
        <v>0.46592661151676018</v>
      </c>
      <c r="K3" s="196">
        <f t="shared" ref="K3:K5" si="1">D3</f>
        <v>0.46592661151676018</v>
      </c>
      <c r="L3" s="196">
        <f t="shared" si="0"/>
        <v>0.46592661151676018</v>
      </c>
      <c r="M3" s="196">
        <f t="shared" si="0"/>
        <v>0.46592661151676018</v>
      </c>
      <c r="N3" s="196">
        <f t="shared" si="0"/>
        <v>0.46592661151676018</v>
      </c>
      <c r="O3" s="196">
        <f t="shared" si="0"/>
        <v>0.46592661151676018</v>
      </c>
    </row>
    <row r="4" spans="2:15" x14ac:dyDescent="0.25">
      <c r="B4" t="s">
        <v>116</v>
      </c>
      <c r="D4" s="196">
        <f>[1]Inputs!$M$48</f>
        <v>0.16037758511933414</v>
      </c>
      <c r="E4" s="196">
        <f>[1]Inputs!$M$48</f>
        <v>0.16037758511933414</v>
      </c>
      <c r="F4" s="196">
        <f>[1]Inputs!$M$48</f>
        <v>0.16037758511933414</v>
      </c>
      <c r="G4" s="196">
        <f>[1]Inputs!$M$48</f>
        <v>0.16037758511933414</v>
      </c>
      <c r="H4" s="196">
        <f>[1]Inputs!$M$48</f>
        <v>0.16037758511933414</v>
      </c>
      <c r="K4" s="196">
        <f t="shared" si="1"/>
        <v>0.16037758511933414</v>
      </c>
      <c r="L4" s="196">
        <f t="shared" si="0"/>
        <v>0.16037758511933414</v>
      </c>
      <c r="M4" s="196">
        <f t="shared" si="0"/>
        <v>0.16037758511933414</v>
      </c>
      <c r="N4" s="196">
        <f t="shared" si="0"/>
        <v>0.16037758511933414</v>
      </c>
      <c r="O4" s="196">
        <f t="shared" si="0"/>
        <v>0.16037758511933414</v>
      </c>
    </row>
    <row r="5" spans="2:15" x14ac:dyDescent="0.25">
      <c r="B5" t="s">
        <v>117</v>
      </c>
      <c r="D5" s="196">
        <f>[1]Inputs!$H$13</f>
        <v>6.3420000000000004E-2</v>
      </c>
      <c r="E5" s="196">
        <f>[1]Inputs!$H$13</f>
        <v>6.3420000000000004E-2</v>
      </c>
      <c r="F5" s="196">
        <f>[1]Inputs!$H$13</f>
        <v>6.3420000000000004E-2</v>
      </c>
      <c r="G5" s="196">
        <f>[1]Inputs!$H$13</f>
        <v>6.3420000000000004E-2</v>
      </c>
      <c r="H5" s="196">
        <f>[1]Inputs!$H$13</f>
        <v>6.3420000000000004E-2</v>
      </c>
      <c r="K5" s="196">
        <f t="shared" si="1"/>
        <v>6.3420000000000004E-2</v>
      </c>
      <c r="L5" s="196">
        <f t="shared" si="0"/>
        <v>6.3420000000000004E-2</v>
      </c>
      <c r="M5" s="196">
        <f t="shared" si="0"/>
        <v>6.3420000000000004E-2</v>
      </c>
      <c r="N5" s="196">
        <f t="shared" si="0"/>
        <v>6.3420000000000004E-2</v>
      </c>
      <c r="O5" s="196">
        <f t="shared" si="0"/>
        <v>6.3420000000000004E-2</v>
      </c>
    </row>
    <row r="6" spans="2:15" s="197" customFormat="1" ht="15.75" x14ac:dyDescent="0.25">
      <c r="D6" s="255" t="s">
        <v>118</v>
      </c>
      <c r="E6" s="255"/>
      <c r="F6" s="255"/>
      <c r="G6" s="255"/>
      <c r="H6" s="255"/>
      <c r="J6" s="256" t="s">
        <v>119</v>
      </c>
      <c r="K6" s="256"/>
      <c r="L6" s="256"/>
      <c r="M6" s="256"/>
      <c r="N6" s="256"/>
      <c r="O6" s="256"/>
    </row>
    <row r="7" spans="2:15" x14ac:dyDescent="0.25">
      <c r="B7" s="198" t="s">
        <v>132</v>
      </c>
      <c r="C7" s="199"/>
      <c r="D7" s="199" t="s">
        <v>120</v>
      </c>
      <c r="E7" s="199" t="s">
        <v>121</v>
      </c>
      <c r="F7" s="199" t="s">
        <v>122</v>
      </c>
      <c r="G7" s="199" t="s">
        <v>123</v>
      </c>
      <c r="H7" s="199" t="s">
        <v>124</v>
      </c>
    </row>
    <row r="8" spans="2:15" x14ac:dyDescent="0.25">
      <c r="B8" s="200" t="s">
        <v>96</v>
      </c>
      <c r="C8" s="201"/>
      <c r="D8" s="202">
        <f>(D19*D$27)</f>
        <v>20150.214142233002</v>
      </c>
      <c r="E8" s="202">
        <f t="shared" ref="E8:H8" si="2">(E19*E$27)</f>
        <v>20150.214142233002</v>
      </c>
      <c r="F8" s="202">
        <f t="shared" si="2"/>
        <v>20371.866497797564</v>
      </c>
      <c r="G8" s="202">
        <f t="shared" si="2"/>
        <v>20843.108513624615</v>
      </c>
      <c r="H8" s="202">
        <f t="shared" si="2"/>
        <v>21547.033913279294</v>
      </c>
    </row>
    <row r="9" spans="2:15" x14ac:dyDescent="0.25">
      <c r="B9" s="200" t="s">
        <v>97</v>
      </c>
      <c r="C9" s="201"/>
      <c r="D9" s="202">
        <f t="shared" ref="D9:H15" si="3">(D20*D$27)</f>
        <v>0</v>
      </c>
      <c r="E9" s="202">
        <f t="shared" si="3"/>
        <v>0</v>
      </c>
      <c r="F9" s="202">
        <f t="shared" si="3"/>
        <v>0</v>
      </c>
      <c r="G9" s="202">
        <f t="shared" si="3"/>
        <v>0</v>
      </c>
      <c r="H9" s="202">
        <f t="shared" si="3"/>
        <v>0</v>
      </c>
    </row>
    <row r="10" spans="2:15" x14ac:dyDescent="0.25">
      <c r="B10" s="200" t="s">
        <v>98</v>
      </c>
      <c r="C10" s="201"/>
      <c r="D10" s="202">
        <f t="shared" si="3"/>
        <v>0</v>
      </c>
      <c r="E10" s="202">
        <f t="shared" si="3"/>
        <v>0</v>
      </c>
      <c r="F10" s="202">
        <f t="shared" si="3"/>
        <v>0</v>
      </c>
      <c r="G10" s="202">
        <f t="shared" si="3"/>
        <v>0</v>
      </c>
      <c r="H10" s="202">
        <f t="shared" si="3"/>
        <v>0</v>
      </c>
    </row>
    <row r="11" spans="2:15" x14ac:dyDescent="0.25">
      <c r="B11" s="203" t="s">
        <v>125</v>
      </c>
      <c r="C11" s="203"/>
      <c r="D11" s="204">
        <f t="shared" si="3"/>
        <v>20150.214142233002</v>
      </c>
      <c r="E11" s="204">
        <f t="shared" si="3"/>
        <v>20150.214142233002</v>
      </c>
      <c r="F11" s="204">
        <f t="shared" si="3"/>
        <v>20371.866497797564</v>
      </c>
      <c r="G11" s="204">
        <f t="shared" si="3"/>
        <v>20843.108513624615</v>
      </c>
      <c r="H11" s="204">
        <f t="shared" si="3"/>
        <v>21547.033913279294</v>
      </c>
    </row>
    <row r="12" spans="2:15" x14ac:dyDescent="0.25">
      <c r="B12" s="201" t="s">
        <v>102</v>
      </c>
      <c r="C12" s="201"/>
      <c r="D12" s="202">
        <f t="shared" si="3"/>
        <v>9388.5209966277234</v>
      </c>
      <c r="E12" s="202">
        <f t="shared" si="3"/>
        <v>9388.5209966277234</v>
      </c>
      <c r="F12" s="202">
        <f t="shared" si="3"/>
        <v>9491.7947275906263</v>
      </c>
      <c r="G12" s="202">
        <f t="shared" si="3"/>
        <v>9711.3589232292525</v>
      </c>
      <c r="H12" s="202">
        <f t="shared" si="3"/>
        <v>10039.336499450939</v>
      </c>
    </row>
    <row r="13" spans="2:15" x14ac:dyDescent="0.25">
      <c r="B13" s="201" t="s">
        <v>103</v>
      </c>
      <c r="C13" s="201"/>
      <c r="D13" s="202">
        <f t="shared" si="3"/>
        <v>3231.6426837687841</v>
      </c>
      <c r="E13" s="202">
        <f t="shared" si="3"/>
        <v>3231.6426837687841</v>
      </c>
      <c r="F13" s="202">
        <f t="shared" si="3"/>
        <v>3267.1907532902401</v>
      </c>
      <c r="G13" s="202">
        <f t="shared" si="3"/>
        <v>3342.76740979535</v>
      </c>
      <c r="H13" s="202">
        <f t="shared" si="3"/>
        <v>3455.66126549613</v>
      </c>
    </row>
    <row r="14" spans="2:15" x14ac:dyDescent="0.25">
      <c r="B14" s="201" t="s">
        <v>112</v>
      </c>
      <c r="C14" s="201"/>
      <c r="D14" s="202">
        <f t="shared" si="3"/>
        <v>2078.2973615111641</v>
      </c>
      <c r="E14" s="202">
        <f t="shared" si="3"/>
        <v>2078.2973615111641</v>
      </c>
      <c r="F14" s="202">
        <f t="shared" si="3"/>
        <v>2101.1586324877862</v>
      </c>
      <c r="G14" s="202">
        <f t="shared" si="3"/>
        <v>2149.7626339744938</v>
      </c>
      <c r="H14" s="202">
        <f t="shared" si="3"/>
        <v>2222.3656490331159</v>
      </c>
    </row>
    <row r="15" spans="2:15" s="206" customFormat="1" x14ac:dyDescent="0.25">
      <c r="B15" s="205" t="s">
        <v>126</v>
      </c>
      <c r="C15" s="201"/>
      <c r="D15" s="204">
        <f t="shared" si="3"/>
        <v>34848.67518414068</v>
      </c>
      <c r="E15" s="204">
        <f t="shared" si="3"/>
        <v>34848.67518414068</v>
      </c>
      <c r="F15" s="204">
        <f t="shared" si="3"/>
        <v>35232.010611166217</v>
      </c>
      <c r="G15" s="204">
        <f t="shared" si="3"/>
        <v>36046.997480623715</v>
      </c>
      <c r="H15" s="204">
        <f t="shared" si="3"/>
        <v>37264.397327259481</v>
      </c>
    </row>
    <row r="16" spans="2:15" s="189" customFormat="1" x14ac:dyDescent="0.25">
      <c r="B16" s="207" t="s">
        <v>127</v>
      </c>
      <c r="C16" s="203"/>
      <c r="D16" s="204">
        <f>D28-D15</f>
        <v>0</v>
      </c>
      <c r="E16" s="204">
        <f t="shared" ref="E16:H16" si="4">E28-E15</f>
        <v>0</v>
      </c>
      <c r="F16" s="204">
        <f t="shared" si="4"/>
        <v>0</v>
      </c>
      <c r="G16" s="204">
        <f t="shared" si="4"/>
        <v>0</v>
      </c>
      <c r="H16" s="204">
        <f t="shared" si="4"/>
        <v>0</v>
      </c>
    </row>
    <row r="17" spans="2:15" s="189" customFormat="1" x14ac:dyDescent="0.25">
      <c r="C17" s="208"/>
    </row>
    <row r="18" spans="2:15" x14ac:dyDescent="0.25">
      <c r="B18" s="209" t="s">
        <v>133</v>
      </c>
      <c r="C18" s="190"/>
      <c r="D18" s="257" t="s">
        <v>128</v>
      </c>
      <c r="E18" s="258"/>
      <c r="F18" s="258"/>
      <c r="G18" s="258"/>
      <c r="H18" s="258"/>
      <c r="J18" s="190"/>
      <c r="K18" s="257" t="s">
        <v>128</v>
      </c>
      <c r="L18" s="258"/>
      <c r="M18" s="258"/>
      <c r="N18" s="258"/>
      <c r="O18" s="258"/>
    </row>
    <row r="19" spans="2:15" x14ac:dyDescent="0.25">
      <c r="B19" s="210" t="s">
        <v>96</v>
      </c>
      <c r="C19" s="211">
        <f>'Proposed price build-up'!H10</f>
        <v>100.75107071116501</v>
      </c>
      <c r="D19" s="212">
        <f>C19*D$1</f>
        <v>100.75107071116501</v>
      </c>
      <c r="E19" s="212">
        <f>D19*E1</f>
        <v>100.75107071116501</v>
      </c>
      <c r="F19" s="212">
        <f>E19*F1</f>
        <v>101.85933248898782</v>
      </c>
      <c r="G19" s="212">
        <f>F19*G1</f>
        <v>104.21554256812307</v>
      </c>
      <c r="H19" s="212">
        <f>G19*H1</f>
        <v>107.73516956639648</v>
      </c>
      <c r="J19" s="211"/>
      <c r="K19" s="212">
        <f>J19*K$1</f>
        <v>0</v>
      </c>
      <c r="L19" s="212">
        <f>K19*L1</f>
        <v>0</v>
      </c>
      <c r="M19" s="212">
        <f>L19*M1</f>
        <v>0</v>
      </c>
      <c r="N19" s="212">
        <f>M19*N1</f>
        <v>0</v>
      </c>
      <c r="O19" s="212">
        <f>N19*O1</f>
        <v>0</v>
      </c>
    </row>
    <row r="20" spans="2:15" x14ac:dyDescent="0.25">
      <c r="B20" s="210" t="s">
        <v>97</v>
      </c>
      <c r="C20" s="211">
        <f>'Proposed price build-up'!I10</f>
        <v>0</v>
      </c>
      <c r="D20" s="212">
        <f>C20</f>
        <v>0</v>
      </c>
      <c r="E20" s="212">
        <f t="shared" ref="E20:H21" si="5">D20</f>
        <v>0</v>
      </c>
      <c r="F20" s="212">
        <f t="shared" si="5"/>
        <v>0</v>
      </c>
      <c r="G20" s="212">
        <f t="shared" si="5"/>
        <v>0</v>
      </c>
      <c r="H20" s="212">
        <f t="shared" si="5"/>
        <v>0</v>
      </c>
      <c r="J20" s="211"/>
      <c r="K20" s="212">
        <f>J20</f>
        <v>0</v>
      </c>
      <c r="L20" s="212">
        <f t="shared" ref="L20:O21" si="6">K20</f>
        <v>0</v>
      </c>
      <c r="M20" s="212">
        <f t="shared" si="6"/>
        <v>0</v>
      </c>
      <c r="N20" s="212">
        <f t="shared" si="6"/>
        <v>0</v>
      </c>
      <c r="O20" s="212">
        <f t="shared" si="6"/>
        <v>0</v>
      </c>
    </row>
    <row r="21" spans="2:15" x14ac:dyDescent="0.25">
      <c r="B21" s="210" t="s">
        <v>98</v>
      </c>
      <c r="C21" s="211">
        <f>'Proposed price build-up'!J10</f>
        <v>0</v>
      </c>
      <c r="D21" s="212">
        <f>C21</f>
        <v>0</v>
      </c>
      <c r="E21" s="212">
        <f t="shared" si="5"/>
        <v>0</v>
      </c>
      <c r="F21" s="212">
        <f t="shared" si="5"/>
        <v>0</v>
      </c>
      <c r="G21" s="212">
        <f t="shared" si="5"/>
        <v>0</v>
      </c>
      <c r="H21" s="212">
        <f t="shared" si="5"/>
        <v>0</v>
      </c>
      <c r="J21" s="211"/>
      <c r="K21" s="212">
        <f>J21</f>
        <v>0</v>
      </c>
      <c r="L21" s="212">
        <f t="shared" si="6"/>
        <v>0</v>
      </c>
      <c r="M21" s="212">
        <f t="shared" si="6"/>
        <v>0</v>
      </c>
      <c r="N21" s="212">
        <f t="shared" si="6"/>
        <v>0</v>
      </c>
      <c r="O21" s="212">
        <f t="shared" si="6"/>
        <v>0</v>
      </c>
    </row>
    <row r="22" spans="2:15" s="189" customFormat="1" x14ac:dyDescent="0.25">
      <c r="B22" s="213" t="s">
        <v>125</v>
      </c>
      <c r="C22" s="269">
        <f>'Proposed price build-up'!M10</f>
        <v>100.75107071116501</v>
      </c>
      <c r="D22" s="203">
        <f>SUM(D19:D21)</f>
        <v>100.75107071116501</v>
      </c>
      <c r="E22" s="203">
        <f t="shared" ref="E22:H22" si="7">SUM(E19:E21)</f>
        <v>100.75107071116501</v>
      </c>
      <c r="F22" s="203">
        <f t="shared" si="7"/>
        <v>101.85933248898782</v>
      </c>
      <c r="G22" s="203">
        <f t="shared" si="7"/>
        <v>104.21554256812307</v>
      </c>
      <c r="H22" s="203">
        <f t="shared" si="7"/>
        <v>107.73516956639648</v>
      </c>
      <c r="J22" s="214"/>
      <c r="K22" s="201">
        <f>SUM(K19:K21)</f>
        <v>0</v>
      </c>
      <c r="L22" s="201">
        <f t="shared" ref="L22:O22" si="8">SUM(L19:L21)</f>
        <v>0</v>
      </c>
      <c r="M22" s="201">
        <f t="shared" si="8"/>
        <v>0</v>
      </c>
      <c r="N22" s="201">
        <f t="shared" si="8"/>
        <v>0</v>
      </c>
      <c r="O22" s="201">
        <f t="shared" si="8"/>
        <v>0</v>
      </c>
    </row>
    <row r="23" spans="2:15" x14ac:dyDescent="0.25">
      <c r="B23" s="210" t="s">
        <v>102</v>
      </c>
      <c r="C23" s="211">
        <f>'Proposed price build-up'!N10</f>
        <v>46.942604983138615</v>
      </c>
      <c r="D23" s="212">
        <f>D22*D$3</f>
        <v>46.942604983138615</v>
      </c>
      <c r="E23" s="212">
        <f t="shared" ref="E23:H23" si="9">E22*E$3</f>
        <v>46.942604983138615</v>
      </c>
      <c r="F23" s="212">
        <f t="shared" si="9"/>
        <v>47.458973637953136</v>
      </c>
      <c r="G23" s="212">
        <f t="shared" si="9"/>
        <v>48.556794616146263</v>
      </c>
      <c r="H23" s="212">
        <f t="shared" si="9"/>
        <v>50.196682497254699</v>
      </c>
      <c r="J23" s="211"/>
      <c r="K23" s="212">
        <f>K22*K$3</f>
        <v>0</v>
      </c>
      <c r="L23" s="212">
        <f t="shared" ref="L23:O23" si="10">L22*L$3</f>
        <v>0</v>
      </c>
      <c r="M23" s="212">
        <f t="shared" si="10"/>
        <v>0</v>
      </c>
      <c r="N23" s="212">
        <f t="shared" si="10"/>
        <v>0</v>
      </c>
      <c r="O23" s="212">
        <f t="shared" si="10"/>
        <v>0</v>
      </c>
    </row>
    <row r="24" spans="2:15" x14ac:dyDescent="0.25">
      <c r="B24" s="210" t="s">
        <v>103</v>
      </c>
      <c r="C24" s="211">
        <f>'Proposed price build-up'!O10</f>
        <v>16.158213418843921</v>
      </c>
      <c r="D24" s="212">
        <f>D22*D$4</f>
        <v>16.158213418843921</v>
      </c>
      <c r="E24" s="212">
        <f t="shared" ref="E24:H24" si="11">E22*E$4</f>
        <v>16.158213418843921</v>
      </c>
      <c r="F24" s="212">
        <f t="shared" si="11"/>
        <v>16.335953766451201</v>
      </c>
      <c r="G24" s="212">
        <f t="shared" si="11"/>
        <v>16.71383704897675</v>
      </c>
      <c r="H24" s="212">
        <f t="shared" si="11"/>
        <v>17.278306327480649</v>
      </c>
      <c r="J24" s="211"/>
      <c r="K24" s="212">
        <f>K22*K$4</f>
        <v>0</v>
      </c>
      <c r="L24" s="212">
        <f t="shared" ref="L24:O24" si="12">L22*L$4</f>
        <v>0</v>
      </c>
      <c r="M24" s="212">
        <f t="shared" si="12"/>
        <v>0</v>
      </c>
      <c r="N24" s="212">
        <f t="shared" si="12"/>
        <v>0</v>
      </c>
      <c r="O24" s="212">
        <f t="shared" si="12"/>
        <v>0</v>
      </c>
    </row>
    <row r="25" spans="2:15" x14ac:dyDescent="0.25">
      <c r="B25" s="210" t="s">
        <v>104</v>
      </c>
      <c r="C25" s="211">
        <f>'Proposed price build-up'!P10</f>
        <v>10.39148680755582</v>
      </c>
      <c r="D25" s="212">
        <f>SUM(D22:D24)*D$5</f>
        <v>10.39148680755582</v>
      </c>
      <c r="E25" s="212">
        <f t="shared" ref="E25:H25" si="13">SUM(E22:E24)*E$5</f>
        <v>10.39148680755582</v>
      </c>
      <c r="F25" s="212">
        <f t="shared" si="13"/>
        <v>10.505793162438932</v>
      </c>
      <c r="G25" s="212">
        <f t="shared" si="13"/>
        <v>10.748813169872468</v>
      </c>
      <c r="H25" s="212">
        <f t="shared" si="13"/>
        <v>11.111828245165579</v>
      </c>
      <c r="J25" s="211"/>
      <c r="K25" s="212">
        <f>SUM(K22:K24)*K$5</f>
        <v>0</v>
      </c>
      <c r="L25" s="212">
        <f t="shared" ref="L25:O25" si="14">SUM(L22:L24)*L$5</f>
        <v>0</v>
      </c>
      <c r="M25" s="212">
        <f t="shared" si="14"/>
        <v>0</v>
      </c>
      <c r="N25" s="212">
        <f t="shared" si="14"/>
        <v>0</v>
      </c>
      <c r="O25" s="212">
        <f t="shared" si="14"/>
        <v>0</v>
      </c>
    </row>
    <row r="26" spans="2:15" s="189" customFormat="1" x14ac:dyDescent="0.25">
      <c r="B26" s="215" t="s">
        <v>129</v>
      </c>
      <c r="C26" s="216">
        <f>'Proposed price build-up'!Q10</f>
        <v>174.24337592070339</v>
      </c>
      <c r="D26" s="217">
        <f>SUM(D22:D25)</f>
        <v>174.24337592070339</v>
      </c>
      <c r="E26" s="217">
        <f t="shared" ref="E26:H26" si="15">SUM(E22:E25)</f>
        <v>174.24337592070339</v>
      </c>
      <c r="F26" s="217">
        <f t="shared" si="15"/>
        <v>176.1600530558311</v>
      </c>
      <c r="G26" s="217">
        <f t="shared" si="15"/>
        <v>180.23498740311857</v>
      </c>
      <c r="H26" s="217">
        <f t="shared" si="15"/>
        <v>186.3219866362974</v>
      </c>
      <c r="J26" s="216"/>
      <c r="K26" s="217">
        <f>SUM(K22:K25)</f>
        <v>0</v>
      </c>
      <c r="L26" s="217">
        <f t="shared" ref="L26:O26" si="16">SUM(L22:L25)</f>
        <v>0</v>
      </c>
      <c r="M26" s="217">
        <f t="shared" si="16"/>
        <v>0</v>
      </c>
      <c r="N26" s="217">
        <f t="shared" si="16"/>
        <v>0</v>
      </c>
      <c r="O26" s="217">
        <f t="shared" si="16"/>
        <v>0</v>
      </c>
    </row>
    <row r="27" spans="2:15" x14ac:dyDescent="0.25">
      <c r="B27" s="218" t="s">
        <v>130</v>
      </c>
      <c r="C27" s="212"/>
      <c r="D27" s="219">
        <f>'Forecast Revenue - Costs'!D9</f>
        <v>200</v>
      </c>
      <c r="E27" s="219">
        <f>'Forecast Revenue - Costs'!E9</f>
        <v>200</v>
      </c>
      <c r="F27" s="219">
        <f>'Forecast Revenue - Costs'!F9</f>
        <v>200</v>
      </c>
      <c r="G27" s="219">
        <f>'Forecast Revenue - Costs'!G9</f>
        <v>200</v>
      </c>
      <c r="H27" s="219">
        <f>'Forecast Revenue - Costs'!H9</f>
        <v>200</v>
      </c>
      <c r="J27" s="212"/>
      <c r="K27" s="219"/>
      <c r="L27" s="219"/>
      <c r="M27" s="219"/>
      <c r="N27" s="219"/>
      <c r="O27" s="219"/>
    </row>
    <row r="28" spans="2:15" s="189" customFormat="1" x14ac:dyDescent="0.25">
      <c r="B28" s="205" t="s">
        <v>131</v>
      </c>
      <c r="C28" s="203"/>
      <c r="D28" s="204">
        <f>D26*D27</f>
        <v>34848.67518414068</v>
      </c>
      <c r="E28" s="204">
        <f t="shared" ref="E28:H28" si="17">E26*E27</f>
        <v>34848.67518414068</v>
      </c>
      <c r="F28" s="204">
        <f t="shared" si="17"/>
        <v>35232.010611166217</v>
      </c>
      <c r="G28" s="204">
        <f t="shared" si="17"/>
        <v>36046.997480623715</v>
      </c>
      <c r="H28" s="204">
        <f t="shared" si="17"/>
        <v>37264.397327259481</v>
      </c>
      <c r="J28" s="203"/>
      <c r="K28" s="204"/>
      <c r="L28" s="204"/>
      <c r="M28" s="204"/>
      <c r="N28" s="204"/>
      <c r="O28" s="204"/>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0"/>
  <sheetViews>
    <sheetView showGridLines="0" workbookViewId="0">
      <selection activeCell="I23" sqref="I23"/>
    </sheetView>
  </sheetViews>
  <sheetFormatPr defaultColWidth="9.140625" defaultRowHeight="15" x14ac:dyDescent="0.25"/>
  <cols>
    <col min="1" max="1" width="3.28515625" style="143" customWidth="1"/>
    <col min="2" max="2" width="66.42578125" style="143" customWidth="1"/>
    <col min="3" max="3" width="65.140625" style="143" customWidth="1"/>
    <col min="4" max="4" width="11.85546875" style="143" customWidth="1"/>
    <col min="5" max="8" width="11.28515625" style="143" customWidth="1"/>
    <col min="9" max="9" width="12.7109375" style="143" customWidth="1"/>
    <col min="10" max="16384" width="9.140625" style="143"/>
  </cols>
  <sheetData>
    <row r="2" spans="2:9" x14ac:dyDescent="0.25">
      <c r="B2" s="141" t="s">
        <v>51</v>
      </c>
      <c r="C2" s="142"/>
      <c r="D2" s="142"/>
      <c r="E2" s="142"/>
      <c r="F2" s="142"/>
      <c r="G2" s="142"/>
      <c r="H2" s="142"/>
      <c r="I2" s="142"/>
    </row>
    <row r="3" spans="2:9" x14ac:dyDescent="0.25">
      <c r="B3" s="144" t="s">
        <v>80</v>
      </c>
      <c r="C3" s="144" t="s">
        <v>3</v>
      </c>
      <c r="D3" s="145" t="s">
        <v>59</v>
      </c>
      <c r="E3" s="145" t="s">
        <v>60</v>
      </c>
      <c r="F3" s="145" t="s">
        <v>61</v>
      </c>
      <c r="G3" s="145" t="s">
        <v>81</v>
      </c>
      <c r="H3" s="145" t="s">
        <v>62</v>
      </c>
      <c r="I3" s="146" t="s">
        <v>1</v>
      </c>
    </row>
    <row r="4" spans="2:9" x14ac:dyDescent="0.25">
      <c r="B4" s="147" t="s">
        <v>90</v>
      </c>
      <c r="C4" s="148" t="str">
        <f>'AER Summary'!$C$3</f>
        <v>Development Applications and Encroachment Processing (NEW)</v>
      </c>
      <c r="D4" s="149">
        <f>'Forecasts by year'!D28</f>
        <v>34848.67518414068</v>
      </c>
      <c r="E4" s="149">
        <f>'Forecasts by year'!E28</f>
        <v>34848.67518414068</v>
      </c>
      <c r="F4" s="149">
        <f>'Forecasts by year'!F28</f>
        <v>35232.010611166217</v>
      </c>
      <c r="G4" s="149">
        <f>'Forecasts by year'!G28</f>
        <v>36046.997480623715</v>
      </c>
      <c r="H4" s="149">
        <f>'Forecasts by year'!H28</f>
        <v>37264.397327259481</v>
      </c>
      <c r="I4" s="183">
        <f>SUM(D4:H4)</f>
        <v>178240.75578733077</v>
      </c>
    </row>
    <row r="5" spans="2:9" x14ac:dyDescent="0.25">
      <c r="B5" s="150" t="s">
        <v>1</v>
      </c>
      <c r="C5" s="151"/>
      <c r="D5" s="152">
        <f>SUM(D4:D4)</f>
        <v>34848.67518414068</v>
      </c>
      <c r="E5" s="152">
        <f>SUM(E4:E4)</f>
        <v>34848.67518414068</v>
      </c>
      <c r="F5" s="152">
        <f>SUM(F4:F4)</f>
        <v>35232.010611166217</v>
      </c>
      <c r="G5" s="152">
        <f>SUM(G4:G4)</f>
        <v>36046.997480623715</v>
      </c>
      <c r="H5" s="152">
        <f>SUM(H4:H4)</f>
        <v>37264.397327259481</v>
      </c>
      <c r="I5" s="152">
        <f>SUM(I4:I4)</f>
        <v>178240.75578733077</v>
      </c>
    </row>
    <row r="6" spans="2:9" x14ac:dyDescent="0.25">
      <c r="B6" s="153"/>
      <c r="C6" s="153"/>
      <c r="D6" s="153"/>
      <c r="E6" s="153"/>
      <c r="F6" s="153"/>
      <c r="G6" s="153"/>
      <c r="H6" s="153"/>
      <c r="I6" s="153"/>
    </row>
    <row r="7" spans="2:9" x14ac:dyDescent="0.25">
      <c r="B7" s="141" t="s">
        <v>27</v>
      </c>
      <c r="C7" s="142"/>
      <c r="D7" s="142"/>
      <c r="E7" s="142"/>
      <c r="F7" s="142"/>
      <c r="G7" s="142"/>
      <c r="H7" s="142"/>
      <c r="I7" s="142"/>
    </row>
    <row r="8" spans="2:9" x14ac:dyDescent="0.25">
      <c r="B8" s="144" t="s">
        <v>80</v>
      </c>
      <c r="C8" s="144" t="s">
        <v>3</v>
      </c>
      <c r="D8" s="145" t="s">
        <v>59</v>
      </c>
      <c r="E8" s="145" t="s">
        <v>60</v>
      </c>
      <c r="F8" s="145" t="s">
        <v>61</v>
      </c>
      <c r="G8" s="145" t="s">
        <v>81</v>
      </c>
      <c r="H8" s="145" t="s">
        <v>62</v>
      </c>
      <c r="I8" s="146" t="s">
        <v>1</v>
      </c>
    </row>
    <row r="9" spans="2:9" x14ac:dyDescent="0.25">
      <c r="B9" s="161" t="str">
        <f>B4</f>
        <v>New Service - Development Applications and Encroachment Processing</v>
      </c>
      <c r="C9" s="154" t="str">
        <f>C4</f>
        <v>Development Applications and Encroachment Processing (NEW)</v>
      </c>
      <c r="D9" s="155">
        <v>200</v>
      </c>
      <c r="E9" s="155">
        <v>200</v>
      </c>
      <c r="F9" s="155">
        <v>200</v>
      </c>
      <c r="G9" s="155">
        <v>200</v>
      </c>
      <c r="H9" s="155">
        <v>200</v>
      </c>
      <c r="I9" s="271">
        <f>SUM(D9:H9)</f>
        <v>1000</v>
      </c>
    </row>
    <row r="10" spans="2:9" x14ac:dyDescent="0.25">
      <c r="B10" s="150" t="s">
        <v>17</v>
      </c>
      <c r="C10" s="151"/>
      <c r="D10" s="156">
        <v>400</v>
      </c>
      <c r="E10" s="156">
        <v>400</v>
      </c>
      <c r="F10" s="156">
        <v>400</v>
      </c>
      <c r="G10" s="156">
        <v>400</v>
      </c>
      <c r="H10" s="156">
        <v>400</v>
      </c>
      <c r="I10" s="156">
        <f>SUM(I9:I9)</f>
        <v>1000</v>
      </c>
    </row>
    <row r="11" spans="2:9" x14ac:dyDescent="0.25">
      <c r="B11" s="153"/>
      <c r="C11" s="153"/>
      <c r="D11" s="157"/>
      <c r="E11" s="157"/>
      <c r="F11" s="157"/>
      <c r="G11" s="157"/>
      <c r="H11" s="157"/>
      <c r="I11" s="157"/>
    </row>
    <row r="12" spans="2:9" x14ac:dyDescent="0.25">
      <c r="B12" s="158" t="s">
        <v>6</v>
      </c>
      <c r="C12" s="153"/>
      <c r="D12" s="157"/>
      <c r="E12" s="157"/>
      <c r="F12" s="157"/>
      <c r="G12" s="157"/>
      <c r="H12" s="157"/>
      <c r="I12" s="157"/>
    </row>
    <row r="13" spans="2:9" x14ac:dyDescent="0.25">
      <c r="B13" s="259" t="s">
        <v>84</v>
      </c>
      <c r="C13" s="259"/>
      <c r="D13" s="259"/>
      <c r="E13" s="259"/>
      <c r="F13" s="259"/>
      <c r="G13" s="259"/>
      <c r="H13" s="259"/>
      <c r="I13" s="259"/>
    </row>
    <row r="14" spans="2:9" x14ac:dyDescent="0.25">
      <c r="B14" s="260"/>
      <c r="C14" s="260"/>
      <c r="D14" s="260"/>
      <c r="E14" s="260"/>
      <c r="F14" s="260"/>
      <c r="G14" s="260"/>
      <c r="H14" s="260"/>
      <c r="I14" s="260"/>
    </row>
    <row r="15" spans="2:9" x14ac:dyDescent="0.25">
      <c r="B15" s="153"/>
      <c r="C15" s="153"/>
      <c r="D15" s="157"/>
      <c r="E15" s="157"/>
      <c r="F15" s="157"/>
      <c r="G15" s="157"/>
      <c r="H15" s="157"/>
      <c r="I15" s="157"/>
    </row>
    <row r="16" spans="2:9" x14ac:dyDescent="0.25">
      <c r="B16" s="141" t="s">
        <v>28</v>
      </c>
      <c r="C16" s="142"/>
      <c r="D16" s="142"/>
      <c r="E16" s="142"/>
      <c r="F16" s="142"/>
      <c r="G16" s="142"/>
      <c r="H16" s="142"/>
      <c r="I16" s="142"/>
    </row>
    <row r="17" spans="2:9" x14ac:dyDescent="0.25">
      <c r="B17" s="159" t="s">
        <v>26</v>
      </c>
      <c r="C17" s="160"/>
      <c r="D17" s="160"/>
      <c r="E17" s="160"/>
      <c r="F17" s="160"/>
      <c r="G17" s="160"/>
      <c r="H17" s="160"/>
      <c r="I17" s="160"/>
    </row>
    <row r="18" spans="2:9" x14ac:dyDescent="0.25">
      <c r="B18" s="270" t="s">
        <v>135</v>
      </c>
      <c r="C18" s="261"/>
      <c r="D18" s="261"/>
      <c r="E18" s="261"/>
      <c r="F18" s="261"/>
      <c r="G18" s="261"/>
      <c r="H18" s="261"/>
      <c r="I18" s="261"/>
    </row>
    <row r="19" spans="2:9" x14ac:dyDescent="0.25">
      <c r="B19" s="262"/>
      <c r="C19" s="262"/>
      <c r="D19" s="262"/>
      <c r="E19" s="262"/>
      <c r="F19" s="262"/>
      <c r="G19" s="262"/>
      <c r="H19" s="262"/>
      <c r="I19" s="262"/>
    </row>
    <row r="20" spans="2:9" x14ac:dyDescent="0.25">
      <c r="B20" s="153"/>
      <c r="C20" s="153"/>
      <c r="D20" s="153"/>
      <c r="E20" s="153"/>
      <c r="F20" s="153"/>
      <c r="G20" s="153"/>
      <c r="H20" s="153"/>
      <c r="I20" s="153"/>
    </row>
    <row r="21" spans="2:9" customFormat="1" x14ac:dyDescent="0.25">
      <c r="B21" s="184" t="s">
        <v>48</v>
      </c>
      <c r="C21" s="23"/>
      <c r="D21" s="263" t="s">
        <v>108</v>
      </c>
      <c r="E21" s="263"/>
      <c r="F21" s="263"/>
      <c r="G21" s="263"/>
      <c r="H21" s="263"/>
      <c r="I21" s="23"/>
    </row>
    <row r="22" spans="2:9" customFormat="1" ht="15.75" customHeight="1" x14ac:dyDescent="0.25">
      <c r="B22" s="2" t="s">
        <v>20</v>
      </c>
      <c r="C22" s="14" t="s">
        <v>3</v>
      </c>
      <c r="D22" s="85" t="s">
        <v>59</v>
      </c>
      <c r="E22" s="85" t="s">
        <v>60</v>
      </c>
      <c r="F22" s="85" t="s">
        <v>61</v>
      </c>
      <c r="G22" s="85" t="s">
        <v>81</v>
      </c>
      <c r="H22" s="185" t="s">
        <v>62</v>
      </c>
      <c r="I22" s="15" t="s">
        <v>1</v>
      </c>
    </row>
    <row r="23" spans="2:9" s="189" customFormat="1" x14ac:dyDescent="0.25">
      <c r="B23" s="186" t="s">
        <v>109</v>
      </c>
      <c r="C23" s="187"/>
      <c r="D23" s="106">
        <f>'Forecasts by year'!D8</f>
        <v>20150.214142233002</v>
      </c>
      <c r="E23" s="106">
        <f>'Forecasts by year'!E8</f>
        <v>20150.214142233002</v>
      </c>
      <c r="F23" s="106">
        <f>'Forecasts by year'!F8</f>
        <v>20371.866497797564</v>
      </c>
      <c r="G23" s="106">
        <f>'Forecasts by year'!G8</f>
        <v>20843.108513624615</v>
      </c>
      <c r="H23" s="106">
        <f>'Forecasts by year'!H8</f>
        <v>21547.033913279294</v>
      </c>
      <c r="I23" s="188">
        <f t="shared" ref="I23:I25" si="0">SUM(D23:H23)</f>
        <v>103062.43720916749</v>
      </c>
    </row>
    <row r="24" spans="2:9" s="189" customFormat="1" x14ac:dyDescent="0.25">
      <c r="B24" s="186" t="s">
        <v>110</v>
      </c>
      <c r="C24" s="190"/>
      <c r="D24" s="106">
        <f>'Forecasts by year'!D9</f>
        <v>0</v>
      </c>
      <c r="E24" s="106">
        <f>'Forecasts by year'!E9</f>
        <v>0</v>
      </c>
      <c r="F24" s="106">
        <f>'Forecasts by year'!F9</f>
        <v>0</v>
      </c>
      <c r="G24" s="106">
        <f>'Forecasts by year'!G9</f>
        <v>0</v>
      </c>
      <c r="H24" s="106">
        <f>'Forecasts by year'!H9</f>
        <v>0</v>
      </c>
      <c r="I24" s="188">
        <f t="shared" si="0"/>
        <v>0</v>
      </c>
    </row>
    <row r="25" spans="2:9" s="189" customFormat="1" x14ac:dyDescent="0.25">
      <c r="B25" s="186" t="s">
        <v>98</v>
      </c>
      <c r="C25" s="190"/>
      <c r="D25" s="106">
        <f>'Forecasts by year'!D10</f>
        <v>0</v>
      </c>
      <c r="E25" s="106">
        <f>'Forecasts by year'!E10</f>
        <v>0</v>
      </c>
      <c r="F25" s="106">
        <f>'Forecasts by year'!F10</f>
        <v>0</v>
      </c>
      <c r="G25" s="106">
        <f>'Forecasts by year'!G10</f>
        <v>0</v>
      </c>
      <c r="H25" s="106">
        <f>'Forecasts by year'!H10</f>
        <v>0</v>
      </c>
      <c r="I25" s="188">
        <f t="shared" si="0"/>
        <v>0</v>
      </c>
    </row>
    <row r="26" spans="2:9" s="189" customFormat="1" x14ac:dyDescent="0.25">
      <c r="B26" s="191" t="s">
        <v>111</v>
      </c>
      <c r="C26" s="190"/>
      <c r="D26" s="192">
        <f>'Forecasts by year'!D11</f>
        <v>20150.214142233002</v>
      </c>
      <c r="E26" s="192">
        <f>'Forecasts by year'!E11</f>
        <v>20150.214142233002</v>
      </c>
      <c r="F26" s="192">
        <f>'Forecasts by year'!F11</f>
        <v>20371.866497797564</v>
      </c>
      <c r="G26" s="192">
        <f>'Forecasts by year'!G11</f>
        <v>20843.108513624615</v>
      </c>
      <c r="H26" s="192">
        <f>'Forecasts by year'!H11</f>
        <v>21547.033913279294</v>
      </c>
      <c r="I26" s="188">
        <f>SUM(D26:H26)</f>
        <v>103062.43720916749</v>
      </c>
    </row>
    <row r="27" spans="2:9" customFormat="1" x14ac:dyDescent="0.25">
      <c r="B27" s="193" t="s">
        <v>102</v>
      </c>
      <c r="C27" s="7"/>
      <c r="D27" s="106">
        <f>'Forecasts by year'!D12</f>
        <v>9388.5209966277234</v>
      </c>
      <c r="E27" s="106">
        <f>'Forecasts by year'!E12</f>
        <v>9388.5209966277234</v>
      </c>
      <c r="F27" s="106">
        <f>'Forecasts by year'!F12</f>
        <v>9491.7947275906263</v>
      </c>
      <c r="G27" s="106">
        <f>'Forecasts by year'!G12</f>
        <v>9711.3589232292525</v>
      </c>
      <c r="H27" s="106">
        <f>'Forecasts by year'!H12</f>
        <v>10039.336499450939</v>
      </c>
      <c r="I27" s="188">
        <f>SUM(D27:H27)</f>
        <v>48019.532143526267</v>
      </c>
    </row>
    <row r="28" spans="2:9" customFormat="1" x14ac:dyDescent="0.25">
      <c r="B28" s="193" t="s">
        <v>103</v>
      </c>
      <c r="C28" s="4"/>
      <c r="D28" s="106">
        <f>'Forecasts by year'!D13</f>
        <v>3231.6426837687841</v>
      </c>
      <c r="E28" s="106">
        <f>'Forecasts by year'!E13</f>
        <v>3231.6426837687841</v>
      </c>
      <c r="F28" s="106">
        <f>'Forecasts by year'!F13</f>
        <v>3267.1907532902401</v>
      </c>
      <c r="G28" s="106">
        <f>'Forecasts by year'!G13</f>
        <v>3342.76740979535</v>
      </c>
      <c r="H28" s="106">
        <f>'Forecasts by year'!H13</f>
        <v>3455.66126549613</v>
      </c>
      <c r="I28" s="188">
        <f>SUM(D28:H28)</f>
        <v>16528.904796119288</v>
      </c>
    </row>
    <row r="29" spans="2:9" customFormat="1" x14ac:dyDescent="0.25">
      <c r="B29" s="193" t="s">
        <v>112</v>
      </c>
      <c r="C29" s="4"/>
      <c r="D29" s="106">
        <f>'Forecasts by year'!D14</f>
        <v>2078.2973615111641</v>
      </c>
      <c r="E29" s="106">
        <f>'Forecasts by year'!E14</f>
        <v>2078.2973615111641</v>
      </c>
      <c r="F29" s="106">
        <f>'Forecasts by year'!F14</f>
        <v>2101.1586324877862</v>
      </c>
      <c r="G29" s="106">
        <f>'Forecasts by year'!G14</f>
        <v>2149.7626339744938</v>
      </c>
      <c r="H29" s="106">
        <f>'Forecasts by year'!H14</f>
        <v>2222.3656490331159</v>
      </c>
      <c r="I29" s="188">
        <f>SUM(D29:H29)</f>
        <v>10629.881638517723</v>
      </c>
    </row>
    <row r="30" spans="2:9" customFormat="1" x14ac:dyDescent="0.25">
      <c r="B30" s="194" t="s">
        <v>1</v>
      </c>
      <c r="C30" s="16"/>
      <c r="D30" s="17">
        <f>SUM(D26:D29)</f>
        <v>34848.675184140673</v>
      </c>
      <c r="E30" s="17">
        <f t="shared" ref="E30:H30" si="1">SUM(E26:E29)</f>
        <v>34848.675184140673</v>
      </c>
      <c r="F30" s="17">
        <f t="shared" si="1"/>
        <v>35232.010611166217</v>
      </c>
      <c r="G30" s="17">
        <f t="shared" si="1"/>
        <v>36046.997480623715</v>
      </c>
      <c r="H30" s="17">
        <f t="shared" si="1"/>
        <v>37264.397327259474</v>
      </c>
      <c r="I30" s="18">
        <f>SUM(I26:I29)</f>
        <v>178240.75578733077</v>
      </c>
    </row>
  </sheetData>
  <mergeCells count="3">
    <mergeCell ref="B13:I14"/>
    <mergeCell ref="B18:I19"/>
    <mergeCell ref="D21:H2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 build-up</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2018-04-17T04:25:58Z</dcterms:modified>
</cp:coreProperties>
</file>