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2_Connection Application Related Services\"/>
    </mc:Choice>
  </mc:AlternateContent>
  <xr:revisionPtr revIDLastSave="0" documentId="13_ncr:1_{CDE016C5-D1EC-48E5-B821-CB33F5F3702A}"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calcMode="autoNoTable" iterateCount="1000" iterateDelta="9.9999999999999995E-7" calcOnSave="0"/>
</workbook>
</file>

<file path=xl/calcChain.xml><?xml version="1.0" encoding="utf-8"?>
<calcChain xmlns="http://schemas.openxmlformats.org/spreadsheetml/2006/main">
  <c r="B20" i="9" l="1"/>
  <c r="I15" i="13" l="1"/>
  <c r="I16" i="13"/>
  <c r="I7" i="13"/>
  <c r="I8" i="13"/>
  <c r="I9" i="13"/>
  <c r="I14" i="15"/>
  <c r="H5" i="17" l="1"/>
  <c r="G5" i="17"/>
  <c r="F5" i="17"/>
  <c r="E5" i="17"/>
  <c r="D5" i="17"/>
  <c r="H2" i="17"/>
  <c r="G2" i="17"/>
  <c r="F2" i="17"/>
  <c r="E2" i="17"/>
  <c r="D2" i="17"/>
  <c r="H1" i="17"/>
  <c r="G1" i="17"/>
  <c r="F1" i="17"/>
  <c r="E1" i="17"/>
  <c r="D1" i="17"/>
  <c r="Z7" i="11"/>
  <c r="Y7" i="11"/>
  <c r="I7" i="11"/>
  <c r="H7" i="11"/>
  <c r="I12" i="16" l="1"/>
  <c r="E39" i="17"/>
  <c r="F39" i="17"/>
  <c r="G39" i="17"/>
  <c r="H39" i="17"/>
  <c r="D39" i="17"/>
  <c r="E27" i="17"/>
  <c r="F27" i="17"/>
  <c r="G27" i="17"/>
  <c r="H27" i="17"/>
  <c r="D27" i="17"/>
  <c r="K33" i="17"/>
  <c r="L33" i="17" s="1"/>
  <c r="M33" i="17" s="1"/>
  <c r="N33" i="17" s="1"/>
  <c r="O33" i="17" s="1"/>
  <c r="K32" i="17"/>
  <c r="L32" i="17" s="1"/>
  <c r="M32" i="17" s="1"/>
  <c r="N32" i="17" s="1"/>
  <c r="O32" i="17" s="1"/>
  <c r="K21" i="17"/>
  <c r="L21" i="17" s="1"/>
  <c r="M21" i="17" s="1"/>
  <c r="N21" i="17" s="1"/>
  <c r="O21" i="17" s="1"/>
  <c r="K20" i="17"/>
  <c r="L20" i="17" s="1"/>
  <c r="M20" i="17" s="1"/>
  <c r="N20" i="17" s="1"/>
  <c r="O20" i="17" s="1"/>
  <c r="L5" i="17"/>
  <c r="O1" i="17"/>
  <c r="N1" i="17"/>
  <c r="M1" i="17"/>
  <c r="L1" i="17"/>
  <c r="K1" i="17"/>
  <c r="X8" i="11"/>
  <c r="AA8" i="11"/>
  <c r="C33" i="17" s="1"/>
  <c r="D33" i="17" s="1"/>
  <c r="E33" i="17" s="1"/>
  <c r="F33" i="17" s="1"/>
  <c r="G33" i="17" s="1"/>
  <c r="H33" i="17" s="1"/>
  <c r="AB8" i="11"/>
  <c r="AC8" i="11"/>
  <c r="G8" i="11"/>
  <c r="J8" i="11"/>
  <c r="C21" i="17" s="1"/>
  <c r="D21" i="17" s="1"/>
  <c r="K8" i="11"/>
  <c r="L8" i="11"/>
  <c r="Z8" i="11"/>
  <c r="C32" i="17" s="1"/>
  <c r="D32" i="17" s="1"/>
  <c r="E32" i="17" s="1"/>
  <c r="F32" i="17" s="1"/>
  <c r="G32" i="17" s="1"/>
  <c r="H32" i="17" s="1"/>
  <c r="AD7" i="11"/>
  <c r="I8" i="11"/>
  <c r="C20" i="17" s="1"/>
  <c r="D20" i="17" s="1"/>
  <c r="H8" i="11"/>
  <c r="C19" i="17" s="1"/>
  <c r="D19" i="17" s="1"/>
  <c r="W8" i="11"/>
  <c r="AD8" i="11" l="1"/>
  <c r="C34" i="17" s="1"/>
  <c r="D9" i="17"/>
  <c r="D28" i="16" s="1"/>
  <c r="D10" i="17"/>
  <c r="D29" i="16" s="1"/>
  <c r="E19" i="17"/>
  <c r="D22" i="17"/>
  <c r="E20" i="17"/>
  <c r="E9" i="17" s="1"/>
  <c r="E28" i="16" s="1"/>
  <c r="E21" i="17"/>
  <c r="E10" i="17" s="1"/>
  <c r="E29" i="16" s="1"/>
  <c r="K19" i="17"/>
  <c r="K31" i="17"/>
  <c r="M5" i="17"/>
  <c r="N5" i="17"/>
  <c r="K5" i="17"/>
  <c r="O5" i="17"/>
  <c r="Y8" i="11"/>
  <c r="C31" i="17" s="1"/>
  <c r="D31" i="17" s="1"/>
  <c r="E31" i="17" s="1"/>
  <c r="F31" i="17" s="1"/>
  <c r="M7" i="11"/>
  <c r="I14" i="13"/>
  <c r="I6" i="13"/>
  <c r="G17" i="13"/>
  <c r="H17" i="13"/>
  <c r="G10" i="13"/>
  <c r="H10" i="13"/>
  <c r="G15" i="15"/>
  <c r="H15" i="15"/>
  <c r="H5" i="15"/>
  <c r="I5" i="15" s="1"/>
  <c r="H6" i="15"/>
  <c r="H7" i="15"/>
  <c r="I7" i="15" s="1"/>
  <c r="H8" i="15"/>
  <c r="I8" i="15" s="1"/>
  <c r="H4" i="15"/>
  <c r="I4" i="15" s="1"/>
  <c r="I13" i="15"/>
  <c r="G9" i="15"/>
  <c r="H9" i="15" l="1"/>
  <c r="I6" i="15"/>
  <c r="E34" i="17"/>
  <c r="D8" i="17"/>
  <c r="D27" i="16" s="1"/>
  <c r="E8" i="17"/>
  <c r="E27" i="16" s="1"/>
  <c r="M8" i="11"/>
  <c r="C22" i="17" s="1"/>
  <c r="D34" i="17"/>
  <c r="D11" i="17" s="1"/>
  <c r="D30" i="16" s="1"/>
  <c r="F20" i="17"/>
  <c r="F9" i="17" s="1"/>
  <c r="F28" i="16" s="1"/>
  <c r="L31" i="17"/>
  <c r="K34" i="17"/>
  <c r="G31" i="17"/>
  <c r="F34" i="17"/>
  <c r="F21" i="17"/>
  <c r="F10" i="17" s="1"/>
  <c r="F29" i="16" s="1"/>
  <c r="L19" i="17"/>
  <c r="K22" i="17"/>
  <c r="E22" i="17"/>
  <c r="F19" i="17"/>
  <c r="F8" i="17" s="1"/>
  <c r="F27" i="16" s="1"/>
  <c r="E6" i="8"/>
  <c r="F6" i="8"/>
  <c r="G6" i="8"/>
  <c r="H6" i="8"/>
  <c r="D6" i="8"/>
  <c r="C43" i="8" l="1"/>
  <c r="E11" i="17"/>
  <c r="E30" i="16" s="1"/>
  <c r="G19" i="17"/>
  <c r="G8" i="17" s="1"/>
  <c r="G27" i="16" s="1"/>
  <c r="F22" i="17"/>
  <c r="F11" i="17" s="1"/>
  <c r="F30" i="16" s="1"/>
  <c r="L22" i="17"/>
  <c r="M19" i="17"/>
  <c r="G34" i="17"/>
  <c r="H31" i="17"/>
  <c r="H34" i="17" s="1"/>
  <c r="G21" i="17"/>
  <c r="G10" i="17" s="1"/>
  <c r="G29" i="16" s="1"/>
  <c r="L34" i="17"/>
  <c r="M31" i="17"/>
  <c r="G20" i="17"/>
  <c r="G9" i="17" s="1"/>
  <c r="G28" i="16" s="1"/>
  <c r="F8" i="11"/>
  <c r="D43" i="8" l="1"/>
  <c r="E43" i="8"/>
  <c r="H20" i="17"/>
  <c r="H9" i="17" s="1"/>
  <c r="H28" i="16" s="1"/>
  <c r="I28" i="16" s="1"/>
  <c r="M34" i="17"/>
  <c r="N31" i="17"/>
  <c r="H21" i="17"/>
  <c r="H10" i="17" s="1"/>
  <c r="H29" i="16" s="1"/>
  <c r="I29" i="16" s="1"/>
  <c r="N19" i="17"/>
  <c r="M22" i="17"/>
  <c r="G22" i="17"/>
  <c r="G11" i="17" s="1"/>
  <c r="G30" i="16" s="1"/>
  <c r="H19" i="17"/>
  <c r="H8" i="17" s="1"/>
  <c r="H27" i="16" s="1"/>
  <c r="I27" i="16" s="1"/>
  <c r="F43" i="8" l="1"/>
  <c r="H22" i="17"/>
  <c r="H11" i="17" s="1"/>
  <c r="H30" i="16" s="1"/>
  <c r="N22" i="17"/>
  <c r="O19" i="17"/>
  <c r="O22" i="17" s="1"/>
  <c r="N34" i="17"/>
  <c r="O31" i="17"/>
  <c r="O34" i="17" s="1"/>
  <c r="F15" i="15"/>
  <c r="E15" i="15"/>
  <c r="D15" i="15"/>
  <c r="G43" i="8" l="1"/>
  <c r="I30" i="16"/>
  <c r="I15" i="15"/>
  <c r="E9" i="15"/>
  <c r="D9" i="15"/>
  <c r="H13" i="16"/>
  <c r="G13" i="16"/>
  <c r="F13" i="16"/>
  <c r="E13" i="16"/>
  <c r="I11" i="16"/>
  <c r="F17" i="13"/>
  <c r="E17" i="13"/>
  <c r="D17" i="13"/>
  <c r="F10" i="13"/>
  <c r="E10" i="13"/>
  <c r="D10" i="13"/>
  <c r="E59" i="8" l="1"/>
  <c r="F59" i="8"/>
  <c r="G59" i="8"/>
  <c r="D59" i="8"/>
  <c r="I10" i="13"/>
  <c r="I17" i="13"/>
  <c r="F9" i="15"/>
  <c r="D13" i="16"/>
  <c r="I13" i="16" s="1"/>
  <c r="C59" i="8" l="1"/>
  <c r="I9" i="15"/>
  <c r="D3" i="9" l="1"/>
  <c r="H59" i="8" l="1"/>
  <c r="H43" i="8" l="1"/>
  <c r="H4" i="17" l="1"/>
  <c r="D4" i="17"/>
  <c r="G4" i="17"/>
  <c r="AF7" i="11"/>
  <c r="AF8" i="11" s="1"/>
  <c r="C36" i="17" s="1"/>
  <c r="F4" i="17"/>
  <c r="O7" i="11"/>
  <c r="O8" i="11" s="1"/>
  <c r="C24" i="17" s="1"/>
  <c r="E4" i="17"/>
  <c r="K4" i="17" l="1"/>
  <c r="D36" i="17"/>
  <c r="D24" i="17"/>
  <c r="M4" i="17"/>
  <c r="F36" i="17"/>
  <c r="F24" i="17"/>
  <c r="F13" i="17" s="1"/>
  <c r="F32" i="16" s="1"/>
  <c r="G24" i="17"/>
  <c r="N4" i="17"/>
  <c r="G36" i="17"/>
  <c r="E24" i="17"/>
  <c r="E36" i="17"/>
  <c r="L4" i="17"/>
  <c r="O4" i="17"/>
  <c r="H36" i="17"/>
  <c r="H24" i="17"/>
  <c r="G13" i="17" l="1"/>
  <c r="G32" i="16" s="1"/>
  <c r="H13" i="17"/>
  <c r="H32" i="16" s="1"/>
  <c r="D13" i="17"/>
  <c r="D32" i="16" s="1"/>
  <c r="L24" i="17"/>
  <c r="L36" i="17"/>
  <c r="N36" i="17"/>
  <c r="N24" i="17"/>
  <c r="M24" i="17"/>
  <c r="M36" i="17"/>
  <c r="E13" i="17"/>
  <c r="E32" i="16" s="1"/>
  <c r="O24" i="17"/>
  <c r="O36" i="17"/>
  <c r="K24" i="17"/>
  <c r="K36" i="17"/>
  <c r="I32" i="16" l="1"/>
  <c r="E3" i="17"/>
  <c r="H3" i="17"/>
  <c r="D3" i="17"/>
  <c r="G3" i="17"/>
  <c r="AE7" i="11"/>
  <c r="AG7" i="11" s="1"/>
  <c r="F3" i="17"/>
  <c r="N7" i="11"/>
  <c r="P7" i="11" s="1"/>
  <c r="M3" i="17" l="1"/>
  <c r="F35" i="17"/>
  <c r="F37" i="17" s="1"/>
  <c r="F38" i="17" s="1"/>
  <c r="F40" i="17" s="1"/>
  <c r="F6" i="16" s="1"/>
  <c r="F23" i="17"/>
  <c r="K3" i="17"/>
  <c r="D35" i="17"/>
  <c r="D37" i="17" s="1"/>
  <c r="D38" i="17" s="1"/>
  <c r="D40" i="17" s="1"/>
  <c r="D6" i="16" s="1"/>
  <c r="D23" i="17"/>
  <c r="O3" i="17"/>
  <c r="H35" i="17"/>
  <c r="H37" i="17" s="1"/>
  <c r="H38" i="17" s="1"/>
  <c r="H40" i="17" s="1"/>
  <c r="H6" i="16" s="1"/>
  <c r="H23" i="17"/>
  <c r="G35" i="17"/>
  <c r="G37" i="17" s="1"/>
  <c r="G38" i="17" s="1"/>
  <c r="G40" i="17" s="1"/>
  <c r="G6" i="16" s="1"/>
  <c r="G23" i="17"/>
  <c r="N3" i="17"/>
  <c r="AG8" i="11"/>
  <c r="C37" i="17" s="1"/>
  <c r="AE8" i="11"/>
  <c r="C35" i="17" s="1"/>
  <c r="AH7" i="11"/>
  <c r="AH8" i="11" s="1"/>
  <c r="N8" i="11"/>
  <c r="C23" i="17" s="1"/>
  <c r="P8" i="11"/>
  <c r="C25" i="17" s="1"/>
  <c r="E35" i="17"/>
  <c r="E37" i="17" s="1"/>
  <c r="E38" i="17" s="1"/>
  <c r="E40" i="17" s="1"/>
  <c r="E6" i="16" s="1"/>
  <c r="E23" i="17"/>
  <c r="L3" i="17"/>
  <c r="O23" i="17" l="1"/>
  <c r="O25" i="17" s="1"/>
  <c r="O26" i="17" s="1"/>
  <c r="O35" i="17"/>
  <c r="O37" i="17" s="1"/>
  <c r="O38" i="17" s="1"/>
  <c r="E12" i="17"/>
  <c r="E25" i="17"/>
  <c r="E14" i="17" s="1"/>
  <c r="E33" i="16" s="1"/>
  <c r="N35" i="17"/>
  <c r="N37" i="17" s="1"/>
  <c r="N38" i="17" s="1"/>
  <c r="N23" i="17"/>
  <c r="N25" i="17" s="1"/>
  <c r="N26" i="17" s="1"/>
  <c r="K23" i="17"/>
  <c r="K25" i="17" s="1"/>
  <c r="K26" i="17" s="1"/>
  <c r="K35" i="17"/>
  <c r="K37" i="17" s="1"/>
  <c r="K38" i="17" s="1"/>
  <c r="H9" i="8"/>
  <c r="E9" i="8"/>
  <c r="C38" i="17"/>
  <c r="F9" i="8"/>
  <c r="G9" i="8"/>
  <c r="D9" i="8"/>
  <c r="F25" i="17"/>
  <c r="F14" i="17" s="1"/>
  <c r="F33" i="16" s="1"/>
  <c r="F12" i="17"/>
  <c r="Q7" i="11"/>
  <c r="D25" i="17"/>
  <c r="D14" i="17" s="1"/>
  <c r="D33" i="16" s="1"/>
  <c r="D12" i="17"/>
  <c r="G25" i="17"/>
  <c r="G14" i="17" s="1"/>
  <c r="G33" i="16" s="1"/>
  <c r="G12" i="17"/>
  <c r="L23" i="17"/>
  <c r="L25" i="17" s="1"/>
  <c r="L26" i="17" s="1"/>
  <c r="L35" i="17"/>
  <c r="L37" i="17" s="1"/>
  <c r="L38" i="17" s="1"/>
  <c r="H25" i="17"/>
  <c r="H14" i="17" s="1"/>
  <c r="H33" i="16" s="1"/>
  <c r="H12" i="17"/>
  <c r="I6" i="16"/>
  <c r="M35" i="17"/>
  <c r="M37" i="17" s="1"/>
  <c r="M38" i="17" s="1"/>
  <c r="M23" i="17"/>
  <c r="M25" i="17" s="1"/>
  <c r="M26" i="17" s="1"/>
  <c r="E26" i="17" l="1"/>
  <c r="E28" i="17" s="1"/>
  <c r="E5" i="16" s="1"/>
  <c r="E7" i="16" s="1"/>
  <c r="G15" i="17"/>
  <c r="G31" i="16"/>
  <c r="G34" i="16" s="1"/>
  <c r="I33" i="16"/>
  <c r="F26" i="17"/>
  <c r="F28" i="17" s="1"/>
  <c r="H8" i="8"/>
  <c r="Q8" i="11"/>
  <c r="E31" i="16"/>
  <c r="E34" i="16" s="1"/>
  <c r="E15" i="17"/>
  <c r="H15" i="17"/>
  <c r="H31" i="16"/>
  <c r="H34" i="16" s="1"/>
  <c r="D26" i="17"/>
  <c r="D28" i="17" s="1"/>
  <c r="F15" i="17"/>
  <c r="F31" i="16"/>
  <c r="F34" i="16" s="1"/>
  <c r="H26" i="17"/>
  <c r="H28" i="17" s="1"/>
  <c r="H5" i="16" s="1"/>
  <c r="H7" i="16" s="1"/>
  <c r="G26" i="17"/>
  <c r="G28" i="17" s="1"/>
  <c r="D31" i="16"/>
  <c r="D34" i="16" s="1"/>
  <c r="D15" i="17"/>
  <c r="E16" i="17" l="1"/>
  <c r="D5" i="16"/>
  <c r="D16" i="17"/>
  <c r="C45" i="8"/>
  <c r="I31" i="16"/>
  <c r="I34" i="16" s="1"/>
  <c r="F16" i="17"/>
  <c r="F5" i="16"/>
  <c r="F7" i="16" s="1"/>
  <c r="G16" i="17"/>
  <c r="G5" i="16"/>
  <c r="G7" i="16" s="1"/>
  <c r="D45" i="8"/>
  <c r="D47" i="8" s="1"/>
  <c r="G45" i="8"/>
  <c r="G47" i="8" s="1"/>
  <c r="F8" i="8"/>
  <c r="G8" i="8"/>
  <c r="E8" i="8"/>
  <c r="C26" i="17"/>
  <c r="D8" i="8"/>
  <c r="F45" i="8"/>
  <c r="F47" i="8" s="1"/>
  <c r="E45" i="8"/>
  <c r="E47" i="8" s="1"/>
  <c r="H16" i="17"/>
  <c r="C47" i="8" l="1"/>
  <c r="H45" i="8"/>
  <c r="H47" i="8" s="1"/>
  <c r="D7" i="16"/>
  <c r="I5" i="16"/>
  <c r="I7" i="16" s="1"/>
</calcChain>
</file>

<file path=xl/sharedStrings.xml><?xml version="1.0" encoding="utf-8"?>
<sst xmlns="http://schemas.openxmlformats.org/spreadsheetml/2006/main" count="277" uniqueCount="156">
  <si>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</si>
  <si>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</si>
  <si>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</si>
  <si>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</si>
  <si>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</si>
  <si>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</si>
  <si>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</si>
  <si>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</si>
  <si>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</si>
  <si>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</si>
  <si>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</si>
  <si>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</si>
  <si>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</si>
  <si>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</si>
  <si>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</si>
  <si>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</si>
  <si>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</si>
  <si>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</si>
  <si>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</si>
  <si>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</si>
  <si>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</si>
  <si>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</si>
  <si>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</si>
  <si>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</si>
  <si>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</si>
  <si>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</si>
  <si>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</si>
  <si>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</si>
  <si>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</si>
  <si>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</si>
  <si>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</si>
  <si>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</si>
  <si>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</si>
  <si>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</si>
  <si>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</si>
  <si>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</si>
  <si>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</si>
  <si>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</si>
  <si>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</si>
  <si>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</si>
  <si>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</si>
  <si>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</si>
  <si>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</si>
  <si>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</si>
  <si>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</si>
  <si>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</si>
  <si>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</si>
  <si>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</si>
  <si>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</si>
  <si>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</si>
  <si>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</si>
  <si>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</si>
  <si>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</si>
  <si>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</si>
  <si>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Underground urban residential subdivision</t>
  </si>
  <si>
    <t>Rural overhead subdivision &amp; rural extensions</t>
  </si>
  <si>
    <t>Underground commercial &amp; industrial or rural subdivisions (vacant lots)</t>
  </si>
  <si>
    <t>Hrly Rate</t>
  </si>
  <si>
    <t>Network Service:</t>
  </si>
  <si>
    <t xml:space="preserve">RIN </t>
  </si>
  <si>
    <t>FY16/17</t>
  </si>
  <si>
    <t>FY15/16</t>
  </si>
  <si>
    <t>FY14/15</t>
  </si>
  <si>
    <t>FY19/20</t>
  </si>
  <si>
    <t>FY20/21</t>
  </si>
  <si>
    <t>FY21/22</t>
  </si>
  <si>
    <t>FY23/24</t>
  </si>
  <si>
    <t>Commercial /  Industrial developments and Subtransmission</t>
  </si>
  <si>
    <t>Service description - Subtransmission added to Commercial and Industrial category.</t>
  </si>
  <si>
    <t>Time on Task (Hours)</t>
  </si>
  <si>
    <t>Preliminary service enquiry</t>
  </si>
  <si>
    <t>Basic</t>
  </si>
  <si>
    <t>Complex</t>
  </si>
  <si>
    <t>R2b</t>
  </si>
  <si>
    <t>R3</t>
  </si>
  <si>
    <t xml:space="preserve">
Providing prospective connection applicants with specific information and advice in relation to the connection, process, and requirements associated with establishing a new or altered connection, or a relocation of existing network assets. This service is for initial advice and excludes more detailed investigations/advice which may subsequently be required from Strategic Planning Studies and Analysis and Process Facilitation.</t>
  </si>
  <si>
    <t xml:space="preserve">Connection application related services
Activities includes:
·assessing connection applications or a request to undertake relocation of network assets as contestable works and preparing offers.
·processing preliminary enquiries requiring site specific or written responses.
·undertaking planning studies and associated technical analysis (e.g. power quality investigations) to determine suitable/feasible connection options for further consideration by applicants
·site inspection in order to determine the nature of the connection service sought by the connection applicant and ongoing co-ordination for large projects
·registered participant support services associated with connection arrangements and agreements made under Chapter 5 of the NER. </t>
  </si>
  <si>
    <t>Preliminary Service Enquiry - Basic (hourly rate)</t>
  </si>
  <si>
    <t>Preliminary Service Enquiry - Complex (hourly rate)</t>
  </si>
  <si>
    <t>Asset relocation or streetlighting (not forming part of other categories)</t>
  </si>
  <si>
    <t>Service description - Asset relocation or streetlighting - (not forming part of other categories) added into description.</t>
  </si>
  <si>
    <t xml:space="preserve">Basic </t>
  </si>
  <si>
    <t xml:space="preserve">Existing Service Description (2014-19) </t>
  </si>
  <si>
    <t>Technical Officer</t>
  </si>
  <si>
    <t>Preliminary Service Enquiry</t>
  </si>
  <si>
    <t>Bottom Up Estimation</t>
  </si>
  <si>
    <t>Project Code</t>
  </si>
  <si>
    <t>ACS310 30820</t>
  </si>
  <si>
    <t>FY22/23</t>
  </si>
  <si>
    <t>Operating Costs (on IO's, work orders, cost objects, cost centres)</t>
  </si>
  <si>
    <t>Projected Volumes for FY2019-20 Regulatory Period</t>
  </si>
  <si>
    <t xml:space="preserve">
Preliminary Service Enquiry
Providing prospective connection applicants with specific information and advice in relation to the connection, process, and requirements associated with establishing a new or altered connection, or a relocation of existing network assets. This service is for initial advice and excludes more detailed investigations/advice which may subsequently be required from Strategic Planning Studies and Analysis and Process Facilitation.</t>
  </si>
  <si>
    <t xml:space="preserve">Operating Costs - </t>
  </si>
  <si>
    <t>Historical revenue is referenced from ANS P&amp;L.</t>
  </si>
  <si>
    <t>ACS310 30820 - Preliminary Enquiry Service</t>
  </si>
  <si>
    <t>RIN</t>
  </si>
  <si>
    <t>Basic (Hrs)</t>
  </si>
  <si>
    <t>Complex (Hrs)</t>
  </si>
  <si>
    <t xml:space="preserve"> - </t>
  </si>
  <si>
    <t>Historical costs are referenced from ANS P&amp;L. Inconsistencies exist between recorded operating costs and completed volumes.</t>
  </si>
  <si>
    <t>ANS P&amp;L</t>
  </si>
  <si>
    <t>FY17/18</t>
  </si>
  <si>
    <t>FY18/19</t>
  </si>
  <si>
    <t>FY14/15 operating costs  - N/A</t>
  </si>
  <si>
    <t>FY15/16 operating costs  - Actuals</t>
  </si>
  <si>
    <t>FY17/18 operating costs  - Pro rata based on YTD Dec17 values</t>
  </si>
  <si>
    <t xml:space="preserve">FY18/19 operating costs  - Estimated </t>
  </si>
  <si>
    <t>FY16/17 operating costs  - Actuals</t>
  </si>
  <si>
    <t>Projected Volumes - Hrs</t>
  </si>
  <si>
    <t xml:space="preserve">No Revenue Recorded in ANS P&amp;L Report. Inconsistencies due to reporting requirements.
FY14/15 Historical revenue  - N/A
FY15/16 Historical revenue  - Actuals
FY16/17 Historical revenue  - Actuals
FY17/18 Historical revenue  - Pro rata based on YTD Dec17 values
FY18/19 Historical revenue  - Estimated 
</t>
  </si>
  <si>
    <t>Preliminary Service Enquiry - Basic</t>
  </si>
  <si>
    <t>Preliminary Service Enquiry - Complex</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</si>
  <si>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</si>
  <si>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</si>
  <si>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</si>
  <si>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</si>
  <si>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</si>
  <si>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</si>
  <si>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</si>
  <si>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</si>
  <si>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</si>
  <si>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</si>
  <si>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</si>
  <si>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</si>
  <si>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</si>
  <si>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</si>
  <si>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</si>
  <si>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</si>
  <si>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</si>
  <si>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</si>
  <si>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</si>
  <si>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</si>
  <si>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</si>
  <si>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</si>
  <si>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</si>
  <si>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</si>
  <si>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</si>
  <si>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</si>
  <si>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</si>
  <si>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</si>
  <si>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</si>
  <si>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</si>
  <si>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</si>
  <si>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</si>
  <si>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</si>
  <si>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</si>
  <si>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</si>
  <si>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</si>
  <si>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</si>
  <si>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2.2 Preliminary Service Enquiry</t>
  </si>
  <si>
    <t>Real 2018-19 (including labour escalation)</t>
  </si>
  <si>
    <t>Labour</t>
  </si>
  <si>
    <t>Fleet</t>
  </si>
  <si>
    <t>Total costs before OHDs, non-system and margin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</si>
  <si>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</si>
  <si>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Forecast volumes based on team feedback and historical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</si>
</sst>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4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b/>
      <sz val="10"/>
      <color rgb="FFFF0000"/>
      <name val="Arial"/>
      <family val="2"/>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4" fontId="3" fillId="0" borderId="0" applyFont="0" applyFill="0" applyBorder="0" applyAlignment="0" applyProtection="0"/>
    <xf numFmtId="0" fontId="4" fillId="0" borderId="0"/>
  </cellStyleXfs>
  <cellXfs count="284">
    <xf numFmtId="0" fontId="0" fillId="0" borderId="0" xfId="0"/>
    <xf numFmtId="0" fontId="2" fillId="0" borderId="0" xfId="0" applyFont="1"/>
    <xf numFmtId="0" fontId="7" fillId="5" borderId="3" xfId="0" applyFont="1" applyFill="1" applyBorder="1"/>
    <xf numFmtId="0" fontId="2" fillId="4" borderId="4" xfId="0" applyFont="1" applyFill="1" applyBorder="1" applyAlignment="1">
      <alignment horizontal="left"/>
    </xf>
    <xf numFmtId="0" fontId="2" fillId="4" borderId="4" xfId="0" applyFont="1" applyFill="1" applyBorder="1"/>
    <xf numFmtId="0" fontId="2" fillId="4" borderId="3" xfId="0" applyFont="1" applyFill="1" applyBorder="1"/>
    <xf numFmtId="0" fontId="2" fillId="4" borderId="5" xfId="0"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5" fillId="8" borderId="0" xfId="0" applyFont="1" applyFill="1" applyAlignment="1">
      <alignment horizontal="left"/>
    </xf>
    <xf numFmtId="0" fontId="7" fillId="9" borderId="6" xfId="0" applyFont="1" applyFill="1" applyBorder="1" applyAlignment="1">
      <alignment horizontal="left"/>
    </xf>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2" fillId="0" borderId="8" xfId="0" applyFont="1" applyBorder="1"/>
    <xf numFmtId="0" fontId="2" fillId="0" borderId="6" xfId="0" applyFont="1" applyBorder="1"/>
    <xf numFmtId="0" fontId="10" fillId="8" borderId="8" xfId="0" applyNumberFormat="1" applyFont="1" applyFill="1" applyBorder="1" applyAlignment="1">
      <alignment horizontal="left"/>
    </xf>
    <xf numFmtId="0" fontId="7" fillId="5" borderId="7" xfId="0" applyFont="1" applyFill="1" applyBorder="1" applyAlignment="1">
      <alignment horizont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7" fillId="11"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0" fontId="7" fillId="5" borderId="8" xfId="0" applyFont="1" applyFill="1" applyBorder="1" applyAlignment="1">
      <alignment horizontal="center"/>
    </xf>
    <xf numFmtId="0" fontId="11" fillId="8" borderId="11" xfId="0" applyFont="1" applyFill="1" applyBorder="1"/>
    <xf numFmtId="0" fontId="12" fillId="8" borderId="0" xfId="0" applyFont="1" applyFill="1"/>
    <xf numFmtId="0" fontId="13" fillId="0" borderId="0" xfId="0" applyFont="1"/>
    <xf numFmtId="0" fontId="13" fillId="0" borderId="0" xfId="0" applyFont="1" applyFill="1"/>
    <xf numFmtId="0" fontId="14" fillId="9" borderId="4" xfId="0" applyFont="1" applyFill="1" applyBorder="1"/>
    <xf numFmtId="0" fontId="13" fillId="6" borderId="0" xfId="0" applyFont="1" applyFill="1"/>
    <xf numFmtId="0" fontId="14" fillId="9" borderId="9" xfId="0" applyFont="1" applyFill="1" applyBorder="1"/>
    <xf numFmtId="0" fontId="13" fillId="2" borderId="1" xfId="0" applyFont="1" applyFill="1" applyBorder="1" applyAlignment="1">
      <alignment horizontal="center"/>
    </xf>
    <xf numFmtId="0" fontId="16" fillId="2" borderId="4" xfId="0" applyFont="1" applyFill="1" applyBorder="1" applyAlignment="1">
      <alignment horizontal="center" vertical="center" wrapText="1"/>
    </xf>
    <xf numFmtId="0" fontId="17" fillId="2" borderId="4" xfId="0" applyFont="1" applyFill="1" applyBorder="1" applyAlignment="1">
      <alignment horizontal="center" vertical="center"/>
    </xf>
    <xf numFmtId="169" fontId="13" fillId="7" borderId="5" xfId="0" applyNumberFormat="1" applyFont="1" applyFill="1" applyBorder="1" applyAlignment="1">
      <alignment horizontal="left"/>
    </xf>
    <xf numFmtId="169" fontId="13" fillId="7" borderId="10" xfId="0" applyNumberFormat="1" applyFont="1" applyFill="1" applyBorder="1" applyAlignment="1">
      <alignment horizontal="center"/>
    </xf>
    <xf numFmtId="169" fontId="13" fillId="7" borderId="1" xfId="0" applyNumberFormat="1" applyFont="1" applyFill="1" applyBorder="1" applyAlignment="1">
      <alignment horizontal="left"/>
    </xf>
    <xf numFmtId="169" fontId="13" fillId="7" borderId="4" xfId="0" applyNumberFormat="1" applyFont="1" applyFill="1" applyBorder="1" applyAlignment="1">
      <alignment horizontal="center"/>
    </xf>
    <xf numFmtId="169" fontId="13" fillId="7" borderId="3" xfId="0" applyNumberFormat="1" applyFont="1" applyFill="1" applyBorder="1" applyAlignment="1">
      <alignment horizontal="left"/>
    </xf>
    <xf numFmtId="169" fontId="13" fillId="3" borderId="3" xfId="0" applyNumberFormat="1" applyFont="1" applyFill="1" applyBorder="1" applyAlignment="1">
      <alignment horizontal="center"/>
    </xf>
    <xf numFmtId="169" fontId="13" fillId="3" borderId="4" xfId="0" applyNumberFormat="1" applyFont="1" applyFill="1" applyBorder="1" applyAlignment="1">
      <alignment horizontal="center" vertical="center"/>
    </xf>
    <xf numFmtId="169" fontId="13" fillId="7" borderId="4" xfId="0" applyNumberFormat="1" applyFont="1" applyFill="1" applyBorder="1" applyAlignment="1">
      <alignment horizontal="left"/>
    </xf>
    <xf numFmtId="0" fontId="14" fillId="9" borderId="8" xfId="0" applyFont="1" applyFill="1" applyBorder="1" applyAlignment="1">
      <alignment horizontal="left" vertical="center"/>
    </xf>
    <xf numFmtId="0" fontId="15" fillId="7" borderId="8" xfId="0" applyFont="1" applyFill="1" applyBorder="1" applyAlignment="1">
      <alignment horizontal="left"/>
    </xf>
    <xf numFmtId="0" fontId="15" fillId="7" borderId="0" xfId="0" applyFont="1" applyFill="1" applyBorder="1" applyAlignment="1">
      <alignment horizontal="left"/>
    </xf>
    <xf numFmtId="0" fontId="11" fillId="8" borderId="10" xfId="0" applyFont="1" applyFill="1" applyBorder="1"/>
    <xf numFmtId="0" fontId="12" fillId="8" borderId="0" xfId="0" applyFont="1" applyFill="1" applyBorder="1"/>
    <xf numFmtId="0" fontId="12" fillId="8" borderId="2" xfId="0" applyFont="1" applyFill="1" applyBorder="1"/>
    <xf numFmtId="0" fontId="13" fillId="7" borderId="0" xfId="0" applyFont="1" applyFill="1" applyBorder="1" applyAlignment="1">
      <alignment horizontal="left" vertical="top" wrapText="1"/>
    </xf>
    <xf numFmtId="0" fontId="11" fillId="8" borderId="0" xfId="0" applyFont="1" applyFill="1"/>
    <xf numFmtId="0" fontId="13" fillId="7" borderId="0" xfId="0" applyFont="1" applyFill="1" applyBorder="1" applyAlignment="1">
      <alignment horizontal="left" wrapText="1"/>
    </xf>
    <xf numFmtId="0" fontId="13" fillId="7" borderId="0" xfId="0" applyFont="1" applyFill="1" applyBorder="1" applyAlignment="1">
      <alignment horizontal="left"/>
    </xf>
    <xf numFmtId="0" fontId="13" fillId="0" borderId="0" xfId="0" applyFont="1" applyAlignment="1">
      <alignment horizontal="left"/>
    </xf>
    <xf numFmtId="0" fontId="13" fillId="0" borderId="0" xfId="0" applyFont="1" applyFill="1" applyBorder="1" applyAlignment="1">
      <alignment horizontal="left"/>
    </xf>
    <xf numFmtId="0" fontId="14" fillId="2" borderId="3" xfId="0" applyFont="1" applyFill="1" applyBorder="1"/>
    <xf numFmtId="0" fontId="13" fillId="7" borderId="0" xfId="0" applyFont="1" applyFill="1" applyAlignment="1">
      <alignment horizontal="left"/>
    </xf>
    <xf numFmtId="0" fontId="14" fillId="2" borderId="1" xfId="0" applyFont="1" applyFill="1" applyBorder="1"/>
    <xf numFmtId="0" fontId="14" fillId="9" borderId="6" xfId="0" applyFont="1" applyFill="1" applyBorder="1" applyAlignment="1">
      <alignment horizontal="left"/>
    </xf>
    <xf numFmtId="0" fontId="14" fillId="9" borderId="7" xfId="0" applyFont="1" applyFill="1" applyBorder="1" applyAlignment="1">
      <alignment horizontal="right"/>
    </xf>
    <xf numFmtId="0" fontId="14" fillId="9" borderId="8" xfId="0" applyFont="1" applyFill="1" applyBorder="1" applyAlignment="1">
      <alignment horizontal="right"/>
    </xf>
    <xf numFmtId="167" fontId="18" fillId="0" borderId="0" xfId="2" applyNumberFormat="1" applyFont="1"/>
    <xf numFmtId="167" fontId="14" fillId="2" borderId="7" xfId="2" applyNumberFormat="1" applyFont="1" applyFill="1" applyBorder="1"/>
    <xf numFmtId="10" fontId="13" fillId="0" borderId="0" xfId="1" applyNumberFormat="1" applyFont="1"/>
    <xf numFmtId="10" fontId="13" fillId="0" borderId="0" xfId="0" applyNumberFormat="1" applyFont="1"/>
    <xf numFmtId="170" fontId="13" fillId="0" borderId="0" xfId="1" applyNumberFormat="1" applyFont="1"/>
    <xf numFmtId="0" fontId="11" fillId="8" borderId="6" xfId="0" applyFont="1" applyFill="1" applyBorder="1" applyAlignment="1">
      <alignment horizontal="left"/>
    </xf>
    <xf numFmtId="0" fontId="15" fillId="0" borderId="0" xfId="0" applyFont="1"/>
    <xf numFmtId="0" fontId="14" fillId="2" borderId="6" xfId="0" applyFont="1" applyFill="1" applyBorder="1" applyAlignment="1">
      <alignment horizontal="left"/>
    </xf>
    <xf numFmtId="0" fontId="14" fillId="2" borderId="7" xfId="0" applyFont="1" applyFill="1" applyBorder="1" applyAlignment="1">
      <alignment horizontal="right"/>
    </xf>
    <xf numFmtId="0" fontId="14" fillId="2" borderId="8" xfId="0" applyFont="1" applyFill="1" applyBorder="1" applyAlignment="1">
      <alignment horizontal="right"/>
    </xf>
    <xf numFmtId="168" fontId="18" fillId="0" borderId="0" xfId="3" applyNumberFormat="1" applyFont="1" applyAlignment="1"/>
    <xf numFmtId="171" fontId="14" fillId="2" borderId="7" xfId="2" applyNumberFormat="1" applyFont="1" applyFill="1" applyBorder="1" applyAlignment="1"/>
    <xf numFmtId="168" fontId="19" fillId="0" borderId="0" xfId="3" applyNumberFormat="1" applyFont="1" applyAlignment="1">
      <alignment horizontal="right"/>
    </xf>
    <xf numFmtId="168" fontId="19" fillId="0" borderId="0" xfId="3" applyNumberFormat="1" applyFont="1" applyAlignment="1">
      <alignment horizontal="center" vertical="center"/>
    </xf>
    <xf numFmtId="0" fontId="7" fillId="2" borderId="6" xfId="0" applyFont="1" applyFill="1" applyBorder="1" applyAlignment="1">
      <alignment horizontal="left"/>
    </xf>
    <xf numFmtId="0" fontId="20" fillId="0" borderId="0" xfId="0" applyFont="1"/>
    <xf numFmtId="0" fontId="21" fillId="8" borderId="11" xfId="0" applyFont="1" applyFill="1" applyBorder="1"/>
    <xf numFmtId="0" fontId="22" fillId="8" borderId="12" xfId="0" applyFont="1" applyFill="1" applyBorder="1"/>
    <xf numFmtId="0" fontId="23" fillId="5" borderId="4" xfId="0" applyFont="1" applyFill="1" applyBorder="1"/>
    <xf numFmtId="0" fontId="23" fillId="5" borderId="4" xfId="0" applyFont="1" applyFill="1" applyBorder="1" applyAlignment="1">
      <alignment horizontal="center"/>
    </xf>
    <xf numFmtId="0" fontId="23" fillId="5" borderId="5" xfId="0" applyFont="1" applyFill="1" applyBorder="1" applyAlignment="1">
      <alignment horizontal="right"/>
    </xf>
    <xf numFmtId="0" fontId="24" fillId="4" borderId="4" xfId="0" applyFont="1" applyFill="1" applyBorder="1"/>
    <xf numFmtId="9" fontId="20" fillId="0" borderId="0" xfId="0" applyNumberFormat="1" applyFont="1" applyAlignment="1">
      <alignment horizontal="center"/>
    </xf>
    <xf numFmtId="0" fontId="23" fillId="0" borderId="0" xfId="0" applyFont="1" applyFill="1" applyBorder="1"/>
    <xf numFmtId="0" fontId="26" fillId="0" borderId="0" xfId="0" applyFont="1" applyFill="1" applyBorder="1"/>
    <xf numFmtId="167" fontId="23" fillId="0" borderId="0" xfId="2" applyNumberFormat="1" applyFont="1" applyFill="1" applyBorder="1"/>
    <xf numFmtId="0" fontId="21" fillId="8" borderId="8" xfId="0" applyFont="1" applyFill="1" applyBorder="1"/>
    <xf numFmtId="0" fontId="22" fillId="8" borderId="0" xfId="0" applyFont="1" applyFill="1"/>
    <xf numFmtId="3" fontId="24" fillId="10" borderId="4" xfId="0" applyNumberFormat="1" applyFont="1" applyFill="1" applyBorder="1"/>
    <xf numFmtId="3" fontId="24" fillId="4" borderId="4" xfId="0" applyNumberFormat="1" applyFont="1" applyFill="1" applyBorder="1"/>
    <xf numFmtId="0" fontId="20" fillId="0" borderId="6" xfId="0" applyFont="1" applyBorder="1"/>
    <xf numFmtId="0" fontId="23" fillId="5" borderId="6" xfId="0" applyFont="1" applyFill="1" applyBorder="1" applyAlignment="1">
      <alignment horizontal="left"/>
    </xf>
    <xf numFmtId="0" fontId="24" fillId="0" borderId="0" xfId="0" applyFont="1"/>
    <xf numFmtId="0" fontId="25" fillId="0" borderId="0" xfId="0" applyFont="1"/>
    <xf numFmtId="0" fontId="27" fillId="4" borderId="10" xfId="0" applyFont="1" applyFill="1" applyBorder="1" applyAlignment="1">
      <alignment vertical="top" wrapText="1"/>
    </xf>
    <xf numFmtId="0" fontId="27" fillId="4" borderId="1" xfId="0" applyFont="1" applyFill="1" applyBorder="1" applyAlignment="1">
      <alignment vertical="top" wrapText="1"/>
    </xf>
    <xf numFmtId="0" fontId="27" fillId="4" borderId="8" xfId="0" applyFont="1" applyFill="1" applyBorder="1" applyAlignment="1">
      <alignment vertical="top" wrapText="1"/>
    </xf>
    <xf numFmtId="0" fontId="27" fillId="4" borderId="0" xfId="0" applyFont="1" applyFill="1" applyBorder="1" applyAlignment="1">
      <alignment vertical="top" wrapText="1"/>
    </xf>
    <xf numFmtId="0" fontId="27" fillId="4" borderId="8" xfId="0" applyFont="1" applyFill="1" applyBorder="1" applyAlignment="1">
      <alignment horizontal="left" vertical="top" wrapText="1"/>
    </xf>
    <xf numFmtId="0" fontId="27" fillId="4" borderId="0" xfId="0" applyFont="1" applyFill="1" applyBorder="1" applyAlignment="1">
      <alignment horizontal="left" vertical="top" wrapText="1"/>
    </xf>
    <xf numFmtId="0" fontId="24" fillId="4" borderId="8" xfId="0" quotePrefix="1" applyFont="1" applyFill="1" applyBorder="1" applyAlignment="1">
      <alignment vertical="top"/>
    </xf>
    <xf numFmtId="0" fontId="24" fillId="4" borderId="0" xfId="0" applyFont="1" applyFill="1" applyBorder="1" applyAlignment="1">
      <alignment vertical="top"/>
    </xf>
    <xf numFmtId="0" fontId="23" fillId="5" borderId="4" xfId="0" applyFont="1" applyFill="1" applyBorder="1" applyAlignment="1">
      <alignment horizontal="left"/>
    </xf>
    <xf numFmtId="0" fontId="23" fillId="5" borderId="4" xfId="0" applyFont="1" applyFill="1" applyBorder="1" applyAlignment="1">
      <alignment horizontal="right"/>
    </xf>
    <xf numFmtId="0" fontId="24" fillId="10" borderId="4" xfId="0" applyFont="1" applyFill="1" applyBorder="1"/>
    <xf numFmtId="0" fontId="24" fillId="4" borderId="4" xfId="0" quotePrefix="1" applyFont="1" applyFill="1" applyBorder="1"/>
    <xf numFmtId="0" fontId="5" fillId="8" borderId="0" xfId="0" applyFont="1" applyFill="1" applyAlignment="1">
      <alignment horizontal="left"/>
    </xf>
    <xf numFmtId="0" fontId="5" fillId="8" borderId="0" xfId="0" applyFont="1" applyFill="1" applyBorder="1" applyAlignment="1">
      <alignment horizontal="left"/>
    </xf>
    <xf numFmtId="0" fontId="28" fillId="8" borderId="0" xfId="0" applyFont="1" applyFill="1"/>
    <xf numFmtId="0" fontId="29" fillId="8" borderId="0" xfId="0" applyFont="1" applyFill="1"/>
    <xf numFmtId="0" fontId="30" fillId="0" borderId="0" xfId="0" applyFont="1"/>
    <xf numFmtId="0" fontId="31" fillId="0" borderId="0" xfId="0" applyFont="1"/>
    <xf numFmtId="0" fontId="31" fillId="10" borderId="4" xfId="0" applyFont="1" applyFill="1" applyBorder="1" applyAlignment="1">
      <alignment horizontal="left"/>
    </xf>
    <xf numFmtId="0" fontId="31" fillId="10" borderId="4" xfId="0" applyFont="1" applyFill="1" applyBorder="1" applyAlignment="1">
      <alignment wrapText="1"/>
    </xf>
    <xf numFmtId="167" fontId="31" fillId="10" borderId="4" xfId="2" applyNumberFormat="1" applyFont="1" applyFill="1" applyBorder="1" applyAlignment="1">
      <alignment horizontal="right"/>
    </xf>
    <xf numFmtId="167" fontId="31" fillId="10" borderId="4" xfId="2" applyNumberFormat="1" applyFont="1" applyFill="1" applyBorder="1"/>
    <xf numFmtId="0" fontId="31" fillId="10" borderId="4" xfId="0" applyFont="1" applyFill="1" applyBorder="1"/>
    <xf numFmtId="3" fontId="31" fillId="10" borderId="4" xfId="0" applyNumberFormat="1" applyFont="1" applyFill="1" applyBorder="1"/>
    <xf numFmtId="3" fontId="31" fillId="4" borderId="4" xfId="0" applyNumberFormat="1" applyFont="1" applyFill="1" applyBorder="1"/>
    <xf numFmtId="0" fontId="33" fillId="0" borderId="0" xfId="0" applyFont="1"/>
    <xf numFmtId="0" fontId="32" fillId="5" borderId="6" xfId="0" applyFont="1" applyFill="1" applyBorder="1" applyAlignment="1">
      <alignment horizontal="left"/>
    </xf>
    <xf numFmtId="0" fontId="32" fillId="5" borderId="12" xfId="0" applyFont="1" applyFill="1" applyBorder="1"/>
    <xf numFmtId="0" fontId="35" fillId="5" borderId="12" xfId="0" applyFont="1" applyFill="1" applyBorder="1"/>
    <xf numFmtId="0" fontId="31" fillId="4" borderId="0" xfId="0" quotePrefix="1" applyFont="1" applyFill="1" applyBorder="1" applyAlignment="1">
      <alignment vertical="top"/>
    </xf>
    <xf numFmtId="0" fontId="31" fillId="4" borderId="0" xfId="0" applyFont="1" applyFill="1" applyBorder="1" applyAlignment="1">
      <alignment vertical="top"/>
    </xf>
    <xf numFmtId="0" fontId="7" fillId="2" borderId="6" xfId="0" applyFont="1" applyFill="1" applyBorder="1"/>
    <xf numFmtId="0" fontId="5" fillId="8" borderId="8" xfId="0" applyFont="1" applyFill="1" applyBorder="1" applyAlignment="1"/>
    <xf numFmtId="0" fontId="5" fillId="8" borderId="0" xfId="0" applyFont="1" applyFill="1" applyBorder="1" applyAlignment="1"/>
    <xf numFmtId="169" fontId="7" fillId="9" borderId="2" xfId="0" applyNumberFormat="1" applyFont="1" applyFill="1" applyBorder="1" applyAlignment="1">
      <alignment horizontal="left"/>
    </xf>
    <xf numFmtId="3"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0" fontId="2" fillId="0" borderId="1" xfId="0" applyFont="1" applyBorder="1"/>
    <xf numFmtId="10" fontId="0" fillId="0" borderId="0" xfId="1" applyNumberFormat="1" applyFont="1"/>
    <xf numFmtId="10" fontId="0" fillId="0" borderId="0" xfId="0" applyNumberFormat="1"/>
    <xf numFmtId="0" fontId="37"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36" fillId="0" borderId="0" xfId="0" applyFont="1"/>
    <xf numFmtId="0" fontId="7" fillId="0" borderId="8" xfId="0" applyFont="1" applyFill="1" applyBorder="1"/>
    <xf numFmtId="0" fontId="38" fillId="4" borderId="5" xfId="0" applyFont="1" applyFill="1" applyBorder="1"/>
    <xf numFmtId="0" fontId="6" fillId="4" borderId="5" xfId="0" applyFont="1" applyFill="1" applyBorder="1"/>
    <xf numFmtId="166" fontId="39"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9" fillId="5" borderId="4" xfId="3" applyFont="1" applyFill="1" applyBorder="1"/>
    <xf numFmtId="0" fontId="6" fillId="4" borderId="4" xfId="0" applyFont="1" applyFill="1" applyBorder="1" applyAlignment="1">
      <alignment horizontal="left"/>
    </xf>
    <xf numFmtId="166" fontId="40"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6" fillId="4" borderId="3" xfId="0" applyFont="1" applyFill="1" applyBorder="1"/>
    <xf numFmtId="167" fontId="6" fillId="10" borderId="5" xfId="2" applyNumberFormat="1" applyFont="1" applyFill="1" applyBorder="1" applyAlignment="1">
      <alignment horizontal="center"/>
    </xf>
    <xf numFmtId="3" fontId="25" fillId="11" borderId="4" xfId="0" applyNumberFormat="1" applyFont="1" applyFill="1" applyBorder="1"/>
    <xf numFmtId="3" fontId="23" fillId="5" borderId="4" xfId="0" applyNumberFormat="1" applyFont="1" applyFill="1" applyBorder="1"/>
    <xf numFmtId="0" fontId="23" fillId="11" borderId="4" xfId="0" applyFont="1" applyFill="1" applyBorder="1"/>
    <xf numFmtId="167" fontId="24" fillId="10" borderId="4" xfId="2" applyNumberFormat="1" applyFont="1" applyFill="1" applyBorder="1" applyAlignment="1">
      <alignment horizontal="right"/>
    </xf>
    <xf numFmtId="167" fontId="24" fillId="10" borderId="4" xfId="2" applyNumberFormat="1" applyFont="1" applyFill="1" applyBorder="1" applyAlignment="1">
      <alignment horizontal="center"/>
    </xf>
    <xf numFmtId="167" fontId="25" fillId="11" borderId="4" xfId="2" applyNumberFormat="1" applyFont="1" applyFill="1" applyBorder="1"/>
    <xf numFmtId="167" fontId="24" fillId="4" borderId="4" xfId="2" applyNumberFormat="1" applyFont="1" applyFill="1" applyBorder="1" applyAlignment="1">
      <alignment horizontal="center"/>
    </xf>
    <xf numFmtId="0" fontId="26" fillId="5" borderId="4" xfId="0" applyFont="1" applyFill="1" applyBorder="1"/>
    <xf numFmtId="167" fontId="23" fillId="5" borderId="4" xfId="2" applyNumberFormat="1" applyFont="1" applyFill="1" applyBorder="1"/>
    <xf numFmtId="0" fontId="32" fillId="11" borderId="4" xfId="0" applyFont="1" applyFill="1" applyBorder="1" applyAlignment="1">
      <alignment horizontal="left"/>
    </xf>
    <xf numFmtId="0" fontId="32" fillId="11" borderId="4" xfId="0" applyFont="1" applyFill="1" applyBorder="1" applyAlignment="1">
      <alignment horizontal="center"/>
    </xf>
    <xf numFmtId="0" fontId="32" fillId="11" borderId="4" xfId="0" applyFont="1" applyFill="1" applyBorder="1" applyAlignment="1">
      <alignment horizontal="right"/>
    </xf>
    <xf numFmtId="0" fontId="31" fillId="4" borderId="4" xfId="0" applyFont="1" applyFill="1" applyBorder="1"/>
    <xf numFmtId="3" fontId="33" fillId="11" borderId="4" xfId="0" applyNumberFormat="1" applyFont="1" applyFill="1" applyBorder="1"/>
    <xf numFmtId="0" fontId="31" fillId="4" borderId="4" xfId="0" quotePrefix="1" applyFont="1" applyFill="1" applyBorder="1"/>
    <xf numFmtId="0" fontId="32" fillId="11" borderId="4" xfId="0" applyFont="1" applyFill="1" applyBorder="1"/>
    <xf numFmtId="0" fontId="32" fillId="5" borderId="4" xfId="0" applyFont="1" applyFill="1" applyBorder="1"/>
    <xf numFmtId="3" fontId="32" fillId="5" borderId="4" xfId="0" applyNumberFormat="1" applyFont="1" applyFill="1" applyBorder="1"/>
    <xf numFmtId="167" fontId="33" fillId="11" borderId="4" xfId="2" applyNumberFormat="1" applyFont="1" applyFill="1" applyBorder="1"/>
    <xf numFmtId="167" fontId="32" fillId="5" borderId="4" xfId="2" applyNumberFormat="1" applyFont="1" applyFill="1" applyBorder="1"/>
    <xf numFmtId="0" fontId="7" fillId="5" borderId="4" xfId="0" applyFont="1" applyFill="1" applyBorder="1" applyAlignment="1">
      <alignment horizontal="left"/>
    </xf>
    <xf numFmtId="0" fontId="7" fillId="5" borderId="4" xfId="0" applyFont="1" applyFill="1" applyBorder="1" applyAlignment="1">
      <alignment horizontal="center"/>
    </xf>
    <xf numFmtId="0" fontId="7" fillId="5" borderId="4" xfId="0" applyFont="1" applyFill="1" applyBorder="1" applyAlignment="1">
      <alignment horizontal="right"/>
    </xf>
    <xf numFmtId="3" fontId="6" fillId="11" borderId="4" xfId="0" applyNumberFormat="1" applyFont="1" applyFill="1" applyBorder="1"/>
    <xf numFmtId="3" fontId="7" fillId="5" borderId="4" xfId="0" applyNumberFormat="1" applyFont="1" applyFill="1" applyBorder="1"/>
    <xf numFmtId="167" fontId="6" fillId="11" borderId="4" xfId="2" applyNumberFormat="1" applyFont="1" applyFill="1" applyBorder="1"/>
    <xf numFmtId="167" fontId="7" fillId="5" borderId="4" xfId="2" applyNumberFormat="1" applyFont="1" applyFill="1" applyBorder="1"/>
    <xf numFmtId="0" fontId="2" fillId="7" borderId="0" xfId="0" quotePrefix="1" applyFont="1" applyFill="1" applyBorder="1" applyAlignment="1">
      <alignment horizontal="left" vertical="top" wrapText="1"/>
    </xf>
    <xf numFmtId="0" fontId="13" fillId="7" borderId="1" xfId="0" applyFont="1" applyFill="1" applyBorder="1" applyAlignment="1">
      <alignment horizontal="left" wrapText="1"/>
    </xf>
    <xf numFmtId="0" fontId="13" fillId="7" borderId="0" xfId="0" applyFont="1" applyFill="1" applyBorder="1" applyAlignment="1">
      <alignment horizontal="left" wrapText="1"/>
    </xf>
    <xf numFmtId="0" fontId="13" fillId="7" borderId="0" xfId="0" quotePrefix="1" applyFont="1" applyFill="1" applyBorder="1" applyAlignment="1">
      <alignment horizontal="left" vertical="top" wrapText="1"/>
    </xf>
    <xf numFmtId="0" fontId="13" fillId="7" borderId="0" xfId="0" applyFont="1" applyFill="1" applyBorder="1" applyAlignment="1">
      <alignment horizontal="left" vertical="top" wrapText="1"/>
    </xf>
    <xf numFmtId="0" fontId="14" fillId="9" borderId="9" xfId="0" applyFont="1" applyFill="1" applyBorder="1" applyAlignment="1">
      <alignment horizontal="left" vertical="center"/>
    </xf>
    <xf numFmtId="0" fontId="14" fillId="9" borderId="7" xfId="0" applyFont="1" applyFill="1" applyBorder="1" applyAlignment="1">
      <alignment horizontal="left" vertical="center"/>
    </xf>
    <xf numFmtId="0" fontId="7" fillId="9" borderId="9" xfId="0" applyFont="1" applyFill="1" applyBorder="1" applyAlignment="1">
      <alignment horizontal="left" vertical="center"/>
    </xf>
    <xf numFmtId="169" fontId="18" fillId="7" borderId="2" xfId="0" applyNumberFormat="1" applyFont="1" applyFill="1" applyBorder="1" applyAlignment="1">
      <alignment horizontal="left"/>
    </xf>
    <xf numFmtId="169" fontId="18" fillId="7" borderId="3" xfId="0" applyNumberFormat="1" applyFont="1" applyFill="1" applyBorder="1" applyAlignment="1">
      <alignment horizontal="left"/>
    </xf>
    <xf numFmtId="0" fontId="15" fillId="7" borderId="5" xfId="0" applyNumberFormat="1" applyFont="1" applyFill="1" applyBorder="1" applyAlignment="1">
      <alignment horizontal="left" wrapText="1"/>
    </xf>
    <xf numFmtId="0" fontId="15" fillId="7" borderId="2" xfId="0" applyNumberFormat="1" applyFont="1" applyFill="1" applyBorder="1" applyAlignment="1">
      <alignment horizontal="left" wrapText="1"/>
    </xf>
    <xf numFmtId="0" fontId="13" fillId="7" borderId="1" xfId="0" applyFont="1" applyFill="1" applyBorder="1" applyAlignment="1">
      <alignment horizontal="left" vertical="top" wrapText="1"/>
    </xf>
    <xf numFmtId="0" fontId="9"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7" fillId="4" borderId="10" xfId="0" quotePrefix="1" applyFont="1" applyFill="1" applyBorder="1" applyAlignment="1">
      <alignment horizontal="left" vertical="top" wrapText="1"/>
    </xf>
    <xf numFmtId="0" fontId="24" fillId="4" borderId="1" xfId="0" quotePrefix="1" applyFont="1" applyFill="1" applyBorder="1" applyAlignment="1">
      <alignment horizontal="left" vertical="top" wrapText="1"/>
    </xf>
    <xf numFmtId="0" fontId="24" fillId="4" borderId="8" xfId="0" quotePrefix="1" applyFont="1" applyFill="1" applyBorder="1" applyAlignment="1">
      <alignment horizontal="left" vertical="top" wrapText="1"/>
    </xf>
    <xf numFmtId="0" fontId="24" fillId="4" borderId="0" xfId="0" quotePrefix="1" applyFont="1" applyFill="1" applyBorder="1" applyAlignment="1">
      <alignment horizontal="left" vertical="top" wrapText="1"/>
    </xf>
    <xf numFmtId="2" fontId="5" fillId="13" borderId="0" xfId="0" applyNumberFormat="1" applyFont="1" applyFill="1" applyAlignment="1">
      <alignment horizontal="center"/>
    </xf>
    <xf numFmtId="0" fontId="5" fillId="12" borderId="0" xfId="0" applyFont="1" applyFill="1" applyBorder="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34" fillId="4" borderId="1" xfId="0" applyFont="1" applyFill="1" applyBorder="1" applyAlignment="1">
      <alignment horizontal="left" vertical="top" wrapText="1"/>
    </xf>
    <xf numFmtId="0" fontId="34" fillId="4" borderId="0" xfId="0" applyFont="1" applyFill="1" applyBorder="1" applyAlignment="1">
      <alignment horizontal="left" vertical="top" wrapText="1"/>
    </xf>
    <xf numFmtId="0" fontId="31" fillId="4" borderId="1" xfId="0" quotePrefix="1" applyFont="1" applyFill="1" applyBorder="1" applyAlignment="1">
      <alignment horizontal="left" vertical="top" wrapText="1"/>
    </xf>
    <xf numFmtId="0" fontId="31" fillId="4" borderId="0" xfId="0" quotePrefix="1" applyFont="1" applyFill="1" applyBorder="1" applyAlignment="1">
      <alignment horizontal="left" vertical="top" wrapText="1"/>
    </xf>
    <xf numFmtId="10" fontId="37" fillId="14" borderId="12" xfId="0" applyNumberFormat="1" applyFont="1" applyFill="1" applyBorder="1" applyAlignment="1">
      <alignment horizontal="center"/>
    </xf>
    <xf numFmtId="10" fontId="37"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6" fillId="9" borderId="8" xfId="0" applyFont="1" applyFill="1" applyBorder="1" applyAlignment="1">
      <alignment horizontal="left"/>
    </xf>
    <xf numFmtId="0" fontId="6" fillId="9" borderId="0" xfId="0" applyFont="1" applyFill="1" applyBorder="1" applyAlignment="1">
      <alignment horizontal="left"/>
    </xf>
    <xf numFmtId="0" fontId="23" fillId="5" borderId="5" xfId="0" applyFont="1" applyFill="1" applyBorder="1"/>
    <xf numFmtId="0" fontId="26" fillId="5" borderId="2" xfId="0" applyFont="1" applyFill="1" applyBorder="1"/>
    <xf numFmtId="0" fontId="26" fillId="5" borderId="3" xfId="0" applyFont="1" applyFill="1" applyBorder="1"/>
    <xf numFmtId="166" fontId="40"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A6A6A6"/>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0"/>
  <sheetViews>
    <sheetView showGridLines="0" tabSelected="1" zoomScale="90" zoomScaleNormal="90" workbookViewId="0">
      <selection activeCell="H59" sqref="H59"/>
    </sheetView>
  </sheetViews>
  <sheetFormatPr defaultColWidth="9.140625" defaultRowHeight="12.75" x14ac:dyDescent="0.2"/>
  <cols>
    <col min="1" max="1" width="2.42578125" style="72" customWidth="1"/>
    <col min="2" max="2" width="41.85546875" style="72" customWidth="1"/>
    <col min="3" max="3" width="17.7109375" style="72" customWidth="1"/>
    <col min="4" max="4" width="14.28515625" style="72" customWidth="1"/>
    <col min="5" max="5" width="13.85546875" style="72" customWidth="1"/>
    <col min="6" max="6" width="14" style="72" customWidth="1"/>
    <col min="7" max="7" width="12.85546875" style="72" customWidth="1"/>
    <col min="8" max="8" width="13.28515625" style="72" customWidth="1"/>
    <col min="9" max="9" width="11.5703125" style="72" customWidth="1"/>
    <col min="10" max="16384" width="9.140625" style="72"/>
  </cols>
  <sheetData>
    <row r="2" spans="2:19" x14ac:dyDescent="0.2">
      <c r="B2" s="70" t="s">
        <v>7</v>
      </c>
      <c r="C2" s="71"/>
      <c r="D2" s="71"/>
      <c r="E2" s="71"/>
      <c r="F2" s="71"/>
      <c r="G2" s="71"/>
      <c r="H2" s="71"/>
      <c r="O2" s="73"/>
      <c r="P2" s="73"/>
      <c r="Q2" s="73"/>
      <c r="R2" s="73"/>
      <c r="S2" s="73"/>
    </row>
    <row r="3" spans="2:19" ht="75.75" customHeight="1" x14ac:dyDescent="0.2">
      <c r="B3" s="74" t="s">
        <v>58</v>
      </c>
      <c r="C3" s="246" t="s">
        <v>70</v>
      </c>
      <c r="D3" s="247"/>
      <c r="E3" s="247"/>
      <c r="F3" s="247"/>
      <c r="G3" s="247"/>
      <c r="H3" s="247"/>
      <c r="M3" s="75"/>
      <c r="N3" s="75"/>
      <c r="O3" s="73"/>
      <c r="P3" s="73"/>
      <c r="Q3" s="73"/>
      <c r="R3" s="73"/>
      <c r="S3" s="73"/>
    </row>
    <row r="4" spans="2:19" ht="55.5" customHeight="1" x14ac:dyDescent="0.2">
      <c r="B4" s="76"/>
      <c r="C4" s="77"/>
      <c r="D4" s="78" t="s">
        <v>54</v>
      </c>
      <c r="E4" s="78" t="s">
        <v>55</v>
      </c>
      <c r="F4" s="78" t="s">
        <v>56</v>
      </c>
      <c r="G4" s="78" t="s">
        <v>67</v>
      </c>
      <c r="H4" s="78" t="s">
        <v>79</v>
      </c>
      <c r="M4" s="75"/>
      <c r="N4" s="75"/>
      <c r="O4" s="73"/>
      <c r="P4" s="73"/>
      <c r="Q4" s="73"/>
      <c r="R4" s="73"/>
      <c r="S4" s="73"/>
    </row>
    <row r="5" spans="2:19" x14ac:dyDescent="0.2">
      <c r="B5" s="74" t="s">
        <v>12</v>
      </c>
      <c r="C5" s="77"/>
      <c r="D5" s="79" t="s">
        <v>57</v>
      </c>
      <c r="E5" s="79" t="s">
        <v>57</v>
      </c>
      <c r="F5" s="79" t="s">
        <v>57</v>
      </c>
      <c r="G5" s="79" t="s">
        <v>57</v>
      </c>
      <c r="H5" s="79" t="s">
        <v>57</v>
      </c>
      <c r="M5" s="75"/>
      <c r="N5" s="75"/>
      <c r="O5" s="73"/>
      <c r="P5" s="73"/>
      <c r="Q5" s="73"/>
      <c r="R5" s="73"/>
      <c r="S5" s="73"/>
    </row>
    <row r="6" spans="2:19" x14ac:dyDescent="0.2">
      <c r="B6" s="241" t="s">
        <v>40</v>
      </c>
      <c r="C6" s="80" t="s">
        <v>71</v>
      </c>
      <c r="D6" s="81">
        <f>180.41</f>
        <v>180.41</v>
      </c>
      <c r="E6" s="81">
        <f t="shared" ref="E6:H6" si="0">180.41</f>
        <v>180.41</v>
      </c>
      <c r="F6" s="81">
        <f t="shared" si="0"/>
        <v>180.41</v>
      </c>
      <c r="G6" s="81">
        <f t="shared" si="0"/>
        <v>180.41</v>
      </c>
      <c r="H6" s="81">
        <f t="shared" si="0"/>
        <v>180.41</v>
      </c>
      <c r="M6" s="75"/>
      <c r="N6" s="75"/>
      <c r="O6" s="73"/>
      <c r="P6" s="73"/>
      <c r="Q6" s="73"/>
      <c r="R6" s="73"/>
      <c r="S6" s="73"/>
    </row>
    <row r="7" spans="2:19" x14ac:dyDescent="0.2">
      <c r="B7" s="242"/>
      <c r="C7" s="82" t="s">
        <v>72</v>
      </c>
      <c r="D7" s="83">
        <v>193.22</v>
      </c>
      <c r="E7" s="83">
        <v>193.22</v>
      </c>
      <c r="F7" s="83">
        <v>193.22</v>
      </c>
      <c r="G7" s="83">
        <v>193.22</v>
      </c>
      <c r="H7" s="83">
        <v>193.22</v>
      </c>
      <c r="M7" s="75"/>
      <c r="N7" s="75"/>
      <c r="O7" s="73"/>
      <c r="P7" s="73"/>
      <c r="Q7" s="73"/>
      <c r="R7" s="73"/>
      <c r="S7" s="73"/>
    </row>
    <row r="8" spans="2:19" x14ac:dyDescent="0.2">
      <c r="B8" s="243" t="s">
        <v>112</v>
      </c>
      <c r="C8" s="84" t="s">
        <v>71</v>
      </c>
      <c r="D8" s="85">
        <f>'Proposed price'!Q8</f>
        <v>212.70961481276012</v>
      </c>
      <c r="E8" s="86">
        <f>'Proposed price'!Q8</f>
        <v>212.70961481276012</v>
      </c>
      <c r="F8" s="85">
        <f>'Proposed price'!Q8</f>
        <v>212.70961481276012</v>
      </c>
      <c r="G8" s="86">
        <f>'Proposed price'!Q8</f>
        <v>212.70961481276012</v>
      </c>
      <c r="H8" s="85">
        <f>'Proposed price'!Q7</f>
        <v>212.70961481276012</v>
      </c>
      <c r="O8" s="73"/>
      <c r="P8" s="73"/>
      <c r="Q8" s="73"/>
      <c r="R8" s="73"/>
      <c r="S8" s="73"/>
    </row>
    <row r="9" spans="2:19" x14ac:dyDescent="0.2">
      <c r="B9" s="242"/>
      <c r="C9" s="87" t="s">
        <v>72</v>
      </c>
      <c r="D9" s="85">
        <f>'Proposed price'!AH8</f>
        <v>239.25091780307636</v>
      </c>
      <c r="E9" s="86">
        <f>'Proposed price'!AH8</f>
        <v>239.25091780307636</v>
      </c>
      <c r="F9" s="85">
        <f>'Proposed price'!AH8</f>
        <v>239.25091780307636</v>
      </c>
      <c r="G9" s="86">
        <f>'Proposed price'!AH8</f>
        <v>239.25091780307636</v>
      </c>
      <c r="H9" s="85">
        <f>'Proposed price'!AH8</f>
        <v>239.25091780307636</v>
      </c>
      <c r="O9" s="73"/>
      <c r="P9" s="73"/>
      <c r="Q9" s="73"/>
      <c r="R9" s="73"/>
      <c r="S9" s="73"/>
    </row>
    <row r="10" spans="2:19" x14ac:dyDescent="0.2">
      <c r="B10" s="88" t="s">
        <v>46</v>
      </c>
      <c r="C10" s="244" t="s">
        <v>85</v>
      </c>
      <c r="D10" s="245"/>
      <c r="E10" s="89"/>
      <c r="F10" s="90"/>
      <c r="G10" s="90"/>
      <c r="H10" s="90"/>
      <c r="O10" s="73"/>
      <c r="P10" s="73"/>
      <c r="Q10" s="73"/>
      <c r="R10" s="73"/>
      <c r="S10" s="73"/>
    </row>
    <row r="11" spans="2:19" x14ac:dyDescent="0.2">
      <c r="B11" s="91" t="s">
        <v>5</v>
      </c>
      <c r="C11" s="92"/>
      <c r="D11" s="92"/>
      <c r="E11" s="93"/>
      <c r="F11" s="93"/>
      <c r="G11" s="93"/>
      <c r="H11" s="93"/>
      <c r="O11" s="73"/>
      <c r="P11" s="73"/>
      <c r="Q11" s="73"/>
      <c r="R11" s="73"/>
      <c r="S11" s="73"/>
    </row>
    <row r="12" spans="2:19" ht="96.75" customHeight="1" x14ac:dyDescent="0.2">
      <c r="B12" s="248" t="s">
        <v>91</v>
      </c>
      <c r="C12" s="248"/>
      <c r="D12" s="248"/>
      <c r="E12" s="248"/>
      <c r="F12" s="248"/>
      <c r="G12" s="248"/>
      <c r="H12" s="248"/>
      <c r="O12" s="73"/>
      <c r="P12" s="73"/>
      <c r="Q12" s="73"/>
      <c r="R12" s="73"/>
      <c r="S12" s="73"/>
    </row>
    <row r="13" spans="2:19" x14ac:dyDescent="0.2">
      <c r="B13" s="94"/>
      <c r="C13" s="94"/>
      <c r="D13" s="94"/>
      <c r="E13" s="94"/>
      <c r="F13" s="94"/>
      <c r="G13" s="94"/>
      <c r="H13" s="94"/>
      <c r="O13" s="73"/>
      <c r="P13" s="73"/>
      <c r="Q13" s="73"/>
      <c r="R13" s="73"/>
      <c r="S13" s="73"/>
    </row>
    <row r="14" spans="2:19" x14ac:dyDescent="0.2">
      <c r="O14" s="73"/>
      <c r="P14" s="73"/>
      <c r="Q14" s="73"/>
      <c r="R14" s="73"/>
      <c r="S14" s="73"/>
    </row>
    <row r="15" spans="2:19" x14ac:dyDescent="0.2">
      <c r="B15" s="95" t="s">
        <v>33</v>
      </c>
      <c r="C15" s="71"/>
      <c r="D15" s="71"/>
      <c r="E15" s="71"/>
      <c r="F15" s="71"/>
      <c r="G15" s="71"/>
      <c r="H15" s="71"/>
      <c r="O15" s="73"/>
      <c r="P15" s="73"/>
      <c r="Q15" s="73"/>
      <c r="R15" s="73"/>
      <c r="S15" s="73"/>
    </row>
    <row r="16" spans="2:19" x14ac:dyDescent="0.2">
      <c r="B16" s="238"/>
      <c r="C16" s="238"/>
      <c r="D16" s="238"/>
      <c r="E16" s="238"/>
      <c r="F16" s="238"/>
      <c r="G16" s="238"/>
      <c r="H16" s="238"/>
    </row>
    <row r="17" spans="2:9" ht="135" customHeight="1" x14ac:dyDescent="0.2">
      <c r="B17" s="236" t="s">
        <v>154</v>
      </c>
      <c r="C17" s="236"/>
      <c r="D17" s="236"/>
      <c r="E17" s="236"/>
      <c r="F17" s="236"/>
      <c r="G17" s="236"/>
      <c r="H17" s="236"/>
      <c r="I17" s="73"/>
    </row>
    <row r="18" spans="2:9" x14ac:dyDescent="0.2">
      <c r="B18" s="97"/>
      <c r="C18" s="97"/>
      <c r="D18" s="97"/>
      <c r="E18" s="97"/>
      <c r="F18" s="97"/>
      <c r="G18" s="97"/>
      <c r="H18" s="97"/>
    </row>
    <row r="19" spans="2:9" x14ac:dyDescent="0.2">
      <c r="B19" s="98"/>
      <c r="C19" s="98"/>
      <c r="D19" s="98"/>
      <c r="E19" s="98"/>
      <c r="F19" s="98"/>
      <c r="G19" s="98"/>
      <c r="H19" s="98"/>
    </row>
    <row r="20" spans="2:9" x14ac:dyDescent="0.2">
      <c r="B20" s="95" t="s">
        <v>41</v>
      </c>
      <c r="C20" s="71"/>
      <c r="D20" s="71"/>
      <c r="E20" s="71"/>
      <c r="F20" s="71"/>
      <c r="G20" s="71"/>
      <c r="H20" s="71"/>
    </row>
    <row r="21" spans="2:9" x14ac:dyDescent="0.2">
      <c r="B21" s="238" t="s">
        <v>68</v>
      </c>
      <c r="C21" s="238"/>
      <c r="D21" s="238"/>
      <c r="E21" s="238"/>
      <c r="F21" s="238"/>
      <c r="G21" s="238"/>
      <c r="H21" s="238"/>
    </row>
    <row r="22" spans="2:9" x14ac:dyDescent="0.2">
      <c r="B22" s="239" t="s">
        <v>80</v>
      </c>
      <c r="C22" s="239"/>
      <c r="D22" s="239"/>
      <c r="E22" s="239"/>
      <c r="F22" s="239"/>
      <c r="G22" s="239"/>
      <c r="H22" s="239"/>
    </row>
    <row r="23" spans="2:9" x14ac:dyDescent="0.2">
      <c r="B23" s="239"/>
      <c r="C23" s="239"/>
      <c r="D23" s="239"/>
      <c r="E23" s="239"/>
      <c r="F23" s="239"/>
      <c r="G23" s="239"/>
      <c r="H23" s="239"/>
    </row>
    <row r="24" spans="2:9" x14ac:dyDescent="0.2">
      <c r="B24" s="239"/>
      <c r="C24" s="240"/>
      <c r="D24" s="240"/>
      <c r="E24" s="240"/>
      <c r="F24" s="240"/>
      <c r="G24" s="240"/>
      <c r="H24" s="240"/>
    </row>
    <row r="25" spans="2:9" x14ac:dyDescent="0.2">
      <c r="B25" s="96"/>
      <c r="C25" s="96"/>
      <c r="D25" s="96"/>
      <c r="E25" s="96"/>
      <c r="F25" s="96"/>
      <c r="G25" s="96"/>
      <c r="H25" s="96"/>
    </row>
    <row r="26" spans="2:9" x14ac:dyDescent="0.2">
      <c r="B26" s="238"/>
      <c r="C26" s="238"/>
      <c r="D26" s="238"/>
      <c r="E26" s="238"/>
      <c r="F26" s="238"/>
      <c r="G26" s="238"/>
      <c r="H26" s="238"/>
    </row>
    <row r="27" spans="2:9" x14ac:dyDescent="0.2">
      <c r="B27" s="97"/>
      <c r="C27" s="97"/>
      <c r="D27" s="97"/>
      <c r="E27" s="97"/>
      <c r="F27" s="97"/>
      <c r="G27" s="97"/>
      <c r="H27" s="97"/>
    </row>
    <row r="28" spans="2:9" x14ac:dyDescent="0.2">
      <c r="B28" s="97"/>
      <c r="C28" s="97"/>
      <c r="D28" s="97"/>
      <c r="E28" s="97"/>
      <c r="F28" s="97"/>
      <c r="G28" s="97"/>
      <c r="H28" s="97"/>
    </row>
    <row r="29" spans="2:9" x14ac:dyDescent="0.2">
      <c r="B29" s="97"/>
      <c r="C29" s="97"/>
      <c r="D29" s="97"/>
      <c r="E29" s="97"/>
      <c r="F29" s="97"/>
      <c r="G29" s="97"/>
      <c r="H29" s="97"/>
    </row>
    <row r="30" spans="2:9" x14ac:dyDescent="0.2">
      <c r="B30" s="97"/>
      <c r="C30" s="97"/>
      <c r="D30" s="97"/>
      <c r="E30" s="97"/>
      <c r="F30" s="97"/>
      <c r="G30" s="97"/>
      <c r="H30" s="97"/>
    </row>
    <row r="31" spans="2:9" x14ac:dyDescent="0.2">
      <c r="B31" s="99"/>
      <c r="C31" s="99"/>
      <c r="D31" s="99"/>
      <c r="E31" s="99"/>
      <c r="F31" s="99"/>
      <c r="G31" s="99"/>
      <c r="H31" s="99"/>
      <c r="I31" s="73"/>
    </row>
    <row r="32" spans="2:9" x14ac:dyDescent="0.2">
      <c r="B32" s="95" t="s">
        <v>6</v>
      </c>
    </row>
    <row r="33" spans="2:8" x14ac:dyDescent="0.2">
      <c r="B33" s="100" t="s">
        <v>13</v>
      </c>
      <c r="C33" s="101" t="s">
        <v>28</v>
      </c>
      <c r="D33" s="101"/>
      <c r="E33" s="101"/>
      <c r="F33" s="101"/>
      <c r="G33" s="101"/>
      <c r="H33" s="101"/>
    </row>
    <row r="34" spans="2:8" x14ac:dyDescent="0.2">
      <c r="B34" s="102" t="s">
        <v>44</v>
      </c>
      <c r="C34" s="101" t="s">
        <v>50</v>
      </c>
      <c r="D34" s="101"/>
      <c r="E34" s="101"/>
      <c r="F34" s="101"/>
      <c r="G34" s="101"/>
      <c r="H34" s="101"/>
    </row>
    <row r="35" spans="2:8" x14ac:dyDescent="0.2">
      <c r="B35" s="102" t="s">
        <v>45</v>
      </c>
      <c r="C35" s="101" t="s">
        <v>51</v>
      </c>
      <c r="D35" s="101"/>
      <c r="E35" s="101"/>
      <c r="F35" s="101"/>
      <c r="G35" s="101"/>
      <c r="H35" s="101"/>
    </row>
    <row r="36" spans="2:8" x14ac:dyDescent="0.2">
      <c r="B36" s="102" t="s">
        <v>14</v>
      </c>
      <c r="C36" s="101" t="s">
        <v>29</v>
      </c>
      <c r="D36" s="101"/>
      <c r="E36" s="101"/>
      <c r="F36" s="101"/>
      <c r="G36" s="101"/>
      <c r="H36" s="101"/>
    </row>
    <row r="39" spans="2:8" x14ac:dyDescent="0.2">
      <c r="B39" s="95" t="s">
        <v>34</v>
      </c>
      <c r="C39" s="71"/>
      <c r="D39" s="71"/>
      <c r="E39" s="71"/>
      <c r="F39" s="71"/>
      <c r="G39" s="71"/>
      <c r="H39" s="71"/>
    </row>
    <row r="41" spans="2:8" x14ac:dyDescent="0.2">
      <c r="B41" s="103"/>
      <c r="C41" s="104" t="s">
        <v>35</v>
      </c>
      <c r="D41" s="104" t="s">
        <v>36</v>
      </c>
      <c r="E41" s="104" t="s">
        <v>37</v>
      </c>
      <c r="F41" s="104" t="s">
        <v>39</v>
      </c>
      <c r="G41" s="104" t="s">
        <v>38</v>
      </c>
      <c r="H41" s="105" t="s">
        <v>1</v>
      </c>
    </row>
    <row r="42" spans="2:8" x14ac:dyDescent="0.2">
      <c r="C42" s="106"/>
      <c r="D42" s="106"/>
      <c r="E42" s="106"/>
      <c r="F42" s="106"/>
      <c r="G42" s="106"/>
      <c r="H42" s="106"/>
    </row>
    <row r="43" spans="2:8" x14ac:dyDescent="0.2">
      <c r="B43" s="171" t="s">
        <v>113</v>
      </c>
      <c r="C43" s="107">
        <f>'Forecast Revenue - Costs'!D30</f>
        <v>3843.2582397654392</v>
      </c>
      <c r="D43" s="107">
        <f>'Forecast Revenue - Costs'!E30</f>
        <v>3843.2582397654392</v>
      </c>
      <c r="E43" s="107">
        <f>'Forecast Revenue - Costs'!F30</f>
        <v>3879.0223764277043</v>
      </c>
      <c r="F43" s="107">
        <f>'Forecast Revenue - Costs'!G30</f>
        <v>3955.0584005525689</v>
      </c>
      <c r="G43" s="107">
        <f>'Forecast Revenue - Costs'!H30</f>
        <v>4068.6384440813954</v>
      </c>
      <c r="H43" s="107">
        <f>SUM(C43:G43)</f>
        <v>19589.235700592548</v>
      </c>
    </row>
    <row r="44" spans="2:8" x14ac:dyDescent="0.2">
      <c r="C44" s="108"/>
      <c r="D44" s="109"/>
      <c r="E44" s="108"/>
      <c r="F44" s="108"/>
      <c r="G44" s="108"/>
    </row>
    <row r="45" spans="2:8" x14ac:dyDescent="0.2">
      <c r="B45" s="171" t="s">
        <v>114</v>
      </c>
      <c r="C45" s="107">
        <f>SUM('Forecast Revenue - Costs'!D31:D33)</f>
        <v>2803.4432345205269</v>
      </c>
      <c r="D45" s="107">
        <f>SUM('Forecast Revenue - Costs'!E31:E33)</f>
        <v>2803.4432345205269</v>
      </c>
      <c r="E45" s="107">
        <f>SUM('Forecast Revenue - Costs'!F31:F33)</f>
        <v>2829.5311840439017</v>
      </c>
      <c r="F45" s="107">
        <f>SUM('Forecast Revenue - Costs'!G31:G33)</f>
        <v>2884.9952367081596</v>
      </c>
      <c r="G45" s="107">
        <f>SUM('Forecast Revenue - Costs'!H31:H33)</f>
        <v>2967.8455644100177</v>
      </c>
      <c r="H45" s="107">
        <f>SUM(C45:G45)</f>
        <v>14289.258454203133</v>
      </c>
    </row>
    <row r="46" spans="2:8" x14ac:dyDescent="0.2">
      <c r="C46" s="108"/>
      <c r="D46" s="109"/>
      <c r="E46" s="108"/>
      <c r="F46" s="108"/>
      <c r="G46" s="108"/>
    </row>
    <row r="47" spans="2:8" x14ac:dyDescent="0.2">
      <c r="B47" s="171" t="s">
        <v>115</v>
      </c>
      <c r="C47" s="107">
        <f t="shared" ref="C47:H47" si="1">+C43+C45</f>
        <v>6646.7014742859665</v>
      </c>
      <c r="D47" s="107">
        <f t="shared" si="1"/>
        <v>6646.7014742859665</v>
      </c>
      <c r="E47" s="107">
        <f t="shared" si="1"/>
        <v>6708.553560471606</v>
      </c>
      <c r="F47" s="107">
        <f t="shared" si="1"/>
        <v>6840.0536372607285</v>
      </c>
      <c r="G47" s="107">
        <f t="shared" si="1"/>
        <v>7036.4840084914131</v>
      </c>
      <c r="H47" s="107">
        <f t="shared" si="1"/>
        <v>33878.494154795684</v>
      </c>
    </row>
    <row r="48" spans="2:8" x14ac:dyDescent="0.2">
      <c r="C48" s="110"/>
      <c r="D48" s="110"/>
      <c r="E48" s="110"/>
      <c r="F48" s="110"/>
      <c r="G48" s="110"/>
    </row>
    <row r="49" spans="2:9" x14ac:dyDescent="0.2">
      <c r="B49" s="111" t="s">
        <v>6</v>
      </c>
    </row>
    <row r="50" spans="2:9" ht="14.25" customHeight="1" x14ac:dyDescent="0.2">
      <c r="B50" s="237"/>
      <c r="C50" s="237"/>
      <c r="D50" s="237"/>
      <c r="E50" s="237"/>
      <c r="F50" s="237"/>
      <c r="G50" s="237"/>
      <c r="H50" s="237"/>
    </row>
    <row r="51" spans="2:9" x14ac:dyDescent="0.2">
      <c r="B51" s="238"/>
      <c r="C51" s="238"/>
      <c r="D51" s="238"/>
      <c r="E51" s="238"/>
      <c r="F51" s="238"/>
      <c r="G51" s="238"/>
      <c r="H51" s="238"/>
      <c r="I51" s="73"/>
    </row>
    <row r="52" spans="2:9" ht="27.75" customHeight="1" x14ac:dyDescent="0.2">
      <c r="B52" s="238"/>
      <c r="C52" s="238"/>
      <c r="D52" s="238"/>
      <c r="E52" s="238"/>
      <c r="F52" s="238"/>
      <c r="G52" s="238"/>
      <c r="H52" s="238"/>
    </row>
    <row r="55" spans="2:9" x14ac:dyDescent="0.2">
      <c r="B55" s="95" t="s">
        <v>90</v>
      </c>
      <c r="C55" s="71"/>
      <c r="D55" s="71"/>
      <c r="E55" s="71"/>
      <c r="F55" s="71"/>
      <c r="G55" s="71"/>
      <c r="H55" s="71"/>
    </row>
    <row r="56" spans="2:9" x14ac:dyDescent="0.2">
      <c r="B56" s="112"/>
    </row>
    <row r="57" spans="2:9" x14ac:dyDescent="0.2">
      <c r="B57" s="113"/>
      <c r="C57" s="114" t="s">
        <v>35</v>
      </c>
      <c r="D57" s="114" t="s">
        <v>36</v>
      </c>
      <c r="E57" s="114" t="s">
        <v>37</v>
      </c>
      <c r="F57" s="114" t="s">
        <v>39</v>
      </c>
      <c r="G57" s="114" t="s">
        <v>38</v>
      </c>
      <c r="H57" s="115" t="s">
        <v>1</v>
      </c>
    </row>
    <row r="58" spans="2:9" x14ac:dyDescent="0.2">
      <c r="C58" s="116"/>
      <c r="D58" s="116"/>
      <c r="E58" s="116"/>
      <c r="F58" s="116"/>
      <c r="G58" s="116"/>
      <c r="H58" s="116"/>
    </row>
    <row r="59" spans="2:9" x14ac:dyDescent="0.2">
      <c r="B59" s="120" t="s">
        <v>108</v>
      </c>
      <c r="C59" s="117">
        <f>'Forecast Revenue - Costs'!D13</f>
        <v>30</v>
      </c>
      <c r="D59" s="117">
        <f>'Forecast Revenue - Costs'!E13</f>
        <v>30</v>
      </c>
      <c r="E59" s="117">
        <f>'Forecast Revenue - Costs'!F13</f>
        <v>30</v>
      </c>
      <c r="F59" s="117">
        <f>'Forecast Revenue - Costs'!G13</f>
        <v>30</v>
      </c>
      <c r="G59" s="117">
        <f>'Forecast Revenue - Costs'!H13</f>
        <v>30</v>
      </c>
      <c r="H59" s="117">
        <f>SUM(C59:G59)</f>
        <v>150</v>
      </c>
    </row>
    <row r="60" spans="2:9" x14ac:dyDescent="0.2">
      <c r="C60" s="118"/>
      <c r="D60" s="118"/>
      <c r="E60" s="118"/>
      <c r="F60" s="118"/>
      <c r="G60" s="118"/>
      <c r="H60" s="119"/>
    </row>
  </sheetData>
  <mergeCells count="13">
    <mergeCell ref="B6:B7"/>
    <mergeCell ref="B8:B9"/>
    <mergeCell ref="C10:D10"/>
    <mergeCell ref="C3:H3"/>
    <mergeCell ref="B16:H16"/>
    <mergeCell ref="B12:H12"/>
    <mergeCell ref="B17:H17"/>
    <mergeCell ref="B50:H52"/>
    <mergeCell ref="B21:H21"/>
    <mergeCell ref="B22:H22"/>
    <mergeCell ref="B23:H23"/>
    <mergeCell ref="B24:H24"/>
    <mergeCell ref="B26:H26"/>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3" sqref="D3:K3"/>
    </sheetView>
  </sheetViews>
  <sheetFormatPr defaultColWidth="9.140625" defaultRowHeight="12.75" x14ac:dyDescent="0.2"/>
  <cols>
    <col min="1" max="1" width="2.28515625" style="1" customWidth="1"/>
    <col min="2" max="2" width="2.42578125" style="33" customWidth="1"/>
    <col min="3" max="3" width="10.140625" style="33" customWidth="1"/>
    <col min="4" max="9" width="13.140625" style="33" customWidth="1"/>
    <col min="10" max="11" width="9.140625" style="33"/>
    <col min="12" max="12" width="5.28515625" style="33" customWidth="1"/>
    <col min="13" max="13" width="2.42578125" style="1" customWidth="1"/>
    <col min="14" max="16384" width="9.140625" style="1"/>
  </cols>
  <sheetData>
    <row r="1" spans="2:14" ht="9" customHeight="1" x14ac:dyDescent="0.2"/>
    <row r="2" spans="2:14" ht="18" customHeight="1" x14ac:dyDescent="0.2">
      <c r="B2" s="31" t="s">
        <v>15</v>
      </c>
      <c r="C2" s="31"/>
      <c r="D2" s="31"/>
      <c r="E2" s="31"/>
      <c r="F2" s="31"/>
      <c r="G2" s="31"/>
      <c r="H2" s="31"/>
      <c r="I2" s="31"/>
      <c r="J2" s="31"/>
      <c r="K2" s="31"/>
    </row>
    <row r="3" spans="2:14" x14ac:dyDescent="0.2">
      <c r="B3" s="27" t="s">
        <v>0</v>
      </c>
      <c r="C3" s="32"/>
      <c r="D3" s="277" t="str">
        <f>'AER Summary'!C3</f>
        <v>Preliminary service enquiry</v>
      </c>
      <c r="E3" s="278"/>
      <c r="F3" s="278"/>
      <c r="G3" s="278"/>
      <c r="H3" s="278"/>
      <c r="I3" s="278"/>
      <c r="J3" s="278"/>
      <c r="K3" s="278"/>
      <c r="N3" s="25"/>
    </row>
    <row r="4" spans="2:14" x14ac:dyDescent="0.2">
      <c r="N4" s="25"/>
    </row>
    <row r="5" spans="2:14" x14ac:dyDescent="0.2">
      <c r="B5" s="251" t="s">
        <v>82</v>
      </c>
      <c r="C5" s="251"/>
      <c r="D5" s="251"/>
      <c r="E5" s="251"/>
      <c r="F5" s="251"/>
      <c r="G5" s="251"/>
      <c r="H5" s="251"/>
      <c r="I5" s="251"/>
      <c r="J5" s="251"/>
      <c r="K5" s="251"/>
      <c r="N5" s="25"/>
    </row>
    <row r="6" spans="2:14" ht="103.5" customHeight="1" x14ac:dyDescent="0.2">
      <c r="B6" s="252" t="s">
        <v>75</v>
      </c>
      <c r="C6" s="253"/>
      <c r="D6" s="253"/>
      <c r="E6" s="253"/>
      <c r="F6" s="253"/>
      <c r="G6" s="253"/>
      <c r="H6" s="253"/>
      <c r="I6" s="253"/>
      <c r="J6" s="253"/>
      <c r="K6" s="253"/>
      <c r="N6" s="25"/>
    </row>
    <row r="9" spans="2:14" x14ac:dyDescent="0.2">
      <c r="B9" s="251" t="s">
        <v>42</v>
      </c>
      <c r="C9" s="251"/>
      <c r="D9" s="251"/>
      <c r="E9" s="251"/>
      <c r="F9" s="251"/>
      <c r="G9" s="251"/>
      <c r="H9" s="251"/>
      <c r="I9" s="251"/>
      <c r="J9" s="251"/>
      <c r="K9" s="251"/>
    </row>
    <row r="10" spans="2:14" ht="15" customHeight="1" x14ac:dyDescent="0.2">
      <c r="B10" s="250" t="s">
        <v>76</v>
      </c>
      <c r="C10" s="250"/>
      <c r="D10" s="250"/>
      <c r="E10" s="250"/>
      <c r="F10" s="250"/>
      <c r="G10" s="250"/>
      <c r="H10" s="250"/>
      <c r="I10" s="250"/>
      <c r="J10" s="250"/>
      <c r="K10" s="250"/>
    </row>
    <row r="11" spans="2:14" ht="24.75" customHeight="1" x14ac:dyDescent="0.2">
      <c r="B11" s="254"/>
      <c r="C11" s="254"/>
      <c r="D11" s="254"/>
      <c r="E11" s="254"/>
      <c r="F11" s="254"/>
      <c r="G11" s="254"/>
      <c r="H11" s="254"/>
      <c r="I11" s="254"/>
      <c r="J11" s="254"/>
      <c r="K11" s="254"/>
      <c r="L11" s="35"/>
      <c r="M11" s="26"/>
      <c r="N11" s="26"/>
    </row>
    <row r="12" spans="2:14" x14ac:dyDescent="0.2">
      <c r="B12" s="254"/>
      <c r="C12" s="254"/>
      <c r="D12" s="254"/>
      <c r="E12" s="254"/>
      <c r="F12" s="254"/>
      <c r="G12" s="254"/>
      <c r="H12" s="254"/>
      <c r="I12" s="254"/>
      <c r="J12" s="254"/>
      <c r="K12" s="254"/>
      <c r="L12" s="35"/>
      <c r="M12" s="26"/>
      <c r="N12" s="26"/>
    </row>
    <row r="13" spans="2:14" x14ac:dyDescent="0.2">
      <c r="B13" s="254"/>
      <c r="C13" s="254"/>
      <c r="D13" s="254"/>
      <c r="E13" s="254"/>
      <c r="F13" s="254"/>
      <c r="G13" s="254"/>
      <c r="H13" s="254"/>
      <c r="I13" s="254"/>
      <c r="J13" s="254"/>
      <c r="K13" s="254"/>
      <c r="L13" s="35"/>
      <c r="M13" s="26"/>
      <c r="N13" s="26"/>
    </row>
    <row r="14" spans="2:14" ht="48" customHeight="1" x14ac:dyDescent="0.2">
      <c r="B14" s="254"/>
      <c r="C14" s="254"/>
      <c r="D14" s="254"/>
      <c r="E14" s="254"/>
      <c r="F14" s="254"/>
      <c r="G14" s="254"/>
      <c r="H14" s="254"/>
      <c r="I14" s="254"/>
      <c r="J14" s="254"/>
      <c r="K14" s="254"/>
      <c r="L14" s="35"/>
      <c r="M14" s="26"/>
      <c r="N14" s="26"/>
    </row>
    <row r="15" spans="2:14" x14ac:dyDescent="0.2">
      <c r="B15" s="254"/>
      <c r="C15" s="254"/>
      <c r="D15" s="254"/>
      <c r="E15" s="254"/>
      <c r="F15" s="254"/>
      <c r="G15" s="254"/>
      <c r="H15" s="254"/>
      <c r="I15" s="254"/>
      <c r="J15" s="254"/>
      <c r="K15" s="254"/>
      <c r="L15" s="35"/>
      <c r="M15" s="26"/>
      <c r="N15" s="26"/>
    </row>
    <row r="16" spans="2:14" x14ac:dyDescent="0.2">
      <c r="B16" s="254"/>
      <c r="C16" s="254"/>
      <c r="D16" s="254"/>
      <c r="E16" s="254"/>
      <c r="F16" s="254"/>
      <c r="G16" s="254"/>
      <c r="H16" s="254"/>
      <c r="I16" s="254"/>
      <c r="J16" s="254"/>
      <c r="K16" s="254"/>
      <c r="L16" s="35"/>
      <c r="M16" s="26"/>
      <c r="N16" s="26"/>
    </row>
    <row r="17" spans="2:14" x14ac:dyDescent="0.2">
      <c r="L17" s="35"/>
      <c r="M17" s="26"/>
      <c r="N17" s="26"/>
    </row>
    <row r="18" spans="2:14" x14ac:dyDescent="0.2">
      <c r="L18" s="35"/>
      <c r="M18" s="26"/>
      <c r="N18" s="26"/>
    </row>
    <row r="19" spans="2:14" x14ac:dyDescent="0.2">
      <c r="B19" s="251" t="s">
        <v>43</v>
      </c>
      <c r="C19" s="251"/>
      <c r="D19" s="251"/>
      <c r="E19" s="251"/>
      <c r="F19" s="251"/>
      <c r="G19" s="251"/>
      <c r="H19" s="251"/>
      <c r="I19" s="251"/>
      <c r="J19" s="251"/>
      <c r="K19" s="251"/>
      <c r="L19" s="35"/>
      <c r="M19" s="26"/>
      <c r="N19" s="26"/>
    </row>
    <row r="20" spans="2:14" ht="98.25" customHeight="1" x14ac:dyDescent="0.2">
      <c r="B20" s="250" t="str">
        <f>'AER Summary'!B12:H12</f>
        <v xml:space="preserve">
Preliminary Service Enquiry
Providing prospective connection applicants with specific information and advice in relation to the connection, process, and requirements associated with establishing a new or altered connection, or a relocation of existing network assets. This service is for initial advice and excludes more detailed investigations/advice which may subsequently be required from Strategic Planning Studies and Analysis and Process Facilitation.</v>
      </c>
      <c r="C20" s="250"/>
      <c r="D20" s="250"/>
      <c r="E20" s="250"/>
      <c r="F20" s="250"/>
      <c r="G20" s="250"/>
      <c r="H20" s="250"/>
      <c r="I20" s="250"/>
      <c r="J20" s="250"/>
      <c r="K20" s="250"/>
    </row>
    <row r="21" spans="2:14" x14ac:dyDescent="0.2">
      <c r="B21" s="249"/>
      <c r="C21" s="249"/>
      <c r="D21" s="249"/>
      <c r="E21" s="249"/>
      <c r="F21" s="249"/>
      <c r="G21" s="249"/>
      <c r="H21" s="249"/>
      <c r="I21" s="249"/>
      <c r="J21" s="249"/>
      <c r="K21" s="249"/>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J28"/>
  <sheetViews>
    <sheetView showGridLines="0" workbookViewId="0">
      <selection activeCell="C32" sqref="C32"/>
    </sheetView>
  </sheetViews>
  <sheetFormatPr defaultColWidth="9.140625" defaultRowHeight="12.75" x14ac:dyDescent="0.2"/>
  <cols>
    <col min="1" max="1" width="3.5703125" style="121" customWidth="1"/>
    <col min="2" max="2" width="58.7109375" style="121" customWidth="1"/>
    <col min="3" max="3" width="65.140625" style="121" customWidth="1"/>
    <col min="4" max="4" width="12.42578125" style="121" customWidth="1"/>
    <col min="5" max="8" width="11.28515625" style="121" customWidth="1"/>
    <col min="9" max="9" width="12.7109375" style="121" customWidth="1"/>
    <col min="10" max="10" width="10.42578125" style="121" customWidth="1"/>
    <col min="11" max="16384" width="9.140625" style="121"/>
  </cols>
  <sheetData>
    <row r="2" spans="1:10" x14ac:dyDescent="0.2">
      <c r="B2" s="122" t="s">
        <v>89</v>
      </c>
      <c r="C2" s="123"/>
      <c r="D2" s="123"/>
      <c r="E2" s="123"/>
      <c r="F2" s="123"/>
      <c r="G2" s="123"/>
      <c r="H2" s="123"/>
      <c r="I2" s="123"/>
    </row>
    <row r="3" spans="1:10" x14ac:dyDescent="0.2">
      <c r="B3" s="124" t="s">
        <v>19</v>
      </c>
      <c r="C3" s="124" t="s">
        <v>3</v>
      </c>
      <c r="D3" s="125" t="s">
        <v>62</v>
      </c>
      <c r="E3" s="125" t="s">
        <v>61</v>
      </c>
      <c r="F3" s="125" t="s">
        <v>60</v>
      </c>
      <c r="G3" s="125" t="s">
        <v>101</v>
      </c>
      <c r="H3" s="125" t="s">
        <v>102</v>
      </c>
      <c r="I3" s="126" t="s">
        <v>1</v>
      </c>
    </row>
    <row r="4" spans="1:10" x14ac:dyDescent="0.2">
      <c r="B4" s="127" t="s">
        <v>20</v>
      </c>
      <c r="C4" s="127" t="s">
        <v>83</v>
      </c>
      <c r="D4" s="212" t="s">
        <v>98</v>
      </c>
      <c r="E4" s="213">
        <v>13875.23</v>
      </c>
      <c r="F4" s="213">
        <v>696.18</v>
      </c>
      <c r="G4" s="213">
        <v>769.56</v>
      </c>
      <c r="H4" s="213">
        <f>G4*102.5%</f>
        <v>788.79899999999986</v>
      </c>
      <c r="I4" s="214">
        <f>SUM(D4:H4)</f>
        <v>16129.768999999998</v>
      </c>
      <c r="J4" s="128"/>
    </row>
    <row r="5" spans="1:10" x14ac:dyDescent="0.2">
      <c r="B5" s="127" t="s">
        <v>22</v>
      </c>
      <c r="C5" s="127"/>
      <c r="D5" s="213"/>
      <c r="E5" s="213">
        <v>0</v>
      </c>
      <c r="F5" s="213">
        <v>0</v>
      </c>
      <c r="G5" s="213">
        <v>0</v>
      </c>
      <c r="H5" s="213">
        <f t="shared" ref="H5:H8" si="0">G5*102.5%</f>
        <v>0</v>
      </c>
      <c r="I5" s="214">
        <f t="shared" ref="I5:I8" si="1">SUM(D5:H5)</f>
        <v>0</v>
      </c>
      <c r="J5" s="128"/>
    </row>
    <row r="6" spans="1:10" x14ac:dyDescent="0.2">
      <c r="B6" s="127" t="s">
        <v>23</v>
      </c>
      <c r="C6" s="127"/>
      <c r="D6" s="213">
        <v>0</v>
      </c>
      <c r="E6" s="213">
        <v>243</v>
      </c>
      <c r="F6" s="213">
        <v>201.71</v>
      </c>
      <c r="G6" s="213">
        <v>198.14</v>
      </c>
      <c r="H6" s="213">
        <f t="shared" si="0"/>
        <v>203.09349999999998</v>
      </c>
      <c r="I6" s="214">
        <f t="shared" si="1"/>
        <v>845.94349999999997</v>
      </c>
      <c r="J6" s="128"/>
    </row>
    <row r="7" spans="1:10" x14ac:dyDescent="0.2">
      <c r="B7" s="127" t="s">
        <v>24</v>
      </c>
      <c r="C7" s="127"/>
      <c r="D7" s="213"/>
      <c r="E7" s="213">
        <v>0</v>
      </c>
      <c r="F7" s="213">
        <v>0</v>
      </c>
      <c r="G7" s="213">
        <v>0</v>
      </c>
      <c r="H7" s="213">
        <f t="shared" si="0"/>
        <v>0</v>
      </c>
      <c r="I7" s="214">
        <f t="shared" si="1"/>
        <v>0</v>
      </c>
      <c r="J7" s="128"/>
    </row>
    <row r="8" spans="1:10" x14ac:dyDescent="0.2">
      <c r="B8" s="127" t="s">
        <v>21</v>
      </c>
      <c r="C8" s="127"/>
      <c r="D8" s="215"/>
      <c r="E8" s="215">
        <v>12070</v>
      </c>
      <c r="F8" s="215">
        <v>1050</v>
      </c>
      <c r="G8" s="215">
        <v>632.1</v>
      </c>
      <c r="H8" s="213">
        <f t="shared" si="0"/>
        <v>647.90249999999992</v>
      </c>
      <c r="I8" s="214">
        <f t="shared" si="1"/>
        <v>14400.002500000001</v>
      </c>
      <c r="J8" s="128"/>
    </row>
    <row r="9" spans="1:10" x14ac:dyDescent="0.2">
      <c r="B9" s="124" t="s">
        <v>1</v>
      </c>
      <c r="C9" s="216"/>
      <c r="D9" s="217">
        <f t="shared" ref="D9:I9" si="2">SUM(D4:D8)</f>
        <v>0</v>
      </c>
      <c r="E9" s="217">
        <f t="shared" si="2"/>
        <v>26188.23</v>
      </c>
      <c r="F9" s="217">
        <f t="shared" si="2"/>
        <v>1947.8899999999999</v>
      </c>
      <c r="G9" s="217">
        <f t="shared" si="2"/>
        <v>1599.8</v>
      </c>
      <c r="H9" s="217">
        <f t="shared" si="2"/>
        <v>1639.7949999999996</v>
      </c>
      <c r="I9" s="217">
        <f t="shared" si="2"/>
        <v>31375.714999999997</v>
      </c>
    </row>
    <row r="10" spans="1:10" x14ac:dyDescent="0.2">
      <c r="B10" s="129"/>
      <c r="C10" s="130"/>
      <c r="D10" s="131"/>
      <c r="E10" s="131"/>
      <c r="F10" s="131"/>
      <c r="G10" s="131"/>
      <c r="H10" s="131"/>
      <c r="I10" s="131"/>
    </row>
    <row r="11" spans="1:10" x14ac:dyDescent="0.2">
      <c r="B11" s="132" t="s">
        <v>10</v>
      </c>
      <c r="C11" s="133"/>
      <c r="D11" s="133"/>
      <c r="E11" s="133"/>
      <c r="F11" s="133"/>
      <c r="G11" s="133"/>
      <c r="H11" s="133"/>
      <c r="I11" s="133"/>
    </row>
    <row r="12" spans="1:10" x14ac:dyDescent="0.2">
      <c r="B12" s="148" t="s">
        <v>4</v>
      </c>
      <c r="C12" s="148" t="s">
        <v>9</v>
      </c>
      <c r="D12" s="125" t="s">
        <v>62</v>
      </c>
      <c r="E12" s="125" t="s">
        <v>61</v>
      </c>
      <c r="F12" s="125" t="s">
        <v>60</v>
      </c>
      <c r="G12" s="125" t="s">
        <v>101</v>
      </c>
      <c r="H12" s="125" t="s">
        <v>102</v>
      </c>
      <c r="I12" s="149" t="s">
        <v>1</v>
      </c>
    </row>
    <row r="13" spans="1:10" x14ac:dyDescent="0.2">
      <c r="B13" s="127" t="s">
        <v>18</v>
      </c>
      <c r="C13" s="150" t="s">
        <v>95</v>
      </c>
      <c r="D13" s="134">
        <v>0</v>
      </c>
      <c r="E13" s="134">
        <v>0</v>
      </c>
      <c r="F13" s="134">
        <v>0</v>
      </c>
      <c r="G13" s="134">
        <v>30</v>
      </c>
      <c r="H13" s="134">
        <v>30</v>
      </c>
      <c r="I13" s="209">
        <f>SUM(D13:H13)</f>
        <v>60</v>
      </c>
    </row>
    <row r="14" spans="1:10" x14ac:dyDescent="0.2">
      <c r="B14" s="127"/>
      <c r="C14" s="151"/>
      <c r="D14" s="135"/>
      <c r="E14" s="135"/>
      <c r="F14" s="135"/>
      <c r="G14" s="135"/>
      <c r="H14" s="135"/>
      <c r="I14" s="209">
        <f>SUM(D14:H14)</f>
        <v>0</v>
      </c>
    </row>
    <row r="15" spans="1:10" x14ac:dyDescent="0.2">
      <c r="A15" s="136"/>
      <c r="B15" s="211" t="s">
        <v>52</v>
      </c>
      <c r="C15" s="124"/>
      <c r="D15" s="210">
        <f t="shared" ref="D15:I15" si="3">SUM(D13:D14)</f>
        <v>0</v>
      </c>
      <c r="E15" s="210">
        <f t="shared" si="3"/>
        <v>0</v>
      </c>
      <c r="F15" s="210">
        <f t="shared" si="3"/>
        <v>0</v>
      </c>
      <c r="G15" s="210">
        <f t="shared" si="3"/>
        <v>30</v>
      </c>
      <c r="H15" s="210">
        <f t="shared" si="3"/>
        <v>30</v>
      </c>
      <c r="I15" s="210">
        <f t="shared" si="3"/>
        <v>60</v>
      </c>
    </row>
    <row r="17" spans="1:9" x14ac:dyDescent="0.2">
      <c r="A17" s="136"/>
      <c r="B17" s="137" t="s">
        <v>6</v>
      </c>
      <c r="C17" s="138"/>
      <c r="D17" s="139"/>
      <c r="E17" s="139"/>
      <c r="F17" s="139"/>
      <c r="G17" s="139"/>
      <c r="H17" s="139"/>
      <c r="I17" s="139"/>
    </row>
    <row r="18" spans="1:9" x14ac:dyDescent="0.2">
      <c r="B18" s="140" t="s">
        <v>103</v>
      </c>
      <c r="C18" s="141"/>
      <c r="D18" s="141"/>
      <c r="E18" s="141"/>
      <c r="F18" s="141"/>
      <c r="G18" s="141"/>
      <c r="H18" s="141"/>
      <c r="I18" s="141"/>
    </row>
    <row r="19" spans="1:9" x14ac:dyDescent="0.2">
      <c r="B19" s="142" t="s">
        <v>104</v>
      </c>
      <c r="C19" s="143"/>
      <c r="D19" s="143"/>
      <c r="E19" s="143"/>
      <c r="F19" s="143"/>
      <c r="G19" s="143"/>
      <c r="H19" s="143"/>
      <c r="I19" s="143"/>
    </row>
    <row r="20" spans="1:9" x14ac:dyDescent="0.2">
      <c r="B20" s="142" t="s">
        <v>107</v>
      </c>
      <c r="C20" s="143"/>
      <c r="D20" s="143"/>
      <c r="E20" s="143"/>
      <c r="F20" s="143"/>
      <c r="G20" s="143"/>
      <c r="H20" s="143"/>
      <c r="I20" s="143"/>
    </row>
    <row r="21" spans="1:9" x14ac:dyDescent="0.2">
      <c r="B21" s="142" t="s">
        <v>105</v>
      </c>
      <c r="C21" s="143"/>
      <c r="D21" s="143"/>
      <c r="E21" s="143"/>
      <c r="F21" s="143"/>
      <c r="G21" s="143"/>
      <c r="H21" s="143"/>
      <c r="I21" s="143"/>
    </row>
    <row r="22" spans="1:9" x14ac:dyDescent="0.2">
      <c r="B22" s="144" t="s">
        <v>106</v>
      </c>
      <c r="C22" s="145"/>
      <c r="D22" s="145"/>
      <c r="E22" s="145"/>
      <c r="F22" s="145"/>
      <c r="G22" s="145"/>
      <c r="H22" s="145"/>
      <c r="I22" s="145"/>
    </row>
    <row r="23" spans="1:9" x14ac:dyDescent="0.2">
      <c r="B23" s="138"/>
      <c r="C23" s="138"/>
      <c r="D23" s="139"/>
      <c r="E23" s="139"/>
      <c r="F23" s="139"/>
      <c r="G23" s="139"/>
      <c r="H23" s="139"/>
      <c r="I23" s="139"/>
    </row>
    <row r="24" spans="1:9" x14ac:dyDescent="0.2">
      <c r="B24" s="132" t="s">
        <v>92</v>
      </c>
      <c r="C24" s="133"/>
      <c r="D24" s="133"/>
      <c r="E24" s="133"/>
      <c r="F24" s="133"/>
      <c r="G24" s="133"/>
      <c r="H24" s="133"/>
      <c r="I24" s="133"/>
    </row>
    <row r="25" spans="1:9" x14ac:dyDescent="0.2">
      <c r="B25" s="279" t="s">
        <v>11</v>
      </c>
      <c r="C25" s="280"/>
      <c r="D25" s="280"/>
      <c r="E25" s="280"/>
      <c r="F25" s="280"/>
      <c r="G25" s="280"/>
      <c r="H25" s="280"/>
      <c r="I25" s="281"/>
    </row>
    <row r="26" spans="1:9" x14ac:dyDescent="0.2">
      <c r="B26" s="255" t="s">
        <v>99</v>
      </c>
      <c r="C26" s="256"/>
      <c r="D26" s="256"/>
      <c r="E26" s="256"/>
      <c r="F26" s="256"/>
      <c r="G26" s="256"/>
      <c r="H26" s="256"/>
      <c r="I26" s="256"/>
    </row>
    <row r="27" spans="1:9" x14ac:dyDescent="0.2">
      <c r="B27" s="257"/>
      <c r="C27" s="258"/>
      <c r="D27" s="258"/>
      <c r="E27" s="258"/>
      <c r="F27" s="258"/>
      <c r="G27" s="258"/>
      <c r="H27" s="258"/>
      <c r="I27" s="258"/>
    </row>
    <row r="28" spans="1:9" x14ac:dyDescent="0.2">
      <c r="B28" s="146"/>
      <c r="C28" s="147"/>
      <c r="D28" s="147"/>
      <c r="E28" s="147"/>
      <c r="F28" s="147"/>
      <c r="G28" s="147"/>
      <c r="H28" s="147"/>
      <c r="I28" s="147"/>
    </row>
  </sheetData>
  <mergeCells count="1">
    <mergeCell ref="B26:I2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8"/>
  <sheetViews>
    <sheetView showGridLines="0" workbookViewId="0">
      <selection activeCell="H17" sqref="H17"/>
    </sheetView>
  </sheetViews>
  <sheetFormatPr defaultColWidth="9.140625" defaultRowHeight="12.75" x14ac:dyDescent="0.2"/>
  <cols>
    <col min="1" max="1" width="3.140625" style="156" customWidth="1"/>
    <col min="2" max="2" width="70.42578125" style="156" customWidth="1"/>
    <col min="3" max="3" width="42.5703125" style="156" customWidth="1"/>
    <col min="4" max="4" width="12.42578125" style="156" customWidth="1"/>
    <col min="5" max="8" width="11.28515625" style="156" customWidth="1"/>
    <col min="9" max="9" width="12.7109375" style="156" customWidth="1"/>
    <col min="10" max="16384" width="9.140625" style="156"/>
  </cols>
  <sheetData>
    <row r="2" spans="2:9" x14ac:dyDescent="0.2">
      <c r="B2" s="154" t="s">
        <v>8</v>
      </c>
      <c r="C2" s="155"/>
      <c r="D2" s="155"/>
      <c r="E2" s="155"/>
      <c r="F2" s="155"/>
      <c r="G2" s="155"/>
      <c r="H2" s="155"/>
      <c r="I2" s="155"/>
    </row>
    <row r="3" spans="2:9" x14ac:dyDescent="0.2">
      <c r="B3" s="157"/>
      <c r="C3" s="157"/>
      <c r="D3" s="157"/>
      <c r="E3" s="157"/>
      <c r="F3" s="157"/>
      <c r="G3" s="157"/>
      <c r="H3" s="157"/>
      <c r="I3" s="157"/>
    </row>
    <row r="4" spans="2:9" x14ac:dyDescent="0.2">
      <c r="B4" s="154" t="s">
        <v>2</v>
      </c>
      <c r="C4" s="155"/>
      <c r="D4" s="155"/>
      <c r="E4" s="155"/>
      <c r="F4" s="155"/>
      <c r="G4" s="155"/>
      <c r="H4" s="155"/>
      <c r="I4" s="155"/>
    </row>
    <row r="5" spans="2:9" x14ac:dyDescent="0.2">
      <c r="B5" s="218" t="s">
        <v>86</v>
      </c>
      <c r="C5" s="218" t="s">
        <v>9</v>
      </c>
      <c r="D5" s="219" t="s">
        <v>62</v>
      </c>
      <c r="E5" s="219" t="s">
        <v>61</v>
      </c>
      <c r="F5" s="219" t="s">
        <v>60</v>
      </c>
      <c r="G5" s="219" t="s">
        <v>101</v>
      </c>
      <c r="H5" s="219" t="s">
        <v>102</v>
      </c>
      <c r="I5" s="220" t="s">
        <v>1</v>
      </c>
    </row>
    <row r="6" spans="2:9" ht="12" customHeight="1" x14ac:dyDescent="0.2">
      <c r="B6" s="158" t="s">
        <v>87</v>
      </c>
      <c r="C6" s="159" t="s">
        <v>100</v>
      </c>
      <c r="D6" s="160" t="s">
        <v>98</v>
      </c>
      <c r="E6" s="161">
        <v>0</v>
      </c>
      <c r="F6" s="161">
        <v>0</v>
      </c>
      <c r="G6" s="161">
        <v>0</v>
      </c>
      <c r="H6" s="161">
        <v>0</v>
      </c>
      <c r="I6" s="227">
        <f>SUM(D6:H6)</f>
        <v>0</v>
      </c>
    </row>
    <row r="7" spans="2:9" x14ac:dyDescent="0.2">
      <c r="B7" s="221"/>
      <c r="C7" s="162"/>
      <c r="D7" s="161"/>
      <c r="E7" s="161"/>
      <c r="F7" s="161"/>
      <c r="G7" s="161"/>
      <c r="H7" s="161"/>
      <c r="I7" s="227">
        <f t="shared" ref="I7:I9" si="0">SUM(D7:H7)</f>
        <v>0</v>
      </c>
    </row>
    <row r="8" spans="2:9" x14ac:dyDescent="0.2">
      <c r="B8" s="221"/>
      <c r="C8" s="162"/>
      <c r="D8" s="161"/>
      <c r="E8" s="161"/>
      <c r="F8" s="161"/>
      <c r="G8" s="161"/>
      <c r="H8" s="161"/>
      <c r="I8" s="227">
        <f t="shared" si="0"/>
        <v>0</v>
      </c>
    </row>
    <row r="9" spans="2:9" x14ac:dyDescent="0.2">
      <c r="B9" s="221"/>
      <c r="C9" s="162"/>
      <c r="D9" s="161"/>
      <c r="E9" s="161"/>
      <c r="F9" s="161"/>
      <c r="G9" s="161"/>
      <c r="H9" s="161"/>
      <c r="I9" s="227">
        <f t="shared" si="0"/>
        <v>0</v>
      </c>
    </row>
    <row r="10" spans="2:9" x14ac:dyDescent="0.2">
      <c r="B10" s="225" t="s">
        <v>1</v>
      </c>
      <c r="C10" s="225"/>
      <c r="D10" s="228">
        <f t="shared" ref="D10:I10" si="1">SUM(D6:D9)</f>
        <v>0</v>
      </c>
      <c r="E10" s="228">
        <f t="shared" si="1"/>
        <v>0</v>
      </c>
      <c r="F10" s="228">
        <f t="shared" si="1"/>
        <v>0</v>
      </c>
      <c r="G10" s="228">
        <f t="shared" ref="G10:H10" si="2">SUM(G6:G9)</f>
        <v>0</v>
      </c>
      <c r="H10" s="228">
        <f t="shared" si="2"/>
        <v>0</v>
      </c>
      <c r="I10" s="228">
        <f t="shared" si="1"/>
        <v>0</v>
      </c>
    </row>
    <row r="11" spans="2:9" x14ac:dyDescent="0.2">
      <c r="B11" s="157"/>
      <c r="C11" s="157"/>
      <c r="D11" s="157"/>
      <c r="E11" s="157"/>
      <c r="F11" s="157"/>
      <c r="G11" s="157"/>
      <c r="H11" s="157"/>
      <c r="I11" s="157"/>
    </row>
    <row r="12" spans="2:9" x14ac:dyDescent="0.2">
      <c r="B12" s="154" t="s">
        <v>10</v>
      </c>
      <c r="C12" s="155"/>
      <c r="D12" s="155"/>
      <c r="E12" s="155"/>
      <c r="F12" s="155"/>
      <c r="G12" s="155"/>
      <c r="H12" s="155"/>
      <c r="I12" s="155"/>
    </row>
    <row r="13" spans="2:9" x14ac:dyDescent="0.2">
      <c r="B13" s="218" t="s">
        <v>4</v>
      </c>
      <c r="C13" s="218" t="s">
        <v>9</v>
      </c>
      <c r="D13" s="219" t="s">
        <v>62</v>
      </c>
      <c r="E13" s="219" t="s">
        <v>61</v>
      </c>
      <c r="F13" s="219" t="s">
        <v>60</v>
      </c>
      <c r="G13" s="219" t="s">
        <v>101</v>
      </c>
      <c r="H13" s="219" t="s">
        <v>102</v>
      </c>
      <c r="I13" s="220" t="s">
        <v>1</v>
      </c>
    </row>
    <row r="14" spans="2:9" x14ac:dyDescent="0.2">
      <c r="B14" s="221" t="s">
        <v>18</v>
      </c>
      <c r="C14" s="221" t="s">
        <v>59</v>
      </c>
      <c r="D14" s="163">
        <v>0</v>
      </c>
      <c r="E14" s="163">
        <v>0</v>
      </c>
      <c r="F14" s="163">
        <v>0</v>
      </c>
      <c r="G14" s="163">
        <v>30</v>
      </c>
      <c r="H14" s="163">
        <v>30</v>
      </c>
      <c r="I14" s="222">
        <f>SUM(D14:H14)</f>
        <v>60</v>
      </c>
    </row>
    <row r="15" spans="2:9" x14ac:dyDescent="0.2">
      <c r="B15" s="221"/>
      <c r="C15" s="223"/>
      <c r="D15" s="164"/>
      <c r="E15" s="164"/>
      <c r="F15" s="164"/>
      <c r="G15" s="164"/>
      <c r="H15" s="164"/>
      <c r="I15" s="222">
        <f t="shared" ref="I15:I16" si="3">SUM(D15:H15)</f>
        <v>0</v>
      </c>
    </row>
    <row r="16" spans="2:9" x14ac:dyDescent="0.2">
      <c r="B16" s="221"/>
      <c r="C16" s="221"/>
      <c r="D16" s="164"/>
      <c r="E16" s="164"/>
      <c r="F16" s="164"/>
      <c r="G16" s="164"/>
      <c r="H16" s="164"/>
      <c r="I16" s="222">
        <f t="shared" si="3"/>
        <v>0</v>
      </c>
    </row>
    <row r="17" spans="2:9" x14ac:dyDescent="0.2">
      <c r="B17" s="224" t="s">
        <v>16</v>
      </c>
      <c r="C17" s="225"/>
      <c r="D17" s="226">
        <f t="shared" ref="D17:F17" si="4">SUM(D14:D16)</f>
        <v>0</v>
      </c>
      <c r="E17" s="226">
        <f t="shared" si="4"/>
        <v>0</v>
      </c>
      <c r="F17" s="226">
        <f t="shared" si="4"/>
        <v>0</v>
      </c>
      <c r="G17" s="226">
        <f t="shared" ref="G17:H17" si="5">SUM(G14:G16)</f>
        <v>30</v>
      </c>
      <c r="H17" s="226">
        <f t="shared" si="5"/>
        <v>30</v>
      </c>
      <c r="I17" s="226">
        <f>SUM(I14:I16)</f>
        <v>60</v>
      </c>
    </row>
    <row r="18" spans="2:9" x14ac:dyDescent="0.2">
      <c r="B18" s="157"/>
      <c r="C18" s="157"/>
      <c r="D18" s="165"/>
      <c r="E18" s="165"/>
      <c r="F18" s="165"/>
      <c r="G18" s="165"/>
      <c r="H18" s="165"/>
      <c r="I18" s="165"/>
    </row>
    <row r="19" spans="2:9" x14ac:dyDescent="0.2">
      <c r="B19" s="166" t="s">
        <v>6</v>
      </c>
      <c r="C19" s="157"/>
      <c r="D19" s="165"/>
      <c r="E19" s="165"/>
      <c r="F19" s="165"/>
      <c r="G19" s="165"/>
      <c r="H19" s="165"/>
      <c r="I19" s="165"/>
    </row>
    <row r="20" spans="2:9" x14ac:dyDescent="0.2">
      <c r="B20" s="264" t="s">
        <v>109</v>
      </c>
      <c r="C20" s="264"/>
      <c r="D20" s="264"/>
      <c r="E20" s="264"/>
      <c r="F20" s="264"/>
      <c r="G20" s="264"/>
      <c r="H20" s="264"/>
      <c r="I20" s="264"/>
    </row>
    <row r="21" spans="2:9" x14ac:dyDescent="0.2">
      <c r="B21" s="265"/>
      <c r="C21" s="265"/>
      <c r="D21" s="265"/>
      <c r="E21" s="265"/>
      <c r="F21" s="265"/>
      <c r="G21" s="265"/>
      <c r="H21" s="265"/>
      <c r="I21" s="265"/>
    </row>
    <row r="22" spans="2:9" ht="72" customHeight="1" x14ac:dyDescent="0.2">
      <c r="B22" s="265"/>
      <c r="C22" s="265"/>
      <c r="D22" s="265"/>
      <c r="E22" s="265"/>
      <c r="F22" s="265"/>
      <c r="G22" s="265"/>
      <c r="H22" s="265"/>
      <c r="I22" s="265"/>
    </row>
    <row r="23" spans="2:9" x14ac:dyDescent="0.2">
      <c r="B23" s="157"/>
      <c r="C23" s="157"/>
      <c r="D23" s="165"/>
      <c r="E23" s="165"/>
      <c r="F23" s="165"/>
      <c r="G23" s="165"/>
      <c r="H23" s="165"/>
      <c r="I23" s="165"/>
    </row>
    <row r="24" spans="2:9" x14ac:dyDescent="0.2">
      <c r="B24" s="154" t="s">
        <v>2</v>
      </c>
      <c r="C24" s="155"/>
      <c r="D24" s="155"/>
      <c r="E24" s="155"/>
      <c r="F24" s="155"/>
      <c r="G24" s="155"/>
      <c r="H24" s="155"/>
      <c r="I24" s="155"/>
    </row>
    <row r="25" spans="2:9" x14ac:dyDescent="0.2">
      <c r="B25" s="167" t="s">
        <v>11</v>
      </c>
      <c r="C25" s="168"/>
      <c r="D25" s="168"/>
      <c r="E25" s="168"/>
      <c r="F25" s="168"/>
      <c r="G25" s="168"/>
      <c r="H25" s="168"/>
      <c r="I25" s="168"/>
    </row>
    <row r="26" spans="2:9" x14ac:dyDescent="0.2">
      <c r="B26" s="266" t="s">
        <v>93</v>
      </c>
      <c r="C26" s="266"/>
      <c r="D26" s="266"/>
      <c r="E26" s="266"/>
      <c r="F26" s="266"/>
      <c r="G26" s="266"/>
      <c r="H26" s="266"/>
      <c r="I26" s="266"/>
    </row>
    <row r="27" spans="2:9" x14ac:dyDescent="0.2">
      <c r="B27" s="267"/>
      <c r="C27" s="267"/>
      <c r="D27" s="267"/>
      <c r="E27" s="267"/>
      <c r="F27" s="267"/>
      <c r="G27" s="267"/>
      <c r="H27" s="267"/>
      <c r="I27" s="267"/>
    </row>
    <row r="28" spans="2:9" x14ac:dyDescent="0.2">
      <c r="B28" s="169"/>
      <c r="C28" s="170"/>
      <c r="D28" s="170"/>
      <c r="E28" s="170"/>
      <c r="F28" s="170"/>
      <c r="G28" s="170"/>
      <c r="H28" s="170"/>
      <c r="I28" s="170"/>
    </row>
  </sheetData>
  <mergeCells count="2">
    <mergeCell ref="B20:I22"/>
    <mergeCell ref="B26:I2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AH42"/>
  <sheetViews>
    <sheetView showGridLines="0" zoomScale="90" zoomScaleNormal="90" workbookViewId="0">
      <selection activeCell="T34" sqref="T34"/>
    </sheetView>
  </sheetViews>
  <sheetFormatPr defaultColWidth="9.140625" defaultRowHeight="12.75" x14ac:dyDescent="0.2"/>
  <cols>
    <col min="1" max="1" width="2.28515625" style="1" customWidth="1"/>
    <col min="2" max="2" width="58.5703125" style="1" customWidth="1"/>
    <col min="3" max="3" width="15.140625" style="46" bestFit="1" customWidth="1"/>
    <col min="4" max="4" width="9.140625" style="54"/>
    <col min="5" max="5" width="9.140625" style="43"/>
    <col min="6" max="6" width="9.140625" style="50"/>
    <col min="7" max="17" width="9.140625" style="1"/>
    <col min="18" max="18" width="2.85546875" style="1" customWidth="1"/>
    <col min="19" max="19" width="53.7109375" style="1" customWidth="1"/>
    <col min="20" max="20" width="15.7109375" style="1" customWidth="1"/>
    <col min="21" max="34" width="9.140625" style="1"/>
    <col min="35" max="35" width="3.28515625" style="1" customWidth="1"/>
    <col min="36" max="16384" width="9.140625" style="1"/>
  </cols>
  <sheetData>
    <row r="2" spans="1:34" x14ac:dyDescent="0.2">
      <c r="B2" s="172" t="s">
        <v>53</v>
      </c>
      <c r="C2" s="173"/>
      <c r="D2" s="173"/>
      <c r="E2" s="173"/>
      <c r="F2" s="173"/>
      <c r="G2" s="153"/>
      <c r="H2" s="260" t="s">
        <v>116</v>
      </c>
      <c r="I2" s="260"/>
      <c r="J2" s="260"/>
      <c r="K2" s="260"/>
      <c r="L2" s="260"/>
      <c r="M2" s="260"/>
      <c r="N2" s="260"/>
      <c r="O2" s="260"/>
      <c r="P2" s="260"/>
      <c r="Q2" s="260"/>
      <c r="S2" s="172" t="s">
        <v>48</v>
      </c>
      <c r="T2" s="173"/>
      <c r="U2" s="173"/>
      <c r="V2" s="173"/>
      <c r="W2" s="173"/>
      <c r="X2" s="153"/>
      <c r="Y2" s="260" t="s">
        <v>116</v>
      </c>
      <c r="Z2" s="260"/>
      <c r="AA2" s="260"/>
      <c r="AB2" s="260"/>
      <c r="AC2" s="260"/>
      <c r="AD2" s="260"/>
      <c r="AE2" s="260"/>
      <c r="AF2" s="260"/>
      <c r="AG2" s="260"/>
      <c r="AH2" s="260"/>
    </row>
    <row r="3" spans="1:34" ht="15.75" x14ac:dyDescent="0.25">
      <c r="B3" s="38" t="s">
        <v>110</v>
      </c>
      <c r="C3" s="34"/>
      <c r="D3" s="51"/>
      <c r="E3" s="40"/>
      <c r="F3" s="47"/>
      <c r="G3" s="152"/>
      <c r="H3" s="259" t="s">
        <v>117</v>
      </c>
      <c r="I3" s="259"/>
      <c r="J3" s="259"/>
      <c r="K3" s="259"/>
      <c r="L3" s="259"/>
      <c r="M3" s="259"/>
      <c r="N3" s="259"/>
      <c r="O3" s="259"/>
      <c r="P3" s="259"/>
      <c r="Q3" s="259"/>
      <c r="S3" s="38" t="s">
        <v>111</v>
      </c>
      <c r="T3" s="152"/>
      <c r="U3" s="152"/>
      <c r="V3" s="152"/>
      <c r="W3" s="152"/>
      <c r="X3" s="152"/>
      <c r="Y3" s="259" t="s">
        <v>117</v>
      </c>
      <c r="Z3" s="259"/>
      <c r="AA3" s="259"/>
      <c r="AB3" s="259"/>
      <c r="AC3" s="259"/>
      <c r="AD3" s="259"/>
      <c r="AE3" s="259"/>
      <c r="AF3" s="259"/>
      <c r="AG3" s="259"/>
      <c r="AH3" s="259"/>
    </row>
    <row r="4" spans="1:34" s="26" customFormat="1" ht="3" customHeight="1" x14ac:dyDescent="0.2">
      <c r="B4" s="28"/>
      <c r="C4" s="44"/>
      <c r="D4" s="52"/>
      <c r="E4" s="41"/>
      <c r="F4" s="48"/>
      <c r="G4" s="28"/>
      <c r="H4" s="48"/>
      <c r="I4" s="48"/>
      <c r="J4" s="48"/>
      <c r="K4" s="48"/>
      <c r="L4" s="48"/>
      <c r="M4" s="48"/>
      <c r="N4" s="48"/>
      <c r="O4" s="48"/>
      <c r="P4" s="48"/>
      <c r="Q4" s="48"/>
      <c r="S4" s="28"/>
      <c r="T4" s="28"/>
      <c r="U4" s="28"/>
      <c r="V4" s="28"/>
      <c r="W4" s="28"/>
      <c r="X4" s="28"/>
      <c r="Y4" s="48"/>
      <c r="Z4" s="48"/>
      <c r="AA4" s="48"/>
      <c r="AB4" s="48"/>
      <c r="AC4" s="48"/>
      <c r="AD4" s="48"/>
      <c r="AE4" s="48"/>
      <c r="AF4" s="48"/>
      <c r="AG4" s="48"/>
      <c r="AH4" s="48"/>
    </row>
    <row r="5" spans="1:34" ht="76.5" x14ac:dyDescent="0.2">
      <c r="B5" s="29" t="s">
        <v>17</v>
      </c>
      <c r="C5" s="29" t="s">
        <v>30</v>
      </c>
      <c r="D5" s="58" t="s">
        <v>69</v>
      </c>
      <c r="E5" s="59" t="s">
        <v>32</v>
      </c>
      <c r="F5" s="58" t="s">
        <v>31</v>
      </c>
      <c r="G5" s="58" t="s">
        <v>118</v>
      </c>
      <c r="H5" s="58" t="s">
        <v>119</v>
      </c>
      <c r="I5" s="58" t="s">
        <v>120</v>
      </c>
      <c r="J5" s="58" t="s">
        <v>121</v>
      </c>
      <c r="K5" s="60" t="s">
        <v>122</v>
      </c>
      <c r="L5" s="60" t="s">
        <v>123</v>
      </c>
      <c r="M5" s="58" t="s">
        <v>124</v>
      </c>
      <c r="N5" s="58" t="s">
        <v>125</v>
      </c>
      <c r="O5" s="58" t="s">
        <v>126</v>
      </c>
      <c r="P5" s="58" t="s">
        <v>127</v>
      </c>
      <c r="Q5" s="58" t="s">
        <v>128</v>
      </c>
      <c r="R5" s="36"/>
      <c r="S5" s="29" t="s">
        <v>17</v>
      </c>
      <c r="T5" s="29" t="s">
        <v>30</v>
      </c>
      <c r="U5" s="58" t="s">
        <v>69</v>
      </c>
      <c r="V5" s="59" t="s">
        <v>32</v>
      </c>
      <c r="W5" s="58" t="s">
        <v>31</v>
      </c>
      <c r="X5" s="58" t="s">
        <v>118</v>
      </c>
      <c r="Y5" s="58" t="s">
        <v>119</v>
      </c>
      <c r="Z5" s="58" t="s">
        <v>120</v>
      </c>
      <c r="AA5" s="58" t="s">
        <v>121</v>
      </c>
      <c r="AB5" s="60" t="s">
        <v>122</v>
      </c>
      <c r="AC5" s="60" t="s">
        <v>123</v>
      </c>
      <c r="AD5" s="58" t="s">
        <v>124</v>
      </c>
      <c r="AE5" s="58" t="s">
        <v>125</v>
      </c>
      <c r="AF5" s="58" t="s">
        <v>126</v>
      </c>
      <c r="AG5" s="58" t="s">
        <v>127</v>
      </c>
      <c r="AH5" s="58" t="s">
        <v>128</v>
      </c>
    </row>
    <row r="6" spans="1:34" x14ac:dyDescent="0.2">
      <c r="B6" s="66" t="s">
        <v>77</v>
      </c>
      <c r="C6" s="67"/>
      <c r="D6" s="67"/>
      <c r="E6" s="67"/>
      <c r="F6" s="67"/>
      <c r="G6" s="174"/>
      <c r="H6" s="174"/>
      <c r="I6" s="174"/>
      <c r="J6" s="174"/>
      <c r="K6" s="174"/>
      <c r="L6" s="174"/>
      <c r="M6" s="174"/>
      <c r="N6" s="174"/>
      <c r="O6" s="174"/>
      <c r="P6" s="174"/>
      <c r="Q6" s="68"/>
      <c r="R6" s="19"/>
      <c r="S6" s="66" t="s">
        <v>78</v>
      </c>
      <c r="T6" s="67"/>
      <c r="U6" s="67"/>
      <c r="V6" s="67"/>
      <c r="W6" s="67"/>
      <c r="X6" s="174"/>
      <c r="Y6" s="174"/>
      <c r="Z6" s="174"/>
      <c r="AA6" s="174"/>
      <c r="AB6" s="174"/>
      <c r="AC6" s="174"/>
      <c r="AD6" s="174"/>
      <c r="AE6" s="174"/>
      <c r="AF6" s="174"/>
      <c r="AG6" s="174"/>
      <c r="AH6" s="68"/>
    </row>
    <row r="7" spans="1:34" x14ac:dyDescent="0.2">
      <c r="B7" s="61" t="s">
        <v>84</v>
      </c>
      <c r="C7" s="62" t="s">
        <v>73</v>
      </c>
      <c r="D7" s="63"/>
      <c r="E7" s="64"/>
      <c r="F7" s="65">
        <v>1</v>
      </c>
      <c r="G7" s="175">
        <v>0</v>
      </c>
      <c r="H7" s="176">
        <f>IF(G7=0,VLOOKUP(C:C,[1]Inputs!$B$20:$H$25,7,FALSE)*F7,VLOOKUP(C:C,[1]Inputs!$B$20:$I$25,8,FALSE)*F7)</f>
        <v>103.26059762014499</v>
      </c>
      <c r="I7" s="65">
        <f>VLOOKUP(C:C,[1]Inputs!$C$54:$G$59,5,FALSE)*F7</f>
        <v>19.732436288346317</v>
      </c>
      <c r="J7" s="65"/>
      <c r="K7" s="65"/>
      <c r="L7" s="65"/>
      <c r="M7" s="65">
        <f>SUM(H7:J7)</f>
        <v>122.99303390849131</v>
      </c>
      <c r="N7" s="65">
        <f>[1]Inputs!$M$43*M7</f>
        <v>57.305727529149344</v>
      </c>
      <c r="O7" s="65">
        <f>[1]Inputs!$M$48*M7</f>
        <v>19.725325764744216</v>
      </c>
      <c r="P7" s="176">
        <f>[1]Inputs!$H$13*SUM(M7:O7)</f>
        <v>12.685527610375249</v>
      </c>
      <c r="Q7" s="65">
        <f t="shared" ref="Q7" si="0">SUM(M7:P7)</f>
        <v>212.70961481276012</v>
      </c>
      <c r="S7" s="61" t="s">
        <v>84</v>
      </c>
      <c r="T7" s="62" t="s">
        <v>74</v>
      </c>
      <c r="U7" s="63"/>
      <c r="V7" s="64"/>
      <c r="W7" s="65">
        <v>1</v>
      </c>
      <c r="X7" s="175">
        <v>0</v>
      </c>
      <c r="Y7" s="176">
        <f>IF(X7=0,VLOOKUP(T:T,[1]Inputs!$B$20:$H$25,7,FALSE)*W7,VLOOKUP(T:T,[1]Inputs!$B$20:$I$25,8,FALSE)*W7)</f>
        <v>118.60731987121498</v>
      </c>
      <c r="Z7" s="65">
        <f>VLOOKUP(T:T,[1]Inputs!$C$54:$G$59,5,FALSE)*W7</f>
        <v>19.732436288346317</v>
      </c>
      <c r="AA7" s="65"/>
      <c r="AB7" s="65"/>
      <c r="AC7" s="65"/>
      <c r="AD7" s="65">
        <f>SUM(Y7:AA7)</f>
        <v>138.33975615956129</v>
      </c>
      <c r="AE7" s="65">
        <f>[1]Inputs!$M$43*AD7</f>
        <v>64.45617382547924</v>
      </c>
      <c r="AF7" s="65">
        <f>[1]Inputs!$M$48*AD7</f>
        <v>22.18659601886797</v>
      </c>
      <c r="AG7" s="176">
        <f>[1]Inputs!$H$13*SUM(AD7:AF7)</f>
        <v>14.268391799167876</v>
      </c>
      <c r="AH7" s="65">
        <f t="shared" ref="AH7" si="1">SUM(AD7:AG7)</f>
        <v>239.25091780307636</v>
      </c>
    </row>
    <row r="8" spans="1:34" x14ac:dyDescent="0.2">
      <c r="B8" s="261" t="s">
        <v>1</v>
      </c>
      <c r="C8" s="262"/>
      <c r="D8" s="262"/>
      <c r="E8" s="263"/>
      <c r="F8" s="55">
        <f>SUM(F7:F7)</f>
        <v>1</v>
      </c>
      <c r="G8" s="55">
        <f t="shared" ref="G8:Q8" si="2">SUM(G7:G7)</f>
        <v>0</v>
      </c>
      <c r="H8" s="55">
        <f t="shared" si="2"/>
        <v>103.26059762014499</v>
      </c>
      <c r="I8" s="55">
        <f t="shared" si="2"/>
        <v>19.732436288346317</v>
      </c>
      <c r="J8" s="55">
        <f t="shared" si="2"/>
        <v>0</v>
      </c>
      <c r="K8" s="55">
        <f t="shared" si="2"/>
        <v>0</v>
      </c>
      <c r="L8" s="55">
        <f t="shared" si="2"/>
        <v>0</v>
      </c>
      <c r="M8" s="55">
        <f t="shared" si="2"/>
        <v>122.99303390849131</v>
      </c>
      <c r="N8" s="55">
        <f t="shared" si="2"/>
        <v>57.305727529149344</v>
      </c>
      <c r="O8" s="55">
        <f t="shared" si="2"/>
        <v>19.725325764744216</v>
      </c>
      <c r="P8" s="55">
        <f t="shared" si="2"/>
        <v>12.685527610375249</v>
      </c>
      <c r="Q8" s="55">
        <f t="shared" si="2"/>
        <v>212.70961481276012</v>
      </c>
      <c r="R8" s="36"/>
      <c r="S8" s="261" t="s">
        <v>1</v>
      </c>
      <c r="T8" s="262"/>
      <c r="U8" s="262"/>
      <c r="V8" s="263"/>
      <c r="W8" s="55">
        <f>SUM(W7:W7)</f>
        <v>1</v>
      </c>
      <c r="X8" s="55">
        <f t="shared" ref="X8:AH8" si="3">SUM(X7:X7)</f>
        <v>0</v>
      </c>
      <c r="Y8" s="55">
        <f t="shared" si="3"/>
        <v>118.60731987121498</v>
      </c>
      <c r="Z8" s="55">
        <f t="shared" si="3"/>
        <v>19.732436288346317</v>
      </c>
      <c r="AA8" s="55">
        <f t="shared" si="3"/>
        <v>0</v>
      </c>
      <c r="AB8" s="55">
        <f t="shared" si="3"/>
        <v>0</v>
      </c>
      <c r="AC8" s="55">
        <f t="shared" si="3"/>
        <v>0</v>
      </c>
      <c r="AD8" s="55">
        <f t="shared" si="3"/>
        <v>138.33975615956129</v>
      </c>
      <c r="AE8" s="55">
        <f t="shared" si="3"/>
        <v>64.45617382547924</v>
      </c>
      <c r="AF8" s="55">
        <f t="shared" si="3"/>
        <v>22.18659601886797</v>
      </c>
      <c r="AG8" s="55">
        <f t="shared" si="3"/>
        <v>14.268391799167876</v>
      </c>
      <c r="AH8" s="55">
        <f t="shared" si="3"/>
        <v>239.25091780307636</v>
      </c>
    </row>
    <row r="9" spans="1:34" x14ac:dyDescent="0.2">
      <c r="A9" s="37"/>
      <c r="B9" s="30"/>
      <c r="C9" s="45"/>
      <c r="D9" s="53"/>
      <c r="E9" s="42"/>
      <c r="F9" s="49"/>
      <c r="H9" s="177"/>
      <c r="I9" s="19"/>
      <c r="J9" s="19"/>
      <c r="K9" s="19"/>
      <c r="L9" s="19"/>
      <c r="M9" s="19"/>
      <c r="N9" s="19"/>
      <c r="O9" s="19"/>
      <c r="R9" s="36"/>
      <c r="S9" s="30"/>
      <c r="T9" s="45"/>
      <c r="U9" s="53"/>
      <c r="V9" s="42"/>
      <c r="W9" s="49"/>
      <c r="Y9" s="177"/>
      <c r="Z9" s="19"/>
      <c r="AA9" s="19"/>
      <c r="AB9" s="19"/>
      <c r="AC9" s="19"/>
      <c r="AD9" s="19"/>
      <c r="AE9" s="19"/>
      <c r="AF9" s="19"/>
    </row>
    <row r="11" spans="1:34" x14ac:dyDescent="0.2">
      <c r="R11" s="36"/>
    </row>
    <row r="16" spans="1:34" x14ac:dyDescent="0.2">
      <c r="R16" s="36"/>
    </row>
    <row r="29" spans="18:18" x14ac:dyDescent="0.2">
      <c r="R29" s="36"/>
    </row>
    <row r="42" spans="18:18" x14ac:dyDescent="0.2">
      <c r="R42" s="36"/>
    </row>
  </sheetData>
  <mergeCells count="6">
    <mergeCell ref="H3:Q3"/>
    <mergeCell ref="Y2:AH2"/>
    <mergeCell ref="Y3:AH3"/>
    <mergeCell ref="S8:V8"/>
    <mergeCell ref="B8:E8"/>
    <mergeCell ref="H2:Q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7BFBD-9066-455D-9357-A767DE0C3570}">
  <dimension ref="B1:O40"/>
  <sheetViews>
    <sheetView workbookViewId="0">
      <selection activeCell="H11" sqref="H11"/>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129</v>
      </c>
      <c r="D1" s="178">
        <f>[1]Inputs!H16</f>
        <v>1</v>
      </c>
      <c r="E1" s="178">
        <f>[1]Inputs!I16</f>
        <v>1</v>
      </c>
      <c r="F1" s="178">
        <f>[1]Inputs!J16</f>
        <v>1.0109999999999999</v>
      </c>
      <c r="G1" s="178">
        <f>[1]Inputs!K16</f>
        <v>1.0231319999999999</v>
      </c>
      <c r="H1" s="178">
        <f>[1]Inputs!L16</f>
        <v>1.0337725727999998</v>
      </c>
      <c r="K1" s="179">
        <f>D1</f>
        <v>1</v>
      </c>
      <c r="L1" s="179">
        <f t="shared" ref="L1:O5" si="0">E1</f>
        <v>1</v>
      </c>
      <c r="M1" s="179">
        <f t="shared" si="0"/>
        <v>1.0109999999999999</v>
      </c>
      <c r="N1" s="179">
        <f t="shared" si="0"/>
        <v>1.0231319999999999</v>
      </c>
      <c r="O1" s="179">
        <f t="shared" si="0"/>
        <v>1.0337725727999998</v>
      </c>
    </row>
    <row r="2" spans="2:15" x14ac:dyDescent="0.25">
      <c r="B2" t="s">
        <v>130</v>
      </c>
      <c r="D2" s="178">
        <f>[1]Inputs!H61</f>
        <v>0.04</v>
      </c>
      <c r="E2" s="178">
        <f>[1]Inputs!I61</f>
        <v>0.04</v>
      </c>
      <c r="F2" s="178">
        <f>[1]Inputs!J61</f>
        <v>0.04</v>
      </c>
      <c r="G2" s="178">
        <f>[1]Inputs!K61</f>
        <v>0.04</v>
      </c>
      <c r="H2" s="178">
        <f>[1]Inputs!L61</f>
        <v>0.04</v>
      </c>
      <c r="K2" s="179"/>
      <c r="L2" s="179"/>
      <c r="M2" s="179"/>
      <c r="N2" s="179"/>
      <c r="O2" s="179"/>
    </row>
    <row r="3" spans="2:15" x14ac:dyDescent="0.25">
      <c r="B3" t="s">
        <v>131</v>
      </c>
      <c r="D3" s="179">
        <f>[1]Inputs!$M$43</f>
        <v>0.46592661151676018</v>
      </c>
      <c r="E3" s="179">
        <f>[1]Inputs!$M$43</f>
        <v>0.46592661151676018</v>
      </c>
      <c r="F3" s="179">
        <f>[1]Inputs!$M$43</f>
        <v>0.46592661151676018</v>
      </c>
      <c r="G3" s="179">
        <f>[1]Inputs!$M$43</f>
        <v>0.46592661151676018</v>
      </c>
      <c r="H3" s="179">
        <f>[1]Inputs!$M$43</f>
        <v>0.46592661151676018</v>
      </c>
      <c r="K3" s="179">
        <f t="shared" ref="K3:K5" si="1">D3</f>
        <v>0.46592661151676018</v>
      </c>
      <c r="L3" s="179">
        <f t="shared" si="0"/>
        <v>0.46592661151676018</v>
      </c>
      <c r="M3" s="179">
        <f t="shared" si="0"/>
        <v>0.46592661151676018</v>
      </c>
      <c r="N3" s="179">
        <f t="shared" si="0"/>
        <v>0.46592661151676018</v>
      </c>
      <c r="O3" s="179">
        <f t="shared" si="0"/>
        <v>0.46592661151676018</v>
      </c>
    </row>
    <row r="4" spans="2:15" x14ac:dyDescent="0.25">
      <c r="B4" t="s">
        <v>132</v>
      </c>
      <c r="D4" s="179">
        <f>[1]Inputs!$M$48</f>
        <v>0.16037758511933414</v>
      </c>
      <c r="E4" s="179">
        <f>[1]Inputs!$M$48</f>
        <v>0.16037758511933414</v>
      </c>
      <c r="F4" s="179">
        <f>[1]Inputs!$M$48</f>
        <v>0.16037758511933414</v>
      </c>
      <c r="G4" s="179">
        <f>[1]Inputs!$M$48</f>
        <v>0.16037758511933414</v>
      </c>
      <c r="H4" s="179">
        <f>[1]Inputs!$M$48</f>
        <v>0.16037758511933414</v>
      </c>
      <c r="K4" s="179">
        <f t="shared" si="1"/>
        <v>0.16037758511933414</v>
      </c>
      <c r="L4" s="179">
        <f t="shared" si="0"/>
        <v>0.16037758511933414</v>
      </c>
      <c r="M4" s="179">
        <f t="shared" si="0"/>
        <v>0.16037758511933414</v>
      </c>
      <c r="N4" s="179">
        <f t="shared" si="0"/>
        <v>0.16037758511933414</v>
      </c>
      <c r="O4" s="179">
        <f t="shared" si="0"/>
        <v>0.16037758511933414</v>
      </c>
    </row>
    <row r="5" spans="2:15" x14ac:dyDescent="0.25">
      <c r="B5" t="s">
        <v>133</v>
      </c>
      <c r="D5" s="179">
        <f>[1]Inputs!$H$13</f>
        <v>6.3420000000000004E-2</v>
      </c>
      <c r="E5" s="179">
        <f>[1]Inputs!$H$13</f>
        <v>6.3420000000000004E-2</v>
      </c>
      <c r="F5" s="179">
        <f>[1]Inputs!$H$13</f>
        <v>6.3420000000000004E-2</v>
      </c>
      <c r="G5" s="179">
        <f>[1]Inputs!$H$13</f>
        <v>6.3420000000000004E-2</v>
      </c>
      <c r="H5" s="179">
        <f>[1]Inputs!$H$13</f>
        <v>6.3420000000000004E-2</v>
      </c>
      <c r="K5" s="179">
        <f t="shared" si="1"/>
        <v>6.3420000000000004E-2</v>
      </c>
      <c r="L5" s="179">
        <f t="shared" si="0"/>
        <v>6.3420000000000004E-2</v>
      </c>
      <c r="M5" s="179">
        <f t="shared" si="0"/>
        <v>6.3420000000000004E-2</v>
      </c>
      <c r="N5" s="179">
        <f t="shared" si="0"/>
        <v>6.3420000000000004E-2</v>
      </c>
      <c r="O5" s="179">
        <f t="shared" si="0"/>
        <v>6.3420000000000004E-2</v>
      </c>
    </row>
    <row r="6" spans="2:15" s="180" customFormat="1" ht="15.75" x14ac:dyDescent="0.25">
      <c r="D6" s="268" t="s">
        <v>134</v>
      </c>
      <c r="E6" s="268"/>
      <c r="F6" s="268"/>
      <c r="G6" s="268"/>
      <c r="H6" s="268"/>
      <c r="J6" s="269" t="s">
        <v>135</v>
      </c>
      <c r="K6" s="269"/>
      <c r="L6" s="269"/>
      <c r="M6" s="269"/>
      <c r="N6" s="269"/>
      <c r="O6" s="269"/>
    </row>
    <row r="7" spans="2:15" x14ac:dyDescent="0.25">
      <c r="B7" s="181" t="s">
        <v>149</v>
      </c>
      <c r="C7" s="182"/>
      <c r="D7" s="182" t="s">
        <v>136</v>
      </c>
      <c r="E7" s="182" t="s">
        <v>137</v>
      </c>
      <c r="F7" s="182" t="s">
        <v>138</v>
      </c>
      <c r="G7" s="182" t="s">
        <v>139</v>
      </c>
      <c r="H7" s="182" t="s">
        <v>140</v>
      </c>
    </row>
    <row r="8" spans="2:15" x14ac:dyDescent="0.25">
      <c r="B8" s="183" t="s">
        <v>119</v>
      </c>
      <c r="C8" s="184"/>
      <c r="D8" s="185">
        <f t="shared" ref="D8:D14" si="2">(D19*D$27)+(D31*D$39)</f>
        <v>3251.2851511150498</v>
      </c>
      <c r="E8" s="185">
        <f t="shared" ref="E8:H8" si="3">(E19*E$27)+(E31*E$39)</f>
        <v>3251.2851511150498</v>
      </c>
      <c r="F8" s="185">
        <f t="shared" si="3"/>
        <v>3287.0492877773149</v>
      </c>
      <c r="G8" s="185">
        <f t="shared" si="3"/>
        <v>3363.0853119021795</v>
      </c>
      <c r="H8" s="185">
        <f t="shared" si="3"/>
        <v>3476.665355431006</v>
      </c>
    </row>
    <row r="9" spans="2:15" x14ac:dyDescent="0.25">
      <c r="B9" s="183" t="s">
        <v>120</v>
      </c>
      <c r="C9" s="184"/>
      <c r="D9" s="185">
        <f t="shared" si="2"/>
        <v>591.97308865038951</v>
      </c>
      <c r="E9" s="185">
        <f t="shared" ref="E9:H9" si="4">(E20*E$27)+(E32*E$39)</f>
        <v>591.97308865038951</v>
      </c>
      <c r="F9" s="185">
        <f t="shared" si="4"/>
        <v>591.97308865038951</v>
      </c>
      <c r="G9" s="185">
        <f t="shared" si="4"/>
        <v>591.97308865038951</v>
      </c>
      <c r="H9" s="185">
        <f t="shared" si="4"/>
        <v>591.97308865038951</v>
      </c>
    </row>
    <row r="10" spans="2:15" x14ac:dyDescent="0.25">
      <c r="B10" s="183" t="s">
        <v>121</v>
      </c>
      <c r="C10" s="184"/>
      <c r="D10" s="185">
        <f t="shared" si="2"/>
        <v>0</v>
      </c>
      <c r="E10" s="185">
        <f t="shared" ref="E10:H10" si="5">(E21*E$27)+(E33*E$39)</f>
        <v>0</v>
      </c>
      <c r="F10" s="185">
        <f t="shared" si="5"/>
        <v>0</v>
      </c>
      <c r="G10" s="185">
        <f t="shared" si="5"/>
        <v>0</v>
      </c>
      <c r="H10" s="185">
        <f t="shared" si="5"/>
        <v>0</v>
      </c>
    </row>
    <row r="11" spans="2:15" x14ac:dyDescent="0.25">
      <c r="B11" s="186" t="s">
        <v>141</v>
      </c>
      <c r="C11" s="186"/>
      <c r="D11" s="187">
        <f t="shared" si="2"/>
        <v>3843.2582397654392</v>
      </c>
      <c r="E11" s="187">
        <f t="shared" ref="E11:H11" si="6">(E22*E$27)+(E34*E$39)</f>
        <v>3843.2582397654392</v>
      </c>
      <c r="F11" s="187">
        <f t="shared" si="6"/>
        <v>3879.0223764277043</v>
      </c>
      <c r="G11" s="187">
        <f t="shared" si="6"/>
        <v>3955.0584005525689</v>
      </c>
      <c r="H11" s="187">
        <f t="shared" si="6"/>
        <v>4068.6384440813954</v>
      </c>
    </row>
    <row r="12" spans="2:15" x14ac:dyDescent="0.25">
      <c r="B12" s="184" t="s">
        <v>125</v>
      </c>
      <c r="C12" s="184"/>
      <c r="D12" s="185">
        <f t="shared" si="2"/>
        <v>1790.6762888377793</v>
      </c>
      <c r="E12" s="185">
        <f t="shared" ref="E12:H12" si="7">(E23*E$27)+(E35*E$39)</f>
        <v>1790.6762888377793</v>
      </c>
      <c r="F12" s="185">
        <f t="shared" si="7"/>
        <v>1807.3397518466509</v>
      </c>
      <c r="G12" s="185">
        <f t="shared" si="7"/>
        <v>1842.7669589203558</v>
      </c>
      <c r="H12" s="185">
        <f t="shared" si="7"/>
        <v>1895.6869237376679</v>
      </c>
    </row>
    <row r="13" spans="2:15" x14ac:dyDescent="0.25">
      <c r="B13" s="184" t="s">
        <v>126</v>
      </c>
      <c r="C13" s="184"/>
      <c r="D13" s="185">
        <f t="shared" si="2"/>
        <v>616.37247548356402</v>
      </c>
      <c r="E13" s="185">
        <f t="shared" ref="E13:H13" si="8">(E24*E$27)+(E36*E$39)</f>
        <v>616.37247548356402</v>
      </c>
      <c r="F13" s="185">
        <f t="shared" si="8"/>
        <v>622.10824135533596</v>
      </c>
      <c r="G13" s="185">
        <f t="shared" si="8"/>
        <v>634.30271528655715</v>
      </c>
      <c r="H13" s="185">
        <f t="shared" si="8"/>
        <v>652.51840838545922</v>
      </c>
    </row>
    <row r="14" spans="2:15" x14ac:dyDescent="0.25">
      <c r="B14" s="184" t="s">
        <v>142</v>
      </c>
      <c r="C14" s="184"/>
      <c r="D14" s="185">
        <f t="shared" si="2"/>
        <v>396.39447019918373</v>
      </c>
      <c r="E14" s="185">
        <f t="shared" ref="E14:H14" si="9">(E25*E$27)+(E37*E$39)</f>
        <v>396.39447019918373</v>
      </c>
      <c r="F14" s="185">
        <f t="shared" si="9"/>
        <v>400.0831908419151</v>
      </c>
      <c r="G14" s="185">
        <f t="shared" si="9"/>
        <v>407.92556250124642</v>
      </c>
      <c r="H14" s="185">
        <f t="shared" si="9"/>
        <v>419.64023228689086</v>
      </c>
    </row>
    <row r="15" spans="2:15" s="189" customFormat="1" x14ac:dyDescent="0.25">
      <c r="B15" s="188" t="s">
        <v>143</v>
      </c>
      <c r="C15" s="184"/>
      <c r="D15" s="187">
        <f>SUM(D11:D14)</f>
        <v>6646.7014742859665</v>
      </c>
      <c r="E15" s="187">
        <f t="shared" ref="E15:H15" si="10">SUM(E11:E14)</f>
        <v>6646.7014742859665</v>
      </c>
      <c r="F15" s="187">
        <f t="shared" si="10"/>
        <v>6708.553560471606</v>
      </c>
      <c r="G15" s="187">
        <f t="shared" si="10"/>
        <v>6840.0536372607285</v>
      </c>
      <c r="H15" s="187">
        <f t="shared" si="10"/>
        <v>7036.4840084914131</v>
      </c>
    </row>
    <row r="16" spans="2:15" s="191" customFormat="1" x14ac:dyDescent="0.25">
      <c r="B16" s="190" t="s">
        <v>144</v>
      </c>
      <c r="C16" s="186"/>
      <c r="D16" s="187">
        <f>D28+D40-D15</f>
        <v>0</v>
      </c>
      <c r="E16" s="187">
        <f t="shared" ref="E16:H16" si="11">E28+E40-E15</f>
        <v>0</v>
      </c>
      <c r="F16" s="187">
        <f t="shared" si="11"/>
        <v>0</v>
      </c>
      <c r="G16" s="187">
        <f t="shared" si="11"/>
        <v>0</v>
      </c>
      <c r="H16" s="187">
        <f t="shared" si="11"/>
        <v>0</v>
      </c>
    </row>
    <row r="17" spans="2:15" s="191" customFormat="1" x14ac:dyDescent="0.25">
      <c r="C17" s="192"/>
    </row>
    <row r="18" spans="2:15" x14ac:dyDescent="0.25">
      <c r="B18" s="193" t="s">
        <v>110</v>
      </c>
      <c r="C18" s="194"/>
      <c r="D18" s="270" t="s">
        <v>145</v>
      </c>
      <c r="E18" s="271"/>
      <c r="F18" s="271"/>
      <c r="G18" s="271"/>
      <c r="H18" s="271"/>
      <c r="J18" s="194"/>
      <c r="K18" s="270" t="s">
        <v>145</v>
      </c>
      <c r="L18" s="271"/>
      <c r="M18" s="271"/>
      <c r="N18" s="271"/>
      <c r="O18" s="271"/>
    </row>
    <row r="19" spans="2:15" x14ac:dyDescent="0.25">
      <c r="B19" s="3" t="s">
        <v>119</v>
      </c>
      <c r="C19" s="195">
        <f>'Proposed price'!H8</f>
        <v>103.26059762014499</v>
      </c>
      <c r="D19" s="196">
        <f>C19*D$1</f>
        <v>103.26059762014499</v>
      </c>
      <c r="E19" s="196">
        <f>D19*E1</f>
        <v>103.26059762014499</v>
      </c>
      <c r="F19" s="196">
        <f>E19*F1</f>
        <v>104.39646419396658</v>
      </c>
      <c r="G19" s="196">
        <f>F19*G1</f>
        <v>106.8113632037014</v>
      </c>
      <c r="H19" s="196">
        <f>G19*H1</f>
        <v>110.41865774336563</v>
      </c>
      <c r="J19" s="195"/>
      <c r="K19" s="196">
        <f>J19*K$1</f>
        <v>0</v>
      </c>
      <c r="L19" s="196">
        <f>K19*L1</f>
        <v>0</v>
      </c>
      <c r="M19" s="196">
        <f>L19*M1</f>
        <v>0</v>
      </c>
      <c r="N19" s="196">
        <f>M19*N1</f>
        <v>0</v>
      </c>
      <c r="O19" s="196">
        <f>N19*O1</f>
        <v>0</v>
      </c>
    </row>
    <row r="20" spans="2:15" x14ac:dyDescent="0.25">
      <c r="B20" s="3" t="s">
        <v>120</v>
      </c>
      <c r="C20" s="195">
        <f>'Proposed price'!I8</f>
        <v>19.732436288346317</v>
      </c>
      <c r="D20" s="196">
        <f>C20</f>
        <v>19.732436288346317</v>
      </c>
      <c r="E20" s="196">
        <f t="shared" ref="E20:H21" si="12">D20</f>
        <v>19.732436288346317</v>
      </c>
      <c r="F20" s="196">
        <f t="shared" si="12"/>
        <v>19.732436288346317</v>
      </c>
      <c r="G20" s="196">
        <f t="shared" si="12"/>
        <v>19.732436288346317</v>
      </c>
      <c r="H20" s="196">
        <f t="shared" si="12"/>
        <v>19.732436288346317</v>
      </c>
      <c r="J20" s="195"/>
      <c r="K20" s="196">
        <f>J20</f>
        <v>0</v>
      </c>
      <c r="L20" s="196">
        <f t="shared" ref="L20:O21" si="13">K20</f>
        <v>0</v>
      </c>
      <c r="M20" s="196">
        <f t="shared" si="13"/>
        <v>0</v>
      </c>
      <c r="N20" s="196">
        <f t="shared" si="13"/>
        <v>0</v>
      </c>
      <c r="O20" s="196">
        <f t="shared" si="13"/>
        <v>0</v>
      </c>
    </row>
    <row r="21" spans="2:15" x14ac:dyDescent="0.25">
      <c r="B21" s="3" t="s">
        <v>121</v>
      </c>
      <c r="C21" s="195">
        <f>'Proposed price'!J8</f>
        <v>0</v>
      </c>
      <c r="D21" s="196">
        <f>C21</f>
        <v>0</v>
      </c>
      <c r="E21" s="196">
        <f t="shared" si="12"/>
        <v>0</v>
      </c>
      <c r="F21" s="196">
        <f t="shared" si="12"/>
        <v>0</v>
      </c>
      <c r="G21" s="196">
        <f t="shared" si="12"/>
        <v>0</v>
      </c>
      <c r="H21" s="196">
        <f t="shared" si="12"/>
        <v>0</v>
      </c>
      <c r="J21" s="195"/>
      <c r="K21" s="196">
        <f>J21</f>
        <v>0</v>
      </c>
      <c r="L21" s="196">
        <f t="shared" si="13"/>
        <v>0</v>
      </c>
      <c r="M21" s="196">
        <f t="shared" si="13"/>
        <v>0</v>
      </c>
      <c r="N21" s="196">
        <f t="shared" si="13"/>
        <v>0</v>
      </c>
      <c r="O21" s="196">
        <f t="shared" si="13"/>
        <v>0</v>
      </c>
    </row>
    <row r="22" spans="2:15" s="191" customFormat="1" x14ac:dyDescent="0.25">
      <c r="B22" s="197" t="s">
        <v>141</v>
      </c>
      <c r="C22" s="282">
        <f>'Proposed price'!M8</f>
        <v>122.99303390849131</v>
      </c>
      <c r="D22" s="186">
        <f>SUM(D19:D21)</f>
        <v>122.99303390849131</v>
      </c>
      <c r="E22" s="186">
        <f t="shared" ref="E22:H22" si="14">SUM(E19:E21)</f>
        <v>122.99303390849131</v>
      </c>
      <c r="F22" s="186">
        <f t="shared" si="14"/>
        <v>124.1289004823129</v>
      </c>
      <c r="G22" s="186">
        <f t="shared" si="14"/>
        <v>126.54379949204773</v>
      </c>
      <c r="H22" s="186">
        <f t="shared" si="14"/>
        <v>130.15109403171195</v>
      </c>
      <c r="J22" s="198"/>
      <c r="K22" s="184">
        <f>SUM(K19:K21)</f>
        <v>0</v>
      </c>
      <c r="L22" s="184">
        <f t="shared" ref="L22:O22" si="15">SUM(L19:L21)</f>
        <v>0</v>
      </c>
      <c r="M22" s="184">
        <f t="shared" si="15"/>
        <v>0</v>
      </c>
      <c r="N22" s="184">
        <f t="shared" si="15"/>
        <v>0</v>
      </c>
      <c r="O22" s="184">
        <f t="shared" si="15"/>
        <v>0</v>
      </c>
    </row>
    <row r="23" spans="2:15" x14ac:dyDescent="0.25">
      <c r="B23" s="3" t="s">
        <v>125</v>
      </c>
      <c r="C23" s="195">
        <f>'Proposed price'!N8</f>
        <v>57.305727529149344</v>
      </c>
      <c r="D23" s="196">
        <f>D22*D$3</f>
        <v>57.305727529149344</v>
      </c>
      <c r="E23" s="196">
        <f t="shared" ref="E23:H23" si="16">E22*E$3</f>
        <v>57.305727529149344</v>
      </c>
      <c r="F23" s="196">
        <f t="shared" si="16"/>
        <v>57.834957993025185</v>
      </c>
      <c r="G23" s="196">
        <f t="shared" si="16"/>
        <v>58.960123705786117</v>
      </c>
      <c r="H23" s="196">
        <f t="shared" si="16"/>
        <v>60.64085822739478</v>
      </c>
      <c r="J23" s="195"/>
      <c r="K23" s="196">
        <f>K22*K$3</f>
        <v>0</v>
      </c>
      <c r="L23" s="196">
        <f t="shared" ref="L23:O23" si="17">L22*L$3</f>
        <v>0</v>
      </c>
      <c r="M23" s="196">
        <f t="shared" si="17"/>
        <v>0</v>
      </c>
      <c r="N23" s="196">
        <f t="shared" si="17"/>
        <v>0</v>
      </c>
      <c r="O23" s="196">
        <f t="shared" si="17"/>
        <v>0</v>
      </c>
    </row>
    <row r="24" spans="2:15" x14ac:dyDescent="0.25">
      <c r="B24" s="3" t="s">
        <v>126</v>
      </c>
      <c r="C24" s="195">
        <f>'Proposed price'!O8</f>
        <v>19.725325764744216</v>
      </c>
      <c r="D24" s="196">
        <f>D22*D$4</f>
        <v>19.725325764744216</v>
      </c>
      <c r="E24" s="196">
        <f t="shared" ref="E24:H24" si="18">E22*E$4</f>
        <v>19.725325764744216</v>
      </c>
      <c r="F24" s="196">
        <f t="shared" si="18"/>
        <v>19.907493302871494</v>
      </c>
      <c r="G24" s="196">
        <f t="shared" si="18"/>
        <v>20.294788974359836</v>
      </c>
      <c r="H24" s="196">
        <f t="shared" si="18"/>
        <v>20.873318161445344</v>
      </c>
      <c r="J24" s="195"/>
      <c r="K24" s="196">
        <f>K22*K$4</f>
        <v>0</v>
      </c>
      <c r="L24" s="196">
        <f t="shared" ref="L24:O24" si="19">L22*L$4</f>
        <v>0</v>
      </c>
      <c r="M24" s="196">
        <f t="shared" si="19"/>
        <v>0</v>
      </c>
      <c r="N24" s="196">
        <f t="shared" si="19"/>
        <v>0</v>
      </c>
      <c r="O24" s="196">
        <f t="shared" si="19"/>
        <v>0</v>
      </c>
    </row>
    <row r="25" spans="2:15" x14ac:dyDescent="0.25">
      <c r="B25" s="3" t="s">
        <v>127</v>
      </c>
      <c r="C25" s="195">
        <f>'Proposed price'!P8</f>
        <v>12.685527610375249</v>
      </c>
      <c r="D25" s="196">
        <f>SUM(D22:D24)*D$5</f>
        <v>12.685527610375249</v>
      </c>
      <c r="E25" s="196">
        <f t="shared" ref="E25:H25" si="20">SUM(E22:E24)*E$5</f>
        <v>12.685527610375249</v>
      </c>
      <c r="F25" s="196">
        <f t="shared" si="20"/>
        <v>12.802681129774054</v>
      </c>
      <c r="G25" s="196">
        <f t="shared" si="20"/>
        <v>13.051754325960525</v>
      </c>
      <c r="H25" s="196">
        <f t="shared" si="20"/>
        <v>13.423811450071414</v>
      </c>
      <c r="J25" s="195"/>
      <c r="K25" s="196">
        <f>SUM(K22:K24)*K$5</f>
        <v>0</v>
      </c>
      <c r="L25" s="196">
        <f t="shared" ref="L25:O25" si="21">SUM(L22:L24)*L$5</f>
        <v>0</v>
      </c>
      <c r="M25" s="196">
        <f t="shared" si="21"/>
        <v>0</v>
      </c>
      <c r="N25" s="196">
        <f t="shared" si="21"/>
        <v>0</v>
      </c>
      <c r="O25" s="196">
        <f t="shared" si="21"/>
        <v>0</v>
      </c>
    </row>
    <row r="26" spans="2:15" s="191" customFormat="1" x14ac:dyDescent="0.25">
      <c r="B26" s="199" t="s">
        <v>146</v>
      </c>
      <c r="C26" s="200">
        <f>'Proposed price'!Q8</f>
        <v>212.70961481276012</v>
      </c>
      <c r="D26" s="201">
        <f>SUM(D22:D25)</f>
        <v>212.70961481276012</v>
      </c>
      <c r="E26" s="201">
        <f t="shared" ref="E26:H26" si="22">SUM(E22:E25)</f>
        <v>212.70961481276012</v>
      </c>
      <c r="F26" s="201">
        <f t="shared" si="22"/>
        <v>214.67403290798364</v>
      </c>
      <c r="G26" s="201">
        <f t="shared" si="22"/>
        <v>218.85046649815422</v>
      </c>
      <c r="H26" s="201">
        <f t="shared" si="22"/>
        <v>225.08908187062349</v>
      </c>
      <c r="J26" s="200"/>
      <c r="K26" s="201">
        <f>SUM(K22:K25)</f>
        <v>0</v>
      </c>
      <c r="L26" s="201">
        <f t="shared" ref="L26:O26" si="23">SUM(L22:L25)</f>
        <v>0</v>
      </c>
      <c r="M26" s="201">
        <f t="shared" si="23"/>
        <v>0</v>
      </c>
      <c r="N26" s="201">
        <f t="shared" si="23"/>
        <v>0</v>
      </c>
      <c r="O26" s="201">
        <f t="shared" si="23"/>
        <v>0</v>
      </c>
    </row>
    <row r="27" spans="2:15" x14ac:dyDescent="0.25">
      <c r="B27" s="202" t="s">
        <v>147</v>
      </c>
      <c r="C27" s="196"/>
      <c r="D27" s="203">
        <f>'Forecast Revenue - Costs'!D11</f>
        <v>20</v>
      </c>
      <c r="E27" s="203">
        <f>'Forecast Revenue - Costs'!E11</f>
        <v>20</v>
      </c>
      <c r="F27" s="203">
        <f>'Forecast Revenue - Costs'!F11</f>
        <v>20</v>
      </c>
      <c r="G27" s="203">
        <f>'Forecast Revenue - Costs'!G11</f>
        <v>20</v>
      </c>
      <c r="H27" s="203">
        <f>'Forecast Revenue - Costs'!H11</f>
        <v>20</v>
      </c>
      <c r="J27" s="196"/>
      <c r="K27" s="203"/>
      <c r="L27" s="203"/>
      <c r="M27" s="203"/>
      <c r="N27" s="203"/>
      <c r="O27" s="203"/>
    </row>
    <row r="28" spans="2:15" s="191" customFormat="1" x14ac:dyDescent="0.25">
      <c r="B28" s="188" t="s">
        <v>148</v>
      </c>
      <c r="C28" s="186"/>
      <c r="D28" s="187">
        <f>D26*D27</f>
        <v>4254.1922962552026</v>
      </c>
      <c r="E28" s="187">
        <f t="shared" ref="E28:H28" si="24">E26*E27</f>
        <v>4254.1922962552026</v>
      </c>
      <c r="F28" s="187">
        <f t="shared" si="24"/>
        <v>4293.4806581596731</v>
      </c>
      <c r="G28" s="187">
        <f t="shared" si="24"/>
        <v>4377.0093299630844</v>
      </c>
      <c r="H28" s="187">
        <f t="shared" si="24"/>
        <v>4501.7816374124695</v>
      </c>
      <c r="J28" s="186"/>
      <c r="K28" s="187"/>
      <c r="L28" s="187"/>
      <c r="M28" s="187"/>
      <c r="N28" s="187"/>
      <c r="O28" s="187"/>
    </row>
    <row r="30" spans="2:15" x14ac:dyDescent="0.25">
      <c r="B30" s="193" t="s">
        <v>111</v>
      </c>
      <c r="C30" s="194"/>
      <c r="D30" s="270" t="s">
        <v>145</v>
      </c>
      <c r="E30" s="271"/>
      <c r="F30" s="271"/>
      <c r="G30" s="271"/>
      <c r="H30" s="271"/>
      <c r="J30" s="194"/>
      <c r="K30" s="270" t="s">
        <v>145</v>
      </c>
      <c r="L30" s="271"/>
      <c r="M30" s="271"/>
      <c r="N30" s="271"/>
      <c r="O30" s="271"/>
    </row>
    <row r="31" spans="2:15" x14ac:dyDescent="0.25">
      <c r="B31" s="3" t="s">
        <v>119</v>
      </c>
      <c r="C31" s="195">
        <f>'Proposed price'!Y8</f>
        <v>118.60731987121498</v>
      </c>
      <c r="D31" s="196">
        <f>C31*D$1</f>
        <v>118.60731987121498</v>
      </c>
      <c r="E31" s="196">
        <f t="shared" ref="E31:H31" si="25">D31*E$1</f>
        <v>118.60731987121498</v>
      </c>
      <c r="F31" s="196">
        <f t="shared" si="25"/>
        <v>119.91200038979834</v>
      </c>
      <c r="G31" s="196">
        <f t="shared" si="25"/>
        <v>122.68580478281514</v>
      </c>
      <c r="H31" s="196">
        <f t="shared" si="25"/>
        <v>126.82922005636932</v>
      </c>
      <c r="J31" s="195"/>
      <c r="K31" s="196">
        <f>J31*K$1</f>
        <v>0</v>
      </c>
      <c r="L31" s="196">
        <f t="shared" ref="L31:O31" si="26">K31*L$1</f>
        <v>0</v>
      </c>
      <c r="M31" s="196">
        <f t="shared" si="26"/>
        <v>0</v>
      </c>
      <c r="N31" s="196">
        <f t="shared" si="26"/>
        <v>0</v>
      </c>
      <c r="O31" s="196">
        <f t="shared" si="26"/>
        <v>0</v>
      </c>
    </row>
    <row r="32" spans="2:15" x14ac:dyDescent="0.25">
      <c r="B32" s="3" t="s">
        <v>120</v>
      </c>
      <c r="C32" s="195">
        <f>'Proposed price'!Z8</f>
        <v>19.732436288346317</v>
      </c>
      <c r="D32" s="196">
        <f>C32</f>
        <v>19.732436288346317</v>
      </c>
      <c r="E32" s="196">
        <f>D32</f>
        <v>19.732436288346317</v>
      </c>
      <c r="F32" s="196">
        <f t="shared" ref="F32:H32" si="27">E32</f>
        <v>19.732436288346317</v>
      </c>
      <c r="G32" s="196">
        <f t="shared" si="27"/>
        <v>19.732436288346317</v>
      </c>
      <c r="H32" s="196">
        <f t="shared" si="27"/>
        <v>19.732436288346317</v>
      </c>
      <c r="J32" s="195"/>
      <c r="K32" s="196">
        <f>J32</f>
        <v>0</v>
      </c>
      <c r="L32" s="196">
        <f t="shared" ref="L32:O33" si="28">K32</f>
        <v>0</v>
      </c>
      <c r="M32" s="196">
        <f t="shared" si="28"/>
        <v>0</v>
      </c>
      <c r="N32" s="196">
        <f t="shared" si="28"/>
        <v>0</v>
      </c>
      <c r="O32" s="196">
        <f t="shared" si="28"/>
        <v>0</v>
      </c>
    </row>
    <row r="33" spans="2:15" x14ac:dyDescent="0.25">
      <c r="B33" s="3" t="s">
        <v>121</v>
      </c>
      <c r="C33" s="195">
        <f>'Proposed price'!AA8</f>
        <v>0</v>
      </c>
      <c r="D33" s="196">
        <f>C33</f>
        <v>0</v>
      </c>
      <c r="E33" s="196">
        <f t="shared" ref="E33:H33" si="29">D33</f>
        <v>0</v>
      </c>
      <c r="F33" s="196">
        <f t="shared" si="29"/>
        <v>0</v>
      </c>
      <c r="G33" s="196">
        <f t="shared" si="29"/>
        <v>0</v>
      </c>
      <c r="H33" s="196">
        <f t="shared" si="29"/>
        <v>0</v>
      </c>
      <c r="J33" s="195"/>
      <c r="K33" s="196">
        <f>J33</f>
        <v>0</v>
      </c>
      <c r="L33" s="196">
        <f t="shared" si="28"/>
        <v>0</v>
      </c>
      <c r="M33" s="196">
        <f t="shared" si="28"/>
        <v>0</v>
      </c>
      <c r="N33" s="196">
        <f t="shared" si="28"/>
        <v>0</v>
      </c>
      <c r="O33" s="196">
        <f t="shared" si="28"/>
        <v>0</v>
      </c>
    </row>
    <row r="34" spans="2:15" x14ac:dyDescent="0.25">
      <c r="B34" s="197" t="s">
        <v>141</v>
      </c>
      <c r="C34" s="282">
        <f>'Proposed price'!AD8</f>
        <v>138.33975615956129</v>
      </c>
      <c r="D34" s="186">
        <f>SUM(D31:D33)</f>
        <v>138.33975615956129</v>
      </c>
      <c r="E34" s="186">
        <f t="shared" ref="E34:H34" si="30">SUM(E31:E33)</f>
        <v>138.33975615956129</v>
      </c>
      <c r="F34" s="186">
        <f t="shared" si="30"/>
        <v>139.64443667814464</v>
      </c>
      <c r="G34" s="186">
        <f t="shared" si="30"/>
        <v>142.41824107116145</v>
      </c>
      <c r="H34" s="186">
        <f t="shared" si="30"/>
        <v>146.56165634471563</v>
      </c>
      <c r="J34" s="198"/>
      <c r="K34" s="184">
        <f>SUM(K31:K33)</f>
        <v>0</v>
      </c>
      <c r="L34" s="184">
        <f t="shared" ref="L34:O34" si="31">SUM(L31:L33)</f>
        <v>0</v>
      </c>
      <c r="M34" s="184">
        <f t="shared" si="31"/>
        <v>0</v>
      </c>
      <c r="N34" s="184">
        <f t="shared" si="31"/>
        <v>0</v>
      </c>
      <c r="O34" s="184">
        <f t="shared" si="31"/>
        <v>0</v>
      </c>
    </row>
    <row r="35" spans="2:15" x14ac:dyDescent="0.25">
      <c r="B35" s="3" t="s">
        <v>125</v>
      </c>
      <c r="C35" s="195">
        <f>'Proposed price'!AE8</f>
        <v>64.45617382547924</v>
      </c>
      <c r="D35" s="196">
        <f>D34*D$3</f>
        <v>64.45617382547924</v>
      </c>
      <c r="E35" s="196">
        <f t="shared" ref="E35:H35" si="32">E34*E$3</f>
        <v>64.45617382547924</v>
      </c>
      <c r="F35" s="196">
        <f t="shared" si="32"/>
        <v>65.064059198614714</v>
      </c>
      <c r="G35" s="196">
        <f t="shared" si="32"/>
        <v>66.356448480463342</v>
      </c>
      <c r="H35" s="196">
        <f t="shared" si="32"/>
        <v>68.286975918977234</v>
      </c>
      <c r="J35" s="195"/>
      <c r="K35" s="196">
        <f>K34*K$3</f>
        <v>0</v>
      </c>
      <c r="L35" s="196">
        <f t="shared" ref="L35:O35" si="33">L34*L$3</f>
        <v>0</v>
      </c>
      <c r="M35" s="196">
        <f t="shared" si="33"/>
        <v>0</v>
      </c>
      <c r="N35" s="196">
        <f t="shared" si="33"/>
        <v>0</v>
      </c>
      <c r="O35" s="196">
        <f t="shared" si="33"/>
        <v>0</v>
      </c>
    </row>
    <row r="36" spans="2:15" x14ac:dyDescent="0.25">
      <c r="B36" s="3" t="s">
        <v>126</v>
      </c>
      <c r="C36" s="195">
        <f>'Proposed price'!AF8</f>
        <v>22.18659601886797</v>
      </c>
      <c r="D36" s="196">
        <f>D34*D$4</f>
        <v>22.18659601886797</v>
      </c>
      <c r="E36" s="196">
        <f t="shared" ref="E36:H36" si="34">E34*E$4</f>
        <v>22.18659601886797</v>
      </c>
      <c r="F36" s="196">
        <f t="shared" si="34"/>
        <v>22.395837529790608</v>
      </c>
      <c r="G36" s="196">
        <f t="shared" si="34"/>
        <v>22.840693579936044</v>
      </c>
      <c r="H36" s="196">
        <f t="shared" si="34"/>
        <v>23.50520451565523</v>
      </c>
      <c r="J36" s="195"/>
      <c r="K36" s="196">
        <f>K34*K$4</f>
        <v>0</v>
      </c>
      <c r="L36" s="196">
        <f t="shared" ref="L36:O36" si="35">L34*L$4</f>
        <v>0</v>
      </c>
      <c r="M36" s="196">
        <f t="shared" si="35"/>
        <v>0</v>
      </c>
      <c r="N36" s="196">
        <f t="shared" si="35"/>
        <v>0</v>
      </c>
      <c r="O36" s="196">
        <f t="shared" si="35"/>
        <v>0</v>
      </c>
    </row>
    <row r="37" spans="2:15" x14ac:dyDescent="0.25">
      <c r="B37" s="3" t="s">
        <v>127</v>
      </c>
      <c r="C37" s="195">
        <f>'Proposed price'!AG8</f>
        <v>14.268391799167876</v>
      </c>
      <c r="D37" s="196">
        <f>SUM(D34:D36)*D$5</f>
        <v>14.268391799167876</v>
      </c>
      <c r="E37" s="196">
        <f t="shared" ref="E37:H37" si="36">SUM(E34:E36)*E$5</f>
        <v>14.268391799167876</v>
      </c>
      <c r="F37" s="196">
        <f t="shared" si="36"/>
        <v>14.402956824643399</v>
      </c>
      <c r="G37" s="196">
        <f t="shared" si="36"/>
        <v>14.689047598203588</v>
      </c>
      <c r="H37" s="196">
        <f t="shared" si="36"/>
        <v>15.116400328546259</v>
      </c>
      <c r="J37" s="195"/>
      <c r="K37" s="196">
        <f>SUM(K34:K36)*K$5</f>
        <v>0</v>
      </c>
      <c r="L37" s="196">
        <f t="shared" ref="L37:O37" si="37">SUM(L34:L36)*L$5</f>
        <v>0</v>
      </c>
      <c r="M37" s="196">
        <f t="shared" si="37"/>
        <v>0</v>
      </c>
      <c r="N37" s="196">
        <f t="shared" si="37"/>
        <v>0</v>
      </c>
      <c r="O37" s="196">
        <f t="shared" si="37"/>
        <v>0</v>
      </c>
    </row>
    <row r="38" spans="2:15" s="191" customFormat="1" x14ac:dyDescent="0.25">
      <c r="B38" s="199" t="s">
        <v>146</v>
      </c>
      <c r="C38" s="200">
        <f>'Proposed price'!AH8</f>
        <v>239.25091780307636</v>
      </c>
      <c r="D38" s="201">
        <f>SUM(D34:D37)</f>
        <v>239.25091780307636</v>
      </c>
      <c r="E38" s="201">
        <f t="shared" ref="E38:H38" si="38">SUM(E34:E37)</f>
        <v>239.25091780307636</v>
      </c>
      <c r="F38" s="201">
        <f t="shared" si="38"/>
        <v>241.50729023119337</v>
      </c>
      <c r="G38" s="201">
        <f t="shared" si="38"/>
        <v>246.30443072976442</v>
      </c>
      <c r="H38" s="201">
        <f t="shared" si="38"/>
        <v>253.47023710789438</v>
      </c>
      <c r="J38" s="200"/>
      <c r="K38" s="201">
        <f>SUM(K34:K37)</f>
        <v>0</v>
      </c>
      <c r="L38" s="201">
        <f t="shared" ref="L38:O38" si="39">SUM(L34:L37)</f>
        <v>0</v>
      </c>
      <c r="M38" s="201">
        <f t="shared" si="39"/>
        <v>0</v>
      </c>
      <c r="N38" s="201">
        <f t="shared" si="39"/>
        <v>0</v>
      </c>
      <c r="O38" s="201">
        <f t="shared" si="39"/>
        <v>0</v>
      </c>
    </row>
    <row r="39" spans="2:15" x14ac:dyDescent="0.25">
      <c r="B39" s="202" t="s">
        <v>147</v>
      </c>
      <c r="C39" s="196"/>
      <c r="D39" s="203">
        <f>'Forecast Revenue - Costs'!D12</f>
        <v>10</v>
      </c>
      <c r="E39" s="203">
        <f>'Forecast Revenue - Costs'!E12</f>
        <v>10</v>
      </c>
      <c r="F39" s="203">
        <f>'Forecast Revenue - Costs'!F12</f>
        <v>10</v>
      </c>
      <c r="G39" s="203">
        <f>'Forecast Revenue - Costs'!G12</f>
        <v>10</v>
      </c>
      <c r="H39" s="203">
        <f>'Forecast Revenue - Costs'!H12</f>
        <v>10</v>
      </c>
      <c r="J39" s="196"/>
      <c r="K39" s="203"/>
      <c r="L39" s="203"/>
      <c r="M39" s="203"/>
      <c r="N39" s="203"/>
      <c r="O39" s="203"/>
    </row>
    <row r="40" spans="2:15" s="191" customFormat="1" x14ac:dyDescent="0.25">
      <c r="B40" s="188" t="s">
        <v>148</v>
      </c>
      <c r="C40" s="186"/>
      <c r="D40" s="187">
        <f>D38*D39</f>
        <v>2392.5091780307635</v>
      </c>
      <c r="E40" s="187">
        <f t="shared" ref="E40:H40" si="40">E38*E39</f>
        <v>2392.5091780307635</v>
      </c>
      <c r="F40" s="187">
        <f t="shared" si="40"/>
        <v>2415.0729023119338</v>
      </c>
      <c r="G40" s="187">
        <f t="shared" si="40"/>
        <v>2463.0443072976441</v>
      </c>
      <c r="H40" s="187">
        <f t="shared" si="40"/>
        <v>2534.7023710789435</v>
      </c>
      <c r="J40" s="186"/>
      <c r="K40" s="187"/>
      <c r="L40" s="187"/>
      <c r="M40" s="187"/>
      <c r="N40" s="187"/>
      <c r="O40" s="187"/>
    </row>
  </sheetData>
  <mergeCells count="6">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workbookViewId="0">
      <selection activeCell="M23" sqref="M23"/>
    </sheetView>
  </sheetViews>
  <sheetFormatPr defaultRowHeight="15" x14ac:dyDescent="0.25"/>
  <cols>
    <col min="1" max="1" width="3.28515625" customWidth="1"/>
    <col min="2" max="2" width="62.5703125" customWidth="1"/>
    <col min="3" max="3" width="42.42578125" customWidth="1"/>
    <col min="4" max="4" width="13" customWidth="1"/>
    <col min="5" max="5" width="12.85546875" customWidth="1"/>
    <col min="6" max="6" width="11.85546875" customWidth="1"/>
    <col min="7" max="8" width="11.28515625" customWidth="1"/>
    <col min="9" max="9" width="12.7109375" customWidth="1"/>
  </cols>
  <sheetData>
    <row r="2" spans="2:9" x14ac:dyDescent="0.25">
      <c r="B2" s="20" t="s">
        <v>49</v>
      </c>
      <c r="C2" s="21"/>
      <c r="D2" s="21"/>
      <c r="E2" s="21"/>
      <c r="F2" s="21"/>
      <c r="G2" s="21"/>
      <c r="H2" s="21"/>
      <c r="I2" s="21"/>
    </row>
    <row r="3" spans="2:9" x14ac:dyDescent="0.25">
      <c r="B3" s="1"/>
      <c r="C3" s="1"/>
      <c r="D3" s="1"/>
      <c r="E3" s="1"/>
      <c r="F3" s="1"/>
      <c r="G3" s="1"/>
      <c r="H3" s="1"/>
      <c r="I3" s="1"/>
    </row>
    <row r="4" spans="2:9" x14ac:dyDescent="0.25">
      <c r="B4" s="229" t="s">
        <v>86</v>
      </c>
      <c r="C4" s="229" t="s">
        <v>3</v>
      </c>
      <c r="D4" s="230" t="s">
        <v>63</v>
      </c>
      <c r="E4" s="230" t="s">
        <v>64</v>
      </c>
      <c r="F4" s="230" t="s">
        <v>65</v>
      </c>
      <c r="G4" s="230" t="s">
        <v>88</v>
      </c>
      <c r="H4" s="230" t="s">
        <v>66</v>
      </c>
      <c r="I4" s="231" t="s">
        <v>1</v>
      </c>
    </row>
    <row r="5" spans="2:9" x14ac:dyDescent="0.25">
      <c r="B5" s="3" t="s">
        <v>94</v>
      </c>
      <c r="C5" s="4" t="s">
        <v>81</v>
      </c>
      <c r="D5" s="22">
        <f>'Forecasts by year'!D28</f>
        <v>4254.1922962552026</v>
      </c>
      <c r="E5" s="22">
        <f>'Forecasts by year'!E28</f>
        <v>4254.1922962552026</v>
      </c>
      <c r="F5" s="22">
        <f>'Forecasts by year'!F28</f>
        <v>4293.4806581596731</v>
      </c>
      <c r="G5" s="22">
        <f>'Forecasts by year'!G28</f>
        <v>4377.0093299630844</v>
      </c>
      <c r="H5" s="22">
        <f>'Forecasts by year'!H28</f>
        <v>4501.7816374124695</v>
      </c>
      <c r="I5" s="234">
        <f>SUM(D5:H5)</f>
        <v>21680.656218045635</v>
      </c>
    </row>
    <row r="6" spans="2:9" x14ac:dyDescent="0.25">
      <c r="B6" s="4"/>
      <c r="C6" s="4" t="s">
        <v>72</v>
      </c>
      <c r="D6" s="22">
        <f>'Forecasts by year'!D40</f>
        <v>2392.5091780307635</v>
      </c>
      <c r="E6" s="22">
        <f>'Forecasts by year'!E40</f>
        <v>2392.5091780307635</v>
      </c>
      <c r="F6" s="22">
        <f>'Forecasts by year'!F40</f>
        <v>2415.0729023119338</v>
      </c>
      <c r="G6" s="22">
        <f>'Forecasts by year'!G40</f>
        <v>2463.0443072976441</v>
      </c>
      <c r="H6" s="22">
        <f>'Forecasts by year'!H40</f>
        <v>2534.7023710789435</v>
      </c>
      <c r="I6" s="234">
        <f t="shared" ref="I6" si="0">SUM(D6:H6)</f>
        <v>12197.837936750049</v>
      </c>
    </row>
    <row r="7" spans="2:9" x14ac:dyDescent="0.25">
      <c r="B7" s="13" t="s">
        <v>1</v>
      </c>
      <c r="C7" s="13"/>
      <c r="D7" s="235">
        <f>SUM(D5:D6)</f>
        <v>6646.7014742859665</v>
      </c>
      <c r="E7" s="235">
        <f>SUM(E5:E6)</f>
        <v>6646.7014742859665</v>
      </c>
      <c r="F7" s="235">
        <f>SUM(F5:F6)</f>
        <v>6708.5535604716069</v>
      </c>
      <c r="G7" s="235">
        <f>SUM(G5:G6)</f>
        <v>6840.0536372607285</v>
      </c>
      <c r="H7" s="235">
        <f>SUM(H5:H6)</f>
        <v>7036.4840084914131</v>
      </c>
      <c r="I7" s="235">
        <f>SUM(I5:I6)</f>
        <v>33878.494154795684</v>
      </c>
    </row>
    <row r="8" spans="2:9" x14ac:dyDescent="0.25">
      <c r="B8" s="1"/>
      <c r="C8" s="1"/>
      <c r="D8" s="1"/>
      <c r="E8" s="1"/>
      <c r="F8" s="1"/>
      <c r="G8" s="1"/>
      <c r="H8" s="1"/>
      <c r="I8" s="1"/>
    </row>
    <row r="9" spans="2:9" x14ac:dyDescent="0.25">
      <c r="B9" s="20" t="s">
        <v>26</v>
      </c>
      <c r="C9" s="21"/>
      <c r="D9" s="21"/>
      <c r="E9" s="21"/>
      <c r="F9" s="21"/>
      <c r="G9" s="21"/>
      <c r="H9" s="21"/>
      <c r="I9" s="21"/>
    </row>
    <row r="10" spans="2:9" x14ac:dyDescent="0.25">
      <c r="B10" s="229" t="s">
        <v>86</v>
      </c>
      <c r="C10" s="229" t="s">
        <v>3</v>
      </c>
      <c r="D10" s="230" t="s">
        <v>63</v>
      </c>
      <c r="E10" s="230" t="s">
        <v>64</v>
      </c>
      <c r="F10" s="230" t="s">
        <v>65</v>
      </c>
      <c r="G10" s="230" t="s">
        <v>88</v>
      </c>
      <c r="H10" s="230" t="s">
        <v>66</v>
      </c>
      <c r="I10" s="231" t="s">
        <v>1</v>
      </c>
    </row>
    <row r="11" spans="2:9" x14ac:dyDescent="0.25">
      <c r="B11" s="3" t="s">
        <v>94</v>
      </c>
      <c r="C11" s="4" t="s">
        <v>96</v>
      </c>
      <c r="D11" s="57">
        <v>20</v>
      </c>
      <c r="E11" s="57">
        <v>20</v>
      </c>
      <c r="F11" s="57">
        <v>20</v>
      </c>
      <c r="G11" s="57">
        <v>20</v>
      </c>
      <c r="H11" s="57">
        <v>20</v>
      </c>
      <c r="I11" s="232">
        <f>SUM(D11:H11)</f>
        <v>100</v>
      </c>
    </row>
    <row r="12" spans="2:9" x14ac:dyDescent="0.25">
      <c r="B12" s="4"/>
      <c r="C12" s="4" t="s">
        <v>97</v>
      </c>
      <c r="D12" s="57">
        <v>10</v>
      </c>
      <c r="E12" s="57">
        <v>10</v>
      </c>
      <c r="F12" s="57">
        <v>10</v>
      </c>
      <c r="G12" s="57">
        <v>10</v>
      </c>
      <c r="H12" s="57">
        <v>10</v>
      </c>
      <c r="I12" s="232">
        <f t="shared" ref="I12:I13" si="1">SUM(D12:H12)</f>
        <v>50</v>
      </c>
    </row>
    <row r="13" spans="2:9" x14ac:dyDescent="0.25">
      <c r="B13" s="13" t="s">
        <v>16</v>
      </c>
      <c r="C13" s="13"/>
      <c r="D13" s="233">
        <f>SUM(D11:D12)</f>
        <v>30</v>
      </c>
      <c r="E13" s="233">
        <f>SUM(E11:E12)</f>
        <v>30</v>
      </c>
      <c r="F13" s="233">
        <f>SUM(F11:F12)</f>
        <v>30</v>
      </c>
      <c r="G13" s="233">
        <f>SUM(G11:G12)</f>
        <v>30</v>
      </c>
      <c r="H13" s="233">
        <f>SUM(H11:H12)</f>
        <v>30</v>
      </c>
      <c r="I13" s="232">
        <f t="shared" si="1"/>
        <v>150</v>
      </c>
    </row>
    <row r="14" spans="2:9" x14ac:dyDescent="0.25">
      <c r="B14" s="1"/>
      <c r="C14" s="1"/>
      <c r="D14" s="7"/>
      <c r="E14" s="7"/>
      <c r="F14" s="7"/>
      <c r="G14" s="7"/>
      <c r="H14" s="7"/>
      <c r="I14" s="7"/>
    </row>
    <row r="15" spans="2:9" x14ac:dyDescent="0.25">
      <c r="B15" s="8" t="s">
        <v>6</v>
      </c>
      <c r="C15" s="1"/>
      <c r="D15" s="7"/>
      <c r="E15" s="7"/>
      <c r="F15" s="7"/>
      <c r="G15" s="7"/>
      <c r="H15" s="7"/>
      <c r="I15" s="7"/>
    </row>
    <row r="16" spans="2:9" x14ac:dyDescent="0.25">
      <c r="B16" s="272"/>
      <c r="C16" s="272"/>
      <c r="D16" s="272"/>
      <c r="E16" s="272"/>
      <c r="F16" s="272"/>
      <c r="G16" s="272"/>
      <c r="H16" s="272"/>
      <c r="I16" s="272"/>
    </row>
    <row r="17" spans="2:9" x14ac:dyDescent="0.25">
      <c r="B17" s="273"/>
      <c r="C17" s="273"/>
      <c r="D17" s="273"/>
      <c r="E17" s="273"/>
      <c r="F17" s="273"/>
      <c r="G17" s="273"/>
      <c r="H17" s="273"/>
      <c r="I17" s="273"/>
    </row>
    <row r="18" spans="2:9" x14ac:dyDescent="0.25">
      <c r="B18" s="1"/>
      <c r="C18" s="1"/>
      <c r="D18" s="7"/>
      <c r="E18" s="7"/>
      <c r="F18" s="7"/>
      <c r="G18" s="7"/>
      <c r="H18" s="7"/>
      <c r="I18" s="7"/>
    </row>
    <row r="19" spans="2:9" x14ac:dyDescent="0.25">
      <c r="B19" s="20" t="s">
        <v>27</v>
      </c>
      <c r="C19" s="21"/>
      <c r="D19" s="21"/>
      <c r="E19" s="21"/>
      <c r="F19" s="21"/>
      <c r="G19" s="21"/>
      <c r="H19" s="21"/>
      <c r="I19" s="21"/>
    </row>
    <row r="20" spans="2:9" x14ac:dyDescent="0.25">
      <c r="B20" s="9" t="s">
        <v>25</v>
      </c>
      <c r="C20" s="10"/>
      <c r="D20" s="10"/>
      <c r="E20" s="10"/>
      <c r="F20" s="10"/>
      <c r="G20" s="10"/>
      <c r="H20" s="10"/>
      <c r="I20" s="10"/>
    </row>
    <row r="21" spans="2:9" x14ac:dyDescent="0.25">
      <c r="B21" s="283" t="s">
        <v>155</v>
      </c>
      <c r="C21" s="274"/>
      <c r="D21" s="274"/>
      <c r="E21" s="274"/>
      <c r="F21" s="274"/>
      <c r="G21" s="274"/>
      <c r="H21" s="274"/>
      <c r="I21" s="274"/>
    </row>
    <row r="22" spans="2:9" x14ac:dyDescent="0.25">
      <c r="B22" s="275"/>
      <c r="C22" s="275"/>
      <c r="D22" s="275"/>
      <c r="E22" s="275"/>
      <c r="F22" s="275"/>
      <c r="G22" s="275"/>
      <c r="H22" s="275"/>
      <c r="I22" s="275"/>
    </row>
    <row r="23" spans="2:9" x14ac:dyDescent="0.25">
      <c r="B23" s="11"/>
      <c r="C23" s="12"/>
      <c r="D23" s="12"/>
      <c r="E23" s="12"/>
      <c r="F23" s="12"/>
      <c r="G23" s="12"/>
      <c r="H23" s="12"/>
      <c r="I23" s="12"/>
    </row>
    <row r="24" spans="2:9" x14ac:dyDescent="0.25">
      <c r="B24" s="1"/>
      <c r="C24" s="1"/>
      <c r="D24" s="1"/>
      <c r="E24" s="1"/>
      <c r="F24" s="1"/>
      <c r="G24" s="1"/>
      <c r="H24" s="1"/>
      <c r="I24" s="1"/>
    </row>
    <row r="25" spans="2:9" x14ac:dyDescent="0.25">
      <c r="B25" s="23" t="s">
        <v>47</v>
      </c>
      <c r="C25" s="24"/>
      <c r="D25" s="276" t="s">
        <v>150</v>
      </c>
      <c r="E25" s="276"/>
      <c r="F25" s="276"/>
      <c r="G25" s="276"/>
      <c r="H25" s="276"/>
      <c r="I25" s="24"/>
    </row>
    <row r="26" spans="2:9" ht="15.75" customHeight="1" x14ac:dyDescent="0.25">
      <c r="B26" s="2" t="s">
        <v>19</v>
      </c>
      <c r="C26" s="13" t="s">
        <v>3</v>
      </c>
      <c r="D26" s="39" t="s">
        <v>63</v>
      </c>
      <c r="E26" s="39" t="s">
        <v>64</v>
      </c>
      <c r="F26" s="39" t="s">
        <v>65</v>
      </c>
      <c r="G26" s="39" t="s">
        <v>88</v>
      </c>
      <c r="H26" s="69" t="s">
        <v>66</v>
      </c>
      <c r="I26" s="14" t="s">
        <v>1</v>
      </c>
    </row>
    <row r="27" spans="2:9" s="191" customFormat="1" x14ac:dyDescent="0.25">
      <c r="B27" s="204" t="s">
        <v>151</v>
      </c>
      <c r="C27" s="205"/>
      <c r="D27" s="56">
        <f>'Forecasts by year'!D8</f>
        <v>3251.2851511150498</v>
      </c>
      <c r="E27" s="56">
        <f>'Forecasts by year'!E8</f>
        <v>3251.2851511150498</v>
      </c>
      <c r="F27" s="56">
        <f>'Forecasts by year'!F8</f>
        <v>3287.0492877773149</v>
      </c>
      <c r="G27" s="56">
        <f>'Forecasts by year'!G8</f>
        <v>3363.0853119021795</v>
      </c>
      <c r="H27" s="56">
        <f>'Forecasts by year'!H8</f>
        <v>3476.665355431006</v>
      </c>
      <c r="I27" s="206">
        <f t="shared" ref="I27:I29" si="2">SUM(D27:H27)</f>
        <v>16629.370257340601</v>
      </c>
    </row>
    <row r="28" spans="2:9" s="191" customFormat="1" x14ac:dyDescent="0.25">
      <c r="B28" s="204" t="s">
        <v>152</v>
      </c>
      <c r="C28" s="194"/>
      <c r="D28" s="56">
        <f>'Forecasts by year'!D9</f>
        <v>591.97308865038951</v>
      </c>
      <c r="E28" s="56">
        <f>'Forecasts by year'!E9</f>
        <v>591.97308865038951</v>
      </c>
      <c r="F28" s="56">
        <f>'Forecasts by year'!F9</f>
        <v>591.97308865038951</v>
      </c>
      <c r="G28" s="56">
        <f>'Forecasts by year'!G9</f>
        <v>591.97308865038951</v>
      </c>
      <c r="H28" s="56">
        <f>'Forecasts by year'!H9</f>
        <v>591.97308865038951</v>
      </c>
      <c r="I28" s="206">
        <f t="shared" si="2"/>
        <v>2959.8654432519475</v>
      </c>
    </row>
    <row r="29" spans="2:9" s="191" customFormat="1" x14ac:dyDescent="0.25">
      <c r="B29" s="204" t="s">
        <v>121</v>
      </c>
      <c r="C29" s="194"/>
      <c r="D29" s="56">
        <f>'Forecasts by year'!D10</f>
        <v>0</v>
      </c>
      <c r="E29" s="56">
        <f>'Forecasts by year'!E10</f>
        <v>0</v>
      </c>
      <c r="F29" s="56">
        <f>'Forecasts by year'!F10</f>
        <v>0</v>
      </c>
      <c r="G29" s="56">
        <f>'Forecasts by year'!G10</f>
        <v>0</v>
      </c>
      <c r="H29" s="56">
        <f>'Forecasts by year'!H10</f>
        <v>0</v>
      </c>
      <c r="I29" s="206">
        <f t="shared" si="2"/>
        <v>0</v>
      </c>
    </row>
    <row r="30" spans="2:9" s="191" customFormat="1" x14ac:dyDescent="0.25">
      <c r="B30" s="207" t="s">
        <v>153</v>
      </c>
      <c r="C30" s="194"/>
      <c r="D30" s="208">
        <f>'Forecasts by year'!D11</f>
        <v>3843.2582397654392</v>
      </c>
      <c r="E30" s="208">
        <f>'Forecasts by year'!E11</f>
        <v>3843.2582397654392</v>
      </c>
      <c r="F30" s="208">
        <f>'Forecasts by year'!F11</f>
        <v>3879.0223764277043</v>
      </c>
      <c r="G30" s="208">
        <f>'Forecasts by year'!G11</f>
        <v>3955.0584005525689</v>
      </c>
      <c r="H30" s="208">
        <f>'Forecasts by year'!H11</f>
        <v>4068.6384440813954</v>
      </c>
      <c r="I30" s="206">
        <f>SUM(D30:H30)</f>
        <v>19589.235700592548</v>
      </c>
    </row>
    <row r="31" spans="2:9" x14ac:dyDescent="0.25">
      <c r="B31" s="5" t="s">
        <v>125</v>
      </c>
      <c r="C31" s="6"/>
      <c r="D31" s="56">
        <f>'Forecasts by year'!D12</f>
        <v>1790.6762888377793</v>
      </c>
      <c r="E31" s="56">
        <f>'Forecasts by year'!E12</f>
        <v>1790.6762888377793</v>
      </c>
      <c r="F31" s="56">
        <f>'Forecasts by year'!F12</f>
        <v>1807.3397518466509</v>
      </c>
      <c r="G31" s="56">
        <f>'Forecasts by year'!G12</f>
        <v>1842.7669589203558</v>
      </c>
      <c r="H31" s="56">
        <f>'Forecasts by year'!H12</f>
        <v>1895.6869237376679</v>
      </c>
      <c r="I31" s="206">
        <f>SUM(D31:H31)</f>
        <v>9127.1462121802342</v>
      </c>
    </row>
    <row r="32" spans="2:9" x14ac:dyDescent="0.25">
      <c r="B32" s="5" t="s">
        <v>126</v>
      </c>
      <c r="C32" s="4"/>
      <c r="D32" s="56">
        <f>'Forecasts by year'!D13</f>
        <v>616.37247548356402</v>
      </c>
      <c r="E32" s="56">
        <f>'Forecasts by year'!E13</f>
        <v>616.37247548356402</v>
      </c>
      <c r="F32" s="56">
        <f>'Forecasts by year'!F13</f>
        <v>622.10824135533596</v>
      </c>
      <c r="G32" s="56">
        <f>'Forecasts by year'!G13</f>
        <v>634.30271528655715</v>
      </c>
      <c r="H32" s="56">
        <f>'Forecasts by year'!H13</f>
        <v>652.51840838545922</v>
      </c>
      <c r="I32" s="206">
        <f>SUM(D32:H32)</f>
        <v>3141.6743159944804</v>
      </c>
    </row>
    <row r="33" spans="2:9" x14ac:dyDescent="0.25">
      <c r="B33" s="5" t="s">
        <v>142</v>
      </c>
      <c r="C33" s="4"/>
      <c r="D33" s="56">
        <f>'Forecasts by year'!D14</f>
        <v>396.39447019918373</v>
      </c>
      <c r="E33" s="56">
        <f>'Forecasts by year'!E14</f>
        <v>396.39447019918373</v>
      </c>
      <c r="F33" s="56">
        <f>'Forecasts by year'!F14</f>
        <v>400.0831908419151</v>
      </c>
      <c r="G33" s="56">
        <f>'Forecasts by year'!G14</f>
        <v>407.92556250124642</v>
      </c>
      <c r="H33" s="56">
        <f>'Forecasts by year'!H14</f>
        <v>419.64023228689086</v>
      </c>
      <c r="I33" s="206">
        <f>SUM(D33:H33)</f>
        <v>2020.43792602842</v>
      </c>
    </row>
    <row r="34" spans="2:9" x14ac:dyDescent="0.25">
      <c r="B34" s="15" t="s">
        <v>1</v>
      </c>
      <c r="C34" s="16"/>
      <c r="D34" s="17">
        <f>SUM(D30:D33)</f>
        <v>6646.7014742859665</v>
      </c>
      <c r="E34" s="17">
        <f t="shared" ref="E34:H34" si="3">SUM(E30:E33)</f>
        <v>6646.7014742859665</v>
      </c>
      <c r="F34" s="17">
        <f t="shared" si="3"/>
        <v>6708.553560471606</v>
      </c>
      <c r="G34" s="17">
        <f t="shared" si="3"/>
        <v>6840.0536372607285</v>
      </c>
      <c r="H34" s="17">
        <f t="shared" si="3"/>
        <v>7036.4840084914131</v>
      </c>
      <c r="I34" s="18">
        <f>SUM(I30:I33)</f>
        <v>33878.494154795684</v>
      </c>
    </row>
  </sheetData>
  <mergeCells count="3">
    <mergeCell ref="B16:I17"/>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2018-04-17T01:39:21Z</dcterms:modified>
</cp:coreProperties>
</file>