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7_Authorisation of ASPs\"/>
    </mc:Choice>
  </mc:AlternateContent>
  <xr:revisionPtr revIDLastSave="0" documentId="13_ncr:1_{BFB845EF-4B7D-4FD9-97BB-3C0E1B4E3D46}"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Bottom Up Estimation"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B12" i="16" l="1"/>
  <c r="I8" i="11"/>
  <c r="F8" i="11"/>
  <c r="H8" i="11" s="1"/>
  <c r="M8" i="11" l="1"/>
  <c r="N8" i="11" s="1"/>
  <c r="H5" i="17"/>
  <c r="G5" i="17"/>
  <c r="F5" i="17"/>
  <c r="E5" i="17"/>
  <c r="D5" i="17"/>
  <c r="H4" i="17"/>
  <c r="G4" i="17"/>
  <c r="F4" i="17"/>
  <c r="E4" i="17"/>
  <c r="D4" i="17"/>
  <c r="H3" i="17"/>
  <c r="G3" i="17"/>
  <c r="F3" i="17"/>
  <c r="E3" i="17"/>
  <c r="D3" i="17"/>
  <c r="H2" i="17"/>
  <c r="G2" i="17"/>
  <c r="F2" i="17"/>
  <c r="E2" i="17"/>
  <c r="D2" i="17"/>
  <c r="H1" i="17"/>
  <c r="G1" i="17"/>
  <c r="F1" i="17"/>
  <c r="E1" i="17"/>
  <c r="D1" i="17"/>
  <c r="O8" i="11" l="1"/>
  <c r="P8" i="11" s="1"/>
  <c r="Q8" i="11" s="1"/>
  <c r="E39" i="17"/>
  <c r="F39" i="17"/>
  <c r="G39" i="17"/>
  <c r="H39" i="17"/>
  <c r="D39" i="17"/>
  <c r="E27" i="17"/>
  <c r="F27" i="17"/>
  <c r="G27" i="17"/>
  <c r="H27" i="17"/>
  <c r="D27" i="17"/>
  <c r="K33" i="17"/>
  <c r="L33" i="17" s="1"/>
  <c r="M33" i="17" s="1"/>
  <c r="N33" i="17" s="1"/>
  <c r="O33" i="17" s="1"/>
  <c r="K32" i="17"/>
  <c r="L32" i="17" s="1"/>
  <c r="M32" i="17" s="1"/>
  <c r="N32" i="17" s="1"/>
  <c r="O32" i="17" s="1"/>
  <c r="K21" i="17"/>
  <c r="L21" i="17" s="1"/>
  <c r="M21" i="17" s="1"/>
  <c r="N21" i="17" s="1"/>
  <c r="O21" i="17" s="1"/>
  <c r="K20" i="17"/>
  <c r="L20" i="17" s="1"/>
  <c r="M20" i="17" s="1"/>
  <c r="N20" i="17" s="1"/>
  <c r="O20" i="17" s="1"/>
  <c r="N5" i="17"/>
  <c r="M5" i="17"/>
  <c r="O4" i="17"/>
  <c r="N4" i="17"/>
  <c r="M4" i="17"/>
  <c r="L4" i="17"/>
  <c r="K4" i="17"/>
  <c r="O1" i="17"/>
  <c r="N1" i="17"/>
  <c r="M1" i="17"/>
  <c r="L1" i="17"/>
  <c r="K1" i="17"/>
  <c r="G17" i="11"/>
  <c r="J17" i="11"/>
  <c r="C33" i="17" s="1"/>
  <c r="D33" i="17" s="1"/>
  <c r="E33" i="17" s="1"/>
  <c r="F33" i="17" s="1"/>
  <c r="G33" i="17" s="1"/>
  <c r="H33" i="17" s="1"/>
  <c r="K17" i="11"/>
  <c r="L17" i="11"/>
  <c r="G10" i="11"/>
  <c r="J10" i="11"/>
  <c r="C21" i="17" s="1"/>
  <c r="D21" i="17" s="1"/>
  <c r="E21" i="17" s="1"/>
  <c r="K10" i="11"/>
  <c r="L10" i="11"/>
  <c r="E10" i="17" l="1"/>
  <c r="E31" i="16" s="1"/>
  <c r="D10" i="17"/>
  <c r="D31" i="16" s="1"/>
  <c r="K19" i="17"/>
  <c r="K22" i="17" s="1"/>
  <c r="K24" i="17" s="1"/>
  <c r="K31" i="17"/>
  <c r="K5" i="17"/>
  <c r="O5" i="17"/>
  <c r="F21" i="17"/>
  <c r="F10" i="17" s="1"/>
  <c r="F31" i="16" s="1"/>
  <c r="L5" i="17"/>
  <c r="G17" i="13"/>
  <c r="H17" i="13"/>
  <c r="I7" i="13"/>
  <c r="I8" i="13"/>
  <c r="I9" i="13"/>
  <c r="I15" i="13"/>
  <c r="I16" i="13"/>
  <c r="I14" i="13"/>
  <c r="G10" i="13"/>
  <c r="H6" i="13"/>
  <c r="I6" i="13" s="1"/>
  <c r="I6" i="15"/>
  <c r="I7" i="15"/>
  <c r="I8" i="15"/>
  <c r="I4" i="15"/>
  <c r="G16" i="15"/>
  <c r="H16" i="15"/>
  <c r="G9" i="15"/>
  <c r="I5" i="15"/>
  <c r="H10" i="13" l="1"/>
  <c r="L19" i="17"/>
  <c r="M19" i="17" s="1"/>
  <c r="G21" i="17"/>
  <c r="G10" i="17" s="1"/>
  <c r="G31" i="16" s="1"/>
  <c r="L31" i="17"/>
  <c r="K34" i="17"/>
  <c r="H9" i="15"/>
  <c r="I15" i="15"/>
  <c r="I14" i="15"/>
  <c r="L22" i="17" l="1"/>
  <c r="L24" i="17" s="1"/>
  <c r="N19" i="17"/>
  <c r="M22" i="17"/>
  <c r="K36" i="17"/>
  <c r="M31" i="17"/>
  <c r="L34" i="17"/>
  <c r="H21" i="17"/>
  <c r="H10" i="17" s="1"/>
  <c r="H31" i="16" s="1"/>
  <c r="I31" i="16" s="1"/>
  <c r="M34" i="17" l="1"/>
  <c r="N31" i="17"/>
  <c r="O19" i="17"/>
  <c r="O22" i="17" s="1"/>
  <c r="N22" i="17"/>
  <c r="L36" i="17"/>
  <c r="M24" i="17"/>
  <c r="I13" i="16"/>
  <c r="I12" i="16"/>
  <c r="G14" i="16"/>
  <c r="F59" i="8" s="1"/>
  <c r="N24" i="17" l="1"/>
  <c r="O24" i="17"/>
  <c r="O31" i="17"/>
  <c r="O34" i="17" s="1"/>
  <c r="N34" i="17"/>
  <c r="M36" i="17"/>
  <c r="F15" i="11"/>
  <c r="F14" i="11"/>
  <c r="F9" i="11"/>
  <c r="F7" i="11"/>
  <c r="I9" i="11" l="1"/>
  <c r="H9" i="11"/>
  <c r="H14" i="11"/>
  <c r="I14" i="11"/>
  <c r="I15" i="11"/>
  <c r="H15" i="11"/>
  <c r="H7" i="11"/>
  <c r="I7" i="11"/>
  <c r="N36" i="17"/>
  <c r="O36" i="17"/>
  <c r="F17" i="11"/>
  <c r="F10" i="11"/>
  <c r="I17" i="11" l="1"/>
  <c r="C32" i="17" s="1"/>
  <c r="D32" i="17" s="1"/>
  <c r="M15" i="11"/>
  <c r="O15" i="11" s="1"/>
  <c r="M9" i="11"/>
  <c r="O9" i="11" s="1"/>
  <c r="I10" i="11"/>
  <c r="C20" i="17" s="1"/>
  <c r="D20" i="17" s="1"/>
  <c r="M7" i="11"/>
  <c r="H10" i="11"/>
  <c r="M14" i="11"/>
  <c r="H17" i="11"/>
  <c r="C31" i="17" s="1"/>
  <c r="D31" i="17" s="1"/>
  <c r="H14" i="16"/>
  <c r="G59" i="8" s="1"/>
  <c r="N9" i="11" l="1"/>
  <c r="P9" i="11" s="1"/>
  <c r="N15" i="11"/>
  <c r="P15" i="11" s="1"/>
  <c r="D9" i="17"/>
  <c r="D30" i="16" s="1"/>
  <c r="E20" i="17"/>
  <c r="F20" i="17" s="1"/>
  <c r="C19" i="17"/>
  <c r="D19" i="17" s="1"/>
  <c r="O7" i="11"/>
  <c r="O10" i="11" s="1"/>
  <c r="C24" i="17" s="1"/>
  <c r="N7" i="11"/>
  <c r="M10" i="11"/>
  <c r="C22" i="17" s="1"/>
  <c r="D34" i="17"/>
  <c r="D36" i="17" s="1"/>
  <c r="E31" i="17"/>
  <c r="N14" i="11"/>
  <c r="O14" i="11"/>
  <c r="M17" i="11"/>
  <c r="C34" i="17" s="1"/>
  <c r="E9" i="17" l="1"/>
  <c r="E30" i="16" s="1"/>
  <c r="D22" i="17"/>
  <c r="D24" i="17" s="1"/>
  <c r="D13" i="17" s="1"/>
  <c r="D34" i="16" s="1"/>
  <c r="E19" i="17"/>
  <c r="E22" i="17" s="1"/>
  <c r="D8" i="17"/>
  <c r="D29" i="16" s="1"/>
  <c r="P14" i="11"/>
  <c r="P7" i="11"/>
  <c r="O17" i="11"/>
  <c r="C36" i="17" s="1"/>
  <c r="G20" i="17"/>
  <c r="F9" i="17"/>
  <c r="F30" i="16" s="1"/>
  <c r="D11" i="17"/>
  <c r="D32" i="16" s="1"/>
  <c r="F31" i="17"/>
  <c r="E34" i="17"/>
  <c r="E36" i="17" s="1"/>
  <c r="F19" i="17" l="1"/>
  <c r="F8" i="17" s="1"/>
  <c r="F29" i="16" s="1"/>
  <c r="E8" i="17"/>
  <c r="E29" i="16" s="1"/>
  <c r="C43" i="8"/>
  <c r="E24" i="17"/>
  <c r="E13" i="17" s="1"/>
  <c r="E34" i="16" s="1"/>
  <c r="E11" i="17"/>
  <c r="E32" i="16" s="1"/>
  <c r="D43" i="8" s="1"/>
  <c r="F34" i="17"/>
  <c r="F36" i="17" s="1"/>
  <c r="G31" i="17"/>
  <c r="H20" i="17"/>
  <c r="H9" i="17" s="1"/>
  <c r="H30" i="16" s="1"/>
  <c r="G9" i="17"/>
  <c r="G30" i="16" s="1"/>
  <c r="E9" i="15"/>
  <c r="D9" i="15"/>
  <c r="F14" i="16"/>
  <c r="E59" i="8" s="1"/>
  <c r="E14" i="16"/>
  <c r="D59" i="8" s="1"/>
  <c r="D14" i="16"/>
  <c r="C59" i="8" s="1"/>
  <c r="I14" i="16"/>
  <c r="F17" i="13"/>
  <c r="F16" i="15" s="1"/>
  <c r="E17" i="13"/>
  <c r="E16" i="15" s="1"/>
  <c r="D17" i="13"/>
  <c r="F10" i="13"/>
  <c r="E10" i="13"/>
  <c r="D10" i="13"/>
  <c r="G19" i="17" l="1"/>
  <c r="H19" i="17" s="1"/>
  <c r="F22" i="17"/>
  <c r="F11" i="17" s="1"/>
  <c r="F32" i="16" s="1"/>
  <c r="E43" i="8" s="1"/>
  <c r="I30" i="16"/>
  <c r="H31" i="17"/>
  <c r="H34" i="17" s="1"/>
  <c r="H36" i="17" s="1"/>
  <c r="G34" i="17"/>
  <c r="G36" i="17" s="1"/>
  <c r="D16" i="15"/>
  <c r="I16" i="15"/>
  <c r="I10" i="13"/>
  <c r="I17" i="13"/>
  <c r="F9" i="15"/>
  <c r="G8" i="17" l="1"/>
  <c r="G29" i="16" s="1"/>
  <c r="G22" i="17"/>
  <c r="G24" i="17" s="1"/>
  <c r="G13" i="17" s="1"/>
  <c r="G34" i="16" s="1"/>
  <c r="F24" i="17"/>
  <c r="F13" i="17" s="1"/>
  <c r="F34" i="16" s="1"/>
  <c r="H8" i="17"/>
  <c r="H29" i="16" s="1"/>
  <c r="H22" i="17"/>
  <c r="I9" i="15"/>
  <c r="G11" i="17" l="1"/>
  <c r="G32" i="16" s="1"/>
  <c r="F43" i="8" s="1"/>
  <c r="I29" i="16"/>
  <c r="H11" i="17"/>
  <c r="H32" i="16" s="1"/>
  <c r="G43" i="8" s="1"/>
  <c r="H24" i="17"/>
  <c r="H13" i="17" s="1"/>
  <c r="H34" i="16" s="1"/>
  <c r="I34" i="16" s="1"/>
  <c r="D3" i="9"/>
  <c r="I32" i="16" l="1"/>
  <c r="H59" i="8" l="1"/>
  <c r="H43" i="8" l="1"/>
  <c r="H35" i="17" l="1"/>
  <c r="O3" i="17"/>
  <c r="H23" i="17"/>
  <c r="N17" i="11"/>
  <c r="C35" i="17" s="1"/>
  <c r="Q9" i="11"/>
  <c r="M3" i="17"/>
  <c r="F35" i="17"/>
  <c r="F23" i="17"/>
  <c r="L3" i="17"/>
  <c r="E35" i="17"/>
  <c r="E23" i="17"/>
  <c r="K3" i="17"/>
  <c r="D35" i="17"/>
  <c r="D23" i="17"/>
  <c r="N3" i="17"/>
  <c r="G23" i="17"/>
  <c r="G35" i="17"/>
  <c r="N10" i="11"/>
  <c r="C23" i="17" s="1"/>
  <c r="Q15" i="11"/>
  <c r="N35" i="17" l="1"/>
  <c r="N23" i="17"/>
  <c r="E25" i="17"/>
  <c r="E12" i="17"/>
  <c r="E33" i="16" s="1"/>
  <c r="F37" i="17"/>
  <c r="F38" i="17" s="1"/>
  <c r="P10" i="11"/>
  <c r="C25" i="17" s="1"/>
  <c r="Q7" i="11"/>
  <c r="Q10" i="11" s="1"/>
  <c r="D25" i="17"/>
  <c r="D12" i="17"/>
  <c r="D33" i="16" s="1"/>
  <c r="G37" i="17"/>
  <c r="G38" i="17" s="1"/>
  <c r="K23" i="17"/>
  <c r="K35" i="17"/>
  <c r="L35" i="17"/>
  <c r="L23" i="17"/>
  <c r="G12" i="17"/>
  <c r="G33" i="16" s="1"/>
  <c r="G25" i="17"/>
  <c r="F12" i="17"/>
  <c r="F33" i="16" s="1"/>
  <c r="F25" i="17"/>
  <c r="P17" i="11"/>
  <c r="C37" i="17" s="1"/>
  <c r="Q14" i="11"/>
  <c r="Q17" i="11" s="1"/>
  <c r="O35" i="17"/>
  <c r="O23" i="17"/>
  <c r="D37" i="17"/>
  <c r="D38" i="17" s="1"/>
  <c r="E37" i="17"/>
  <c r="E38" i="17" s="1"/>
  <c r="M35" i="17"/>
  <c r="M23" i="17"/>
  <c r="H25" i="17"/>
  <c r="H26" i="17" s="1"/>
  <c r="H12" i="17"/>
  <c r="H33" i="16" s="1"/>
  <c r="H37" i="17"/>
  <c r="H38" i="17" s="1"/>
  <c r="H40" i="17" l="1"/>
  <c r="H6" i="16" s="1"/>
  <c r="H15" i="17"/>
  <c r="H28" i="17"/>
  <c r="D40" i="17"/>
  <c r="D6" i="16" s="1"/>
  <c r="C38" i="17"/>
  <c r="D9" i="8"/>
  <c r="G14" i="17"/>
  <c r="G35" i="16" s="1"/>
  <c r="F45" i="8" s="1"/>
  <c r="F47" i="8" s="1"/>
  <c r="G26" i="17"/>
  <c r="D14" i="17"/>
  <c r="D35" i="16" s="1"/>
  <c r="D36" i="16" s="1"/>
  <c r="D26" i="17"/>
  <c r="E14" i="17"/>
  <c r="E35" i="16" s="1"/>
  <c r="E36" i="16" s="1"/>
  <c r="E26" i="17"/>
  <c r="E40" i="17"/>
  <c r="E6" i="16" s="1"/>
  <c r="F14" i="17"/>
  <c r="F35" i="16" s="1"/>
  <c r="E45" i="8" s="1"/>
  <c r="E47" i="8" s="1"/>
  <c r="F26" i="17"/>
  <c r="F40" i="17"/>
  <c r="F6" i="16" s="1"/>
  <c r="M25" i="17"/>
  <c r="M26" i="17" s="1"/>
  <c r="O37" i="17"/>
  <c r="O38" i="17" s="1"/>
  <c r="L37" i="17"/>
  <c r="L38" i="17" s="1"/>
  <c r="K25" i="17"/>
  <c r="K26" i="17" s="1"/>
  <c r="G40" i="17"/>
  <c r="G6" i="16" s="1"/>
  <c r="N25" i="17"/>
  <c r="N26" i="17" s="1"/>
  <c r="H14" i="17"/>
  <c r="H35" i="16" s="1"/>
  <c r="M37" i="17"/>
  <c r="M38" i="17" s="1"/>
  <c r="I33" i="16"/>
  <c r="D8" i="8"/>
  <c r="C26" i="17"/>
  <c r="N37" i="17"/>
  <c r="N38" i="17" s="1"/>
  <c r="O25" i="17"/>
  <c r="O26" i="17" s="1"/>
  <c r="L25" i="17"/>
  <c r="L26" i="17" s="1"/>
  <c r="K37" i="17"/>
  <c r="K38" i="17" s="1"/>
  <c r="C45" i="8" l="1"/>
  <c r="C47" i="8" s="1"/>
  <c r="D45" i="8"/>
  <c r="D47" i="8" s="1"/>
  <c r="G36" i="16"/>
  <c r="F36" i="16"/>
  <c r="H36" i="16"/>
  <c r="G45" i="8"/>
  <c r="G47" i="8" s="1"/>
  <c r="F15" i="17"/>
  <c r="F28" i="17"/>
  <c r="D15" i="17"/>
  <c r="D28" i="17"/>
  <c r="G15" i="17"/>
  <c r="G28" i="17"/>
  <c r="E15" i="17"/>
  <c r="E28" i="17"/>
  <c r="I35" i="16"/>
  <c r="I36" i="16" s="1"/>
  <c r="I6" i="16"/>
  <c r="H16" i="17"/>
  <c r="H5" i="16"/>
  <c r="H7" i="16" s="1"/>
  <c r="H45" i="8" l="1"/>
  <c r="H47" i="8" s="1"/>
  <c r="E16" i="17"/>
  <c r="E5" i="16"/>
  <c r="E7" i="16" s="1"/>
  <c r="D5" i="16"/>
  <c r="D16" i="17"/>
  <c r="F16" i="17"/>
  <c r="F5" i="16"/>
  <c r="F7" i="16" s="1"/>
  <c r="G16" i="17"/>
  <c r="G5" i="16"/>
  <c r="G7" i="16" s="1"/>
  <c r="D7" i="16" l="1"/>
  <c r="I5" i="16"/>
  <c r="I7" i="16" s="1"/>
</calcChain>
</file>

<file path=xl/sharedStrings.xml><?xml version="1.0" encoding="utf-8"?>
<sst xmlns="http://schemas.openxmlformats.org/spreadsheetml/2006/main" count="263" uniqueCount="143">
  <si>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</si>
  <si>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</si>
  <si>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</si>
  <si>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</si>
  <si>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</si>
  <si>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</si>
  <si>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</si>
  <si>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</si>
  <si>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</si>
  <si>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</si>
  <si>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</si>
  <si>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</si>
  <si>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</si>
  <si>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</si>
  <si>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</si>
  <si>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</si>
  <si>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</si>
  <si>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</si>
  <si>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</si>
  <si>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</si>
  <si>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</si>
  <si>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</si>
  <si>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</si>
  <si>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</si>
  <si>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</si>
  <si>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</si>
  <si>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</si>
  <si>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</si>
  <si>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</si>
  <si>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</si>
  <si>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</si>
  <si>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</si>
  <si>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</si>
  <si>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</si>
  <si>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</si>
  <si>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</si>
  <si>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</si>
  <si>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</si>
  <si>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</si>
  <si>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</si>
  <si>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</si>
  <si>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</si>
  <si>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</si>
  <si>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</si>
  <si>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</si>
  <si>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</si>
  <si>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</si>
  <si>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</si>
  <si>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</si>
  <si>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</si>
  <si>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</si>
  <si>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</si>
  <si>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</si>
  <si>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</si>
  <si>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</si>
  <si>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</si>
  <si>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</si>
  <si>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</si>
  <si>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</si>
  <si>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</si>
  <si>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</si>
  <si>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</si>
  <si>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</si>
  <si>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</si>
  <si>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</si>
  <si>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Process authorisation application, review applicants skill and training records</t>
  </si>
  <si>
    <t>Issue relevant ASP authorisation</t>
  </si>
  <si>
    <t>Initial</t>
  </si>
  <si>
    <t>Renewal</t>
  </si>
  <si>
    <t>Authorisation of ASP's
Includes annual authorisation of individual employees and sub-contractors of ASPs and additional authorisations at request of ASP and other administrative services performed by the distributor relating to work performed by an ASP.</t>
  </si>
  <si>
    <t xml:space="preserve">Existing Service Description (2014 - 19) </t>
  </si>
  <si>
    <t>Bottom Up Estimation</t>
  </si>
  <si>
    <t>R1a</t>
  </si>
  <si>
    <t>Project Code</t>
  </si>
  <si>
    <t>Projected Volumes for FY2019-24 Regulatory Period</t>
  </si>
  <si>
    <t>ACSCW 30200</t>
  </si>
  <si>
    <t>ACSCW 30210</t>
  </si>
  <si>
    <t>FY22/23</t>
  </si>
  <si>
    <t>Operating Costs (on IO's, work orders, cost objects, cost centres)</t>
  </si>
  <si>
    <t xml:space="preserve">Initial </t>
  </si>
  <si>
    <t>Admin / Training Officer</t>
  </si>
  <si>
    <t xml:space="preserve"> - </t>
  </si>
  <si>
    <t>FY17/18</t>
  </si>
  <si>
    <t>FY18/19</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</si>
  <si>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</si>
  <si>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</si>
  <si>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</si>
  <si>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</si>
  <si>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</si>
  <si>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</si>
  <si>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</si>
  <si>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</si>
  <si>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</si>
  <si>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</si>
  <si>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</si>
  <si>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</si>
  <si>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</si>
  <si>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</si>
  <si>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</si>
  <si>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</si>
  <si>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</si>
  <si>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</si>
  <si>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</si>
  <si>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</si>
  <si>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</si>
  <si>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</si>
  <si>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</si>
  <si>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</si>
  <si>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</si>
  <si>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</si>
  <si>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</si>
  <si>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</si>
  <si>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</si>
  <si>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</si>
  <si>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</si>
  <si>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</si>
  <si>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</si>
  <si>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</si>
  <si>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</si>
  <si>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</si>
  <si>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</si>
  <si>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</si>
  <si>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</si>
  <si>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</si>
  <si>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</si>
  <si>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ASP Authorisation Agreement (NEW)</t>
  </si>
  <si>
    <t>New Service</t>
  </si>
  <si>
    <r>
      <t xml:space="preserve">
</t>
    </r>
    <r>
      <rPr>
        <sz val="10"/>
        <color rgb="FFFF0000"/>
        <rFont val="Arial"/>
        <family val="2"/>
      </rPr>
      <t>New Service</t>
    </r>
  </si>
  <si>
    <t>New Service. No historical operating costs avalaible.</t>
  </si>
  <si>
    <t>New Service. No historical revenue available.</t>
  </si>
  <si>
    <t>ASP Authorisation Agreement</t>
  </si>
  <si>
    <t>ASP Authorisation Agreement - Initial (fixed fee)</t>
  </si>
  <si>
    <t>ASP Authorisation Agreement - Renewal (fixed fee)</t>
  </si>
  <si>
    <t>Review ASP application information and suppporting documentation</t>
  </si>
  <si>
    <t>R2a</t>
  </si>
  <si>
    <t>Conduct ASP Interview and detail EE ASP processes</t>
  </si>
  <si>
    <t>17.2 ASP Authorisation Agreement</t>
  </si>
  <si>
    <t>New Service - ASP Authorisation Agreement</t>
  </si>
  <si>
    <t>ASP Authorisation Agreement - Initial</t>
  </si>
  <si>
    <t>ASP Authorisation Agreement - Renewal</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</si>
  <si>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</si>
  <si>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rPr>
        <b/>
        <sz val="10"/>
        <color theme="1"/>
        <rFont val="Arial"/>
        <family val="2"/>
      </rPr>
      <t xml:space="preserve">
ASP Authorisation Agreement (NEW)</t>
    </r>
    <r>
      <rPr>
        <sz val="10"/>
        <color theme="1"/>
        <rFont val="Arial"/>
        <family val="2"/>
      </rPr>
      <t xml:space="preserve">
Authorisation of ASP Entity:
Includes the initial and annual renewal of ASP authorisation agreement by Essential for ASP entities to carry out work on or near Essential Energy’s distribution system.
This may include without limitation:
- Confirmation of entity accreditation status with the NSW ASP Scheme;
- Induction in the unique aspects of the network;
- Verification of authorised person associated with the entity;
- Confirmation that the entity has provided all necessary documentation for ASP entity authorisation;
- Acknowledged compliance with authorisation agreement;
- Administration support directly related to the entity authorisation agreement.
</t>
    </r>
  </si>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</sst>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0.0"/>
    <numFmt numFmtId="172" formatCode="_(* #,##0_);_(* \(#,##0\);_(* &quot;-&quot;??_);_(@_)"/>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b/>
      <sz val="9"/>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sz val="11"/>
      <color rgb="FF3F3F76"/>
      <name val="Calibri"/>
      <family val="2"/>
      <scheme val="minor"/>
    </font>
  </fonts>
  <fills count="17">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
      <patternFill patternType="solid">
        <fgColor rgb="FFFFCC99"/>
      </patternFill>
    </fill>
  </fills>
  <borders count="1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bottom style="thin">
        <color theme="0"/>
      </bottom>
      <diagonal/>
    </border>
    <border>
      <left style="thin">
        <color rgb="FF7F7F7F"/>
      </left>
      <right style="thin">
        <color rgb="FF7F7F7F"/>
      </right>
      <top style="thin">
        <color rgb="FF7F7F7F"/>
      </top>
      <bottom style="thin">
        <color rgb="FF7F7F7F"/>
      </bottom>
      <diagonal/>
    </border>
  </borders>
  <cellStyleXfs count="7">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 fillId="0" borderId="0"/>
    <xf numFmtId="0" fontId="37" fillId="16" borderId="15" applyNumberFormat="0" applyAlignment="0" applyProtection="0"/>
  </cellStyleXfs>
  <cellXfs count="288">
    <xf numFmtId="0" fontId="0" fillId="0" borderId="0" xfId="0"/>
    <xf numFmtId="0" fontId="3" fillId="0" borderId="0" xfId="0" applyFont="1"/>
    <xf numFmtId="0" fontId="8" fillId="5" borderId="3" xfId="0" applyFont="1" applyFill="1" applyBorder="1"/>
    <xf numFmtId="0" fontId="3" fillId="4" borderId="4" xfId="0" applyFont="1" applyFill="1" applyBorder="1"/>
    <xf numFmtId="166" fontId="3" fillId="4" borderId="4" xfId="2" applyNumberFormat="1" applyFont="1" applyFill="1" applyBorder="1"/>
    <xf numFmtId="0" fontId="3" fillId="4" borderId="3" xfId="0" applyFont="1" applyFill="1" applyBorder="1"/>
    <xf numFmtId="0" fontId="3" fillId="4" borderId="5" xfId="0"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166" fontId="3" fillId="4" borderId="5" xfId="2" applyNumberFormat="1" applyFont="1" applyFill="1" applyBorder="1" applyAlignment="1">
      <alignment horizontal="center"/>
    </xf>
    <xf numFmtId="0" fontId="8" fillId="5" borderId="1" xfId="0" applyFont="1" applyFill="1" applyBorder="1"/>
    <xf numFmtId="0" fontId="5" fillId="5" borderId="1" xfId="0" applyFont="1" applyFill="1" applyBorder="1"/>
    <xf numFmtId="166" fontId="8" fillId="5" borderId="9" xfId="2" applyNumberFormat="1" applyFont="1" applyFill="1" applyBorder="1"/>
    <xf numFmtId="166" fontId="8" fillId="5" borderId="10" xfId="2" applyNumberFormat="1" applyFont="1" applyFill="1" applyBorder="1"/>
    <xf numFmtId="0" fontId="3" fillId="0" borderId="0" xfId="0" applyFont="1" applyBorder="1"/>
    <xf numFmtId="0" fontId="6" fillId="8" borderId="0" xfId="0" applyFont="1" applyFill="1"/>
    <xf numFmtId="0" fontId="9" fillId="8" borderId="0" xfId="0" applyFont="1" applyFill="1"/>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6" fillId="8" borderId="12" xfId="0" applyFont="1" applyFill="1" applyBorder="1"/>
    <xf numFmtId="0" fontId="9" fillId="8" borderId="12" xfId="0" applyFont="1" applyFill="1" applyBorder="1"/>
    <xf numFmtId="0" fontId="10"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168" fontId="5" fillId="10" borderId="4" xfId="0" applyNumberFormat="1" applyFont="1" applyFill="1" applyBorder="1" applyAlignment="1">
      <alignment horizontal="center"/>
    </xf>
    <xf numFmtId="0" fontId="9" fillId="0" borderId="0" xfId="0" applyFont="1"/>
    <xf numFmtId="0" fontId="9" fillId="0" borderId="0" xfId="0" applyFont="1" applyBorder="1"/>
    <xf numFmtId="0" fontId="9" fillId="0" borderId="2" xfId="0" applyFont="1" applyBorder="1"/>
    <xf numFmtId="168" fontId="9" fillId="0" borderId="1" xfId="0" applyNumberFormat="1" applyFont="1" applyBorder="1" applyAlignment="1">
      <alignment horizontal="center"/>
    </xf>
    <xf numFmtId="0" fontId="3" fillId="0" borderId="2" xfId="0" applyFont="1" applyBorder="1"/>
    <xf numFmtId="168" fontId="3" fillId="0" borderId="0" xfId="0" applyNumberFormat="1" applyFont="1" applyAlignment="1">
      <alignment horizontal="center"/>
    </xf>
    <xf numFmtId="0" fontId="3" fillId="0" borderId="1" xfId="0" applyFont="1" applyBorder="1"/>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3" fillId="0" borderId="0" xfId="0" applyFont="1" applyAlignment="1">
      <alignment horizontal="left"/>
    </xf>
    <xf numFmtId="0" fontId="6" fillId="8" borderId="0" xfId="0" applyFont="1" applyFill="1" applyAlignment="1">
      <alignment horizontal="center"/>
    </xf>
    <xf numFmtId="0" fontId="3" fillId="0" borderId="0" xfId="0" applyFont="1" applyFill="1" applyAlignment="1">
      <alignment horizontal="left"/>
    </xf>
    <xf numFmtId="0" fontId="12" fillId="0" borderId="0" xfId="0" applyFont="1"/>
    <xf numFmtId="0" fontId="3" fillId="0" borderId="8" xfId="0" applyFont="1" applyBorder="1"/>
    <xf numFmtId="0" fontId="8" fillId="0" borderId="0" xfId="0" applyFont="1" applyFill="1" applyBorder="1"/>
    <xf numFmtId="0" fontId="5" fillId="0" borderId="0" xfId="0" applyFont="1" applyFill="1" applyBorder="1"/>
    <xf numFmtId="166" fontId="8" fillId="0" borderId="0" xfId="2" applyNumberFormat="1" applyFont="1" applyFill="1" applyBorder="1"/>
    <xf numFmtId="3" fontId="8" fillId="0" borderId="0" xfId="0" applyNumberFormat="1" applyFont="1" applyFill="1" applyBorder="1"/>
    <xf numFmtId="0" fontId="6" fillId="8" borderId="8" xfId="0" applyFont="1" applyFill="1" applyBorder="1"/>
    <xf numFmtId="0" fontId="8" fillId="5" borderId="10" xfId="0" applyFont="1" applyFill="1" applyBorder="1"/>
    <xf numFmtId="0" fontId="12" fillId="0" borderId="6" xfId="0" applyFont="1" applyBorder="1"/>
    <xf numFmtId="0" fontId="10" fillId="4" borderId="8" xfId="0" applyFont="1" applyFill="1" applyBorder="1" applyAlignment="1">
      <alignment horizontal="left" vertical="top" wrapText="1"/>
    </xf>
    <xf numFmtId="0" fontId="8" fillId="5" borderId="11" xfId="0" applyFont="1" applyFill="1" applyBorder="1"/>
    <xf numFmtId="0" fontId="3" fillId="4" borderId="8" xfId="0" quotePrefix="1" applyFont="1" applyFill="1" applyBorder="1" applyAlignment="1">
      <alignment vertical="top"/>
    </xf>
    <xf numFmtId="0" fontId="13"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0" fontId="5" fillId="10" borderId="4" xfId="0" applyFont="1" applyFill="1" applyBorder="1" applyAlignment="1">
      <alignment horizontal="center"/>
    </xf>
    <xf numFmtId="0" fontId="5" fillId="10" borderId="4" xfId="0" applyFont="1" applyFill="1" applyBorder="1" applyAlignment="1">
      <alignment horizontal="left" vertical="center"/>
    </xf>
    <xf numFmtId="0" fontId="5" fillId="10" borderId="4" xfId="0" applyFont="1" applyFill="1" applyBorder="1" applyAlignment="1">
      <alignment horizontal="left" vertical="center" wrapText="1"/>
    </xf>
    <xf numFmtId="1" fontId="6" fillId="8" borderId="0" xfId="0" applyNumberFormat="1" applyFont="1" applyFill="1" applyAlignment="1">
      <alignment horizontal="left"/>
    </xf>
    <xf numFmtId="1" fontId="6" fillId="0" borderId="0" xfId="0" applyNumberFormat="1" applyFont="1" applyFill="1" applyAlignment="1">
      <alignment horizontal="left"/>
    </xf>
    <xf numFmtId="1" fontId="5" fillId="10" borderId="10" xfId="0" applyNumberFormat="1" applyFont="1" applyFill="1" applyBorder="1" applyAlignment="1">
      <alignment horizontal="center"/>
    </xf>
    <xf numFmtId="1" fontId="5" fillId="10" borderId="1" xfId="0" applyNumberFormat="1" applyFont="1" applyFill="1" applyBorder="1" applyAlignment="1">
      <alignment horizontal="center"/>
    </xf>
    <xf numFmtId="1" fontId="9" fillId="0" borderId="0" xfId="0" applyNumberFormat="1" applyFont="1"/>
    <xf numFmtId="1" fontId="3" fillId="0" borderId="0" xfId="0" applyNumberFormat="1" applyFont="1"/>
    <xf numFmtId="0" fontId="6" fillId="0" borderId="0" xfId="0" applyFont="1" applyFill="1" applyAlignment="1">
      <alignment horizontal="center"/>
    </xf>
    <xf numFmtId="0" fontId="9" fillId="0" borderId="0" xfId="0" applyFont="1" applyAlignment="1">
      <alignment horizontal="center"/>
    </xf>
    <xf numFmtId="0" fontId="3" fillId="0" borderId="0" xfId="0" applyFont="1" applyAlignment="1">
      <alignment horizontal="center"/>
    </xf>
    <xf numFmtId="2" fontId="6" fillId="8" borderId="0" xfId="0" applyNumberFormat="1" applyFont="1" applyFill="1" applyAlignment="1">
      <alignment horizontal="left"/>
    </xf>
    <xf numFmtId="2" fontId="6" fillId="0" borderId="0" xfId="0" applyNumberFormat="1" applyFont="1" applyFill="1" applyAlignment="1">
      <alignment horizontal="left"/>
    </xf>
    <xf numFmtId="2" fontId="5" fillId="10" borderId="9" xfId="0" applyNumberFormat="1" applyFont="1" applyFill="1" applyBorder="1" applyAlignment="1">
      <alignment horizontal="center"/>
    </xf>
    <xf numFmtId="2" fontId="5" fillId="10" borderId="4" xfId="0" applyNumberFormat="1" applyFont="1" applyFill="1" applyBorder="1" applyAlignment="1">
      <alignment horizontal="center"/>
    </xf>
    <xf numFmtId="2" fontId="9" fillId="0" borderId="0" xfId="0" applyNumberFormat="1" applyFont="1" applyBorder="1"/>
    <xf numFmtId="2" fontId="3" fillId="0" borderId="0" xfId="0" applyNumberFormat="1" applyFont="1"/>
    <xf numFmtId="2" fontId="6" fillId="8" borderId="0" xfId="0" applyNumberFormat="1" applyFont="1" applyFill="1" applyAlignment="1">
      <alignment horizontal="center"/>
    </xf>
    <xf numFmtId="2" fontId="6" fillId="0" borderId="0" xfId="0" applyNumberFormat="1" applyFont="1" applyFill="1" applyAlignment="1">
      <alignment horizontal="center"/>
    </xf>
    <xf numFmtId="2" fontId="9" fillId="0" borderId="0" xfId="0" applyNumberFormat="1" applyFont="1" applyBorder="1" applyAlignment="1">
      <alignment horizontal="center"/>
    </xf>
    <xf numFmtId="2" fontId="3" fillId="0" borderId="0" xfId="0" applyNumberFormat="1" applyFont="1" applyAlignment="1">
      <alignment horizontal="center"/>
    </xf>
    <xf numFmtId="2" fontId="8" fillId="11" borderId="4" xfId="0" applyNumberFormat="1" applyFont="1" applyFill="1" applyBorder="1" applyAlignment="1">
      <alignment horizontal="center"/>
    </xf>
    <xf numFmtId="166" fontId="3" fillId="10" borderId="5" xfId="2" applyNumberFormat="1" applyFont="1" applyFill="1" applyBorder="1" applyAlignment="1">
      <alignment horizontal="center"/>
    </xf>
    <xf numFmtId="2" fontId="5" fillId="10" borderId="4" xfId="3" applyNumberFormat="1" applyFont="1" applyFill="1" applyBorder="1" applyAlignment="1">
      <alignment horizontal="center"/>
    </xf>
    <xf numFmtId="0" fontId="5" fillId="10" borderId="4" xfId="0" applyFont="1" applyFill="1" applyBorder="1"/>
    <xf numFmtId="3" fontId="3" fillId="10" borderId="4" xfId="0" applyNumberFormat="1" applyFont="1" applyFill="1" applyBorder="1"/>
    <xf numFmtId="171" fontId="7" fillId="0" borderId="0" xfId="0" applyNumberFormat="1" applyFont="1"/>
    <xf numFmtId="0" fontId="10" fillId="4" borderId="8" xfId="0" applyFont="1" applyFill="1" applyBorder="1" applyAlignment="1">
      <alignment horizontal="left" vertical="top" wrapText="1"/>
    </xf>
    <xf numFmtId="0" fontId="10" fillId="4" borderId="0" xfId="0" applyFont="1" applyFill="1" applyBorder="1" applyAlignment="1">
      <alignment horizontal="left" vertical="top" wrapText="1"/>
    </xf>
    <xf numFmtId="0" fontId="8" fillId="5" borderId="5" xfId="0" applyFont="1" applyFill="1" applyBorder="1" applyAlignment="1">
      <alignment horizontal="center"/>
    </xf>
    <xf numFmtId="0" fontId="10" fillId="4" borderId="1" xfId="0" applyFont="1" applyFill="1" applyBorder="1" applyAlignment="1">
      <alignment vertical="top" wrapText="1"/>
    </xf>
    <xf numFmtId="0" fontId="10" fillId="4" borderId="8" xfId="0" applyFont="1" applyFill="1" applyBorder="1" applyAlignment="1">
      <alignment vertical="top" wrapText="1"/>
    </xf>
    <xf numFmtId="0" fontId="10" fillId="4" borderId="0" xfId="0" applyFont="1" applyFill="1" applyBorder="1" applyAlignment="1">
      <alignment vertical="top" wrapText="1"/>
    </xf>
    <xf numFmtId="0" fontId="14" fillId="8" borderId="0" xfId="0" applyFont="1" applyFill="1"/>
    <xf numFmtId="0" fontId="15" fillId="8" borderId="0" xfId="0" applyFont="1" applyFill="1"/>
    <xf numFmtId="0" fontId="16" fillId="0" borderId="0" xfId="0" applyFont="1"/>
    <xf numFmtId="0" fontId="17" fillId="0" borderId="0" xfId="0" applyFont="1"/>
    <xf numFmtId="0" fontId="17" fillId="10" borderId="4" xfId="0" applyFont="1" applyFill="1" applyBorder="1" applyAlignment="1">
      <alignment horizontal="left"/>
    </xf>
    <xf numFmtId="0" fontId="17" fillId="10" borderId="4" xfId="0" applyFont="1" applyFill="1" applyBorder="1" applyAlignment="1">
      <alignment wrapText="1"/>
    </xf>
    <xf numFmtId="166" fontId="17" fillId="10" borderId="4" xfId="2" applyNumberFormat="1" applyFont="1" applyFill="1" applyBorder="1" applyAlignment="1">
      <alignment horizontal="right"/>
    </xf>
    <xf numFmtId="166" fontId="17" fillId="10" borderId="4" xfId="2" applyNumberFormat="1" applyFont="1" applyFill="1" applyBorder="1"/>
    <xf numFmtId="0" fontId="17" fillId="10" borderId="4" xfId="0" applyFont="1" applyFill="1" applyBorder="1"/>
    <xf numFmtId="3" fontId="17" fillId="10" borderId="4" xfId="0" applyNumberFormat="1" applyFont="1" applyFill="1" applyBorder="1" applyAlignment="1">
      <alignment horizontal="right"/>
    </xf>
    <xf numFmtId="3" fontId="17" fillId="10" borderId="4" xfId="0" applyNumberFormat="1" applyFont="1" applyFill="1" applyBorder="1"/>
    <xf numFmtId="3" fontId="17" fillId="4" borderId="4" xfId="0" applyNumberFormat="1" applyFont="1" applyFill="1" applyBorder="1"/>
    <xf numFmtId="0" fontId="17" fillId="4" borderId="4" xfId="0" applyFont="1" applyFill="1" applyBorder="1"/>
    <xf numFmtId="0" fontId="19" fillId="0" borderId="0" xfId="0" applyFont="1"/>
    <xf numFmtId="0" fontId="18" fillId="5" borderId="6" xfId="0" applyFont="1" applyFill="1" applyBorder="1" applyAlignment="1">
      <alignment horizontal="left"/>
    </xf>
    <xf numFmtId="0" fontId="20" fillId="4" borderId="1" xfId="0" applyFont="1" applyFill="1" applyBorder="1" applyAlignment="1">
      <alignment vertical="top" wrapText="1"/>
    </xf>
    <xf numFmtId="0" fontId="20" fillId="4" borderId="0" xfId="0" applyFont="1" applyFill="1" applyBorder="1" applyAlignment="1">
      <alignment vertical="top" wrapText="1"/>
    </xf>
    <xf numFmtId="0" fontId="18" fillId="5" borderId="12" xfId="0" applyFont="1" applyFill="1" applyBorder="1"/>
    <xf numFmtId="0" fontId="21" fillId="5" borderId="12" xfId="0" applyFont="1" applyFill="1" applyBorder="1"/>
    <xf numFmtId="0" fontId="17" fillId="4" borderId="0" xfId="0" quotePrefix="1" applyFont="1" applyFill="1" applyBorder="1" applyAlignment="1">
      <alignment vertical="top"/>
    </xf>
    <xf numFmtId="0" fontId="17" fillId="4" borderId="0" xfId="0" applyFont="1" applyFill="1" applyBorder="1" applyAlignment="1">
      <alignment vertical="top"/>
    </xf>
    <xf numFmtId="0" fontId="8" fillId="5" borderId="4" xfId="0" applyFont="1" applyFill="1" applyBorder="1" applyAlignment="1">
      <alignment horizontal="left"/>
    </xf>
    <xf numFmtId="0" fontId="8" fillId="5" borderId="4" xfId="0" applyFont="1" applyFill="1" applyBorder="1" applyAlignment="1">
      <alignment horizontal="right"/>
    </xf>
    <xf numFmtId="0" fontId="8" fillId="11" borderId="4" xfId="0" applyFont="1" applyFill="1" applyBorder="1"/>
    <xf numFmtId="3" fontId="8" fillId="5" borderId="4" xfId="0" applyNumberFormat="1" applyFont="1" applyFill="1" applyBorder="1"/>
    <xf numFmtId="3" fontId="3" fillId="10" borderId="4" xfId="0" applyNumberFormat="1" applyFont="1" applyFill="1" applyBorder="1" applyAlignment="1">
      <alignment horizontal="right"/>
    </xf>
    <xf numFmtId="0" fontId="22" fillId="8" borderId="11" xfId="0" applyFont="1" applyFill="1" applyBorder="1"/>
    <xf numFmtId="0" fontId="23" fillId="8" borderId="0" xfId="0" applyFont="1" applyFill="1"/>
    <xf numFmtId="0" fontId="24" fillId="0" borderId="0" xfId="0" applyFont="1"/>
    <xf numFmtId="0" fontId="24" fillId="0" borderId="0" xfId="0" applyFont="1" applyFill="1"/>
    <xf numFmtId="0" fontId="25" fillId="9" borderId="4" xfId="0" applyFont="1" applyFill="1" applyBorder="1"/>
    <xf numFmtId="0" fontId="24" fillId="6" borderId="0" xfId="0" applyFont="1" applyFill="1"/>
    <xf numFmtId="0" fontId="25" fillId="9" borderId="10" xfId="0" applyFont="1" applyFill="1" applyBorder="1"/>
    <xf numFmtId="0" fontId="27" fillId="7" borderId="0" xfId="0" applyFont="1" applyFill="1" applyBorder="1" applyAlignment="1">
      <alignment horizontal="center" vertical="center" wrapText="1"/>
    </xf>
    <xf numFmtId="0" fontId="25" fillId="9" borderId="5" xfId="0" applyFont="1" applyFill="1" applyBorder="1"/>
    <xf numFmtId="0" fontId="28" fillId="2" borderId="5" xfId="0" applyFont="1" applyFill="1" applyBorder="1" applyAlignment="1">
      <alignment vertical="center"/>
    </xf>
    <xf numFmtId="0" fontId="29" fillId="2" borderId="5" xfId="0" applyFont="1" applyFill="1" applyBorder="1" applyAlignment="1">
      <alignment horizontal="center" vertical="center"/>
    </xf>
    <xf numFmtId="0" fontId="28" fillId="7" borderId="0" xfId="0" applyFont="1" applyFill="1" applyBorder="1" applyAlignment="1">
      <alignment horizontal="center" vertical="center"/>
    </xf>
    <xf numFmtId="168" fontId="24" fillId="7" borderId="4" xfId="0" applyNumberFormat="1" applyFont="1" applyFill="1" applyBorder="1" applyAlignment="1">
      <alignment horizontal="left"/>
    </xf>
    <xf numFmtId="168" fontId="24" fillId="3" borderId="4" xfId="0" applyNumberFormat="1" applyFont="1" applyFill="1" applyBorder="1" applyAlignment="1">
      <alignment horizontal="center"/>
    </xf>
    <xf numFmtId="0" fontId="25" fillId="9" borderId="8" xfId="0" applyFont="1" applyFill="1" applyBorder="1" applyAlignment="1">
      <alignment horizontal="left" vertical="center"/>
    </xf>
    <xf numFmtId="0" fontId="26" fillId="7" borderId="0" xfId="0" applyFont="1" applyFill="1" applyBorder="1" applyAlignment="1">
      <alignment horizontal="left"/>
    </xf>
    <xf numFmtId="0" fontId="22" fillId="8" borderId="10" xfId="0" applyFont="1" applyFill="1" applyBorder="1"/>
    <xf numFmtId="0" fontId="23" fillId="8" borderId="0" xfId="0" applyFont="1" applyFill="1" applyBorder="1"/>
    <xf numFmtId="0" fontId="23" fillId="8" borderId="2" xfId="0" applyFont="1" applyFill="1" applyBorder="1"/>
    <xf numFmtId="0" fontId="24" fillId="7" borderId="0" xfId="0" applyFont="1" applyFill="1" applyBorder="1" applyAlignment="1">
      <alignment horizontal="left" vertical="top" wrapText="1"/>
    </xf>
    <xf numFmtId="0" fontId="22" fillId="8" borderId="0" xfId="0" applyFont="1" applyFill="1"/>
    <xf numFmtId="0" fontId="24" fillId="7" borderId="0" xfId="0" applyFont="1" applyFill="1" applyBorder="1" applyAlignment="1">
      <alignment horizontal="left"/>
    </xf>
    <xf numFmtId="0" fontId="24" fillId="0" borderId="0" xfId="0" applyFont="1" applyAlignment="1">
      <alignment horizontal="left"/>
    </xf>
    <xf numFmtId="0" fontId="24" fillId="7" borderId="0" xfId="0" applyFont="1" applyFill="1" applyBorder="1" applyAlignment="1">
      <alignment horizontal="left" wrapText="1"/>
    </xf>
    <xf numFmtId="0" fontId="24" fillId="0" borderId="0" xfId="0" applyFont="1" applyFill="1" applyBorder="1" applyAlignment="1">
      <alignment horizontal="left"/>
    </xf>
    <xf numFmtId="0" fontId="25" fillId="2" borderId="3" xfId="0" applyFont="1" applyFill="1" applyBorder="1"/>
    <xf numFmtId="0" fontId="24" fillId="7" borderId="0" xfId="0" applyFont="1" applyFill="1" applyAlignment="1">
      <alignment horizontal="left"/>
    </xf>
    <xf numFmtId="0" fontId="25" fillId="2" borderId="1" xfId="0" applyFont="1" applyFill="1" applyBorder="1"/>
    <xf numFmtId="0" fontId="25" fillId="9" borderId="6" xfId="0" applyFont="1" applyFill="1" applyBorder="1" applyAlignment="1">
      <alignment horizontal="left"/>
    </xf>
    <xf numFmtId="0" fontId="25" fillId="9" borderId="7" xfId="0" applyFont="1" applyFill="1" applyBorder="1" applyAlignment="1">
      <alignment horizontal="right"/>
    </xf>
    <xf numFmtId="0" fontId="25" fillId="9" borderId="8" xfId="0" applyFont="1" applyFill="1" applyBorder="1" applyAlignment="1">
      <alignment horizontal="right"/>
    </xf>
    <xf numFmtId="166" fontId="30" fillId="0" borderId="0" xfId="2" applyNumberFormat="1" applyFont="1"/>
    <xf numFmtId="166" fontId="25" fillId="2" borderId="7" xfId="2" applyNumberFormat="1" applyFont="1" applyFill="1" applyBorder="1"/>
    <xf numFmtId="10" fontId="24" fillId="0" borderId="0" xfId="1" applyNumberFormat="1" applyFont="1"/>
    <xf numFmtId="10" fontId="24" fillId="0" borderId="0" xfId="0" applyNumberFormat="1" applyFont="1"/>
    <xf numFmtId="169" fontId="24" fillId="0" borderId="0" xfId="1" applyNumberFormat="1" applyFont="1"/>
    <xf numFmtId="0" fontId="22" fillId="8" borderId="6" xfId="0" applyFont="1" applyFill="1" applyBorder="1" applyAlignment="1">
      <alignment horizontal="left"/>
    </xf>
    <xf numFmtId="0" fontId="26" fillId="0" borderId="0" xfId="0" applyFont="1"/>
    <xf numFmtId="0" fontId="25" fillId="2" borderId="6" xfId="0" applyFont="1" applyFill="1" applyBorder="1" applyAlignment="1">
      <alignment horizontal="left"/>
    </xf>
    <xf numFmtId="0" fontId="25" fillId="2" borderId="7" xfId="0" applyFont="1" applyFill="1" applyBorder="1" applyAlignment="1">
      <alignment horizontal="right"/>
    </xf>
    <xf numFmtId="0" fontId="25" fillId="2" borderId="8" xfId="0" applyFont="1" applyFill="1" applyBorder="1" applyAlignment="1">
      <alignment horizontal="right"/>
    </xf>
    <xf numFmtId="167" fontId="30" fillId="0" borderId="0" xfId="3" applyNumberFormat="1" applyFont="1" applyAlignment="1"/>
    <xf numFmtId="170" fontId="25" fillId="2" borderId="7" xfId="2" applyNumberFormat="1" applyFont="1" applyFill="1" applyBorder="1" applyAlignment="1"/>
    <xf numFmtId="167" fontId="31" fillId="0" borderId="0" xfId="3" applyNumberFormat="1" applyFont="1" applyAlignment="1">
      <alignment horizontal="right"/>
    </xf>
    <xf numFmtId="167" fontId="31" fillId="0" borderId="0" xfId="3" applyNumberFormat="1" applyFont="1" applyAlignment="1">
      <alignment horizontal="center" vertical="center"/>
    </xf>
    <xf numFmtId="0" fontId="8" fillId="2" borderId="6" xfId="0" applyFont="1" applyFill="1" applyBorder="1"/>
    <xf numFmtId="166" fontId="7" fillId="11" borderId="5" xfId="2" applyNumberFormat="1" applyFont="1" applyFill="1" applyBorder="1"/>
    <xf numFmtId="3" fontId="7" fillId="11" borderId="4" xfId="0" applyNumberFormat="1" applyFont="1" applyFill="1" applyBorder="1"/>
    <xf numFmtId="0" fontId="6" fillId="8" borderId="8" xfId="0" applyFont="1" applyFill="1" applyBorder="1" applyAlignment="1"/>
    <xf numFmtId="0" fontId="6" fillId="8" borderId="0" xfId="0" applyFont="1" applyFill="1" applyBorder="1" applyAlignment="1"/>
    <xf numFmtId="2" fontId="6" fillId="8" borderId="9" xfId="0" applyNumberFormat="1" applyFont="1" applyFill="1" applyBorder="1" applyAlignment="1">
      <alignment horizontal="center" vertical="center" wrapText="1"/>
    </xf>
    <xf numFmtId="1" fontId="6" fillId="8" borderId="9" xfId="0" applyNumberFormat="1" applyFont="1" applyFill="1" applyBorder="1" applyAlignment="1">
      <alignment horizontal="center" vertical="center" wrapText="1"/>
    </xf>
    <xf numFmtId="0" fontId="6" fillId="8" borderId="9" xfId="0" applyFont="1" applyFill="1" applyBorder="1" applyAlignment="1">
      <alignment horizontal="center" vertical="center" wrapText="1"/>
    </xf>
    <xf numFmtId="0" fontId="5" fillId="10" borderId="13" xfId="0" applyFont="1" applyFill="1" applyBorder="1" applyAlignment="1">
      <alignment horizontal="left" vertical="center"/>
    </xf>
    <xf numFmtId="0" fontId="5" fillId="10" borderId="13" xfId="0" applyFont="1" applyFill="1" applyBorder="1" applyAlignment="1">
      <alignment horizontal="center"/>
    </xf>
    <xf numFmtId="1" fontId="5" fillId="10" borderId="8" xfId="0" applyNumberFormat="1" applyFont="1" applyFill="1" applyBorder="1" applyAlignment="1">
      <alignment horizontal="center"/>
    </xf>
    <xf numFmtId="2" fontId="5" fillId="10" borderId="6" xfId="0" applyNumberFormat="1" applyFont="1" applyFill="1" applyBorder="1" applyAlignment="1">
      <alignment horizontal="center"/>
    </xf>
    <xf numFmtId="168" fontId="8" fillId="9" borderId="5" xfId="0" applyNumberFormat="1" applyFont="1" applyFill="1" applyBorder="1" applyAlignment="1"/>
    <xf numFmtId="168" fontId="8" fillId="9" borderId="2" xfId="0" applyNumberFormat="1" applyFont="1" applyFill="1" applyBorder="1" applyAlignment="1"/>
    <xf numFmtId="1" fontId="5" fillId="10" borderId="4" xfId="3" applyNumberFormat="1" applyFont="1" applyFill="1" applyBorder="1" applyAlignment="1">
      <alignment horizontal="center"/>
    </xf>
    <xf numFmtId="0" fontId="8" fillId="5" borderId="8" xfId="0" applyFont="1" applyFill="1" applyBorder="1" applyAlignment="1">
      <alignment horizontal="center"/>
    </xf>
    <xf numFmtId="0" fontId="3" fillId="4" borderId="3" xfId="0" applyFont="1" applyFill="1" applyBorder="1" applyAlignment="1">
      <alignment horizontal="left" indent="1"/>
    </xf>
    <xf numFmtId="0" fontId="7" fillId="4" borderId="4" xfId="0" applyFont="1" applyFill="1" applyBorder="1"/>
    <xf numFmtId="166" fontId="7" fillId="5" borderId="5" xfId="2" applyNumberFormat="1" applyFont="1" applyFill="1" applyBorder="1" applyAlignment="1">
      <alignment horizontal="center"/>
    </xf>
    <xf numFmtId="0" fontId="32" fillId="0" borderId="0" xfId="0" applyFont="1"/>
    <xf numFmtId="0" fontId="7" fillId="4" borderId="5" xfId="0" applyFont="1" applyFill="1" applyBorder="1"/>
    <xf numFmtId="0" fontId="7" fillId="4" borderId="3" xfId="0" applyFont="1" applyFill="1" applyBorder="1"/>
    <xf numFmtId="166" fontId="7"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3" fillId="0" borderId="0" xfId="0" applyFont="1"/>
    <xf numFmtId="165" fontId="6" fillId="15" borderId="4" xfId="3" applyFont="1" applyFill="1" applyBorder="1" applyAlignment="1">
      <alignment horizontal="left"/>
    </xf>
    <xf numFmtId="165" fontId="6"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2" fontId="3" fillId="5" borderId="4" xfId="3" applyNumberFormat="1" applyFont="1" applyFill="1" applyBorder="1"/>
    <xf numFmtId="165" fontId="7" fillId="5" borderId="4" xfId="3" applyFont="1" applyFill="1" applyBorder="1"/>
    <xf numFmtId="172" fontId="7" fillId="5" borderId="4" xfId="3" applyNumberFormat="1" applyFont="1" applyFill="1" applyBorder="1"/>
    <xf numFmtId="0" fontId="7" fillId="5" borderId="5" xfId="0" applyFont="1" applyFill="1" applyBorder="1"/>
    <xf numFmtId="0" fontId="0" fillId="0" borderId="0" xfId="0" applyFont="1"/>
    <xf numFmtId="0" fontId="7" fillId="5" borderId="0" xfId="0" applyFont="1" applyFill="1" applyBorder="1"/>
    <xf numFmtId="0" fontId="8" fillId="0" borderId="8" xfId="0" applyFont="1" applyFill="1" applyBorder="1"/>
    <xf numFmtId="0" fontId="34" fillId="4" borderId="5" xfId="0" applyFont="1" applyFill="1" applyBorder="1"/>
    <xf numFmtId="0" fontId="3" fillId="4" borderId="4" xfId="0" applyFont="1" applyFill="1" applyBorder="1" applyAlignment="1">
      <alignment horizontal="left"/>
    </xf>
    <xf numFmtId="165" fontId="35" fillId="10" borderId="4" xfId="3" applyFont="1" applyFill="1" applyBorder="1"/>
    <xf numFmtId="165" fontId="3" fillId="10" borderId="4" xfId="3" applyFont="1" applyFill="1" applyBorder="1"/>
    <xf numFmtId="165" fontId="7" fillId="5" borderId="4" xfId="3" applyFont="1" applyFill="1" applyBorder="1" applyAlignment="1">
      <alignment horizontal="left"/>
    </xf>
    <xf numFmtId="165" fontId="35" fillId="5" borderId="4" xfId="3" applyFont="1" applyFill="1" applyBorder="1"/>
    <xf numFmtId="0" fontId="7" fillId="4" borderId="4" xfId="0" applyFont="1" applyFill="1" applyBorder="1" applyAlignment="1">
      <alignment horizontal="left"/>
    </xf>
    <xf numFmtId="165" fontId="36" fillId="10" borderId="4" xfId="3" applyFont="1" applyFill="1" applyBorder="1"/>
    <xf numFmtId="165" fontId="7" fillId="10" borderId="4" xfId="3" applyFont="1" applyFill="1" applyBorder="1"/>
    <xf numFmtId="0" fontId="3" fillId="4" borderId="7" xfId="0" applyFont="1" applyFill="1" applyBorder="1" applyAlignment="1">
      <alignment horizontal="left"/>
    </xf>
    <xf numFmtId="172" fontId="3" fillId="10" borderId="4" xfId="3" applyNumberFormat="1" applyFont="1" applyFill="1" applyBorder="1"/>
    <xf numFmtId="168" fontId="24" fillId="7" borderId="3" xfId="0" applyNumberFormat="1" applyFont="1" applyFill="1" applyBorder="1" applyAlignment="1">
      <alignment horizontal="left"/>
    </xf>
    <xf numFmtId="168" fontId="3" fillId="7" borderId="4" xfId="0" applyNumberFormat="1" applyFont="1" applyFill="1" applyBorder="1" applyAlignment="1">
      <alignment horizontal="center"/>
    </xf>
    <xf numFmtId="0" fontId="5" fillId="10" borderId="11" xfId="0" applyFont="1" applyFill="1" applyBorder="1" applyAlignment="1">
      <alignment horizontal="center"/>
    </xf>
    <xf numFmtId="0" fontId="5" fillId="10" borderId="5" xfId="0" applyFont="1" applyFill="1" applyBorder="1" applyAlignment="1">
      <alignment horizontal="center"/>
    </xf>
    <xf numFmtId="2" fontId="5" fillId="10" borderId="3" xfId="3" applyNumberFormat="1" applyFont="1" applyFill="1" applyBorder="1" applyAlignment="1">
      <alignment horizontal="center"/>
    </xf>
    <xf numFmtId="168" fontId="8" fillId="9" borderId="1" xfId="0" applyNumberFormat="1" applyFont="1" applyFill="1" applyBorder="1" applyAlignment="1"/>
    <xf numFmtId="2" fontId="8" fillId="11" borderId="13" xfId="0" applyNumberFormat="1" applyFont="1" applyFill="1" applyBorder="1" applyAlignment="1">
      <alignment horizontal="center"/>
    </xf>
    <xf numFmtId="1" fontId="5" fillId="10" borderId="4" xfId="0" applyNumberFormat="1" applyFont="1" applyFill="1" applyBorder="1" applyAlignment="1">
      <alignment horizontal="center"/>
    </xf>
    <xf numFmtId="0" fontId="10" fillId="10" borderId="4" xfId="0" applyFont="1" applyFill="1" applyBorder="1" applyAlignment="1">
      <alignment horizontal="left"/>
    </xf>
    <xf numFmtId="0" fontId="37" fillId="0" borderId="0" xfId="6" applyFill="1" applyBorder="1"/>
    <xf numFmtId="0" fontId="18" fillId="11" borderId="4" xfId="0" applyFont="1" applyFill="1" applyBorder="1" applyAlignment="1">
      <alignment horizontal="left"/>
    </xf>
    <xf numFmtId="0" fontId="18" fillId="11" borderId="4" xfId="0" applyFont="1" applyFill="1" applyBorder="1" applyAlignment="1">
      <alignment horizontal="center"/>
    </xf>
    <xf numFmtId="0" fontId="18" fillId="11" borderId="4" xfId="0" applyFont="1" applyFill="1" applyBorder="1" applyAlignment="1">
      <alignment horizontal="right"/>
    </xf>
    <xf numFmtId="3" fontId="19" fillId="11" borderId="4" xfId="0" applyNumberFormat="1" applyFont="1" applyFill="1" applyBorder="1"/>
    <xf numFmtId="0" fontId="18" fillId="11" borderId="4" xfId="0" applyFont="1" applyFill="1" applyBorder="1"/>
    <xf numFmtId="0" fontId="18" fillId="5" borderId="4" xfId="0" applyFont="1" applyFill="1" applyBorder="1"/>
    <xf numFmtId="3" fontId="18" fillId="5" borderId="4" xfId="0" applyNumberFormat="1" applyFont="1" applyFill="1" applyBorder="1"/>
    <xf numFmtId="166" fontId="19" fillId="11" borderId="4" xfId="2" applyNumberFormat="1" applyFont="1" applyFill="1" applyBorder="1"/>
    <xf numFmtId="166" fontId="18" fillId="5" borderId="4" xfId="2" applyNumberFormat="1" applyFont="1" applyFill="1" applyBorder="1"/>
    <xf numFmtId="165" fontId="36" fillId="5" borderId="4" xfId="3" applyFont="1" applyFill="1" applyBorder="1"/>
    <xf numFmtId="166" fontId="7" fillId="11" borderId="4" xfId="2" applyNumberFormat="1" applyFont="1" applyFill="1" applyBorder="1"/>
    <xf numFmtId="166" fontId="8" fillId="5" borderId="4" xfId="2" applyNumberFormat="1" applyFont="1" applyFill="1" applyBorder="1"/>
    <xf numFmtId="0" fontId="24" fillId="7" borderId="1" xfId="0" applyFont="1" applyFill="1" applyBorder="1" applyAlignment="1">
      <alignment horizontal="left" wrapText="1"/>
    </xf>
    <xf numFmtId="0" fontId="24" fillId="7" borderId="0" xfId="0" applyFont="1" applyFill="1" applyBorder="1" applyAlignment="1">
      <alignment horizontal="left" wrapText="1"/>
    </xf>
    <xf numFmtId="0" fontId="10" fillId="7" borderId="0" xfId="0" quotePrefix="1" applyFont="1" applyFill="1" applyBorder="1" applyAlignment="1">
      <alignment horizontal="left" vertical="top" wrapText="1"/>
    </xf>
    <xf numFmtId="0" fontId="24" fillId="7" borderId="0" xfId="0" quotePrefix="1" applyFont="1" applyFill="1" applyBorder="1" applyAlignment="1">
      <alignment horizontal="left" vertical="top" wrapText="1"/>
    </xf>
    <xf numFmtId="0" fontId="24" fillId="7" borderId="0" xfId="0" applyFont="1" applyFill="1" applyBorder="1" applyAlignment="1">
      <alignment horizontal="left" vertical="top" wrapText="1"/>
    </xf>
    <xf numFmtId="0" fontId="7" fillId="7" borderId="5" xfId="0" applyNumberFormat="1" applyFont="1" applyFill="1" applyBorder="1" applyAlignment="1">
      <alignment horizontal="left" wrapText="1"/>
    </xf>
    <xf numFmtId="0" fontId="26" fillId="7" borderId="2" xfId="0" applyNumberFormat="1" applyFont="1" applyFill="1" applyBorder="1" applyAlignment="1">
      <alignment horizontal="left" wrapText="1"/>
    </xf>
    <xf numFmtId="0" fontId="26" fillId="7" borderId="1" xfId="0" applyNumberFormat="1" applyFont="1" applyFill="1" applyBorder="1" applyAlignment="1">
      <alignment horizontal="left" wrapText="1"/>
    </xf>
    <xf numFmtId="0" fontId="3" fillId="7" borderId="1" xfId="0" applyFont="1" applyFill="1" applyBorder="1" applyAlignment="1">
      <alignment horizontal="left" vertical="top" wrapText="1"/>
    </xf>
    <xf numFmtId="0" fontId="24" fillId="7" borderId="1" xfId="0" applyFont="1" applyFill="1" applyBorder="1" applyAlignment="1">
      <alignment horizontal="left" vertical="top" wrapText="1"/>
    </xf>
    <xf numFmtId="0" fontId="24" fillId="2" borderId="5" xfId="0" applyFont="1" applyFill="1" applyBorder="1" applyAlignment="1">
      <alignment horizontal="center"/>
    </xf>
    <xf numFmtId="0" fontId="24" fillId="2" borderId="3" xfId="0" applyFont="1" applyFill="1" applyBorder="1" applyAlignment="1">
      <alignment horizontal="center"/>
    </xf>
    <xf numFmtId="0" fontId="3" fillId="7" borderId="0" xfId="0" quotePrefix="1" applyFont="1" applyFill="1" applyBorder="1" applyAlignment="1">
      <alignment horizontal="left" vertical="top" wrapText="1"/>
    </xf>
    <xf numFmtId="0" fontId="24" fillId="7" borderId="0" xfId="0" applyFont="1" applyFill="1" applyBorder="1" applyAlignment="1">
      <alignment horizontal="center" vertical="center"/>
    </xf>
    <xf numFmtId="0" fontId="25" fillId="9" borderId="10" xfId="0" applyFont="1" applyFill="1" applyBorder="1" applyAlignment="1">
      <alignment horizontal="left" vertical="center"/>
    </xf>
    <xf numFmtId="0" fontId="25" fillId="9" borderId="8" xfId="0" applyFont="1" applyFill="1" applyBorder="1" applyAlignment="1">
      <alignment horizontal="left" vertical="center"/>
    </xf>
    <xf numFmtId="0" fontId="8" fillId="9" borderId="9" xfId="0" applyFont="1" applyFill="1" applyBorder="1" applyAlignment="1">
      <alignment horizontal="left" vertical="center"/>
    </xf>
    <xf numFmtId="0" fontId="25" fillId="9" borderId="13" xfId="0" applyFont="1" applyFill="1" applyBorder="1" applyAlignment="1">
      <alignment horizontal="left" vertical="center"/>
    </xf>
    <xf numFmtId="168" fontId="30" fillId="7" borderId="4" xfId="0" applyNumberFormat="1" applyFont="1" applyFill="1" applyBorder="1" applyAlignment="1">
      <alignment horizontal="left"/>
    </xf>
    <xf numFmtId="0" fontId="11" fillId="10" borderId="0" xfId="0" applyFont="1" applyFill="1" applyAlignment="1">
      <alignment horizontal="center"/>
    </xf>
    <xf numFmtId="0" fontId="3"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10" fillId="4" borderId="10" xfId="0" applyFont="1" applyFill="1" applyBorder="1" applyAlignment="1">
      <alignment horizontal="left" vertical="top" wrapText="1"/>
    </xf>
    <xf numFmtId="0" fontId="10" fillId="4" borderId="1" xfId="0" applyFont="1" applyFill="1" applyBorder="1" applyAlignment="1">
      <alignment horizontal="left" vertical="top" wrapText="1"/>
    </xf>
    <xf numFmtId="0" fontId="17" fillId="4" borderId="1" xfId="0" quotePrefix="1" applyFont="1" applyFill="1" applyBorder="1" applyAlignment="1">
      <alignment horizontal="left" vertical="top" wrapText="1"/>
    </xf>
    <xf numFmtId="0" fontId="17" fillId="4" borderId="0" xfId="0" quotePrefix="1" applyFont="1" applyFill="1" applyBorder="1" applyAlignment="1">
      <alignment horizontal="left" vertical="top" wrapText="1"/>
    </xf>
    <xf numFmtId="0" fontId="6" fillId="12" borderId="0" xfId="0" applyFont="1" applyFill="1" applyBorder="1" applyAlignment="1">
      <alignment horizontal="center"/>
    </xf>
    <xf numFmtId="2" fontId="6" fillId="13" borderId="0" xfId="0" applyNumberFormat="1" applyFont="1" applyFill="1" applyAlignment="1">
      <alignment horizontal="center"/>
    </xf>
    <xf numFmtId="0" fontId="8" fillId="11" borderId="5" xfId="0" applyFont="1" applyFill="1" applyBorder="1" applyAlignment="1">
      <alignment horizontal="left" vertical="center"/>
    </xf>
    <xf numFmtId="0" fontId="8" fillId="11" borderId="2" xfId="0" applyFont="1" applyFill="1" applyBorder="1" applyAlignment="1">
      <alignment horizontal="left" vertical="center"/>
    </xf>
    <xf numFmtId="0" fontId="8" fillId="11" borderId="3" xfId="0" applyFont="1" applyFill="1" applyBorder="1" applyAlignment="1">
      <alignment horizontal="left" vertical="center"/>
    </xf>
    <xf numFmtId="0" fontId="8" fillId="11" borderId="12" xfId="0" applyFont="1" applyFill="1" applyBorder="1" applyAlignment="1">
      <alignment horizontal="left" vertical="center"/>
    </xf>
    <xf numFmtId="0" fontId="8" fillId="11" borderId="14" xfId="0" applyFont="1" applyFill="1" applyBorder="1" applyAlignment="1">
      <alignment horizontal="left" vertical="center"/>
    </xf>
    <xf numFmtId="10" fontId="33" fillId="14" borderId="12" xfId="0" applyNumberFormat="1" applyFont="1" applyFill="1" applyBorder="1" applyAlignment="1">
      <alignment horizontal="center"/>
    </xf>
    <xf numFmtId="10" fontId="33" fillId="14" borderId="0" xfId="0" applyNumberFormat="1"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5" fillId="4" borderId="1" xfId="0" applyFont="1" applyFill="1" applyBorder="1" applyAlignment="1">
      <alignment horizontal="left" vertical="top"/>
    </xf>
    <xf numFmtId="0" fontId="5"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6" fillId="8" borderId="12" xfId="0" applyFont="1" applyFill="1" applyBorder="1" applyAlignment="1">
      <alignment horizontal="center"/>
    </xf>
  </cellXfs>
  <cellStyles count="7">
    <cellStyle name="Comma" xfId="3" builtinId="3"/>
    <cellStyle name="Currency" xfId="2" builtinId="4"/>
    <cellStyle name="Currency 2" xfId="4" xr:uid="{00000000-0005-0000-0000-000003000000}"/>
    <cellStyle name="Input" xfId="6" builtinId="2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BFBFBF"/>
      <color rgb="FFD9D9D9"/>
      <color rgb="FFF58025"/>
      <color rgb="FFEAEAEA"/>
      <color rgb="FF5E6A71"/>
      <color rgb="FFBC921A"/>
      <color rgb="FFE0AE20"/>
      <color rgb="FF006A71"/>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0"/>
  <sheetViews>
    <sheetView showGridLines="0" tabSelected="1" zoomScaleNormal="100" workbookViewId="0">
      <selection activeCell="H59" sqref="H59"/>
    </sheetView>
  </sheetViews>
  <sheetFormatPr defaultColWidth="9.140625" defaultRowHeight="12.75" x14ac:dyDescent="0.2"/>
  <cols>
    <col min="1" max="1" width="2.42578125" style="125" customWidth="1"/>
    <col min="2" max="2" width="41.85546875" style="125" customWidth="1"/>
    <col min="3" max="3" width="18.140625" style="125" customWidth="1"/>
    <col min="4" max="4" width="15.7109375" style="125" customWidth="1"/>
    <col min="5" max="5" width="13.85546875" style="125" customWidth="1"/>
    <col min="6" max="6" width="14" style="125" customWidth="1"/>
    <col min="7" max="7" width="12.85546875" style="125" customWidth="1"/>
    <col min="8" max="8" width="13.28515625" style="125" customWidth="1"/>
    <col min="9" max="9" width="11.5703125" style="125" customWidth="1"/>
    <col min="10" max="16384" width="9.140625" style="125"/>
  </cols>
  <sheetData>
    <row r="2" spans="2:19" x14ac:dyDescent="0.2">
      <c r="B2" s="123" t="s">
        <v>7</v>
      </c>
      <c r="C2" s="124"/>
      <c r="D2" s="124"/>
      <c r="E2" s="124"/>
      <c r="F2" s="124"/>
      <c r="G2" s="124"/>
      <c r="H2" s="124"/>
      <c r="O2" s="126"/>
      <c r="P2" s="126"/>
      <c r="Q2" s="126"/>
      <c r="R2" s="126"/>
      <c r="S2" s="126"/>
    </row>
    <row r="3" spans="2:19" ht="75.75" customHeight="1" x14ac:dyDescent="0.2">
      <c r="B3" s="127" t="s">
        <v>56</v>
      </c>
      <c r="C3" s="243" t="s">
        <v>125</v>
      </c>
      <c r="D3" s="244"/>
      <c r="E3" s="245"/>
      <c r="F3" s="245"/>
      <c r="G3" s="245"/>
      <c r="H3" s="245"/>
      <c r="M3" s="128"/>
      <c r="N3" s="128"/>
      <c r="O3" s="126"/>
      <c r="P3" s="126"/>
      <c r="Q3" s="126"/>
      <c r="R3" s="126"/>
      <c r="S3" s="126"/>
    </row>
    <row r="4" spans="2:19" ht="55.5" customHeight="1" x14ac:dyDescent="0.2">
      <c r="B4" s="129"/>
      <c r="C4" s="248"/>
      <c r="D4" s="249"/>
      <c r="E4" s="130"/>
      <c r="F4" s="130"/>
      <c r="G4" s="130"/>
      <c r="H4" s="130"/>
      <c r="M4" s="128"/>
      <c r="N4" s="128"/>
      <c r="O4" s="126"/>
      <c r="P4" s="126"/>
      <c r="Q4" s="126"/>
      <c r="R4" s="126"/>
      <c r="S4" s="126"/>
    </row>
    <row r="5" spans="2:19" ht="15" customHeight="1" x14ac:dyDescent="0.2">
      <c r="B5" s="131" t="s">
        <v>13</v>
      </c>
      <c r="C5" s="132"/>
      <c r="D5" s="133" t="s">
        <v>47</v>
      </c>
      <c r="E5" s="134"/>
      <c r="F5" s="134"/>
      <c r="G5" s="134"/>
      <c r="H5" s="134"/>
      <c r="M5" s="128"/>
      <c r="N5" s="128"/>
      <c r="O5" s="126"/>
      <c r="P5" s="126"/>
      <c r="Q5" s="126"/>
      <c r="R5" s="126"/>
      <c r="S5" s="126"/>
    </row>
    <row r="6" spans="2:19" x14ac:dyDescent="0.2">
      <c r="B6" s="252" t="s">
        <v>41</v>
      </c>
      <c r="C6" s="135" t="s">
        <v>67</v>
      </c>
      <c r="D6" s="217" t="s">
        <v>81</v>
      </c>
      <c r="E6" s="251"/>
      <c r="F6" s="251"/>
      <c r="G6" s="251"/>
      <c r="H6" s="251"/>
      <c r="M6" s="128"/>
      <c r="N6" s="128"/>
      <c r="O6" s="126"/>
      <c r="P6" s="126"/>
      <c r="Q6" s="126"/>
      <c r="R6" s="126"/>
      <c r="S6" s="126"/>
    </row>
    <row r="7" spans="2:19" x14ac:dyDescent="0.2">
      <c r="B7" s="253"/>
      <c r="C7" s="135" t="s">
        <v>68</v>
      </c>
      <c r="D7" s="217" t="s">
        <v>81</v>
      </c>
      <c r="E7" s="251"/>
      <c r="F7" s="251"/>
      <c r="G7" s="251"/>
      <c r="H7" s="251"/>
      <c r="M7" s="128"/>
      <c r="N7" s="128"/>
      <c r="O7" s="126"/>
      <c r="P7" s="126"/>
      <c r="Q7" s="126"/>
      <c r="R7" s="126"/>
      <c r="S7" s="126"/>
    </row>
    <row r="8" spans="2:19" x14ac:dyDescent="0.2">
      <c r="B8" s="254" t="s">
        <v>84</v>
      </c>
      <c r="C8" s="216" t="s">
        <v>67</v>
      </c>
      <c r="D8" s="136">
        <f>'Bottom Up Estimation'!Q10</f>
        <v>446.40997112879228</v>
      </c>
      <c r="E8" s="251"/>
      <c r="F8" s="251"/>
      <c r="G8" s="251"/>
      <c r="H8" s="251"/>
      <c r="O8" s="126"/>
      <c r="P8" s="126"/>
      <c r="Q8" s="126"/>
      <c r="R8" s="126"/>
      <c r="S8" s="126"/>
    </row>
    <row r="9" spans="2:19" x14ac:dyDescent="0.2">
      <c r="B9" s="255"/>
      <c r="C9" s="216" t="s">
        <v>68</v>
      </c>
      <c r="D9" s="136">
        <f>'Bottom Up Estimation'!Q17</f>
        <v>63.765897750319667</v>
      </c>
      <c r="E9" s="251"/>
      <c r="F9" s="251"/>
      <c r="G9" s="251"/>
      <c r="H9" s="251"/>
      <c r="O9" s="126"/>
      <c r="P9" s="126"/>
      <c r="Q9" s="126"/>
      <c r="R9" s="126"/>
      <c r="S9" s="126"/>
    </row>
    <row r="10" spans="2:19" x14ac:dyDescent="0.2">
      <c r="B10" s="137" t="s">
        <v>48</v>
      </c>
      <c r="C10" s="256" t="s">
        <v>71</v>
      </c>
      <c r="D10" s="256"/>
      <c r="E10" s="138"/>
      <c r="F10" s="138"/>
      <c r="G10" s="138"/>
      <c r="H10" s="138"/>
      <c r="O10" s="126"/>
      <c r="P10" s="126"/>
      <c r="Q10" s="126"/>
      <c r="R10" s="126"/>
      <c r="S10" s="126"/>
    </row>
    <row r="11" spans="2:19" x14ac:dyDescent="0.2">
      <c r="B11" s="139" t="s">
        <v>5</v>
      </c>
      <c r="C11" s="140"/>
      <c r="D11" s="140"/>
      <c r="E11" s="141"/>
      <c r="F11" s="141"/>
      <c r="G11" s="141"/>
      <c r="H11" s="141"/>
      <c r="O11" s="126"/>
      <c r="P11" s="126"/>
      <c r="Q11" s="126"/>
      <c r="R11" s="126"/>
      <c r="S11" s="126"/>
    </row>
    <row r="12" spans="2:19" ht="192.75" customHeight="1" x14ac:dyDescent="0.2">
      <c r="B12" s="246" t="s">
        <v>141</v>
      </c>
      <c r="C12" s="247"/>
      <c r="D12" s="247"/>
      <c r="E12" s="247"/>
      <c r="F12" s="247"/>
      <c r="G12" s="247"/>
      <c r="H12" s="247"/>
      <c r="O12" s="126"/>
      <c r="P12" s="126"/>
      <c r="Q12" s="126"/>
      <c r="R12" s="126"/>
      <c r="S12" s="126"/>
    </row>
    <row r="13" spans="2:19" x14ac:dyDescent="0.2">
      <c r="B13" s="142"/>
      <c r="C13" s="142"/>
      <c r="D13" s="142"/>
      <c r="E13" s="142"/>
      <c r="F13" s="142"/>
      <c r="G13" s="142"/>
      <c r="H13" s="142"/>
      <c r="O13" s="126"/>
      <c r="P13" s="126"/>
      <c r="Q13" s="126"/>
      <c r="R13" s="126"/>
      <c r="S13" s="126"/>
    </row>
    <row r="14" spans="2:19" x14ac:dyDescent="0.2">
      <c r="O14" s="126"/>
      <c r="P14" s="126"/>
      <c r="Q14" s="126"/>
      <c r="R14" s="126"/>
      <c r="S14" s="126"/>
    </row>
    <row r="15" spans="2:19" x14ac:dyDescent="0.2">
      <c r="B15" s="143" t="s">
        <v>34</v>
      </c>
      <c r="C15" s="124"/>
      <c r="D15" s="124"/>
      <c r="E15" s="124"/>
      <c r="F15" s="124"/>
      <c r="G15" s="124"/>
      <c r="H15" s="124"/>
      <c r="O15" s="126"/>
      <c r="P15" s="126"/>
      <c r="Q15" s="126"/>
      <c r="R15" s="126"/>
      <c r="S15" s="126"/>
    </row>
    <row r="16" spans="2:19" x14ac:dyDescent="0.2">
      <c r="B16" s="239"/>
      <c r="C16" s="239"/>
      <c r="D16" s="239"/>
      <c r="E16" s="239"/>
      <c r="F16" s="239"/>
      <c r="G16" s="239"/>
      <c r="H16" s="239"/>
    </row>
    <row r="17" spans="2:14" ht="144.75" customHeight="1" x14ac:dyDescent="0.2">
      <c r="B17" s="250" t="s">
        <v>140</v>
      </c>
      <c r="C17" s="250"/>
      <c r="D17" s="250"/>
      <c r="E17" s="250"/>
      <c r="F17" s="250"/>
      <c r="G17" s="250"/>
      <c r="H17" s="250"/>
      <c r="I17" s="126"/>
    </row>
    <row r="18" spans="2:14" x14ac:dyDescent="0.2">
      <c r="B18" s="144"/>
      <c r="C18" s="144"/>
      <c r="D18" s="144"/>
      <c r="E18" s="144"/>
      <c r="F18" s="144"/>
      <c r="G18" s="144"/>
      <c r="H18" s="144"/>
    </row>
    <row r="19" spans="2:14" x14ac:dyDescent="0.2">
      <c r="B19" s="145"/>
      <c r="C19" s="145"/>
      <c r="D19" s="145"/>
      <c r="E19" s="145"/>
      <c r="F19" s="145"/>
      <c r="G19" s="145"/>
      <c r="H19" s="145"/>
    </row>
    <row r="20" spans="2:14" x14ac:dyDescent="0.2">
      <c r="B20" s="143" t="s">
        <v>42</v>
      </c>
      <c r="C20" s="124"/>
      <c r="D20" s="124"/>
      <c r="E20" s="124"/>
      <c r="F20" s="124"/>
      <c r="G20" s="124"/>
      <c r="H20" s="124"/>
    </row>
    <row r="21" spans="2:14" x14ac:dyDescent="0.2">
      <c r="B21" s="239"/>
      <c r="C21" s="239"/>
      <c r="D21" s="239"/>
      <c r="E21" s="239"/>
      <c r="F21" s="239"/>
      <c r="G21" s="239"/>
      <c r="H21" s="239"/>
    </row>
    <row r="22" spans="2:14" x14ac:dyDescent="0.2">
      <c r="B22" s="240" t="s">
        <v>126</v>
      </c>
      <c r="C22" s="240"/>
      <c r="D22" s="240"/>
      <c r="E22" s="240"/>
      <c r="F22" s="240"/>
      <c r="G22" s="240"/>
      <c r="H22" s="240"/>
    </row>
    <row r="23" spans="2:14" x14ac:dyDescent="0.2">
      <c r="B23" s="241"/>
      <c r="C23" s="241"/>
      <c r="D23" s="241"/>
      <c r="E23" s="241"/>
      <c r="F23" s="241"/>
      <c r="G23" s="241"/>
      <c r="H23" s="241"/>
    </row>
    <row r="24" spans="2:14" x14ac:dyDescent="0.2">
      <c r="B24" s="241"/>
      <c r="C24" s="242"/>
      <c r="D24" s="242"/>
      <c r="E24" s="242"/>
      <c r="F24" s="242"/>
      <c r="G24" s="242"/>
      <c r="H24" s="242"/>
    </row>
    <row r="25" spans="2:14" x14ac:dyDescent="0.2">
      <c r="B25" s="146"/>
      <c r="C25" s="146"/>
      <c r="D25" s="146"/>
      <c r="E25" s="146"/>
      <c r="F25" s="146"/>
      <c r="G25" s="146"/>
      <c r="H25" s="146"/>
    </row>
    <row r="26" spans="2:14" x14ac:dyDescent="0.2">
      <c r="B26" s="239"/>
      <c r="C26" s="239"/>
      <c r="D26" s="239"/>
      <c r="E26" s="239"/>
      <c r="F26" s="239"/>
      <c r="G26" s="239"/>
      <c r="H26" s="239"/>
    </row>
    <row r="27" spans="2:14" x14ac:dyDescent="0.2">
      <c r="B27" s="144"/>
      <c r="C27" s="144"/>
      <c r="D27" s="144"/>
      <c r="E27" s="144"/>
      <c r="F27" s="144"/>
      <c r="G27" s="144"/>
      <c r="H27" s="144"/>
    </row>
    <row r="28" spans="2:14" x14ac:dyDescent="0.2">
      <c r="B28" s="144"/>
      <c r="C28" s="144"/>
      <c r="D28" s="144"/>
      <c r="E28" s="144"/>
      <c r="F28" s="144"/>
      <c r="G28" s="144"/>
      <c r="H28" s="144"/>
    </row>
    <row r="29" spans="2:14" x14ac:dyDescent="0.2">
      <c r="B29" s="144"/>
      <c r="C29" s="144"/>
      <c r="D29" s="144"/>
      <c r="E29" s="144"/>
      <c r="F29" s="144"/>
      <c r="G29" s="144"/>
      <c r="H29" s="144"/>
    </row>
    <row r="30" spans="2:14" x14ac:dyDescent="0.2">
      <c r="B30" s="144"/>
      <c r="C30" s="144"/>
      <c r="D30" s="144"/>
      <c r="E30" s="144"/>
      <c r="F30" s="144"/>
      <c r="G30" s="144"/>
      <c r="H30" s="144"/>
    </row>
    <row r="31" spans="2:14" ht="15" x14ac:dyDescent="0.25">
      <c r="B31" s="147"/>
      <c r="C31" s="147"/>
      <c r="D31" s="147"/>
      <c r="E31" s="147"/>
      <c r="F31" s="147"/>
      <c r="G31" s="147"/>
      <c r="H31" s="147"/>
      <c r="I31" s="126"/>
      <c r="N31" s="225"/>
    </row>
    <row r="32" spans="2:14" x14ac:dyDescent="0.2">
      <c r="B32" s="143" t="s">
        <v>6</v>
      </c>
    </row>
    <row r="33" spans="2:8" x14ac:dyDescent="0.2">
      <c r="B33" s="148" t="s">
        <v>14</v>
      </c>
      <c r="C33" s="149" t="s">
        <v>29</v>
      </c>
      <c r="D33" s="149"/>
      <c r="E33" s="149"/>
      <c r="F33" s="149"/>
      <c r="G33" s="149"/>
      <c r="H33" s="149"/>
    </row>
    <row r="34" spans="2:8" x14ac:dyDescent="0.2">
      <c r="B34" s="150" t="s">
        <v>45</v>
      </c>
      <c r="C34" s="149" t="s">
        <v>52</v>
      </c>
      <c r="D34" s="149"/>
      <c r="E34" s="149"/>
      <c r="F34" s="149"/>
      <c r="G34" s="149"/>
      <c r="H34" s="149"/>
    </row>
    <row r="35" spans="2:8" x14ac:dyDescent="0.2">
      <c r="B35" s="150" t="s">
        <v>46</v>
      </c>
      <c r="C35" s="149" t="s">
        <v>53</v>
      </c>
      <c r="D35" s="149"/>
      <c r="E35" s="149"/>
      <c r="F35" s="149"/>
      <c r="G35" s="149"/>
      <c r="H35" s="149"/>
    </row>
    <row r="36" spans="2:8" x14ac:dyDescent="0.2">
      <c r="B36" s="150" t="s">
        <v>15</v>
      </c>
      <c r="C36" s="149" t="s">
        <v>30</v>
      </c>
      <c r="D36" s="149"/>
      <c r="E36" s="149"/>
      <c r="F36" s="149"/>
      <c r="G36" s="149"/>
      <c r="H36" s="149"/>
    </row>
    <row r="39" spans="2:8" x14ac:dyDescent="0.2">
      <c r="B39" s="143" t="s">
        <v>35</v>
      </c>
      <c r="C39" s="124"/>
      <c r="D39" s="124"/>
      <c r="E39" s="124"/>
      <c r="F39" s="124"/>
      <c r="G39" s="124"/>
      <c r="H39" s="124"/>
    </row>
    <row r="41" spans="2:8" x14ac:dyDescent="0.2">
      <c r="B41" s="151"/>
      <c r="C41" s="152" t="s">
        <v>36</v>
      </c>
      <c r="D41" s="152" t="s">
        <v>37</v>
      </c>
      <c r="E41" s="152" t="s">
        <v>38</v>
      </c>
      <c r="F41" s="152" t="s">
        <v>40</v>
      </c>
      <c r="G41" s="152" t="s">
        <v>39</v>
      </c>
      <c r="H41" s="153" t="s">
        <v>1</v>
      </c>
    </row>
    <row r="42" spans="2:8" x14ac:dyDescent="0.2">
      <c r="C42" s="154"/>
      <c r="D42" s="154"/>
      <c r="E42" s="154"/>
      <c r="F42" s="154"/>
      <c r="G42" s="154"/>
      <c r="H42" s="154"/>
    </row>
    <row r="43" spans="2:8" x14ac:dyDescent="0.2">
      <c r="B43" s="168" t="s">
        <v>85</v>
      </c>
      <c r="C43" s="155">
        <f>'Forecast Revenue - Costs'!D32</f>
        <v>2949.8000794296563</v>
      </c>
      <c r="D43" s="155">
        <f>'Forecast Revenue - Costs'!E32</f>
        <v>2949.8000794296563</v>
      </c>
      <c r="E43" s="155">
        <f>'Forecast Revenue - Costs'!F32</f>
        <v>2982.2478803033819</v>
      </c>
      <c r="F43" s="155">
        <f>'Forecast Revenue - Costs'!G32</f>
        <v>3051.2332382705599</v>
      </c>
      <c r="G43" s="155">
        <f>'Forecast Revenue - Costs'!H32</f>
        <v>3154.2812349398318</v>
      </c>
      <c r="H43" s="155">
        <f>SUM(C43:G43)</f>
        <v>15087.362512373087</v>
      </c>
    </row>
    <row r="44" spans="2:8" x14ac:dyDescent="0.2">
      <c r="C44" s="156"/>
      <c r="D44" s="157"/>
      <c r="E44" s="156"/>
      <c r="F44" s="156"/>
      <c r="G44" s="156"/>
    </row>
    <row r="45" spans="2:8" x14ac:dyDescent="0.2">
      <c r="B45" s="168" t="s">
        <v>86</v>
      </c>
      <c r="C45" s="155">
        <f>SUM('Forecast Revenue - Costs'!D33:D35)</f>
        <v>2151.7151749786899</v>
      </c>
      <c r="D45" s="155">
        <f>SUM('Forecast Revenue - Costs'!E33:E35)</f>
        <v>2151.7151749786899</v>
      </c>
      <c r="E45" s="155">
        <f>SUM('Forecast Revenue - Costs'!F33:F35)</f>
        <v>2175.384041903455</v>
      </c>
      <c r="F45" s="155">
        <f>SUM('Forecast Revenue - Costs'!G33:G35)</f>
        <v>2225.705025560766</v>
      </c>
      <c r="G45" s="155">
        <f>SUM('Forecast Revenue - Costs'!H33:H35)</f>
        <v>2300.8728105678424</v>
      </c>
      <c r="H45" s="155">
        <f>SUM(C45:G45)</f>
        <v>11005.392227989443</v>
      </c>
    </row>
    <row r="46" spans="2:8" x14ac:dyDescent="0.2">
      <c r="C46" s="156"/>
      <c r="D46" s="157"/>
      <c r="E46" s="156"/>
      <c r="F46" s="156"/>
      <c r="G46" s="156"/>
    </row>
    <row r="47" spans="2:8" x14ac:dyDescent="0.2">
      <c r="B47" s="168" t="s">
        <v>87</v>
      </c>
      <c r="C47" s="155">
        <f t="shared" ref="C47:H47" si="0">+C43+C45</f>
        <v>5101.5152544083467</v>
      </c>
      <c r="D47" s="155">
        <f t="shared" si="0"/>
        <v>5101.5152544083467</v>
      </c>
      <c r="E47" s="155">
        <f t="shared" si="0"/>
        <v>5157.6319222068369</v>
      </c>
      <c r="F47" s="155">
        <f t="shared" si="0"/>
        <v>5276.9382638313255</v>
      </c>
      <c r="G47" s="155">
        <f t="shared" si="0"/>
        <v>5455.1540455076738</v>
      </c>
      <c r="H47" s="155">
        <f t="shared" si="0"/>
        <v>26092.754740362529</v>
      </c>
    </row>
    <row r="48" spans="2:8" x14ac:dyDescent="0.2">
      <c r="C48" s="158"/>
      <c r="D48" s="158"/>
      <c r="E48" s="158"/>
      <c r="F48" s="158"/>
      <c r="G48" s="158"/>
    </row>
    <row r="49" spans="2:9" x14ac:dyDescent="0.2">
      <c r="B49" s="159" t="s">
        <v>6</v>
      </c>
    </row>
    <row r="50" spans="2:9" ht="14.25" customHeight="1" x14ac:dyDescent="0.2">
      <c r="B50" s="238"/>
      <c r="C50" s="238"/>
      <c r="D50" s="238"/>
      <c r="E50" s="238"/>
      <c r="F50" s="238"/>
      <c r="G50" s="238"/>
      <c r="H50" s="238"/>
    </row>
    <row r="51" spans="2:9" x14ac:dyDescent="0.2">
      <c r="B51" s="239"/>
      <c r="C51" s="239"/>
      <c r="D51" s="239"/>
      <c r="E51" s="239"/>
      <c r="F51" s="239"/>
      <c r="G51" s="239"/>
      <c r="H51" s="239"/>
      <c r="I51" s="126"/>
    </row>
    <row r="52" spans="2:9" ht="27.75" customHeight="1" x14ac:dyDescent="0.2">
      <c r="B52" s="239"/>
      <c r="C52" s="239"/>
      <c r="D52" s="239"/>
      <c r="E52" s="239"/>
      <c r="F52" s="239"/>
      <c r="G52" s="239"/>
      <c r="H52" s="239"/>
    </row>
    <row r="55" spans="2:9" x14ac:dyDescent="0.2">
      <c r="B55" s="143" t="s">
        <v>74</v>
      </c>
      <c r="C55" s="124"/>
      <c r="D55" s="124"/>
      <c r="E55" s="124"/>
      <c r="F55" s="124"/>
      <c r="G55" s="124"/>
      <c r="H55" s="124"/>
    </row>
    <row r="56" spans="2:9" x14ac:dyDescent="0.2">
      <c r="B56" s="160"/>
    </row>
    <row r="57" spans="2:9" x14ac:dyDescent="0.2">
      <c r="B57" s="161"/>
      <c r="C57" s="162" t="s">
        <v>36</v>
      </c>
      <c r="D57" s="162" t="s">
        <v>37</v>
      </c>
      <c r="E57" s="162" t="s">
        <v>38</v>
      </c>
      <c r="F57" s="162" t="s">
        <v>40</v>
      </c>
      <c r="G57" s="162" t="s">
        <v>39</v>
      </c>
      <c r="H57" s="163" t="s">
        <v>1</v>
      </c>
    </row>
    <row r="58" spans="2:9" x14ac:dyDescent="0.2">
      <c r="C58" s="164"/>
      <c r="D58" s="164"/>
      <c r="E58" s="164"/>
      <c r="F58" s="164"/>
      <c r="G58" s="164"/>
      <c r="H58" s="164"/>
    </row>
    <row r="59" spans="2:9" x14ac:dyDescent="0.2">
      <c r="B59" s="161" t="s">
        <v>12</v>
      </c>
      <c r="C59" s="165">
        <f>'Forecast Revenue - Costs'!D14</f>
        <v>50</v>
      </c>
      <c r="D59" s="165">
        <f>'Forecast Revenue - Costs'!E14</f>
        <v>50</v>
      </c>
      <c r="E59" s="165">
        <f>'Forecast Revenue - Costs'!F14</f>
        <v>50</v>
      </c>
      <c r="F59" s="165">
        <f>'Forecast Revenue - Costs'!G14</f>
        <v>50</v>
      </c>
      <c r="G59" s="165">
        <f>'Forecast Revenue - Costs'!H14</f>
        <v>50</v>
      </c>
      <c r="H59" s="165">
        <f>SUM(C59:G59)</f>
        <v>250</v>
      </c>
    </row>
    <row r="60" spans="2:9" x14ac:dyDescent="0.2">
      <c r="C60" s="166"/>
      <c r="D60" s="166"/>
      <c r="E60" s="166"/>
      <c r="F60" s="166"/>
      <c r="G60" s="166"/>
      <c r="H60" s="167"/>
    </row>
  </sheetData>
  <mergeCells count="22">
    <mergeCell ref="C3:H3"/>
    <mergeCell ref="B16:H16"/>
    <mergeCell ref="B12:H12"/>
    <mergeCell ref="C4:D4"/>
    <mergeCell ref="B17:H17"/>
    <mergeCell ref="E6:E7"/>
    <mergeCell ref="E8:E9"/>
    <mergeCell ref="F6:F7"/>
    <mergeCell ref="F8:F9"/>
    <mergeCell ref="G6:G7"/>
    <mergeCell ref="G8:G9"/>
    <mergeCell ref="H6:H7"/>
    <mergeCell ref="H8:H9"/>
    <mergeCell ref="B6:B7"/>
    <mergeCell ref="B8:B9"/>
    <mergeCell ref="C10:D10"/>
    <mergeCell ref="B50:H52"/>
    <mergeCell ref="B21:H21"/>
    <mergeCell ref="B22:H22"/>
    <mergeCell ref="B23:H23"/>
    <mergeCell ref="B24:H24"/>
    <mergeCell ref="B26:H2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0" zoomScaleNormal="100" workbookViewId="0">
      <selection activeCell="B20" sqref="B20:K20"/>
    </sheetView>
  </sheetViews>
  <sheetFormatPr defaultColWidth="9.140625" defaultRowHeight="12.75" x14ac:dyDescent="0.2"/>
  <cols>
    <col min="1" max="1" width="2.28515625" style="1" customWidth="1"/>
    <col min="2" max="2" width="2.42578125" style="45" customWidth="1"/>
    <col min="3" max="3" width="10.140625" style="45" customWidth="1"/>
    <col min="4" max="9" width="13.140625" style="45" customWidth="1"/>
    <col min="10" max="11" width="9.140625" style="45"/>
    <col min="12" max="12" width="5.28515625" style="45" customWidth="1"/>
    <col min="13" max="13" width="2.42578125" style="1" customWidth="1"/>
    <col min="14" max="16384" width="9.140625" style="1"/>
  </cols>
  <sheetData>
    <row r="1" spans="2:14" ht="9" customHeight="1" x14ac:dyDescent="0.2"/>
    <row r="2" spans="2:14" ht="18" customHeight="1" x14ac:dyDescent="0.2">
      <c r="B2" s="42" t="s">
        <v>16</v>
      </c>
      <c r="C2" s="42"/>
      <c r="D2" s="42"/>
      <c r="E2" s="42"/>
      <c r="F2" s="42"/>
      <c r="G2" s="42"/>
      <c r="H2" s="42"/>
      <c r="I2" s="42"/>
      <c r="J2" s="42"/>
      <c r="K2" s="42"/>
    </row>
    <row r="3" spans="2:14" x14ac:dyDescent="0.2">
      <c r="B3" s="31" t="s">
        <v>0</v>
      </c>
      <c r="C3" s="43"/>
      <c r="D3" s="259" t="str">
        <f>'AER Summary'!C3</f>
        <v>ASP Authorisation Agreement (NEW)</v>
      </c>
      <c r="E3" s="260"/>
      <c r="F3" s="260"/>
      <c r="G3" s="260"/>
      <c r="H3" s="260"/>
      <c r="I3" s="260"/>
      <c r="J3" s="260"/>
      <c r="K3" s="260"/>
      <c r="N3" s="29"/>
    </row>
    <row r="4" spans="2:14" x14ac:dyDescent="0.2">
      <c r="N4" s="29"/>
    </row>
    <row r="5" spans="2:14" x14ac:dyDescent="0.2">
      <c r="B5" s="261" t="s">
        <v>70</v>
      </c>
      <c r="C5" s="261"/>
      <c r="D5" s="261"/>
      <c r="E5" s="261"/>
      <c r="F5" s="261"/>
      <c r="G5" s="261"/>
      <c r="H5" s="261"/>
      <c r="I5" s="261"/>
      <c r="J5" s="261"/>
      <c r="K5" s="261"/>
      <c r="N5" s="29"/>
    </row>
    <row r="6" spans="2:14" ht="161.25" customHeight="1" x14ac:dyDescent="0.2">
      <c r="B6" s="262" t="s">
        <v>127</v>
      </c>
      <c r="C6" s="263"/>
      <c r="D6" s="263"/>
      <c r="E6" s="263"/>
      <c r="F6" s="263"/>
      <c r="G6" s="263"/>
      <c r="H6" s="263"/>
      <c r="I6" s="263"/>
      <c r="J6" s="263"/>
      <c r="K6" s="263"/>
      <c r="N6" s="29"/>
    </row>
    <row r="9" spans="2:14" x14ac:dyDescent="0.2">
      <c r="B9" s="261" t="s">
        <v>43</v>
      </c>
      <c r="C9" s="261"/>
      <c r="D9" s="261"/>
      <c r="E9" s="261"/>
      <c r="F9" s="261"/>
      <c r="G9" s="261"/>
      <c r="H9" s="261"/>
      <c r="I9" s="261"/>
      <c r="J9" s="261"/>
      <c r="K9" s="261"/>
    </row>
    <row r="10" spans="2:14" ht="15" customHeight="1" x14ac:dyDescent="0.2">
      <c r="B10" s="258" t="s">
        <v>69</v>
      </c>
      <c r="C10" s="258"/>
      <c r="D10" s="258"/>
      <c r="E10" s="258"/>
      <c r="F10" s="258"/>
      <c r="G10" s="258"/>
      <c r="H10" s="258"/>
      <c r="I10" s="258"/>
      <c r="J10" s="258"/>
      <c r="K10" s="258"/>
    </row>
    <row r="11" spans="2:14" ht="24.75" customHeight="1" x14ac:dyDescent="0.2">
      <c r="B11" s="264"/>
      <c r="C11" s="264"/>
      <c r="D11" s="264"/>
      <c r="E11" s="264"/>
      <c r="F11" s="264"/>
      <c r="G11" s="264"/>
      <c r="H11" s="264"/>
      <c r="I11" s="264"/>
      <c r="J11" s="264"/>
      <c r="K11" s="264"/>
      <c r="L11" s="47"/>
      <c r="M11" s="30"/>
      <c r="N11" s="30"/>
    </row>
    <row r="12" spans="2:14" x14ac:dyDescent="0.2">
      <c r="B12" s="264"/>
      <c r="C12" s="264"/>
      <c r="D12" s="264"/>
      <c r="E12" s="264"/>
      <c r="F12" s="264"/>
      <c r="G12" s="264"/>
      <c r="H12" s="264"/>
      <c r="I12" s="264"/>
      <c r="J12" s="264"/>
      <c r="K12" s="264"/>
      <c r="L12" s="47"/>
      <c r="M12" s="30"/>
      <c r="N12" s="30"/>
    </row>
    <row r="13" spans="2:14" x14ac:dyDescent="0.2">
      <c r="B13" s="264"/>
      <c r="C13" s="264"/>
      <c r="D13" s="264"/>
      <c r="E13" s="264"/>
      <c r="F13" s="264"/>
      <c r="G13" s="264"/>
      <c r="H13" s="264"/>
      <c r="I13" s="264"/>
      <c r="J13" s="264"/>
      <c r="K13" s="264"/>
      <c r="L13" s="47"/>
      <c r="M13" s="30"/>
      <c r="N13" s="30"/>
    </row>
    <row r="14" spans="2:14" ht="4.5" customHeight="1" x14ac:dyDescent="0.2">
      <c r="B14" s="264"/>
      <c r="C14" s="264"/>
      <c r="D14" s="264"/>
      <c r="E14" s="264"/>
      <c r="F14" s="264"/>
      <c r="G14" s="264"/>
      <c r="H14" s="264"/>
      <c r="I14" s="264"/>
      <c r="J14" s="264"/>
      <c r="K14" s="264"/>
      <c r="L14" s="47"/>
      <c r="M14" s="30"/>
      <c r="N14" s="30"/>
    </row>
    <row r="15" spans="2:14" x14ac:dyDescent="0.2">
      <c r="B15" s="264"/>
      <c r="C15" s="264"/>
      <c r="D15" s="264"/>
      <c r="E15" s="264"/>
      <c r="F15" s="264"/>
      <c r="G15" s="264"/>
      <c r="H15" s="264"/>
      <c r="I15" s="264"/>
      <c r="J15" s="264"/>
      <c r="K15" s="264"/>
      <c r="L15" s="47"/>
      <c r="M15" s="30"/>
      <c r="N15" s="30"/>
    </row>
    <row r="16" spans="2:14" x14ac:dyDescent="0.2">
      <c r="B16" s="264"/>
      <c r="C16" s="264"/>
      <c r="D16" s="264"/>
      <c r="E16" s="264"/>
      <c r="F16" s="264"/>
      <c r="G16" s="264"/>
      <c r="H16" s="264"/>
      <c r="I16" s="264"/>
      <c r="J16" s="264"/>
      <c r="K16" s="264"/>
      <c r="L16" s="47"/>
      <c r="M16" s="30"/>
      <c r="N16" s="30"/>
    </row>
    <row r="17" spans="2:14" x14ac:dyDescent="0.2">
      <c r="L17" s="47"/>
      <c r="M17" s="30"/>
      <c r="N17" s="30"/>
    </row>
    <row r="18" spans="2:14" x14ac:dyDescent="0.2">
      <c r="L18" s="47"/>
      <c r="M18" s="30"/>
      <c r="N18" s="30"/>
    </row>
    <row r="19" spans="2:14" x14ac:dyDescent="0.2">
      <c r="B19" s="261" t="s">
        <v>44</v>
      </c>
      <c r="C19" s="261"/>
      <c r="D19" s="261"/>
      <c r="E19" s="261"/>
      <c r="F19" s="261"/>
      <c r="G19" s="261"/>
      <c r="H19" s="261"/>
      <c r="I19" s="261"/>
      <c r="J19" s="261"/>
      <c r="K19" s="261"/>
      <c r="L19" s="47"/>
      <c r="M19" s="30"/>
      <c r="N19" s="30"/>
    </row>
    <row r="20" spans="2:14" ht="194.25" customHeight="1" x14ac:dyDescent="0.2">
      <c r="B20" s="258" t="str">
        <f>'AER Summary'!B12:H12</f>
        <v xml:space="preserve">
ASP Authorisation Agreement (NEW)
Authorisation of ASP Entity:
Includes the initial and annual renewal of ASP authorisation agreement by Essential for ASP entities to carry out work on or near Essential Energy’s distribution system.
This may include without limitation:
- Confirmation of entity accreditation status with the NSW ASP Scheme;
- Induction in the unique aspects of the network;
- Verification of authorised person associated with the entity;
- Confirmation that the entity has provided all necessary documentation for ASP entity authorisation;
- Acknowledged compliance with authorisation agreement;
- Administration support directly related to the entity authorisation agreement.
</v>
      </c>
      <c r="C20" s="258"/>
      <c r="D20" s="258"/>
      <c r="E20" s="258"/>
      <c r="F20" s="258"/>
      <c r="G20" s="258"/>
      <c r="H20" s="258"/>
      <c r="I20" s="258"/>
      <c r="J20" s="258"/>
      <c r="K20" s="258"/>
    </row>
    <row r="21" spans="2:14" x14ac:dyDescent="0.2">
      <c r="B21" s="257"/>
      <c r="C21" s="257"/>
      <c r="D21" s="257"/>
      <c r="E21" s="257"/>
      <c r="F21" s="257"/>
      <c r="G21" s="257"/>
      <c r="H21" s="257"/>
      <c r="I21" s="257"/>
      <c r="J21" s="257"/>
      <c r="K21" s="25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B27" sqref="B27:I28"/>
    </sheetView>
  </sheetViews>
  <sheetFormatPr defaultColWidth="9.140625" defaultRowHeight="12.75" x14ac:dyDescent="0.2"/>
  <cols>
    <col min="1" max="1" width="3.5703125" style="48" customWidth="1"/>
    <col min="2" max="2" width="58.7109375" style="48" customWidth="1"/>
    <col min="3" max="3" width="59.5703125" style="48" customWidth="1"/>
    <col min="4" max="4" width="12.85546875" style="48" customWidth="1"/>
    <col min="5" max="8" width="11.7109375" style="48" customWidth="1"/>
    <col min="9" max="9" width="12.7109375" style="48" customWidth="1"/>
    <col min="10" max="16384" width="9.140625" style="48"/>
  </cols>
  <sheetData>
    <row r="2" spans="1:9" x14ac:dyDescent="0.2">
      <c r="B2" s="44" t="s">
        <v>78</v>
      </c>
      <c r="C2" s="26" t="s">
        <v>79</v>
      </c>
      <c r="D2" s="27"/>
      <c r="E2" s="27"/>
      <c r="F2" s="27"/>
      <c r="G2" s="27"/>
      <c r="H2" s="27"/>
      <c r="I2" s="27"/>
    </row>
    <row r="3" spans="1:9" x14ac:dyDescent="0.2">
      <c r="B3" s="13" t="s">
        <v>20</v>
      </c>
      <c r="C3" s="13" t="s">
        <v>3</v>
      </c>
      <c r="D3" s="61" t="s">
        <v>59</v>
      </c>
      <c r="E3" s="61" t="s">
        <v>58</v>
      </c>
      <c r="F3" s="61" t="s">
        <v>57</v>
      </c>
      <c r="G3" s="93" t="s">
        <v>82</v>
      </c>
      <c r="H3" s="93" t="s">
        <v>83</v>
      </c>
      <c r="I3" s="14" t="s">
        <v>1</v>
      </c>
    </row>
    <row r="4" spans="1:9" x14ac:dyDescent="0.2">
      <c r="B4" s="3" t="s">
        <v>21</v>
      </c>
      <c r="C4" s="3" t="s">
        <v>80</v>
      </c>
      <c r="D4" s="86">
        <v>0</v>
      </c>
      <c r="E4" s="86">
        <v>0</v>
      </c>
      <c r="F4" s="86">
        <v>0</v>
      </c>
      <c r="G4" s="86">
        <v>0</v>
      </c>
      <c r="H4" s="86">
        <v>0</v>
      </c>
      <c r="I4" s="169">
        <f>SUM(D4:H4)</f>
        <v>0</v>
      </c>
    </row>
    <row r="5" spans="1:9" x14ac:dyDescent="0.2">
      <c r="B5" s="3" t="s">
        <v>23</v>
      </c>
      <c r="C5" s="6"/>
      <c r="D5" s="86">
        <v>0</v>
      </c>
      <c r="E5" s="86">
        <v>0</v>
      </c>
      <c r="F5" s="86">
        <v>0</v>
      </c>
      <c r="G5" s="86">
        <v>0</v>
      </c>
      <c r="H5" s="86">
        <v>0</v>
      </c>
      <c r="I5" s="169">
        <f t="shared" ref="I5:I8" si="0">SUM(D5:H5)</f>
        <v>0</v>
      </c>
    </row>
    <row r="6" spans="1:9" x14ac:dyDescent="0.2">
      <c r="B6" s="3" t="s">
        <v>24</v>
      </c>
      <c r="C6" s="3"/>
      <c r="D6" s="86">
        <v>0</v>
      </c>
      <c r="E6" s="86">
        <v>0</v>
      </c>
      <c r="F6" s="86">
        <v>0</v>
      </c>
      <c r="G6" s="86">
        <v>0</v>
      </c>
      <c r="H6" s="86">
        <v>0</v>
      </c>
      <c r="I6" s="169">
        <f t="shared" si="0"/>
        <v>0</v>
      </c>
    </row>
    <row r="7" spans="1:9" x14ac:dyDescent="0.2">
      <c r="B7" s="3" t="s">
        <v>25</v>
      </c>
      <c r="C7" s="3"/>
      <c r="D7" s="86">
        <v>0</v>
      </c>
      <c r="E7" s="86">
        <v>0</v>
      </c>
      <c r="F7" s="86">
        <v>0</v>
      </c>
      <c r="G7" s="86">
        <v>0</v>
      </c>
      <c r="H7" s="86">
        <v>0</v>
      </c>
      <c r="I7" s="169">
        <f t="shared" si="0"/>
        <v>0</v>
      </c>
    </row>
    <row r="8" spans="1:9" x14ac:dyDescent="0.2">
      <c r="B8" s="88" t="s">
        <v>22</v>
      </c>
      <c r="C8" s="3"/>
      <c r="D8" s="15">
        <v>0</v>
      </c>
      <c r="E8" s="15">
        <v>0</v>
      </c>
      <c r="F8" s="15">
        <v>0</v>
      </c>
      <c r="G8" s="15">
        <v>0</v>
      </c>
      <c r="H8" s="86">
        <v>0</v>
      </c>
      <c r="I8" s="169">
        <f t="shared" si="0"/>
        <v>0</v>
      </c>
    </row>
    <row r="9" spans="1:9" x14ac:dyDescent="0.2">
      <c r="B9" s="55" t="s">
        <v>1</v>
      </c>
      <c r="C9" s="17"/>
      <c r="D9" s="18">
        <f t="shared" ref="D9:I9" si="1">SUM(D4:D8)</f>
        <v>0</v>
      </c>
      <c r="E9" s="18">
        <f t="shared" si="1"/>
        <v>0</v>
      </c>
      <c r="F9" s="18">
        <f t="shared" si="1"/>
        <v>0</v>
      </c>
      <c r="G9" s="18">
        <f t="shared" si="1"/>
        <v>0</v>
      </c>
      <c r="H9" s="18">
        <f t="shared" si="1"/>
        <v>0</v>
      </c>
      <c r="I9" s="19">
        <f t="shared" si="1"/>
        <v>0</v>
      </c>
    </row>
    <row r="10" spans="1:9" x14ac:dyDescent="0.2">
      <c r="B10" s="50"/>
      <c r="C10" s="51"/>
      <c r="D10" s="52"/>
      <c r="E10" s="52"/>
      <c r="F10" s="52"/>
      <c r="G10" s="52"/>
      <c r="H10" s="52"/>
      <c r="I10" s="52"/>
    </row>
    <row r="11" spans="1:9" x14ac:dyDescent="0.2">
      <c r="B11" s="50"/>
      <c r="C11" s="51"/>
      <c r="D11" s="52"/>
      <c r="E11" s="52"/>
      <c r="F11" s="52"/>
      <c r="G11" s="52"/>
      <c r="H11" s="52"/>
      <c r="I11" s="52"/>
    </row>
    <row r="12" spans="1:9" x14ac:dyDescent="0.2">
      <c r="B12" s="54" t="s">
        <v>10</v>
      </c>
      <c r="C12" s="22"/>
      <c r="D12" s="22"/>
      <c r="E12" s="22"/>
      <c r="F12" s="22"/>
      <c r="G12" s="22"/>
      <c r="H12" s="22"/>
      <c r="I12" s="22"/>
    </row>
    <row r="13" spans="1:9" x14ac:dyDescent="0.2">
      <c r="B13" s="118" t="s">
        <v>4</v>
      </c>
      <c r="C13" s="13" t="s">
        <v>3</v>
      </c>
      <c r="D13" s="61" t="s">
        <v>59</v>
      </c>
      <c r="E13" s="61" t="s">
        <v>58</v>
      </c>
      <c r="F13" s="61" t="s">
        <v>57</v>
      </c>
      <c r="G13" s="61" t="s">
        <v>82</v>
      </c>
      <c r="H13" s="61" t="s">
        <v>83</v>
      </c>
      <c r="I13" s="119" t="s">
        <v>1</v>
      </c>
    </row>
    <row r="14" spans="1:9" x14ac:dyDescent="0.2">
      <c r="B14" s="3" t="s">
        <v>19</v>
      </c>
      <c r="C14" s="3"/>
      <c r="D14" s="122">
        <v>0</v>
      </c>
      <c r="E14" s="122">
        <v>0</v>
      </c>
      <c r="F14" s="122">
        <v>0</v>
      </c>
      <c r="G14" s="122">
        <v>0</v>
      </c>
      <c r="H14" s="122">
        <v>0</v>
      </c>
      <c r="I14" s="170">
        <f>SUM(D14:H14)</f>
        <v>0</v>
      </c>
    </row>
    <row r="15" spans="1:9" x14ac:dyDescent="0.2">
      <c r="B15" s="3"/>
      <c r="C15" s="3"/>
      <c r="D15" s="122"/>
      <c r="E15" s="122"/>
      <c r="F15" s="122"/>
      <c r="G15" s="122"/>
      <c r="H15" s="122"/>
      <c r="I15" s="170">
        <f>SUM(D15:H15)</f>
        <v>0</v>
      </c>
    </row>
    <row r="16" spans="1:9" x14ac:dyDescent="0.2">
      <c r="A16" s="56"/>
      <c r="B16" s="120" t="s">
        <v>54</v>
      </c>
      <c r="C16" s="13"/>
      <c r="D16" s="121">
        <f t="shared" ref="D16:I16" si="2">SUM(D14:D15)</f>
        <v>0</v>
      </c>
      <c r="E16" s="121">
        <f t="shared" si="2"/>
        <v>0</v>
      </c>
      <c r="F16" s="121">
        <f t="shared" si="2"/>
        <v>0</v>
      </c>
      <c r="G16" s="121">
        <f t="shared" si="2"/>
        <v>0</v>
      </c>
      <c r="H16" s="121">
        <f t="shared" si="2"/>
        <v>0</v>
      </c>
      <c r="I16" s="121">
        <f t="shared" si="2"/>
        <v>0</v>
      </c>
    </row>
    <row r="18" spans="1:9" x14ac:dyDescent="0.2">
      <c r="A18" s="56"/>
      <c r="B18" s="8" t="s">
        <v>6</v>
      </c>
      <c r="C18" s="1"/>
      <c r="D18" s="7"/>
      <c r="E18" s="90"/>
      <c r="F18" s="90"/>
      <c r="G18" s="90"/>
      <c r="H18" s="90"/>
      <c r="I18" s="53"/>
    </row>
    <row r="19" spans="1:9" ht="12.75" customHeight="1" x14ac:dyDescent="0.2">
      <c r="B19" s="269"/>
      <c r="C19" s="270"/>
      <c r="D19" s="270"/>
      <c r="E19" s="270"/>
      <c r="F19" s="270"/>
      <c r="G19" s="270"/>
      <c r="H19" s="270"/>
      <c r="I19" s="94"/>
    </row>
    <row r="20" spans="1:9" x14ac:dyDescent="0.2">
      <c r="B20" s="95" t="s">
        <v>128</v>
      </c>
      <c r="C20" s="96"/>
      <c r="D20" s="96"/>
      <c r="E20" s="96"/>
      <c r="F20" s="96"/>
      <c r="G20" s="96"/>
      <c r="H20" s="96"/>
      <c r="I20" s="96"/>
    </row>
    <row r="21" spans="1:9" x14ac:dyDescent="0.2">
      <c r="B21" s="91"/>
      <c r="C21" s="92"/>
      <c r="D21" s="92"/>
      <c r="E21" s="92"/>
      <c r="F21" s="92"/>
      <c r="G21" s="92"/>
      <c r="H21" s="92"/>
      <c r="I21" s="92"/>
    </row>
    <row r="22" spans="1:9" x14ac:dyDescent="0.2">
      <c r="B22" s="57"/>
      <c r="C22" s="28"/>
      <c r="D22" s="28"/>
      <c r="E22" s="28"/>
      <c r="F22" s="28"/>
      <c r="G22" s="92"/>
      <c r="H22" s="92"/>
      <c r="I22" s="28"/>
    </row>
    <row r="23" spans="1:9" x14ac:dyDescent="0.2">
      <c r="B23" s="1"/>
      <c r="C23" s="1"/>
      <c r="D23" s="7"/>
      <c r="E23" s="7"/>
      <c r="F23" s="7"/>
      <c r="G23" s="7"/>
      <c r="H23" s="7"/>
      <c r="I23" s="7"/>
    </row>
    <row r="24" spans="1:9" x14ac:dyDescent="0.2">
      <c r="B24" s="54" t="s">
        <v>50</v>
      </c>
      <c r="C24" s="22"/>
      <c r="D24" s="22"/>
      <c r="E24" s="22"/>
      <c r="F24" s="22"/>
      <c r="G24" s="22"/>
      <c r="H24" s="22"/>
      <c r="I24" s="22"/>
    </row>
    <row r="25" spans="1:9" x14ac:dyDescent="0.2">
      <c r="B25" s="1"/>
      <c r="C25" s="1"/>
      <c r="D25" s="1"/>
      <c r="E25" s="1"/>
      <c r="F25" s="1"/>
      <c r="G25" s="1"/>
      <c r="H25" s="1"/>
      <c r="I25" s="1"/>
    </row>
    <row r="26" spans="1:9" x14ac:dyDescent="0.2">
      <c r="B26" s="58" t="s">
        <v>11</v>
      </c>
      <c r="C26" s="10"/>
      <c r="D26" s="10"/>
      <c r="E26" s="10"/>
      <c r="F26" s="10"/>
      <c r="G26" s="10"/>
      <c r="H26" s="10"/>
      <c r="I26" s="10"/>
    </row>
    <row r="27" spans="1:9" x14ac:dyDescent="0.2">
      <c r="B27" s="265"/>
      <c r="C27" s="266"/>
      <c r="D27" s="266"/>
      <c r="E27" s="266"/>
      <c r="F27" s="266"/>
      <c r="G27" s="266"/>
      <c r="H27" s="266"/>
      <c r="I27" s="266"/>
    </row>
    <row r="28" spans="1:9" x14ac:dyDescent="0.2">
      <c r="B28" s="267"/>
      <c r="C28" s="268"/>
      <c r="D28" s="268"/>
      <c r="E28" s="268"/>
      <c r="F28" s="268"/>
      <c r="G28" s="268"/>
      <c r="H28" s="268"/>
      <c r="I28" s="268"/>
    </row>
    <row r="29" spans="1:9" x14ac:dyDescent="0.2">
      <c r="B29" s="59"/>
      <c r="C29" s="12"/>
      <c r="D29" s="12"/>
      <c r="E29" s="12"/>
      <c r="F29" s="12"/>
      <c r="G29" s="12"/>
      <c r="H29" s="12"/>
      <c r="I29" s="12"/>
    </row>
  </sheetData>
  <mergeCells count="2">
    <mergeCell ref="B27:I28"/>
    <mergeCell ref="B19:H19"/>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8"/>
  <sheetViews>
    <sheetView showGridLines="0" workbookViewId="0">
      <selection activeCell="I14" sqref="I14"/>
    </sheetView>
  </sheetViews>
  <sheetFormatPr defaultColWidth="9.140625" defaultRowHeight="12.75" x14ac:dyDescent="0.2"/>
  <cols>
    <col min="1" max="1" width="3.140625" style="99" customWidth="1"/>
    <col min="2" max="2" width="56" style="99" customWidth="1"/>
    <col min="3" max="3" width="49.140625" style="99" customWidth="1"/>
    <col min="4" max="4" width="12.85546875" style="99" customWidth="1"/>
    <col min="5" max="8" width="11.28515625" style="99" customWidth="1"/>
    <col min="9" max="9" width="12.7109375" style="99" customWidth="1"/>
    <col min="10" max="16384" width="9.140625" style="99"/>
  </cols>
  <sheetData>
    <row r="2" spans="2:9" x14ac:dyDescent="0.2">
      <c r="B2" s="97" t="s">
        <v>8</v>
      </c>
      <c r="C2" s="98"/>
      <c r="D2" s="98"/>
      <c r="E2" s="98"/>
      <c r="F2" s="98"/>
      <c r="G2" s="98"/>
      <c r="H2" s="98"/>
      <c r="I2" s="98"/>
    </row>
    <row r="3" spans="2:9" x14ac:dyDescent="0.2">
      <c r="B3" s="100"/>
      <c r="C3" s="100"/>
      <c r="D3" s="100"/>
      <c r="E3" s="100"/>
      <c r="F3" s="100"/>
      <c r="G3" s="100"/>
      <c r="H3" s="100"/>
      <c r="I3" s="100"/>
    </row>
    <row r="4" spans="2:9" x14ac:dyDescent="0.2">
      <c r="B4" s="97" t="s">
        <v>2</v>
      </c>
      <c r="C4" s="98"/>
      <c r="D4" s="98"/>
      <c r="E4" s="98"/>
      <c r="F4" s="98"/>
      <c r="G4" s="98"/>
      <c r="H4" s="98"/>
      <c r="I4" s="98"/>
    </row>
    <row r="5" spans="2:9" x14ac:dyDescent="0.2">
      <c r="B5" s="226" t="s">
        <v>73</v>
      </c>
      <c r="C5" s="226" t="s">
        <v>3</v>
      </c>
      <c r="D5" s="227" t="s">
        <v>59</v>
      </c>
      <c r="E5" s="227" t="s">
        <v>58</v>
      </c>
      <c r="F5" s="227" t="s">
        <v>57</v>
      </c>
      <c r="G5" s="227" t="s">
        <v>82</v>
      </c>
      <c r="H5" s="227" t="s">
        <v>83</v>
      </c>
      <c r="I5" s="228" t="s">
        <v>1</v>
      </c>
    </row>
    <row r="6" spans="2:9" ht="15" customHeight="1" x14ac:dyDescent="0.2">
      <c r="B6" s="101" t="s">
        <v>75</v>
      </c>
      <c r="C6" s="102"/>
      <c r="D6" s="103" t="s">
        <v>81</v>
      </c>
      <c r="E6" s="104">
        <v>0</v>
      </c>
      <c r="F6" s="104">
        <v>0</v>
      </c>
      <c r="G6" s="104">
        <v>0</v>
      </c>
      <c r="H6" s="104">
        <f>G6*102.5%</f>
        <v>0</v>
      </c>
      <c r="I6" s="233">
        <f>SUM(D6:H6)</f>
        <v>0</v>
      </c>
    </row>
    <row r="7" spans="2:9" x14ac:dyDescent="0.2">
      <c r="B7" s="109" t="s">
        <v>76</v>
      </c>
      <c r="C7" s="105"/>
      <c r="D7" s="103"/>
      <c r="E7" s="104"/>
      <c r="F7" s="104"/>
      <c r="G7" s="104"/>
      <c r="H7" s="104"/>
      <c r="I7" s="233">
        <f t="shared" ref="I7:I9" si="0">SUM(D7:H7)</f>
        <v>0</v>
      </c>
    </row>
    <row r="8" spans="2:9" x14ac:dyDescent="0.2">
      <c r="B8" s="109"/>
      <c r="C8" s="105"/>
      <c r="D8" s="104"/>
      <c r="E8" s="104"/>
      <c r="F8" s="104"/>
      <c r="G8" s="104"/>
      <c r="H8" s="104"/>
      <c r="I8" s="233">
        <f t="shared" si="0"/>
        <v>0</v>
      </c>
    </row>
    <row r="9" spans="2:9" x14ac:dyDescent="0.2">
      <c r="B9" s="109"/>
      <c r="C9" s="105"/>
      <c r="D9" s="104"/>
      <c r="E9" s="104"/>
      <c r="F9" s="104"/>
      <c r="G9" s="104"/>
      <c r="H9" s="104"/>
      <c r="I9" s="233">
        <f t="shared" si="0"/>
        <v>0</v>
      </c>
    </row>
    <row r="10" spans="2:9" x14ac:dyDescent="0.2">
      <c r="B10" s="231" t="s">
        <v>1</v>
      </c>
      <c r="C10" s="231"/>
      <c r="D10" s="234">
        <f t="shared" ref="D10:I10" si="1">SUM(D6:D9)</f>
        <v>0</v>
      </c>
      <c r="E10" s="234">
        <f t="shared" si="1"/>
        <v>0</v>
      </c>
      <c r="F10" s="234">
        <f t="shared" si="1"/>
        <v>0</v>
      </c>
      <c r="G10" s="234">
        <f t="shared" si="1"/>
        <v>0</v>
      </c>
      <c r="H10" s="234">
        <f t="shared" si="1"/>
        <v>0</v>
      </c>
      <c r="I10" s="234">
        <f t="shared" si="1"/>
        <v>0</v>
      </c>
    </row>
    <row r="11" spans="2:9" x14ac:dyDescent="0.2">
      <c r="B11" s="100"/>
      <c r="C11" s="100"/>
      <c r="D11" s="100"/>
      <c r="E11" s="100"/>
      <c r="F11" s="100"/>
      <c r="G11" s="100"/>
      <c r="H11" s="100"/>
      <c r="I11" s="100"/>
    </row>
    <row r="12" spans="2:9" x14ac:dyDescent="0.2">
      <c r="B12" s="97" t="s">
        <v>10</v>
      </c>
      <c r="C12" s="98"/>
      <c r="D12" s="98"/>
      <c r="E12" s="98"/>
      <c r="F12" s="98"/>
      <c r="G12" s="98"/>
      <c r="H12" s="98"/>
      <c r="I12" s="98"/>
    </row>
    <row r="13" spans="2:9" x14ac:dyDescent="0.2">
      <c r="B13" s="226" t="s">
        <v>4</v>
      </c>
      <c r="C13" s="226" t="s">
        <v>9</v>
      </c>
      <c r="D13" s="227" t="s">
        <v>59</v>
      </c>
      <c r="E13" s="227" t="s">
        <v>58</v>
      </c>
      <c r="F13" s="227" t="s">
        <v>57</v>
      </c>
      <c r="G13" s="227" t="s">
        <v>82</v>
      </c>
      <c r="H13" s="227" t="s">
        <v>83</v>
      </c>
      <c r="I13" s="228" t="s">
        <v>1</v>
      </c>
    </row>
    <row r="14" spans="2:9" x14ac:dyDescent="0.2">
      <c r="B14" s="109" t="s">
        <v>19</v>
      </c>
      <c r="C14" s="109"/>
      <c r="D14" s="106"/>
      <c r="E14" s="106"/>
      <c r="F14" s="107"/>
      <c r="G14" s="107"/>
      <c r="H14" s="107"/>
      <c r="I14" s="229">
        <f>SUM(D14:H14)</f>
        <v>0</v>
      </c>
    </row>
    <row r="15" spans="2:9" x14ac:dyDescent="0.2">
      <c r="B15" s="109" t="s">
        <v>19</v>
      </c>
      <c r="C15" s="109"/>
      <c r="D15" s="106"/>
      <c r="E15" s="106"/>
      <c r="F15" s="108"/>
      <c r="G15" s="108"/>
      <c r="H15" s="108"/>
      <c r="I15" s="229">
        <f t="shared" ref="I15:I16" si="2">SUM(D15:H15)</f>
        <v>0</v>
      </c>
    </row>
    <row r="16" spans="2:9" x14ac:dyDescent="0.2">
      <c r="B16" s="109"/>
      <c r="C16" s="109"/>
      <c r="D16" s="108"/>
      <c r="E16" s="108"/>
      <c r="F16" s="108"/>
      <c r="G16" s="108"/>
      <c r="H16" s="108"/>
      <c r="I16" s="229">
        <f t="shared" si="2"/>
        <v>0</v>
      </c>
    </row>
    <row r="17" spans="2:9" x14ac:dyDescent="0.2">
      <c r="B17" s="230" t="s">
        <v>17</v>
      </c>
      <c r="C17" s="231"/>
      <c r="D17" s="232">
        <f t="shared" ref="D17:H17" si="3">SUM(D14:D16)</f>
        <v>0</v>
      </c>
      <c r="E17" s="232">
        <f t="shared" si="3"/>
        <v>0</v>
      </c>
      <c r="F17" s="232">
        <f t="shared" si="3"/>
        <v>0</v>
      </c>
      <c r="G17" s="232">
        <f t="shared" si="3"/>
        <v>0</v>
      </c>
      <c r="H17" s="232">
        <f t="shared" si="3"/>
        <v>0</v>
      </c>
      <c r="I17" s="232">
        <f>SUM(I14:I16)</f>
        <v>0</v>
      </c>
    </row>
    <row r="18" spans="2:9" x14ac:dyDescent="0.2">
      <c r="B18" s="100"/>
      <c r="C18" s="100"/>
      <c r="D18" s="110"/>
      <c r="E18" s="110"/>
      <c r="F18" s="110"/>
      <c r="G18" s="110"/>
      <c r="H18" s="110"/>
      <c r="I18" s="110"/>
    </row>
    <row r="19" spans="2:9" x14ac:dyDescent="0.2">
      <c r="B19" s="111" t="s">
        <v>6</v>
      </c>
      <c r="C19" s="100"/>
      <c r="D19" s="110"/>
      <c r="E19" s="110"/>
      <c r="F19" s="110"/>
      <c r="G19" s="110"/>
      <c r="H19" s="110"/>
      <c r="I19" s="110"/>
    </row>
    <row r="20" spans="2:9" x14ac:dyDescent="0.2">
      <c r="B20" s="112"/>
      <c r="C20" s="112"/>
      <c r="D20" s="112"/>
      <c r="E20" s="112"/>
      <c r="F20" s="112"/>
      <c r="G20" s="112"/>
      <c r="H20" s="112"/>
      <c r="I20" s="112"/>
    </row>
    <row r="21" spans="2:9" x14ac:dyDescent="0.2">
      <c r="B21" s="96" t="s">
        <v>129</v>
      </c>
      <c r="C21" s="113"/>
      <c r="D21" s="113"/>
      <c r="E21" s="113"/>
      <c r="F21" s="113"/>
      <c r="G21" s="113"/>
      <c r="H21" s="113"/>
      <c r="I21" s="113"/>
    </row>
    <row r="22" spans="2:9" x14ac:dyDescent="0.2">
      <c r="B22" s="113"/>
      <c r="C22" s="113"/>
      <c r="D22" s="113"/>
      <c r="E22" s="113"/>
      <c r="F22" s="113"/>
      <c r="G22" s="113"/>
      <c r="H22" s="113"/>
      <c r="I22" s="113"/>
    </row>
    <row r="23" spans="2:9" x14ac:dyDescent="0.2">
      <c r="B23" s="100"/>
      <c r="C23" s="100"/>
      <c r="D23" s="110"/>
      <c r="E23" s="110"/>
      <c r="F23" s="110"/>
      <c r="G23" s="110"/>
      <c r="H23" s="110"/>
      <c r="I23" s="110"/>
    </row>
    <row r="24" spans="2:9" ht="14.25" customHeight="1" x14ac:dyDescent="0.2">
      <c r="B24" s="97" t="s">
        <v>2</v>
      </c>
      <c r="C24" s="98"/>
      <c r="D24" s="98"/>
      <c r="E24" s="98"/>
      <c r="F24" s="98"/>
      <c r="G24" s="98"/>
      <c r="H24" s="98"/>
      <c r="I24" s="98"/>
    </row>
    <row r="25" spans="2:9" x14ac:dyDescent="0.2">
      <c r="B25" s="114" t="s">
        <v>11</v>
      </c>
      <c r="C25" s="115"/>
      <c r="D25" s="115"/>
      <c r="E25" s="115"/>
      <c r="F25" s="115"/>
      <c r="G25" s="115"/>
      <c r="H25" s="115"/>
      <c r="I25" s="115"/>
    </row>
    <row r="26" spans="2:9" x14ac:dyDescent="0.2">
      <c r="B26" s="271"/>
      <c r="C26" s="271"/>
      <c r="D26" s="271"/>
      <c r="E26" s="271"/>
      <c r="F26" s="271"/>
      <c r="G26" s="271"/>
      <c r="H26" s="271"/>
      <c r="I26" s="271"/>
    </row>
    <row r="27" spans="2:9" x14ac:dyDescent="0.2">
      <c r="B27" s="272"/>
      <c r="C27" s="272"/>
      <c r="D27" s="272"/>
      <c r="E27" s="272"/>
      <c r="F27" s="272"/>
      <c r="G27" s="272"/>
      <c r="H27" s="272"/>
      <c r="I27" s="272"/>
    </row>
    <row r="28" spans="2:9" x14ac:dyDescent="0.2">
      <c r="B28" s="116"/>
      <c r="C28" s="117"/>
      <c r="D28" s="117"/>
      <c r="E28" s="117"/>
      <c r="F28" s="117"/>
      <c r="G28" s="117"/>
      <c r="H28" s="117"/>
      <c r="I28" s="117"/>
    </row>
  </sheetData>
  <mergeCells count="1">
    <mergeCell ref="B26:I2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AW31"/>
  <sheetViews>
    <sheetView showGridLines="0" workbookViewId="0">
      <selection activeCell="H7" sqref="H7"/>
    </sheetView>
  </sheetViews>
  <sheetFormatPr defaultColWidth="9.140625" defaultRowHeight="12.75" x14ac:dyDescent="0.2"/>
  <cols>
    <col min="1" max="1" width="2.28515625" style="1" customWidth="1"/>
    <col min="2" max="2" width="74.140625" style="1" customWidth="1"/>
    <col min="3" max="3" width="17.7109375" style="74" customWidth="1"/>
    <col min="4" max="4" width="9.140625" style="84"/>
    <col min="5" max="5" width="9.140625" style="71"/>
    <col min="6" max="14" width="9.140625" style="80"/>
    <col min="15" max="15" width="9.140625" style="1"/>
    <col min="16" max="16" width="9.140625" style="40"/>
    <col min="17" max="17" width="12.42578125" style="40" customWidth="1"/>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1" spans="2:49" x14ac:dyDescent="0.2">
      <c r="S1" s="35"/>
      <c r="T1" s="35"/>
      <c r="U1" s="36"/>
      <c r="V1" s="35"/>
      <c r="W1" s="36"/>
      <c r="X1" s="37"/>
      <c r="Y1" s="38"/>
      <c r="AF1" s="41"/>
    </row>
    <row r="2" spans="2:49" x14ac:dyDescent="0.2">
      <c r="B2" s="171" t="s">
        <v>55</v>
      </c>
      <c r="C2" s="172"/>
      <c r="D2" s="172"/>
      <c r="E2" s="172"/>
      <c r="F2" s="172"/>
      <c r="G2" s="172"/>
      <c r="H2" s="273" t="s">
        <v>88</v>
      </c>
      <c r="I2" s="273"/>
      <c r="J2" s="273"/>
      <c r="K2" s="273"/>
      <c r="L2" s="273"/>
      <c r="M2" s="273"/>
      <c r="N2" s="273"/>
      <c r="O2" s="273"/>
      <c r="P2" s="273"/>
      <c r="Q2" s="273"/>
    </row>
    <row r="3" spans="2:49" ht="15.75" x14ac:dyDescent="0.25">
      <c r="B3" s="60" t="s">
        <v>130</v>
      </c>
      <c r="C3" s="46"/>
      <c r="D3" s="81"/>
      <c r="E3" s="66"/>
      <c r="F3" s="75"/>
      <c r="G3" s="75"/>
      <c r="H3" s="274" t="s">
        <v>89</v>
      </c>
      <c r="I3" s="274"/>
      <c r="J3" s="274"/>
      <c r="K3" s="274"/>
      <c r="L3" s="274"/>
      <c r="M3" s="274"/>
      <c r="N3" s="274"/>
      <c r="O3" s="274"/>
      <c r="P3" s="274"/>
      <c r="Q3" s="274"/>
    </row>
    <row r="4" spans="2:49" s="30" customFormat="1" ht="3" customHeight="1" x14ac:dyDescent="0.2">
      <c r="B4" s="32"/>
      <c r="C4" s="72"/>
      <c r="D4" s="82"/>
      <c r="E4" s="67"/>
      <c r="F4" s="76"/>
      <c r="G4" s="76"/>
      <c r="H4" s="76"/>
      <c r="I4" s="76"/>
      <c r="J4" s="76"/>
      <c r="K4" s="76"/>
      <c r="L4" s="76"/>
      <c r="M4" s="76"/>
      <c r="N4" s="76"/>
      <c r="O4" s="76"/>
      <c r="P4" s="76"/>
      <c r="Q4" s="76"/>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row>
    <row r="5" spans="2:49" ht="76.5" x14ac:dyDescent="0.2">
      <c r="B5" s="33" t="s">
        <v>18</v>
      </c>
      <c r="C5" s="33" t="s">
        <v>31</v>
      </c>
      <c r="D5" s="173" t="s">
        <v>64</v>
      </c>
      <c r="E5" s="174" t="s">
        <v>33</v>
      </c>
      <c r="F5" s="173" t="s">
        <v>32</v>
      </c>
      <c r="G5" s="173" t="s">
        <v>90</v>
      </c>
      <c r="H5" s="173" t="s">
        <v>91</v>
      </c>
      <c r="I5" s="173" t="s">
        <v>92</v>
      </c>
      <c r="J5" s="173" t="s">
        <v>93</v>
      </c>
      <c r="K5" s="175" t="s">
        <v>94</v>
      </c>
      <c r="L5" s="175" t="s">
        <v>95</v>
      </c>
      <c r="M5" s="173" t="s">
        <v>96</v>
      </c>
      <c r="N5" s="173" t="s">
        <v>97</v>
      </c>
      <c r="O5" s="173" t="s">
        <v>98</v>
      </c>
      <c r="P5" s="173" t="s">
        <v>99</v>
      </c>
      <c r="Q5" s="173" t="s">
        <v>100</v>
      </c>
      <c r="R5" s="49"/>
    </row>
    <row r="6" spans="2:49" x14ac:dyDescent="0.2">
      <c r="B6" s="180" t="s">
        <v>131</v>
      </c>
      <c r="C6" s="181"/>
      <c r="D6" s="221"/>
      <c r="E6" s="221"/>
      <c r="F6" s="221"/>
      <c r="G6" s="221"/>
      <c r="H6" s="181"/>
      <c r="I6" s="181"/>
      <c r="J6" s="181"/>
      <c r="K6" s="181"/>
      <c r="L6" s="181"/>
      <c r="M6" s="181"/>
      <c r="N6" s="181"/>
      <c r="O6" s="181"/>
      <c r="P6" s="181"/>
      <c r="Q6" s="181"/>
      <c r="R6" s="20"/>
    </row>
    <row r="7" spans="2:49" x14ac:dyDescent="0.2">
      <c r="B7" s="176" t="s">
        <v>133</v>
      </c>
      <c r="C7" s="218" t="s">
        <v>72</v>
      </c>
      <c r="D7" s="78">
        <v>1.5</v>
      </c>
      <c r="E7" s="223">
        <v>1</v>
      </c>
      <c r="F7" s="87">
        <f>E7*D7</f>
        <v>1.5</v>
      </c>
      <c r="G7" s="182">
        <v>0</v>
      </c>
      <c r="H7" s="220">
        <f>IF(G7=0,VLOOKUP(C:C,[1]Inputs!$B$20:$H$25,7,FALSE)*F7,VLOOKUP(C:C,[1]Inputs!$B$20:$I$25,8,FALSE)*F7)</f>
        <v>110.61222452658001</v>
      </c>
      <c r="I7" s="87">
        <f>VLOOKUP(C:C,[1]Inputs!$C$54:$G$59,5,FALSE)*F7</f>
        <v>0</v>
      </c>
      <c r="J7" s="87"/>
      <c r="K7" s="87"/>
      <c r="L7" s="87"/>
      <c r="M7" s="87">
        <f>SUM(H7:J7)</f>
        <v>110.61222452658001</v>
      </c>
      <c r="N7" s="87">
        <f>[1]Inputs!$M$43*M7</f>
        <v>51.537178966000496</v>
      </c>
      <c r="O7" s="87">
        <f>[1]Inputs!$M$48*M7</f>
        <v>17.739721454250486</v>
      </c>
      <c r="P7" s="87">
        <f>[1]Inputs!$H$13*SUM(M7:O7)</f>
        <v>11.408568304128023</v>
      </c>
      <c r="Q7" s="87">
        <f t="shared" ref="Q7" si="0">SUM(M7:P7)</f>
        <v>191.29769325095901</v>
      </c>
    </row>
    <row r="8" spans="2:49" x14ac:dyDescent="0.2">
      <c r="B8" s="176" t="s">
        <v>135</v>
      </c>
      <c r="C8" s="218" t="s">
        <v>134</v>
      </c>
      <c r="D8" s="78">
        <v>1.25</v>
      </c>
      <c r="E8" s="223">
        <v>1</v>
      </c>
      <c r="F8" s="87">
        <f>E8*D8</f>
        <v>1.25</v>
      </c>
      <c r="G8" s="182">
        <v>0</v>
      </c>
      <c r="H8" s="220">
        <f>IF(G8=0,VLOOKUP(C:C,[1]Inputs!$B$20:$H$25,7,FALSE)*F8,VLOOKUP(C:C,[1]Inputs!$B$20:$I$25,8,FALSE)*F8)</f>
        <v>129.07574702518124</v>
      </c>
      <c r="I8" s="87">
        <f>VLOOKUP(C:C,[1]Inputs!$C$54:$G$59,5,FALSE)*F8</f>
        <v>0</v>
      </c>
      <c r="J8" s="87"/>
      <c r="K8" s="87"/>
      <c r="L8" s="87"/>
      <c r="M8" s="87">
        <f>SUM(H8:J8)</f>
        <v>129.07574702518124</v>
      </c>
      <c r="N8" s="87">
        <f>[1]Inputs!$M$43*M8</f>
        <v>60.139825440437235</v>
      </c>
      <c r="O8" s="87">
        <f>[1]Inputs!$M$48*M8</f>
        <v>20.700856605372646</v>
      </c>
      <c r="P8" s="87">
        <f>[1]Inputs!$H$13*SUM(M8:O8)</f>
        <v>13.312899931682258</v>
      </c>
      <c r="Q8" s="87">
        <f t="shared" ref="Q8" si="1">SUM(M8:P8)</f>
        <v>223.22932900267341</v>
      </c>
    </row>
    <row r="9" spans="2:49" x14ac:dyDescent="0.2">
      <c r="B9" s="65" t="s">
        <v>66</v>
      </c>
      <c r="C9" s="219" t="s">
        <v>72</v>
      </c>
      <c r="D9" s="78">
        <v>0.25</v>
      </c>
      <c r="E9" s="223">
        <v>1</v>
      </c>
      <c r="F9" s="87">
        <f t="shared" ref="F9" si="2">E9*D9</f>
        <v>0.25</v>
      </c>
      <c r="G9" s="182">
        <v>0</v>
      </c>
      <c r="H9" s="220">
        <f>IF(G9=0,VLOOKUP(C:C,[1]Inputs!$B$20:$H$25,7,FALSE)*F9,VLOOKUP(C:C,[1]Inputs!$B$20:$I$25,8,FALSE)*F9)</f>
        <v>18.43537075443</v>
      </c>
      <c r="I9" s="87">
        <f>VLOOKUP(C:C,[1]Inputs!$C$54:$G$59,5,FALSE)*F9</f>
        <v>0</v>
      </c>
      <c r="J9" s="87"/>
      <c r="K9" s="87"/>
      <c r="L9" s="87"/>
      <c r="M9" s="87">
        <f t="shared" ref="M9" si="3">SUM(H9:J9)</f>
        <v>18.43537075443</v>
      </c>
      <c r="N9" s="87">
        <f>[1]Inputs!$M$43*M9</f>
        <v>8.5895298276667482</v>
      </c>
      <c r="O9" s="87">
        <f>[1]Inputs!$M$48*M9</f>
        <v>2.9566202423750805</v>
      </c>
      <c r="P9" s="87">
        <f>[1]Inputs!$H$13*SUM(M9:O9)</f>
        <v>1.9014280506880035</v>
      </c>
      <c r="Q9" s="87">
        <f t="shared" ref="Q9" si="4">SUM(M9:P9)</f>
        <v>31.882948875159833</v>
      </c>
    </row>
    <row r="10" spans="2:49" x14ac:dyDescent="0.2">
      <c r="B10" s="275" t="s">
        <v>1</v>
      </c>
      <c r="C10" s="276"/>
      <c r="D10" s="278"/>
      <c r="E10" s="279"/>
      <c r="F10" s="222">
        <f t="shared" ref="F10:Q10" si="5">SUM(F7:F9)</f>
        <v>3</v>
      </c>
      <c r="G10" s="222">
        <f t="shared" si="5"/>
        <v>0</v>
      </c>
      <c r="H10" s="85">
        <f t="shared" si="5"/>
        <v>258.12334230619126</v>
      </c>
      <c r="I10" s="85">
        <f t="shared" si="5"/>
        <v>0</v>
      </c>
      <c r="J10" s="85">
        <f t="shared" si="5"/>
        <v>0</v>
      </c>
      <c r="K10" s="85">
        <f t="shared" si="5"/>
        <v>0</v>
      </c>
      <c r="L10" s="85">
        <f t="shared" si="5"/>
        <v>0</v>
      </c>
      <c r="M10" s="85">
        <f t="shared" si="5"/>
        <v>258.12334230619126</v>
      </c>
      <c r="N10" s="85">
        <f t="shared" si="5"/>
        <v>120.26653423410448</v>
      </c>
      <c r="O10" s="85">
        <f t="shared" si="5"/>
        <v>41.397198301998216</v>
      </c>
      <c r="P10" s="85">
        <f t="shared" si="5"/>
        <v>26.622896286498285</v>
      </c>
      <c r="Q10" s="85">
        <f t="shared" si="5"/>
        <v>446.40997112879228</v>
      </c>
      <c r="R10" s="49"/>
    </row>
    <row r="11" spans="2:49" x14ac:dyDescent="0.2">
      <c r="B11" s="35"/>
      <c r="C11" s="73"/>
      <c r="D11" s="83"/>
      <c r="E11" s="70"/>
      <c r="F11" s="79"/>
      <c r="G11" s="79"/>
      <c r="H11" s="79"/>
      <c r="I11" s="79"/>
      <c r="J11" s="79"/>
      <c r="K11" s="79"/>
      <c r="L11" s="79"/>
      <c r="M11" s="79"/>
      <c r="N11" s="79"/>
      <c r="O11" s="37"/>
      <c r="P11" s="38"/>
      <c r="Q11" s="38"/>
    </row>
    <row r="12" spans="2:49" ht="76.5" x14ac:dyDescent="0.2">
      <c r="B12" s="33" t="s">
        <v>18</v>
      </c>
      <c r="C12" s="33" t="s">
        <v>31</v>
      </c>
      <c r="D12" s="173" t="s">
        <v>64</v>
      </c>
      <c r="E12" s="174" t="s">
        <v>33</v>
      </c>
      <c r="F12" s="173" t="s">
        <v>32</v>
      </c>
      <c r="G12" s="173" t="s">
        <v>90</v>
      </c>
      <c r="H12" s="173" t="s">
        <v>91</v>
      </c>
      <c r="I12" s="173" t="s">
        <v>92</v>
      </c>
      <c r="J12" s="173" t="s">
        <v>93</v>
      </c>
      <c r="K12" s="175" t="s">
        <v>94</v>
      </c>
      <c r="L12" s="175" t="s">
        <v>95</v>
      </c>
      <c r="M12" s="173" t="s">
        <v>96</v>
      </c>
      <c r="N12" s="173" t="s">
        <v>97</v>
      </c>
      <c r="O12" s="173" t="s">
        <v>98</v>
      </c>
      <c r="P12" s="173" t="s">
        <v>99</v>
      </c>
      <c r="Q12" s="173" t="s">
        <v>100</v>
      </c>
    </row>
    <row r="13" spans="2:49" x14ac:dyDescent="0.2">
      <c r="B13" s="180" t="s">
        <v>132</v>
      </c>
      <c r="C13" s="181"/>
      <c r="D13" s="181"/>
      <c r="E13" s="181"/>
      <c r="F13" s="181"/>
      <c r="G13" s="181"/>
      <c r="H13" s="181"/>
      <c r="I13" s="181"/>
      <c r="J13" s="181"/>
      <c r="K13" s="181"/>
      <c r="L13" s="181"/>
      <c r="M13" s="181"/>
      <c r="N13" s="181"/>
      <c r="O13" s="181"/>
      <c r="P13" s="181"/>
      <c r="Q13" s="181"/>
    </row>
    <row r="14" spans="2:49" x14ac:dyDescent="0.2">
      <c r="B14" s="176" t="s">
        <v>65</v>
      </c>
      <c r="C14" s="177" t="s">
        <v>72</v>
      </c>
      <c r="D14" s="179">
        <v>0.25</v>
      </c>
      <c r="E14" s="178">
        <v>1</v>
      </c>
      <c r="F14" s="87">
        <f>E14*D14</f>
        <v>0.25</v>
      </c>
      <c r="G14" s="182">
        <v>0</v>
      </c>
      <c r="H14" s="87">
        <f>IF(G14=0,VLOOKUP(C:C,[1]Inputs!$B$20:$H$25,7,FALSE)*F14,VLOOKUP(C:C,[1]Inputs!$B$20:$I$25,8,FALSE)*F14)</f>
        <v>18.43537075443</v>
      </c>
      <c r="I14" s="87">
        <f>VLOOKUP(C:C,[1]Inputs!$C$54:$G$59,5,FALSE)*F14</f>
        <v>0</v>
      </c>
      <c r="J14" s="87"/>
      <c r="K14" s="87"/>
      <c r="L14" s="87"/>
      <c r="M14" s="87">
        <f>SUM(H14:J14)</f>
        <v>18.43537075443</v>
      </c>
      <c r="N14" s="87">
        <f>[1]Inputs!$M$43*M14</f>
        <v>8.5895298276667482</v>
      </c>
      <c r="O14" s="87">
        <f>[1]Inputs!$M$48*M14</f>
        <v>2.9566202423750805</v>
      </c>
      <c r="P14" s="87">
        <f>[1]Inputs!$H$13*SUM(M14:O14)</f>
        <v>1.9014280506880035</v>
      </c>
      <c r="Q14" s="87">
        <f t="shared" ref="Q14" si="6">SUM(M14:P14)</f>
        <v>31.882948875159833</v>
      </c>
    </row>
    <row r="15" spans="2:49" x14ac:dyDescent="0.2">
      <c r="B15" s="64" t="s">
        <v>66</v>
      </c>
      <c r="C15" s="63" t="s">
        <v>72</v>
      </c>
      <c r="D15" s="77">
        <v>0.25</v>
      </c>
      <c r="E15" s="69">
        <v>1</v>
      </c>
      <c r="F15" s="87">
        <f>E15*D15</f>
        <v>0.25</v>
      </c>
      <c r="G15" s="182">
        <v>0</v>
      </c>
      <c r="H15" s="87">
        <f>IF(G15=0,VLOOKUP(C:C,[1]Inputs!$B$20:$H$25,7,FALSE)*F15,VLOOKUP(C:C,[1]Inputs!$B$20:$I$25,8,FALSE)*F15)</f>
        <v>18.43537075443</v>
      </c>
      <c r="I15" s="87">
        <f>VLOOKUP(C:C,[1]Inputs!$C$54:$G$59,5,FALSE)*F15</f>
        <v>0</v>
      </c>
      <c r="J15" s="87"/>
      <c r="K15" s="87"/>
      <c r="L15" s="87"/>
      <c r="M15" s="87">
        <f>SUM(H15:J15)</f>
        <v>18.43537075443</v>
      </c>
      <c r="N15" s="87">
        <f>[1]Inputs!$M$43*M15</f>
        <v>8.5895298276667482</v>
      </c>
      <c r="O15" s="87">
        <f>[1]Inputs!$M$48*M15</f>
        <v>2.9566202423750805</v>
      </c>
      <c r="P15" s="87">
        <f>[1]Inputs!$H$13*SUM(M15:O15)</f>
        <v>1.9014280506880035</v>
      </c>
      <c r="Q15" s="87">
        <f t="shared" ref="Q15" si="7">SUM(M15:P15)</f>
        <v>31.882948875159833</v>
      </c>
      <c r="R15" s="20"/>
    </row>
    <row r="16" spans="2:49" x14ac:dyDescent="0.2">
      <c r="B16" s="65"/>
      <c r="C16" s="63"/>
      <c r="D16" s="78"/>
      <c r="E16" s="68"/>
      <c r="F16" s="87"/>
      <c r="G16" s="87"/>
      <c r="H16" s="87"/>
      <c r="I16" s="87"/>
      <c r="J16" s="87"/>
      <c r="K16" s="87"/>
      <c r="L16" s="87"/>
      <c r="M16" s="87"/>
      <c r="N16" s="87"/>
      <c r="O16" s="34"/>
      <c r="P16" s="34"/>
      <c r="Q16" s="34"/>
    </row>
    <row r="17" spans="2:18" x14ac:dyDescent="0.2">
      <c r="B17" s="275" t="s">
        <v>1</v>
      </c>
      <c r="C17" s="276"/>
      <c r="D17" s="276"/>
      <c r="E17" s="277"/>
      <c r="F17" s="85">
        <f>SUM(F14:F16)</f>
        <v>0.5</v>
      </c>
      <c r="G17" s="85">
        <f t="shared" ref="G17:Q17" si="8">SUM(G14:G16)</f>
        <v>0</v>
      </c>
      <c r="H17" s="85">
        <f t="shared" si="8"/>
        <v>36.87074150886</v>
      </c>
      <c r="I17" s="85">
        <f t="shared" si="8"/>
        <v>0</v>
      </c>
      <c r="J17" s="85">
        <f t="shared" si="8"/>
        <v>0</v>
      </c>
      <c r="K17" s="85">
        <f t="shared" si="8"/>
        <v>0</v>
      </c>
      <c r="L17" s="85">
        <f t="shared" si="8"/>
        <v>0</v>
      </c>
      <c r="M17" s="85">
        <f t="shared" si="8"/>
        <v>36.87074150886</v>
      </c>
      <c r="N17" s="85">
        <f t="shared" si="8"/>
        <v>17.179059655333496</v>
      </c>
      <c r="O17" s="85">
        <f t="shared" si="8"/>
        <v>5.913240484750161</v>
      </c>
      <c r="P17" s="85">
        <f t="shared" si="8"/>
        <v>3.8028561013760069</v>
      </c>
      <c r="Q17" s="85">
        <f t="shared" si="8"/>
        <v>63.765897750319667</v>
      </c>
    </row>
    <row r="18" spans="2:18" x14ac:dyDescent="0.2">
      <c r="O18" s="39"/>
    </row>
    <row r="31" spans="2:18" x14ac:dyDescent="0.2">
      <c r="R31" s="49"/>
    </row>
  </sheetData>
  <mergeCells count="4">
    <mergeCell ref="H2:Q2"/>
    <mergeCell ref="H3:Q3"/>
    <mergeCell ref="B17:E17"/>
    <mergeCell ref="B10:E1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7AB7A-2F92-4393-A88A-3B12C349E396}">
  <dimension ref="B1:O40"/>
  <sheetViews>
    <sheetView workbookViewId="0">
      <selection activeCell="D43" sqref="D4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106</v>
      </c>
      <c r="D1" s="191">
        <f>[1]Inputs!H16</f>
        <v>1</v>
      </c>
      <c r="E1" s="191">
        <f>[1]Inputs!I16</f>
        <v>1</v>
      </c>
      <c r="F1" s="191">
        <f>[1]Inputs!J16</f>
        <v>1.0109999999999999</v>
      </c>
      <c r="G1" s="191">
        <f>[1]Inputs!K16</f>
        <v>1.0231319999999999</v>
      </c>
      <c r="H1" s="191">
        <f>[1]Inputs!L16</f>
        <v>1.0337725727999998</v>
      </c>
      <c r="K1" s="192">
        <f>D1</f>
        <v>1</v>
      </c>
      <c r="L1" s="192">
        <f t="shared" ref="L1:O5" si="0">E1</f>
        <v>1</v>
      </c>
      <c r="M1" s="192">
        <f t="shared" si="0"/>
        <v>1.0109999999999999</v>
      </c>
      <c r="N1" s="192">
        <f t="shared" si="0"/>
        <v>1.0231319999999999</v>
      </c>
      <c r="O1" s="192">
        <f t="shared" si="0"/>
        <v>1.0337725727999998</v>
      </c>
    </row>
    <row r="2" spans="2:15" x14ac:dyDescent="0.25">
      <c r="B2" t="s">
        <v>107</v>
      </c>
      <c r="D2" s="191">
        <f>[1]Inputs!H61</f>
        <v>0.04</v>
      </c>
      <c r="E2" s="191">
        <f>[1]Inputs!I61</f>
        <v>0.04</v>
      </c>
      <c r="F2" s="191">
        <f>[1]Inputs!J61</f>
        <v>0.04</v>
      </c>
      <c r="G2" s="191">
        <f>[1]Inputs!K61</f>
        <v>0.04</v>
      </c>
      <c r="H2" s="191">
        <f>[1]Inputs!L61</f>
        <v>0.04</v>
      </c>
      <c r="K2" s="192"/>
      <c r="L2" s="192"/>
      <c r="M2" s="192"/>
      <c r="N2" s="192"/>
      <c r="O2" s="192"/>
    </row>
    <row r="3" spans="2:15" x14ac:dyDescent="0.25">
      <c r="B3" t="s">
        <v>108</v>
      </c>
      <c r="D3" s="192">
        <f>[1]Inputs!$M$43</f>
        <v>0.46592661151676018</v>
      </c>
      <c r="E3" s="192">
        <f>[1]Inputs!$M$43</f>
        <v>0.46592661151676018</v>
      </c>
      <c r="F3" s="192">
        <f>[1]Inputs!$M$43</f>
        <v>0.46592661151676018</v>
      </c>
      <c r="G3" s="192">
        <f>[1]Inputs!$M$43</f>
        <v>0.46592661151676018</v>
      </c>
      <c r="H3" s="192">
        <f>[1]Inputs!$M$43</f>
        <v>0.46592661151676018</v>
      </c>
      <c r="K3" s="192">
        <f t="shared" ref="K3:K5" si="1">D3</f>
        <v>0.46592661151676018</v>
      </c>
      <c r="L3" s="192">
        <f t="shared" si="0"/>
        <v>0.46592661151676018</v>
      </c>
      <c r="M3" s="192">
        <f t="shared" si="0"/>
        <v>0.46592661151676018</v>
      </c>
      <c r="N3" s="192">
        <f t="shared" si="0"/>
        <v>0.46592661151676018</v>
      </c>
      <c r="O3" s="192">
        <f t="shared" si="0"/>
        <v>0.46592661151676018</v>
      </c>
    </row>
    <row r="4" spans="2:15" x14ac:dyDescent="0.25">
      <c r="B4" t="s">
        <v>109</v>
      </c>
      <c r="D4" s="192">
        <f>[1]Inputs!$M$48</f>
        <v>0.16037758511933414</v>
      </c>
      <c r="E4" s="192">
        <f>[1]Inputs!$M$48</f>
        <v>0.16037758511933414</v>
      </c>
      <c r="F4" s="192">
        <f>[1]Inputs!$M$48</f>
        <v>0.16037758511933414</v>
      </c>
      <c r="G4" s="192">
        <f>[1]Inputs!$M$48</f>
        <v>0.16037758511933414</v>
      </c>
      <c r="H4" s="192">
        <f>[1]Inputs!$M$48</f>
        <v>0.16037758511933414</v>
      </c>
      <c r="K4" s="192">
        <f t="shared" si="1"/>
        <v>0.16037758511933414</v>
      </c>
      <c r="L4" s="192">
        <f t="shared" si="0"/>
        <v>0.16037758511933414</v>
      </c>
      <c r="M4" s="192">
        <f t="shared" si="0"/>
        <v>0.16037758511933414</v>
      </c>
      <c r="N4" s="192">
        <f t="shared" si="0"/>
        <v>0.16037758511933414</v>
      </c>
      <c r="O4" s="192">
        <f t="shared" si="0"/>
        <v>0.16037758511933414</v>
      </c>
    </row>
    <row r="5" spans="2:15" x14ac:dyDescent="0.25">
      <c r="B5" t="s">
        <v>110</v>
      </c>
      <c r="D5" s="192">
        <f>[1]Inputs!$H$13</f>
        <v>6.3420000000000004E-2</v>
      </c>
      <c r="E5" s="192">
        <f>[1]Inputs!$H$13</f>
        <v>6.3420000000000004E-2</v>
      </c>
      <c r="F5" s="192">
        <f>[1]Inputs!$H$13</f>
        <v>6.3420000000000004E-2</v>
      </c>
      <c r="G5" s="192">
        <f>[1]Inputs!$H$13</f>
        <v>6.3420000000000004E-2</v>
      </c>
      <c r="H5" s="192">
        <f>[1]Inputs!$H$13</f>
        <v>6.3420000000000004E-2</v>
      </c>
      <c r="K5" s="192">
        <f t="shared" si="1"/>
        <v>6.3420000000000004E-2</v>
      </c>
      <c r="L5" s="192">
        <f t="shared" si="0"/>
        <v>6.3420000000000004E-2</v>
      </c>
      <c r="M5" s="192">
        <f t="shared" si="0"/>
        <v>6.3420000000000004E-2</v>
      </c>
      <c r="N5" s="192">
        <f t="shared" si="0"/>
        <v>6.3420000000000004E-2</v>
      </c>
      <c r="O5" s="192">
        <f t="shared" si="0"/>
        <v>6.3420000000000004E-2</v>
      </c>
    </row>
    <row r="6" spans="2:15" s="193" customFormat="1" ht="15.75" x14ac:dyDescent="0.25">
      <c r="D6" s="280" t="s">
        <v>111</v>
      </c>
      <c r="E6" s="280"/>
      <c r="F6" s="280"/>
      <c r="G6" s="280"/>
      <c r="H6" s="280"/>
      <c r="J6" s="281" t="s">
        <v>112</v>
      </c>
      <c r="K6" s="281"/>
      <c r="L6" s="281"/>
      <c r="M6" s="281"/>
      <c r="N6" s="281"/>
      <c r="O6" s="281"/>
    </row>
    <row r="7" spans="2:15" x14ac:dyDescent="0.25">
      <c r="B7" s="194" t="s">
        <v>136</v>
      </c>
      <c r="C7" s="195"/>
      <c r="D7" s="195" t="s">
        <v>113</v>
      </c>
      <c r="E7" s="195" t="s">
        <v>114</v>
      </c>
      <c r="F7" s="195" t="s">
        <v>115</v>
      </c>
      <c r="G7" s="195" t="s">
        <v>116</v>
      </c>
      <c r="H7" s="195" t="s">
        <v>117</v>
      </c>
    </row>
    <row r="8" spans="2:15" x14ac:dyDescent="0.25">
      <c r="B8" s="196" t="s">
        <v>91</v>
      </c>
      <c r="C8" s="197"/>
      <c r="D8" s="198">
        <f>(D19*D$27)+(D31*D$39)</f>
        <v>2949.8000794296563</v>
      </c>
      <c r="E8" s="198">
        <f t="shared" ref="E8:H8" si="2">(E19*E$27)+(E31*E$39)</f>
        <v>2949.8000794296563</v>
      </c>
      <c r="F8" s="198">
        <f t="shared" si="2"/>
        <v>2982.2478803033819</v>
      </c>
      <c r="G8" s="198">
        <f t="shared" si="2"/>
        <v>3051.2332382705599</v>
      </c>
      <c r="H8" s="198">
        <f t="shared" si="2"/>
        <v>3154.2812349398318</v>
      </c>
    </row>
    <row r="9" spans="2:15" x14ac:dyDescent="0.25">
      <c r="B9" s="196" t="s">
        <v>92</v>
      </c>
      <c r="C9" s="197"/>
      <c r="D9" s="198">
        <f t="shared" ref="D9:H15" si="3">(D20*D$27)+(D32*D$39)</f>
        <v>0</v>
      </c>
      <c r="E9" s="198">
        <f t="shared" si="3"/>
        <v>0</v>
      </c>
      <c r="F9" s="198">
        <f t="shared" si="3"/>
        <v>0</v>
      </c>
      <c r="G9" s="198">
        <f t="shared" si="3"/>
        <v>0</v>
      </c>
      <c r="H9" s="198">
        <f t="shared" si="3"/>
        <v>0</v>
      </c>
    </row>
    <row r="10" spans="2:15" x14ac:dyDescent="0.25">
      <c r="B10" s="196" t="s">
        <v>93</v>
      </c>
      <c r="C10" s="197"/>
      <c r="D10" s="198">
        <f t="shared" si="3"/>
        <v>0</v>
      </c>
      <c r="E10" s="198">
        <f t="shared" si="3"/>
        <v>0</v>
      </c>
      <c r="F10" s="198">
        <f t="shared" si="3"/>
        <v>0</v>
      </c>
      <c r="G10" s="198">
        <f t="shared" si="3"/>
        <v>0</v>
      </c>
      <c r="H10" s="198">
        <f t="shared" si="3"/>
        <v>0</v>
      </c>
    </row>
    <row r="11" spans="2:15" x14ac:dyDescent="0.25">
      <c r="B11" s="199" t="s">
        <v>118</v>
      </c>
      <c r="C11" s="199"/>
      <c r="D11" s="200">
        <f t="shared" si="3"/>
        <v>2949.8000794296563</v>
      </c>
      <c r="E11" s="200">
        <f t="shared" si="3"/>
        <v>2949.8000794296563</v>
      </c>
      <c r="F11" s="200">
        <f t="shared" si="3"/>
        <v>2982.2478803033819</v>
      </c>
      <c r="G11" s="200">
        <f t="shared" si="3"/>
        <v>3051.2332382705599</v>
      </c>
      <c r="H11" s="200">
        <f t="shared" si="3"/>
        <v>3154.2812349398318</v>
      </c>
    </row>
    <row r="12" spans="2:15" x14ac:dyDescent="0.25">
      <c r="B12" s="197" t="s">
        <v>97</v>
      </c>
      <c r="C12" s="197"/>
      <c r="D12" s="198">
        <f t="shared" si="3"/>
        <v>1374.3903556605296</v>
      </c>
      <c r="E12" s="198">
        <f t="shared" si="3"/>
        <v>1374.3903556605296</v>
      </c>
      <c r="F12" s="198">
        <f t="shared" si="3"/>
        <v>1389.5086495727953</v>
      </c>
      <c r="G12" s="198">
        <f t="shared" si="3"/>
        <v>1421.6507636547135</v>
      </c>
      <c r="H12" s="198">
        <f t="shared" si="3"/>
        <v>1469.6635675664174</v>
      </c>
    </row>
    <row r="13" spans="2:15" x14ac:dyDescent="0.25">
      <c r="B13" s="197" t="s">
        <v>98</v>
      </c>
      <c r="C13" s="197"/>
      <c r="D13" s="198">
        <f t="shared" si="3"/>
        <v>473.08181332374835</v>
      </c>
      <c r="E13" s="198">
        <f t="shared" si="3"/>
        <v>473.08181332374835</v>
      </c>
      <c r="F13" s="198">
        <f t="shared" si="3"/>
        <v>478.28571327030949</v>
      </c>
      <c r="G13" s="198">
        <f t="shared" si="3"/>
        <v>489.34941838967825</v>
      </c>
      <c r="H13" s="198">
        <f t="shared" si="3"/>
        <v>505.87600724688127</v>
      </c>
    </row>
    <row r="14" spans="2:15" x14ac:dyDescent="0.25">
      <c r="B14" s="197" t="s">
        <v>105</v>
      </c>
      <c r="C14" s="197"/>
      <c r="D14" s="198">
        <f t="shared" si="3"/>
        <v>304.24300599441176</v>
      </c>
      <c r="E14" s="198">
        <f t="shared" si="3"/>
        <v>304.24300599441176</v>
      </c>
      <c r="F14" s="198">
        <f t="shared" si="3"/>
        <v>307.58967906035025</v>
      </c>
      <c r="G14" s="198">
        <f t="shared" si="3"/>
        <v>314.70484351637424</v>
      </c>
      <c r="H14" s="198">
        <f t="shared" si="3"/>
        <v>325.33323575454358</v>
      </c>
    </row>
    <row r="15" spans="2:15" s="202" customFormat="1" x14ac:dyDescent="0.25">
      <c r="B15" s="201" t="s">
        <v>119</v>
      </c>
      <c r="C15" s="197"/>
      <c r="D15" s="200">
        <f t="shared" si="3"/>
        <v>5101.5152544083467</v>
      </c>
      <c r="E15" s="200">
        <f t="shared" si="3"/>
        <v>5101.5152544083467</v>
      </c>
      <c r="F15" s="200">
        <f t="shared" si="3"/>
        <v>5157.6319222068369</v>
      </c>
      <c r="G15" s="200">
        <f t="shared" si="3"/>
        <v>5276.9382638313264</v>
      </c>
      <c r="H15" s="200">
        <f t="shared" si="3"/>
        <v>5455.1540455076738</v>
      </c>
    </row>
    <row r="16" spans="2:15" s="187" customFormat="1" x14ac:dyDescent="0.25">
      <c r="B16" s="203" t="s">
        <v>120</v>
      </c>
      <c r="C16" s="199"/>
      <c r="D16" s="200">
        <f>D28+D40-D15</f>
        <v>0</v>
      </c>
      <c r="E16" s="200">
        <f t="shared" ref="E16:H16" si="4">E28+E40-E15</f>
        <v>0</v>
      </c>
      <c r="F16" s="200">
        <f t="shared" si="4"/>
        <v>0</v>
      </c>
      <c r="G16" s="200">
        <f t="shared" si="4"/>
        <v>0</v>
      </c>
      <c r="H16" s="200">
        <f t="shared" si="4"/>
        <v>0</v>
      </c>
    </row>
    <row r="17" spans="2:15" s="187" customFormat="1" x14ac:dyDescent="0.25">
      <c r="C17" s="204"/>
    </row>
    <row r="18" spans="2:15" x14ac:dyDescent="0.25">
      <c r="B18" s="205" t="s">
        <v>131</v>
      </c>
      <c r="C18" s="188"/>
      <c r="D18" s="282" t="s">
        <v>121</v>
      </c>
      <c r="E18" s="283"/>
      <c r="F18" s="283"/>
      <c r="G18" s="283"/>
      <c r="H18" s="283"/>
      <c r="J18" s="188"/>
      <c r="K18" s="282" t="s">
        <v>121</v>
      </c>
      <c r="L18" s="283"/>
      <c r="M18" s="283"/>
      <c r="N18" s="283"/>
      <c r="O18" s="283"/>
    </row>
    <row r="19" spans="2:15" x14ac:dyDescent="0.25">
      <c r="B19" s="206" t="s">
        <v>91</v>
      </c>
      <c r="C19" s="207">
        <f>'Bottom Up Estimation'!H10</f>
        <v>258.12334230619126</v>
      </c>
      <c r="D19" s="208">
        <f>C19*D$1</f>
        <v>258.12334230619126</v>
      </c>
      <c r="E19" s="208">
        <f>D19*E1</f>
        <v>258.12334230619126</v>
      </c>
      <c r="F19" s="208">
        <f>E19*F1</f>
        <v>260.96269907155931</v>
      </c>
      <c r="G19" s="208">
        <f>F19*G1</f>
        <v>266.99928822648263</v>
      </c>
      <c r="H19" s="208">
        <f>G19*H1</f>
        <v>276.01654112565967</v>
      </c>
      <c r="J19" s="207"/>
      <c r="K19" s="208">
        <f>J19*K$1</f>
        <v>0</v>
      </c>
      <c r="L19" s="208">
        <f>K19*L1</f>
        <v>0</v>
      </c>
      <c r="M19" s="208">
        <f>L19*M1</f>
        <v>0</v>
      </c>
      <c r="N19" s="208">
        <f>M19*N1</f>
        <v>0</v>
      </c>
      <c r="O19" s="208">
        <f>N19*O1</f>
        <v>0</v>
      </c>
    </row>
    <row r="20" spans="2:15" x14ac:dyDescent="0.25">
      <c r="B20" s="206" t="s">
        <v>92</v>
      </c>
      <c r="C20" s="207">
        <f>'Bottom Up Estimation'!I10</f>
        <v>0</v>
      </c>
      <c r="D20" s="208">
        <f>C20</f>
        <v>0</v>
      </c>
      <c r="E20" s="208">
        <f t="shared" ref="E20:H21" si="5">D20</f>
        <v>0</v>
      </c>
      <c r="F20" s="208">
        <f t="shared" si="5"/>
        <v>0</v>
      </c>
      <c r="G20" s="208">
        <f t="shared" si="5"/>
        <v>0</v>
      </c>
      <c r="H20" s="208">
        <f t="shared" si="5"/>
        <v>0</v>
      </c>
      <c r="J20" s="207"/>
      <c r="K20" s="208">
        <f>J20</f>
        <v>0</v>
      </c>
      <c r="L20" s="208">
        <f t="shared" ref="L20:O21" si="6">K20</f>
        <v>0</v>
      </c>
      <c r="M20" s="208">
        <f t="shared" si="6"/>
        <v>0</v>
      </c>
      <c r="N20" s="208">
        <f t="shared" si="6"/>
        <v>0</v>
      </c>
      <c r="O20" s="208">
        <f t="shared" si="6"/>
        <v>0</v>
      </c>
    </row>
    <row r="21" spans="2:15" x14ac:dyDescent="0.25">
      <c r="B21" s="206" t="s">
        <v>93</v>
      </c>
      <c r="C21" s="207">
        <f>'Bottom Up Estimation'!J10</f>
        <v>0</v>
      </c>
      <c r="D21" s="208">
        <f>C21</f>
        <v>0</v>
      </c>
      <c r="E21" s="208">
        <f t="shared" si="5"/>
        <v>0</v>
      </c>
      <c r="F21" s="208">
        <f t="shared" si="5"/>
        <v>0</v>
      </c>
      <c r="G21" s="208">
        <f t="shared" si="5"/>
        <v>0</v>
      </c>
      <c r="H21" s="208">
        <f t="shared" si="5"/>
        <v>0</v>
      </c>
      <c r="J21" s="207"/>
      <c r="K21" s="208">
        <f>J21</f>
        <v>0</v>
      </c>
      <c r="L21" s="208">
        <f t="shared" si="6"/>
        <v>0</v>
      </c>
      <c r="M21" s="208">
        <f t="shared" si="6"/>
        <v>0</v>
      </c>
      <c r="N21" s="208">
        <f t="shared" si="6"/>
        <v>0</v>
      </c>
      <c r="O21" s="208">
        <f t="shared" si="6"/>
        <v>0</v>
      </c>
    </row>
    <row r="22" spans="2:15" s="187" customFormat="1" x14ac:dyDescent="0.25">
      <c r="B22" s="209" t="s">
        <v>118</v>
      </c>
      <c r="C22" s="235">
        <f>'Bottom Up Estimation'!M10</f>
        <v>258.12334230619126</v>
      </c>
      <c r="D22" s="199">
        <f>SUM(D19:D21)</f>
        <v>258.12334230619126</v>
      </c>
      <c r="E22" s="199">
        <f t="shared" ref="E22:H22" si="7">SUM(E19:E21)</f>
        <v>258.12334230619126</v>
      </c>
      <c r="F22" s="199">
        <f t="shared" si="7"/>
        <v>260.96269907155931</v>
      </c>
      <c r="G22" s="199">
        <f t="shared" si="7"/>
        <v>266.99928822648263</v>
      </c>
      <c r="H22" s="199">
        <f t="shared" si="7"/>
        <v>276.01654112565967</v>
      </c>
      <c r="J22" s="210"/>
      <c r="K22" s="197">
        <f>SUM(K19:K21)</f>
        <v>0</v>
      </c>
      <c r="L22" s="197">
        <f t="shared" ref="L22:O22" si="8">SUM(L19:L21)</f>
        <v>0</v>
      </c>
      <c r="M22" s="197">
        <f t="shared" si="8"/>
        <v>0</v>
      </c>
      <c r="N22" s="197">
        <f t="shared" si="8"/>
        <v>0</v>
      </c>
      <c r="O22" s="197">
        <f t="shared" si="8"/>
        <v>0</v>
      </c>
    </row>
    <row r="23" spans="2:15" x14ac:dyDescent="0.25">
      <c r="B23" s="206" t="s">
        <v>97</v>
      </c>
      <c r="C23" s="207">
        <f>'Bottom Up Estimation'!N10</f>
        <v>120.26653423410448</v>
      </c>
      <c r="D23" s="208">
        <f>D22*D$3</f>
        <v>120.26653423410448</v>
      </c>
      <c r="E23" s="208">
        <f t="shared" ref="E23:H23" si="9">E22*E$3</f>
        <v>120.26653423410448</v>
      </c>
      <c r="F23" s="208">
        <f t="shared" si="9"/>
        <v>121.58946611067961</v>
      </c>
      <c r="G23" s="208">
        <f t="shared" si="9"/>
        <v>124.40207364075185</v>
      </c>
      <c r="H23" s="208">
        <f t="shared" si="9"/>
        <v>128.60345172925508</v>
      </c>
      <c r="J23" s="207"/>
      <c r="K23" s="208">
        <f>K22*K$3</f>
        <v>0</v>
      </c>
      <c r="L23" s="208">
        <f t="shared" ref="L23:O23" si="10">L22*L$3</f>
        <v>0</v>
      </c>
      <c r="M23" s="208">
        <f t="shared" si="10"/>
        <v>0</v>
      </c>
      <c r="N23" s="208">
        <f t="shared" si="10"/>
        <v>0</v>
      </c>
      <c r="O23" s="208">
        <f t="shared" si="10"/>
        <v>0</v>
      </c>
    </row>
    <row r="24" spans="2:15" x14ac:dyDescent="0.25">
      <c r="B24" s="206" t="s">
        <v>98</v>
      </c>
      <c r="C24" s="207">
        <f>'Bottom Up Estimation'!O10</f>
        <v>41.397198301998216</v>
      </c>
      <c r="D24" s="208">
        <f>D22*D$4</f>
        <v>41.397198301998216</v>
      </c>
      <c r="E24" s="208">
        <f t="shared" ref="E24:H24" si="11">E22*E$4</f>
        <v>41.397198301998216</v>
      </c>
      <c r="F24" s="208">
        <f t="shared" si="11"/>
        <v>41.852567483320186</v>
      </c>
      <c r="G24" s="208">
        <f t="shared" si="11"/>
        <v>42.820701074344349</v>
      </c>
      <c r="H24" s="208">
        <f t="shared" si="11"/>
        <v>44.266866318724674</v>
      </c>
      <c r="J24" s="207"/>
      <c r="K24" s="208">
        <f>K22*K$4</f>
        <v>0</v>
      </c>
      <c r="L24" s="208">
        <f t="shared" ref="L24:O24" si="12">L22*L$4</f>
        <v>0</v>
      </c>
      <c r="M24" s="208">
        <f t="shared" si="12"/>
        <v>0</v>
      </c>
      <c r="N24" s="208">
        <f t="shared" si="12"/>
        <v>0</v>
      </c>
      <c r="O24" s="208">
        <f t="shared" si="12"/>
        <v>0</v>
      </c>
    </row>
    <row r="25" spans="2:15" x14ac:dyDescent="0.25">
      <c r="B25" s="206" t="s">
        <v>99</v>
      </c>
      <c r="C25" s="207">
        <f>'Bottom Up Estimation'!P10</f>
        <v>26.622896286498285</v>
      </c>
      <c r="D25" s="208">
        <f>SUM(D22:D24)*D$5</f>
        <v>26.622896286498285</v>
      </c>
      <c r="E25" s="208">
        <f t="shared" ref="E25:H25" si="13">SUM(E22:E24)*E$5</f>
        <v>26.622896286498285</v>
      </c>
      <c r="F25" s="208">
        <f t="shared" si="13"/>
        <v>26.915748145649758</v>
      </c>
      <c r="G25" s="208">
        <f t="shared" si="13"/>
        <v>27.538363231754932</v>
      </c>
      <c r="H25" s="208">
        <f t="shared" si="13"/>
        <v>28.468404608792216</v>
      </c>
      <c r="J25" s="207"/>
      <c r="K25" s="208">
        <f>SUM(K22:K24)*K$5</f>
        <v>0</v>
      </c>
      <c r="L25" s="208">
        <f t="shared" ref="L25:O25" si="14">SUM(L22:L24)*L$5</f>
        <v>0</v>
      </c>
      <c r="M25" s="208">
        <f t="shared" si="14"/>
        <v>0</v>
      </c>
      <c r="N25" s="208">
        <f t="shared" si="14"/>
        <v>0</v>
      </c>
      <c r="O25" s="208">
        <f t="shared" si="14"/>
        <v>0</v>
      </c>
    </row>
    <row r="26" spans="2:15" s="187" customFormat="1" x14ac:dyDescent="0.25">
      <c r="B26" s="211" t="s">
        <v>122</v>
      </c>
      <c r="C26" s="212">
        <f>'Bottom Up Estimation'!Q10</f>
        <v>446.40997112879228</v>
      </c>
      <c r="D26" s="213">
        <f>SUM(D22:D25)</f>
        <v>446.40997112879228</v>
      </c>
      <c r="E26" s="213">
        <f t="shared" ref="E26:H26" si="15">SUM(E22:E25)</f>
        <v>446.40997112879228</v>
      </c>
      <c r="F26" s="213">
        <f t="shared" si="15"/>
        <v>451.32048081120888</v>
      </c>
      <c r="G26" s="213">
        <f t="shared" si="15"/>
        <v>461.76042617333377</v>
      </c>
      <c r="H26" s="213">
        <f t="shared" si="15"/>
        <v>477.35526378243168</v>
      </c>
      <c r="J26" s="212"/>
      <c r="K26" s="213">
        <f>SUM(K22:K25)</f>
        <v>0</v>
      </c>
      <c r="L26" s="213">
        <f t="shared" ref="L26:O26" si="16">SUM(L22:L25)</f>
        <v>0</v>
      </c>
      <c r="M26" s="213">
        <f t="shared" si="16"/>
        <v>0</v>
      </c>
      <c r="N26" s="213">
        <f t="shared" si="16"/>
        <v>0</v>
      </c>
      <c r="O26" s="213">
        <f t="shared" si="16"/>
        <v>0</v>
      </c>
    </row>
    <row r="27" spans="2:15" x14ac:dyDescent="0.25">
      <c r="B27" s="214" t="s">
        <v>123</v>
      </c>
      <c r="C27" s="208"/>
      <c r="D27" s="215">
        <f>'Forecast Revenue - Costs'!D12</f>
        <v>5</v>
      </c>
      <c r="E27" s="215">
        <f>'Forecast Revenue - Costs'!E12</f>
        <v>5</v>
      </c>
      <c r="F27" s="215">
        <f>'Forecast Revenue - Costs'!F12</f>
        <v>5</v>
      </c>
      <c r="G27" s="215">
        <f>'Forecast Revenue - Costs'!G12</f>
        <v>5</v>
      </c>
      <c r="H27" s="215">
        <f>'Forecast Revenue - Costs'!H12</f>
        <v>5</v>
      </c>
      <c r="J27" s="208"/>
      <c r="K27" s="215"/>
      <c r="L27" s="215"/>
      <c r="M27" s="215"/>
      <c r="N27" s="215"/>
      <c r="O27" s="215"/>
    </row>
    <row r="28" spans="2:15" s="187" customFormat="1" x14ac:dyDescent="0.25">
      <c r="B28" s="201" t="s">
        <v>124</v>
      </c>
      <c r="C28" s="199"/>
      <c r="D28" s="200">
        <f>D26*D27</f>
        <v>2232.0498556439616</v>
      </c>
      <c r="E28" s="200">
        <f t="shared" ref="E28:H28" si="17">E26*E27</f>
        <v>2232.0498556439616</v>
      </c>
      <c r="F28" s="200">
        <f t="shared" si="17"/>
        <v>2256.6024040560442</v>
      </c>
      <c r="G28" s="200">
        <f t="shared" si="17"/>
        <v>2308.8021308666689</v>
      </c>
      <c r="H28" s="200">
        <f t="shared" si="17"/>
        <v>2386.7763189121583</v>
      </c>
      <c r="J28" s="199"/>
      <c r="K28" s="200"/>
      <c r="L28" s="200"/>
      <c r="M28" s="200"/>
      <c r="N28" s="200"/>
      <c r="O28" s="200"/>
    </row>
    <row r="30" spans="2:15" x14ac:dyDescent="0.25">
      <c r="B30" s="205" t="s">
        <v>132</v>
      </c>
      <c r="C30" s="188"/>
      <c r="D30" s="282" t="s">
        <v>121</v>
      </c>
      <c r="E30" s="283"/>
      <c r="F30" s="283"/>
      <c r="G30" s="283"/>
      <c r="H30" s="283"/>
      <c r="J30" s="188"/>
      <c r="K30" s="282" t="s">
        <v>121</v>
      </c>
      <c r="L30" s="283"/>
      <c r="M30" s="283"/>
      <c r="N30" s="283"/>
      <c r="O30" s="283"/>
    </row>
    <row r="31" spans="2:15" x14ac:dyDescent="0.25">
      <c r="B31" s="206" t="s">
        <v>91</v>
      </c>
      <c r="C31" s="207">
        <f>'Bottom Up Estimation'!H17</f>
        <v>36.87074150886</v>
      </c>
      <c r="D31" s="208">
        <f>C31*D$1</f>
        <v>36.87074150886</v>
      </c>
      <c r="E31" s="208">
        <f t="shared" ref="E31:H31" si="18">D31*E$1</f>
        <v>36.87074150886</v>
      </c>
      <c r="F31" s="208">
        <f t="shared" si="18"/>
        <v>37.276319665457457</v>
      </c>
      <c r="G31" s="208">
        <f t="shared" si="18"/>
        <v>38.138595491958817</v>
      </c>
      <c r="H31" s="208">
        <f t="shared" si="18"/>
        <v>39.426633984700743</v>
      </c>
      <c r="J31" s="207"/>
      <c r="K31" s="208">
        <f>J31*K$1</f>
        <v>0</v>
      </c>
      <c r="L31" s="208">
        <f t="shared" ref="L31:O31" si="19">K31*L$1</f>
        <v>0</v>
      </c>
      <c r="M31" s="208">
        <f t="shared" si="19"/>
        <v>0</v>
      </c>
      <c r="N31" s="208">
        <f t="shared" si="19"/>
        <v>0</v>
      </c>
      <c r="O31" s="208">
        <f t="shared" si="19"/>
        <v>0</v>
      </c>
    </row>
    <row r="32" spans="2:15" x14ac:dyDescent="0.25">
      <c r="B32" s="206" t="s">
        <v>92</v>
      </c>
      <c r="C32" s="207">
        <f>'Bottom Up Estimation'!I17</f>
        <v>0</v>
      </c>
      <c r="D32" s="208">
        <f>C32</f>
        <v>0</v>
      </c>
      <c r="E32" s="208">
        <v>0</v>
      </c>
      <c r="F32" s="208">
        <v>0</v>
      </c>
      <c r="G32" s="208">
        <v>0</v>
      </c>
      <c r="H32" s="208">
        <v>0</v>
      </c>
      <c r="J32" s="207"/>
      <c r="K32" s="208">
        <f>J32</f>
        <v>0</v>
      </c>
      <c r="L32" s="208">
        <f t="shared" ref="L32:O33" si="20">K32</f>
        <v>0</v>
      </c>
      <c r="M32" s="208">
        <f t="shared" si="20"/>
        <v>0</v>
      </c>
      <c r="N32" s="208">
        <f t="shared" si="20"/>
        <v>0</v>
      </c>
      <c r="O32" s="208">
        <f t="shared" si="20"/>
        <v>0</v>
      </c>
    </row>
    <row r="33" spans="2:15" x14ac:dyDescent="0.25">
      <c r="B33" s="206" t="s">
        <v>93</v>
      </c>
      <c r="C33" s="207">
        <f>'Bottom Up Estimation'!J17</f>
        <v>0</v>
      </c>
      <c r="D33" s="208">
        <f>C33</f>
        <v>0</v>
      </c>
      <c r="E33" s="208">
        <f t="shared" ref="E33:H33" si="21">D33</f>
        <v>0</v>
      </c>
      <c r="F33" s="208">
        <f t="shared" si="21"/>
        <v>0</v>
      </c>
      <c r="G33" s="208">
        <f t="shared" si="21"/>
        <v>0</v>
      </c>
      <c r="H33" s="208">
        <f t="shared" si="21"/>
        <v>0</v>
      </c>
      <c r="J33" s="207"/>
      <c r="K33" s="208">
        <f>J33</f>
        <v>0</v>
      </c>
      <c r="L33" s="208">
        <f t="shared" si="20"/>
        <v>0</v>
      </c>
      <c r="M33" s="208">
        <f t="shared" si="20"/>
        <v>0</v>
      </c>
      <c r="N33" s="208">
        <f t="shared" si="20"/>
        <v>0</v>
      </c>
      <c r="O33" s="208">
        <f t="shared" si="20"/>
        <v>0</v>
      </c>
    </row>
    <row r="34" spans="2:15" x14ac:dyDescent="0.25">
      <c r="B34" s="209" t="s">
        <v>118</v>
      </c>
      <c r="C34" s="235">
        <f>'Bottom Up Estimation'!M17</f>
        <v>36.87074150886</v>
      </c>
      <c r="D34" s="199">
        <f>SUM(D31:D33)</f>
        <v>36.87074150886</v>
      </c>
      <c r="E34" s="199">
        <f t="shared" ref="E34:H34" si="22">SUM(E31:E33)</f>
        <v>36.87074150886</v>
      </c>
      <c r="F34" s="199">
        <f t="shared" si="22"/>
        <v>37.276319665457457</v>
      </c>
      <c r="G34" s="199">
        <f t="shared" si="22"/>
        <v>38.138595491958817</v>
      </c>
      <c r="H34" s="199">
        <f t="shared" si="22"/>
        <v>39.426633984700743</v>
      </c>
      <c r="J34" s="210"/>
      <c r="K34" s="197">
        <f>SUM(K31:K33)</f>
        <v>0</v>
      </c>
      <c r="L34" s="197">
        <f t="shared" ref="L34:O34" si="23">SUM(L31:L33)</f>
        <v>0</v>
      </c>
      <c r="M34" s="197">
        <f t="shared" si="23"/>
        <v>0</v>
      </c>
      <c r="N34" s="197">
        <f t="shared" si="23"/>
        <v>0</v>
      </c>
      <c r="O34" s="197">
        <f t="shared" si="23"/>
        <v>0</v>
      </c>
    </row>
    <row r="35" spans="2:15" x14ac:dyDescent="0.25">
      <c r="B35" s="206" t="s">
        <v>97</v>
      </c>
      <c r="C35" s="207">
        <f>'Bottom Up Estimation'!N17</f>
        <v>17.179059655333496</v>
      </c>
      <c r="D35" s="208">
        <f>D34*D$3</f>
        <v>17.179059655333496</v>
      </c>
      <c r="E35" s="208">
        <f t="shared" ref="E35:H35" si="24">E34*E$3</f>
        <v>17.179059655333496</v>
      </c>
      <c r="F35" s="208">
        <f t="shared" si="24"/>
        <v>17.368029311542163</v>
      </c>
      <c r="G35" s="208">
        <f t="shared" si="24"/>
        <v>17.769786565576759</v>
      </c>
      <c r="H35" s="208">
        <f t="shared" si="24"/>
        <v>18.369917976003158</v>
      </c>
      <c r="J35" s="207"/>
      <c r="K35" s="208">
        <f>K34*K$3</f>
        <v>0</v>
      </c>
      <c r="L35" s="208">
        <f t="shared" ref="L35:O35" si="25">L34*L$3</f>
        <v>0</v>
      </c>
      <c r="M35" s="208">
        <f t="shared" si="25"/>
        <v>0</v>
      </c>
      <c r="N35" s="208">
        <f t="shared" si="25"/>
        <v>0</v>
      </c>
      <c r="O35" s="208">
        <f t="shared" si="25"/>
        <v>0</v>
      </c>
    </row>
    <row r="36" spans="2:15" x14ac:dyDescent="0.25">
      <c r="B36" s="206" t="s">
        <v>98</v>
      </c>
      <c r="C36" s="207">
        <f>'Bottom Up Estimation'!O17</f>
        <v>5.913240484750161</v>
      </c>
      <c r="D36" s="208">
        <f>D34*D$4</f>
        <v>5.913240484750161</v>
      </c>
      <c r="E36" s="208">
        <f t="shared" ref="E36:H36" si="26">E34*E$4</f>
        <v>5.913240484750161</v>
      </c>
      <c r="F36" s="208">
        <f t="shared" si="26"/>
        <v>5.9782861300824122</v>
      </c>
      <c r="G36" s="208">
        <f t="shared" si="26"/>
        <v>6.1165758448434788</v>
      </c>
      <c r="H36" s="208">
        <f t="shared" si="26"/>
        <v>6.323148347850176</v>
      </c>
      <c r="J36" s="207"/>
      <c r="K36" s="208">
        <f>K34*K$4</f>
        <v>0</v>
      </c>
      <c r="L36" s="208">
        <f t="shared" ref="L36:O36" si="27">L34*L$4</f>
        <v>0</v>
      </c>
      <c r="M36" s="208">
        <f t="shared" si="27"/>
        <v>0</v>
      </c>
      <c r="N36" s="208">
        <f t="shared" si="27"/>
        <v>0</v>
      </c>
      <c r="O36" s="208">
        <f t="shared" si="27"/>
        <v>0</v>
      </c>
    </row>
    <row r="37" spans="2:15" x14ac:dyDescent="0.25">
      <c r="B37" s="206" t="s">
        <v>99</v>
      </c>
      <c r="C37" s="207">
        <f>'Bottom Up Estimation'!P17</f>
        <v>3.8028561013760069</v>
      </c>
      <c r="D37" s="208">
        <f>SUM(D34:D36)*D$5</f>
        <v>3.8028561013760069</v>
      </c>
      <c r="E37" s="208">
        <f t="shared" ref="E37:H37" si="28">SUM(E34:E36)*E$5</f>
        <v>3.8028561013760069</v>
      </c>
      <c r="F37" s="208">
        <f t="shared" si="28"/>
        <v>3.8446875184911429</v>
      </c>
      <c r="G37" s="208">
        <f t="shared" si="28"/>
        <v>3.93362283016888</v>
      </c>
      <c r="H37" s="208">
        <f t="shared" si="28"/>
        <v>4.0664713935684995</v>
      </c>
      <c r="J37" s="207"/>
      <c r="K37" s="208">
        <f>SUM(K34:K36)*K$5</f>
        <v>0</v>
      </c>
      <c r="L37" s="208">
        <f t="shared" ref="L37:O37" si="29">SUM(L34:L36)*L$5</f>
        <v>0</v>
      </c>
      <c r="M37" s="208">
        <f t="shared" si="29"/>
        <v>0</v>
      </c>
      <c r="N37" s="208">
        <f t="shared" si="29"/>
        <v>0</v>
      </c>
      <c r="O37" s="208">
        <f t="shared" si="29"/>
        <v>0</v>
      </c>
    </row>
    <row r="38" spans="2:15" s="187" customFormat="1" x14ac:dyDescent="0.25">
      <c r="B38" s="211" t="s">
        <v>122</v>
      </c>
      <c r="C38" s="212">
        <f>'Bottom Up Estimation'!Q17</f>
        <v>63.765897750319667</v>
      </c>
      <c r="D38" s="213">
        <f>SUM(D34:D37)</f>
        <v>63.765897750319667</v>
      </c>
      <c r="E38" s="213">
        <f t="shared" ref="E38:H38" si="30">SUM(E34:E37)</f>
        <v>63.765897750319667</v>
      </c>
      <c r="F38" s="213">
        <f t="shared" si="30"/>
        <v>64.467322625573175</v>
      </c>
      <c r="G38" s="213">
        <f t="shared" si="30"/>
        <v>65.958580732547944</v>
      </c>
      <c r="H38" s="213">
        <f t="shared" si="30"/>
        <v>68.186171702122579</v>
      </c>
      <c r="J38" s="212"/>
      <c r="K38" s="213">
        <f>SUM(K34:K37)</f>
        <v>0</v>
      </c>
      <c r="L38" s="213">
        <f t="shared" ref="L38:O38" si="31">SUM(L34:L37)</f>
        <v>0</v>
      </c>
      <c r="M38" s="213">
        <f t="shared" si="31"/>
        <v>0</v>
      </c>
      <c r="N38" s="213">
        <f t="shared" si="31"/>
        <v>0</v>
      </c>
      <c r="O38" s="213">
        <f t="shared" si="31"/>
        <v>0</v>
      </c>
    </row>
    <row r="39" spans="2:15" x14ac:dyDescent="0.25">
      <c r="B39" s="214" t="s">
        <v>123</v>
      </c>
      <c r="C39" s="208"/>
      <c r="D39" s="215">
        <f>'Forecast Revenue - Costs'!D13</f>
        <v>45</v>
      </c>
      <c r="E39" s="215">
        <f>'Forecast Revenue - Costs'!E13</f>
        <v>45</v>
      </c>
      <c r="F39" s="215">
        <f>'Forecast Revenue - Costs'!F13</f>
        <v>45</v>
      </c>
      <c r="G39" s="215">
        <f>'Forecast Revenue - Costs'!G13</f>
        <v>45</v>
      </c>
      <c r="H39" s="215">
        <f>'Forecast Revenue - Costs'!H13</f>
        <v>45</v>
      </c>
      <c r="J39" s="208"/>
      <c r="K39" s="215"/>
      <c r="L39" s="215"/>
      <c r="M39" s="215"/>
      <c r="N39" s="215"/>
      <c r="O39" s="215"/>
    </row>
    <row r="40" spans="2:15" s="187" customFormat="1" x14ac:dyDescent="0.25">
      <c r="B40" s="201" t="s">
        <v>124</v>
      </c>
      <c r="C40" s="199"/>
      <c r="D40" s="200">
        <f>D38*D39</f>
        <v>2869.4653987643851</v>
      </c>
      <c r="E40" s="200">
        <f t="shared" ref="E40:H40" si="32">E38*E39</f>
        <v>2869.4653987643851</v>
      </c>
      <c r="F40" s="200">
        <f t="shared" si="32"/>
        <v>2901.0295181507927</v>
      </c>
      <c r="G40" s="200">
        <f t="shared" si="32"/>
        <v>2968.1361329646575</v>
      </c>
      <c r="H40" s="200">
        <f t="shared" si="32"/>
        <v>3068.3777265955159</v>
      </c>
      <c r="J40" s="199"/>
      <c r="K40" s="200"/>
      <c r="L40" s="200"/>
      <c r="M40" s="200"/>
      <c r="N40" s="200"/>
      <c r="O40" s="200"/>
    </row>
  </sheetData>
  <mergeCells count="6">
    <mergeCell ref="D6:H6"/>
    <mergeCell ref="J6:O6"/>
    <mergeCell ref="D18:H18"/>
    <mergeCell ref="K18:O18"/>
    <mergeCell ref="D30:H30"/>
    <mergeCell ref="K30:O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workbookViewId="0">
      <selection activeCell="B37" sqref="B37"/>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1" t="s">
        <v>51</v>
      </c>
      <c r="C2" s="22"/>
      <c r="D2" s="22"/>
      <c r="E2" s="22"/>
      <c r="F2" s="22"/>
      <c r="G2" s="22"/>
      <c r="H2" s="22"/>
      <c r="I2" s="22"/>
    </row>
    <row r="3" spans="2:9" x14ac:dyDescent="0.25">
      <c r="B3" s="1"/>
      <c r="C3" s="1"/>
      <c r="D3" s="1"/>
      <c r="E3" s="1"/>
      <c r="F3" s="1"/>
      <c r="G3" s="1"/>
      <c r="H3" s="1"/>
      <c r="I3" s="1"/>
    </row>
    <row r="4" spans="2:9" x14ac:dyDescent="0.25">
      <c r="B4" s="118" t="s">
        <v>73</v>
      </c>
      <c r="C4" s="118" t="s">
        <v>3</v>
      </c>
      <c r="D4" s="61" t="s">
        <v>60</v>
      </c>
      <c r="E4" s="61" t="s">
        <v>61</v>
      </c>
      <c r="F4" s="61" t="s">
        <v>62</v>
      </c>
      <c r="G4" s="61" t="s">
        <v>77</v>
      </c>
      <c r="H4" s="61" t="s">
        <v>63</v>
      </c>
      <c r="I4" s="119" t="s">
        <v>1</v>
      </c>
    </row>
    <row r="5" spans="2:9" x14ac:dyDescent="0.25">
      <c r="B5" s="224" t="s">
        <v>137</v>
      </c>
      <c r="C5" s="25" t="s">
        <v>138</v>
      </c>
      <c r="D5" s="24">
        <f>'Forecasts by year'!D28</f>
        <v>2232.0498556439616</v>
      </c>
      <c r="E5" s="24">
        <f>'Forecasts by year'!E28</f>
        <v>2232.0498556439616</v>
      </c>
      <c r="F5" s="24">
        <f>'Forecasts by year'!F28</f>
        <v>2256.6024040560442</v>
      </c>
      <c r="G5" s="24">
        <f>'Forecasts by year'!G28</f>
        <v>2308.8021308666689</v>
      </c>
      <c r="H5" s="24">
        <f>'Forecasts by year'!H28</f>
        <v>2386.7763189121583</v>
      </c>
      <c r="I5" s="236">
        <f>SUM(D5:H5)</f>
        <v>11416.280565122794</v>
      </c>
    </row>
    <row r="6" spans="2:9" x14ac:dyDescent="0.25">
      <c r="B6" s="3"/>
      <c r="C6" s="23" t="s">
        <v>139</v>
      </c>
      <c r="D6" s="4">
        <f>'Forecasts by year'!D40</f>
        <v>2869.4653987643851</v>
      </c>
      <c r="E6" s="4">
        <f>'Forecasts by year'!E40</f>
        <v>2869.4653987643851</v>
      </c>
      <c r="F6" s="4">
        <f>'Forecasts by year'!F40</f>
        <v>2901.0295181507927</v>
      </c>
      <c r="G6" s="4">
        <f>'Forecasts by year'!G40</f>
        <v>2968.1361329646575</v>
      </c>
      <c r="H6" s="4">
        <f>'Forecasts by year'!H40</f>
        <v>3068.3777265955159</v>
      </c>
      <c r="I6" s="236">
        <f t="shared" ref="I6" si="0">SUM(D6:H6)</f>
        <v>14676.474175239737</v>
      </c>
    </row>
    <row r="7" spans="2:9" x14ac:dyDescent="0.25">
      <c r="B7" s="13" t="s">
        <v>1</v>
      </c>
      <c r="C7" s="13"/>
      <c r="D7" s="237">
        <f t="shared" ref="D7:I7" si="1">SUM(D5:D6)</f>
        <v>5101.5152544083467</v>
      </c>
      <c r="E7" s="237">
        <f t="shared" si="1"/>
        <v>5101.5152544083467</v>
      </c>
      <c r="F7" s="237">
        <f t="shared" si="1"/>
        <v>5157.6319222068369</v>
      </c>
      <c r="G7" s="237">
        <f t="shared" si="1"/>
        <v>5276.9382638313264</v>
      </c>
      <c r="H7" s="237">
        <f t="shared" si="1"/>
        <v>5455.1540455076738</v>
      </c>
      <c r="I7" s="237">
        <f t="shared" si="1"/>
        <v>26092.754740362529</v>
      </c>
    </row>
    <row r="8" spans="2:9" x14ac:dyDescent="0.25">
      <c r="B8" s="1"/>
      <c r="C8" s="1"/>
      <c r="D8" s="1"/>
      <c r="E8" s="1"/>
      <c r="F8" s="1"/>
      <c r="G8" s="1"/>
      <c r="H8" s="1"/>
      <c r="I8" s="1"/>
    </row>
    <row r="9" spans="2:9" x14ac:dyDescent="0.25">
      <c r="B9" s="21" t="s">
        <v>27</v>
      </c>
      <c r="C9" s="22"/>
      <c r="D9" s="22"/>
      <c r="E9" s="22"/>
      <c r="F9" s="22"/>
      <c r="G9" s="22"/>
      <c r="H9" s="22"/>
      <c r="I9" s="22"/>
    </row>
    <row r="10" spans="2:9" x14ac:dyDescent="0.25">
      <c r="B10" s="1"/>
      <c r="C10" s="1"/>
      <c r="D10" s="1"/>
      <c r="E10" s="1"/>
      <c r="F10" s="1"/>
      <c r="G10" s="1"/>
      <c r="H10" s="1"/>
      <c r="I10" s="1"/>
    </row>
    <row r="11" spans="2:9" x14ac:dyDescent="0.25">
      <c r="B11" s="118" t="s">
        <v>4</v>
      </c>
      <c r="C11" s="118" t="s">
        <v>9</v>
      </c>
      <c r="D11" s="61" t="s">
        <v>60</v>
      </c>
      <c r="E11" s="61" t="s">
        <v>61</v>
      </c>
      <c r="F11" s="61" t="s">
        <v>62</v>
      </c>
      <c r="G11" s="61" t="s">
        <v>77</v>
      </c>
      <c r="H11" s="61" t="s">
        <v>63</v>
      </c>
      <c r="I11" s="119" t="s">
        <v>1</v>
      </c>
    </row>
    <row r="12" spans="2:9" x14ac:dyDescent="0.25">
      <c r="B12" s="3" t="str">
        <f>B5</f>
        <v>New Service - ASP Authorisation Agreement</v>
      </c>
      <c r="C12" s="25" t="s">
        <v>138</v>
      </c>
      <c r="D12" s="89">
        <v>5</v>
      </c>
      <c r="E12" s="89">
        <v>5</v>
      </c>
      <c r="F12" s="89">
        <v>5</v>
      </c>
      <c r="G12" s="89">
        <v>5</v>
      </c>
      <c r="H12" s="89">
        <v>5</v>
      </c>
      <c r="I12" s="170">
        <f>SUM(D12:H12)</f>
        <v>25</v>
      </c>
    </row>
    <row r="13" spans="2:9" x14ac:dyDescent="0.25">
      <c r="B13" s="3"/>
      <c r="C13" s="23" t="s">
        <v>139</v>
      </c>
      <c r="D13" s="89">
        <v>45</v>
      </c>
      <c r="E13" s="89">
        <v>45</v>
      </c>
      <c r="F13" s="89">
        <v>45</v>
      </c>
      <c r="G13" s="89">
        <v>45</v>
      </c>
      <c r="H13" s="89">
        <v>45</v>
      </c>
      <c r="I13" s="170">
        <f t="shared" ref="I13" si="2">SUM(D13:H13)</f>
        <v>225</v>
      </c>
    </row>
    <row r="14" spans="2:9" x14ac:dyDescent="0.25">
      <c r="B14" s="13" t="s">
        <v>17</v>
      </c>
      <c r="C14" s="13"/>
      <c r="D14" s="121">
        <f t="shared" ref="D14:I14" si="3">SUM(D12:D13)</f>
        <v>50</v>
      </c>
      <c r="E14" s="121">
        <f t="shared" si="3"/>
        <v>50</v>
      </c>
      <c r="F14" s="121">
        <f t="shared" si="3"/>
        <v>50</v>
      </c>
      <c r="G14" s="121">
        <f t="shared" si="3"/>
        <v>50</v>
      </c>
      <c r="H14" s="121">
        <f t="shared" si="3"/>
        <v>50</v>
      </c>
      <c r="I14" s="121">
        <f t="shared" si="3"/>
        <v>250</v>
      </c>
    </row>
    <row r="15" spans="2:9" x14ac:dyDescent="0.25">
      <c r="B15" s="1"/>
      <c r="C15" s="1"/>
      <c r="D15" s="7"/>
      <c r="E15" s="7"/>
      <c r="F15" s="7"/>
      <c r="G15" s="7"/>
      <c r="H15" s="7"/>
      <c r="I15" s="7"/>
    </row>
    <row r="16" spans="2:9" x14ac:dyDescent="0.25">
      <c r="B16" s="8" t="s">
        <v>6</v>
      </c>
      <c r="C16" s="1"/>
      <c r="D16" s="7"/>
      <c r="E16" s="7"/>
      <c r="F16" s="7"/>
      <c r="G16" s="7"/>
      <c r="H16" s="7"/>
      <c r="I16" s="7"/>
    </row>
    <row r="17" spans="2:9" x14ac:dyDescent="0.25">
      <c r="B17" s="284"/>
      <c r="C17" s="284"/>
      <c r="D17" s="284"/>
      <c r="E17" s="284"/>
      <c r="F17" s="284"/>
      <c r="G17" s="284"/>
      <c r="H17" s="284"/>
      <c r="I17" s="284"/>
    </row>
    <row r="18" spans="2:9" x14ac:dyDescent="0.25">
      <c r="B18" s="285"/>
      <c r="C18" s="285"/>
      <c r="D18" s="285"/>
      <c r="E18" s="285"/>
      <c r="F18" s="285"/>
      <c r="G18" s="285"/>
      <c r="H18" s="285"/>
      <c r="I18" s="285"/>
    </row>
    <row r="19" spans="2:9" x14ac:dyDescent="0.25">
      <c r="B19" s="1"/>
      <c r="C19" s="1"/>
      <c r="D19" s="7"/>
      <c r="E19" s="7"/>
      <c r="F19" s="7"/>
      <c r="G19" s="7"/>
      <c r="H19" s="7"/>
      <c r="I19" s="7"/>
    </row>
    <row r="20" spans="2:9" x14ac:dyDescent="0.25">
      <c r="B20" s="21" t="s">
        <v>28</v>
      </c>
      <c r="C20" s="22"/>
      <c r="D20" s="22"/>
      <c r="E20" s="22"/>
      <c r="F20" s="22"/>
      <c r="G20" s="22"/>
      <c r="H20" s="22"/>
      <c r="I20" s="22"/>
    </row>
    <row r="21" spans="2:9" x14ac:dyDescent="0.25">
      <c r="B21" s="1"/>
      <c r="C21" s="1"/>
      <c r="D21" s="1"/>
      <c r="E21" s="1"/>
      <c r="F21" s="1"/>
      <c r="G21" s="1"/>
      <c r="H21" s="1"/>
      <c r="I21" s="1"/>
    </row>
    <row r="22" spans="2:9" x14ac:dyDescent="0.25">
      <c r="B22" s="9" t="s">
        <v>26</v>
      </c>
      <c r="C22" s="10"/>
      <c r="D22" s="10"/>
      <c r="E22" s="10"/>
      <c r="F22" s="10"/>
      <c r="G22" s="10"/>
      <c r="H22" s="10"/>
      <c r="I22" s="10"/>
    </row>
    <row r="23" spans="2:9" x14ac:dyDescent="0.25">
      <c r="B23" s="286" t="s">
        <v>142</v>
      </c>
      <c r="C23" s="266"/>
      <c r="D23" s="266"/>
      <c r="E23" s="266"/>
      <c r="F23" s="266"/>
      <c r="G23" s="266"/>
      <c r="H23" s="266"/>
      <c r="I23" s="266"/>
    </row>
    <row r="24" spans="2:9" x14ac:dyDescent="0.25">
      <c r="B24" s="268"/>
      <c r="C24" s="268"/>
      <c r="D24" s="268"/>
      <c r="E24" s="268"/>
      <c r="F24" s="268"/>
      <c r="G24" s="268"/>
      <c r="H24" s="268"/>
      <c r="I24" s="268"/>
    </row>
    <row r="25" spans="2:9" x14ac:dyDescent="0.25">
      <c r="B25" s="11"/>
      <c r="C25" s="12"/>
      <c r="D25" s="12"/>
      <c r="E25" s="12"/>
      <c r="F25" s="12"/>
      <c r="G25" s="12"/>
      <c r="H25" s="12"/>
      <c r="I25" s="12"/>
    </row>
    <row r="26" spans="2:9" x14ac:dyDescent="0.25">
      <c r="B26" s="1"/>
      <c r="C26" s="1"/>
      <c r="D26" s="1"/>
      <c r="E26" s="1"/>
      <c r="F26" s="1"/>
      <c r="G26" s="1"/>
      <c r="H26" s="1"/>
      <c r="I26" s="1"/>
    </row>
    <row r="27" spans="2:9" x14ac:dyDescent="0.25">
      <c r="B27" s="26" t="s">
        <v>49</v>
      </c>
      <c r="C27" s="27"/>
      <c r="D27" s="287" t="s">
        <v>101</v>
      </c>
      <c r="E27" s="287"/>
      <c r="F27" s="287"/>
      <c r="G27" s="287"/>
      <c r="H27" s="287"/>
      <c r="I27" s="27"/>
    </row>
    <row r="28" spans="2:9" ht="15.75" customHeight="1" x14ac:dyDescent="0.25">
      <c r="B28" s="2" t="s">
        <v>20</v>
      </c>
      <c r="C28" s="13" t="s">
        <v>3</v>
      </c>
      <c r="D28" s="62" t="s">
        <v>60</v>
      </c>
      <c r="E28" s="62" t="s">
        <v>61</v>
      </c>
      <c r="F28" s="62" t="s">
        <v>62</v>
      </c>
      <c r="G28" s="62" t="s">
        <v>77</v>
      </c>
      <c r="H28" s="183" t="s">
        <v>63</v>
      </c>
      <c r="I28" s="14" t="s">
        <v>1</v>
      </c>
    </row>
    <row r="29" spans="2:9" s="187" customFormat="1" x14ac:dyDescent="0.25">
      <c r="B29" s="184" t="s">
        <v>102</v>
      </c>
      <c r="C29" s="185"/>
      <c r="D29" s="86">
        <f>'Forecasts by year'!D8</f>
        <v>2949.8000794296563</v>
      </c>
      <c r="E29" s="86">
        <f>'Forecasts by year'!E8</f>
        <v>2949.8000794296563</v>
      </c>
      <c r="F29" s="86">
        <f>'Forecasts by year'!F8</f>
        <v>2982.2478803033819</v>
      </c>
      <c r="G29" s="86">
        <f>'Forecasts by year'!G8</f>
        <v>3051.2332382705599</v>
      </c>
      <c r="H29" s="86">
        <f>'Forecasts by year'!H8</f>
        <v>3154.2812349398318</v>
      </c>
      <c r="I29" s="186">
        <f t="shared" ref="I29:I31" si="4">SUM(D29:H29)</f>
        <v>15087.362512373087</v>
      </c>
    </row>
    <row r="30" spans="2:9" s="187" customFormat="1" x14ac:dyDescent="0.25">
      <c r="B30" s="184" t="s">
        <v>103</v>
      </c>
      <c r="C30" s="188"/>
      <c r="D30" s="86">
        <f>'Forecasts by year'!D9</f>
        <v>0</v>
      </c>
      <c r="E30" s="86">
        <f>'Forecasts by year'!E9</f>
        <v>0</v>
      </c>
      <c r="F30" s="86">
        <f>'Forecasts by year'!F9</f>
        <v>0</v>
      </c>
      <c r="G30" s="86">
        <f>'Forecasts by year'!G9</f>
        <v>0</v>
      </c>
      <c r="H30" s="86">
        <f>'Forecasts by year'!H9</f>
        <v>0</v>
      </c>
      <c r="I30" s="186">
        <f t="shared" si="4"/>
        <v>0</v>
      </c>
    </row>
    <row r="31" spans="2:9" s="187" customFormat="1" x14ac:dyDescent="0.25">
      <c r="B31" s="184" t="s">
        <v>93</v>
      </c>
      <c r="C31" s="188"/>
      <c r="D31" s="86">
        <f>'Forecasts by year'!D10</f>
        <v>0</v>
      </c>
      <c r="E31" s="86">
        <f>'Forecasts by year'!E10</f>
        <v>0</v>
      </c>
      <c r="F31" s="86">
        <f>'Forecasts by year'!F10</f>
        <v>0</v>
      </c>
      <c r="G31" s="86">
        <f>'Forecasts by year'!G10</f>
        <v>0</v>
      </c>
      <c r="H31" s="86">
        <f>'Forecasts by year'!H10</f>
        <v>0</v>
      </c>
      <c r="I31" s="186">
        <f t="shared" si="4"/>
        <v>0</v>
      </c>
    </row>
    <row r="32" spans="2:9" s="187" customFormat="1" x14ac:dyDescent="0.25">
      <c r="B32" s="189" t="s">
        <v>104</v>
      </c>
      <c r="C32" s="188"/>
      <c r="D32" s="190">
        <f>'Forecasts by year'!D11</f>
        <v>2949.8000794296563</v>
      </c>
      <c r="E32" s="190">
        <f>'Forecasts by year'!E11</f>
        <v>2949.8000794296563</v>
      </c>
      <c r="F32" s="190">
        <f>'Forecasts by year'!F11</f>
        <v>2982.2478803033819</v>
      </c>
      <c r="G32" s="190">
        <f>'Forecasts by year'!G11</f>
        <v>3051.2332382705599</v>
      </c>
      <c r="H32" s="190">
        <f>'Forecasts by year'!H11</f>
        <v>3154.2812349398318</v>
      </c>
      <c r="I32" s="186">
        <f>SUM(D32:H32)</f>
        <v>15087.362512373087</v>
      </c>
    </row>
    <row r="33" spans="2:9" x14ac:dyDescent="0.25">
      <c r="B33" s="5" t="s">
        <v>97</v>
      </c>
      <c r="C33" s="6"/>
      <c r="D33" s="86">
        <f>'Forecasts by year'!D12</f>
        <v>1374.3903556605296</v>
      </c>
      <c r="E33" s="86">
        <f>'Forecasts by year'!E12</f>
        <v>1374.3903556605296</v>
      </c>
      <c r="F33" s="86">
        <f>'Forecasts by year'!F12</f>
        <v>1389.5086495727953</v>
      </c>
      <c r="G33" s="86">
        <f>'Forecasts by year'!G12</f>
        <v>1421.6507636547135</v>
      </c>
      <c r="H33" s="86">
        <f>'Forecasts by year'!H12</f>
        <v>1469.6635675664174</v>
      </c>
      <c r="I33" s="186">
        <f>SUM(D33:H33)</f>
        <v>7029.6036921149853</v>
      </c>
    </row>
    <row r="34" spans="2:9" x14ac:dyDescent="0.25">
      <c r="B34" s="5" t="s">
        <v>98</v>
      </c>
      <c r="C34" s="3"/>
      <c r="D34" s="86">
        <f>'Forecasts by year'!D13</f>
        <v>473.08181332374835</v>
      </c>
      <c r="E34" s="86">
        <f>'Forecasts by year'!E13</f>
        <v>473.08181332374835</v>
      </c>
      <c r="F34" s="86">
        <f>'Forecasts by year'!F13</f>
        <v>478.28571327030949</v>
      </c>
      <c r="G34" s="86">
        <f>'Forecasts by year'!G13</f>
        <v>489.34941838967825</v>
      </c>
      <c r="H34" s="86">
        <f>'Forecasts by year'!H13</f>
        <v>505.87600724688127</v>
      </c>
      <c r="I34" s="186">
        <f>SUM(D34:H34)</f>
        <v>2419.6747655543659</v>
      </c>
    </row>
    <row r="35" spans="2:9" x14ac:dyDescent="0.25">
      <c r="B35" s="5" t="s">
        <v>105</v>
      </c>
      <c r="C35" s="3"/>
      <c r="D35" s="86">
        <f>'Forecasts by year'!D14</f>
        <v>304.24300599441176</v>
      </c>
      <c r="E35" s="86">
        <f>'Forecasts by year'!E14</f>
        <v>304.24300599441176</v>
      </c>
      <c r="F35" s="86">
        <f>'Forecasts by year'!F14</f>
        <v>307.58967906035025</v>
      </c>
      <c r="G35" s="86">
        <f>'Forecasts by year'!G14</f>
        <v>314.70484351637424</v>
      </c>
      <c r="H35" s="86">
        <f>'Forecasts by year'!H14</f>
        <v>325.33323575454358</v>
      </c>
      <c r="I35" s="186">
        <f>SUM(D35:H35)</f>
        <v>1556.1137703200916</v>
      </c>
    </row>
    <row r="36" spans="2:9" x14ac:dyDescent="0.25">
      <c r="B36" s="16" t="s">
        <v>1</v>
      </c>
      <c r="C36" s="17"/>
      <c r="D36" s="18">
        <f>SUM(D32:D35)</f>
        <v>5101.5152544083458</v>
      </c>
      <c r="E36" s="18">
        <f t="shared" ref="E36:H36" si="5">SUM(E32:E35)</f>
        <v>5101.5152544083458</v>
      </c>
      <c r="F36" s="18">
        <f t="shared" si="5"/>
        <v>5157.6319222068369</v>
      </c>
      <c r="G36" s="18">
        <f t="shared" si="5"/>
        <v>5276.9382638313255</v>
      </c>
      <c r="H36" s="18">
        <f t="shared" si="5"/>
        <v>5455.1540455076738</v>
      </c>
      <c r="I36" s="19">
        <f t="shared" ref="I36" si="6">SUM(I30:I35)</f>
        <v>26092.754740362529</v>
      </c>
    </row>
  </sheetData>
  <mergeCells count="3">
    <mergeCell ref="B17:I18"/>
    <mergeCell ref="B23:I24"/>
    <mergeCell ref="D27:H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Bottom Up Estimation</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2018-04-18T00:38:21Z</dcterms:modified>
</cp:coreProperties>
</file>