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13_ Inspection Services - Private &amp; ASPs\"/>
    </mc:Choice>
  </mc:AlternateContent>
  <xr:revisionPtr revIDLastSave="0" documentId="13_ncr:1_{BD2491C0-C4D0-43C4-A83D-C862F8E35EF9}"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price" sheetId="11"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I7" i="13" l="1"/>
  <c r="I8" i="13"/>
  <c r="I9" i="13"/>
  <c r="I15" i="13"/>
  <c r="I16" i="13"/>
  <c r="I14" i="15"/>
  <c r="B20" i="9"/>
  <c r="H5" i="17" l="1"/>
  <c r="G5" i="17"/>
  <c r="F5" i="17"/>
  <c r="E5" i="17"/>
  <c r="D5" i="17"/>
  <c r="H2" i="17"/>
  <c r="G2" i="17"/>
  <c r="F2" i="17"/>
  <c r="E2" i="17"/>
  <c r="D2" i="17"/>
  <c r="H1" i="17"/>
  <c r="G1" i="17"/>
  <c r="F1" i="17"/>
  <c r="E1" i="17"/>
  <c r="D1" i="17"/>
  <c r="I9" i="11"/>
  <c r="H9" i="11"/>
  <c r="I8" i="11"/>
  <c r="H8" i="11"/>
  <c r="I7" i="11"/>
  <c r="H7" i="11"/>
  <c r="C45" i="17" l="1"/>
  <c r="C44" i="17"/>
  <c r="D44" i="17" s="1"/>
  <c r="E44" i="17" s="1"/>
  <c r="F44" i="17" s="1"/>
  <c r="G44" i="17" s="1"/>
  <c r="H44" i="17" s="1"/>
  <c r="C33" i="17"/>
  <c r="C32" i="17"/>
  <c r="D32" i="17" s="1"/>
  <c r="E32" i="17" s="1"/>
  <c r="F32" i="17" s="1"/>
  <c r="G32" i="17" s="1"/>
  <c r="H32" i="17" s="1"/>
  <c r="E51" i="17"/>
  <c r="F51" i="17"/>
  <c r="G51" i="17"/>
  <c r="H51" i="17"/>
  <c r="H10" i="17" s="1"/>
  <c r="H32" i="16" s="1"/>
  <c r="D51" i="17"/>
  <c r="E39" i="17"/>
  <c r="F39" i="17"/>
  <c r="G39" i="17"/>
  <c r="G10" i="17" s="1"/>
  <c r="G32" i="16" s="1"/>
  <c r="H39" i="17"/>
  <c r="D39" i="17"/>
  <c r="E27" i="17"/>
  <c r="E10" i="17" s="1"/>
  <c r="E32" i="16" s="1"/>
  <c r="F27" i="17"/>
  <c r="F10" i="17" s="1"/>
  <c r="F32" i="16" s="1"/>
  <c r="G27" i="17"/>
  <c r="H27" i="17"/>
  <c r="D27" i="17"/>
  <c r="C21" i="17"/>
  <c r="C20" i="17"/>
  <c r="D20" i="17" s="1"/>
  <c r="C19" i="17"/>
  <c r="L45" i="17"/>
  <c r="M45" i="17" s="1"/>
  <c r="N45" i="17" s="1"/>
  <c r="O45" i="17" s="1"/>
  <c r="K45" i="17"/>
  <c r="D45" i="17"/>
  <c r="E45" i="17" s="1"/>
  <c r="F45" i="17" s="1"/>
  <c r="G45" i="17" s="1"/>
  <c r="H45" i="17" s="1"/>
  <c r="K44" i="17"/>
  <c r="L44" i="17" s="1"/>
  <c r="M44" i="17" s="1"/>
  <c r="N44" i="17" s="1"/>
  <c r="O44" i="17" s="1"/>
  <c r="K33" i="17"/>
  <c r="L33" i="17" s="1"/>
  <c r="M33" i="17" s="1"/>
  <c r="N33" i="17" s="1"/>
  <c r="O33" i="17" s="1"/>
  <c r="E33" i="17"/>
  <c r="F33" i="17" s="1"/>
  <c r="G33" i="17" s="1"/>
  <c r="H33" i="17" s="1"/>
  <c r="D33" i="17"/>
  <c r="M32" i="17"/>
  <c r="N32" i="17" s="1"/>
  <c r="O32" i="17" s="1"/>
  <c r="L32" i="17"/>
  <c r="K32" i="17"/>
  <c r="K20" i="17"/>
  <c r="L20" i="17" s="1"/>
  <c r="M20" i="17" s="1"/>
  <c r="N20" i="17" s="1"/>
  <c r="O20" i="17" s="1"/>
  <c r="K21" i="17"/>
  <c r="L21" i="17" s="1"/>
  <c r="M21" i="17" s="1"/>
  <c r="N21" i="17" s="1"/>
  <c r="O21" i="17" s="1"/>
  <c r="D21" i="17"/>
  <c r="O5" i="17"/>
  <c r="M5" i="17"/>
  <c r="K5" i="17"/>
  <c r="O1" i="17"/>
  <c r="N1" i="17"/>
  <c r="M1" i="17"/>
  <c r="L1" i="17"/>
  <c r="M8" i="11"/>
  <c r="C43" i="17"/>
  <c r="D43" i="17" s="1"/>
  <c r="E43" i="17" s="1"/>
  <c r="F43" i="17" s="1"/>
  <c r="G43" i="17" s="1"/>
  <c r="H43" i="17" s="1"/>
  <c r="M7" i="11"/>
  <c r="D10" i="17" l="1"/>
  <c r="D32" i="16" s="1"/>
  <c r="D9" i="17"/>
  <c r="D31" i="16" s="1"/>
  <c r="C22" i="17"/>
  <c r="C34" i="17"/>
  <c r="I32" i="16"/>
  <c r="M9" i="11"/>
  <c r="C31" i="17"/>
  <c r="D31" i="17" s="1"/>
  <c r="D34" i="17" s="1"/>
  <c r="D46" i="17"/>
  <c r="N5" i="17"/>
  <c r="K1" i="17"/>
  <c r="D19" i="17"/>
  <c r="E20" i="17"/>
  <c r="E9" i="17" s="1"/>
  <c r="E31" i="16" s="1"/>
  <c r="L5" i="17"/>
  <c r="E21" i="17"/>
  <c r="H5" i="15"/>
  <c r="I5" i="15" s="1"/>
  <c r="H6" i="15"/>
  <c r="I6" i="15" s="1"/>
  <c r="H7" i="15"/>
  <c r="H8" i="15"/>
  <c r="H4" i="15"/>
  <c r="I4" i="15" s="1"/>
  <c r="H6" i="13"/>
  <c r="I6" i="13" s="1"/>
  <c r="I14" i="13"/>
  <c r="G17" i="13"/>
  <c r="H17" i="13"/>
  <c r="G10" i="13"/>
  <c r="I13" i="15"/>
  <c r="G15" i="15"/>
  <c r="H15" i="15"/>
  <c r="I7" i="15"/>
  <c r="I8" i="15"/>
  <c r="G9" i="15"/>
  <c r="K43" i="17" l="1"/>
  <c r="K31" i="17"/>
  <c r="C46" i="17"/>
  <c r="E31" i="17"/>
  <c r="D8" i="17"/>
  <c r="D30" i="16" s="1"/>
  <c r="K19" i="17"/>
  <c r="F20" i="17"/>
  <c r="F9" i="17" s="1"/>
  <c r="F31" i="16" s="1"/>
  <c r="F21" i="17"/>
  <c r="D22" i="17"/>
  <c r="D11" i="17" s="1"/>
  <c r="D33" i="16" s="1"/>
  <c r="E19" i="17"/>
  <c r="H9" i="15"/>
  <c r="H10" i="13"/>
  <c r="F8" i="11"/>
  <c r="F9" i="11"/>
  <c r="C42" i="8" l="1"/>
  <c r="L31" i="17"/>
  <c r="K34" i="17"/>
  <c r="K46" i="17"/>
  <c r="F31" i="17"/>
  <c r="G20" i="17"/>
  <c r="G9" i="17" s="1"/>
  <c r="G31" i="16" s="1"/>
  <c r="F19" i="17"/>
  <c r="E22" i="17"/>
  <c r="G21" i="17"/>
  <c r="L19" i="17"/>
  <c r="K22" i="17"/>
  <c r="D9" i="15"/>
  <c r="L34" i="17" l="1"/>
  <c r="M31" i="17"/>
  <c r="G31" i="17"/>
  <c r="H21" i="17"/>
  <c r="M19" i="17"/>
  <c r="L22" i="17"/>
  <c r="G19" i="17"/>
  <c r="F22" i="17"/>
  <c r="H20" i="17"/>
  <c r="H9" i="17" s="1"/>
  <c r="H31" i="16" s="1"/>
  <c r="I31" i="16" s="1"/>
  <c r="F17" i="13"/>
  <c r="I13" i="16"/>
  <c r="I14" i="16"/>
  <c r="I12" i="16"/>
  <c r="G15" i="16"/>
  <c r="E9" i="15"/>
  <c r="N31" i="17" l="1"/>
  <c r="M34" i="17"/>
  <c r="H31" i="17"/>
  <c r="E34" i="17"/>
  <c r="H19" i="17"/>
  <c r="G22" i="17"/>
  <c r="M22" i="17"/>
  <c r="N19" i="17"/>
  <c r="F58" i="8"/>
  <c r="O31" i="17" l="1"/>
  <c r="O34" i="17" s="1"/>
  <c r="N34" i="17"/>
  <c r="E8" i="17"/>
  <c r="E30" i="16" s="1"/>
  <c r="F34" i="17"/>
  <c r="H22" i="17"/>
  <c r="N22" i="17"/>
  <c r="O19" i="17"/>
  <c r="O22" i="17" s="1"/>
  <c r="F7" i="11"/>
  <c r="G34" i="17" l="1"/>
  <c r="F8" i="17"/>
  <c r="F30" i="16" s="1"/>
  <c r="E46" i="17"/>
  <c r="E11" i="17" s="1"/>
  <c r="E33" i="16" s="1"/>
  <c r="H15" i="16"/>
  <c r="D42" i="8" l="1"/>
  <c r="F46" i="17"/>
  <c r="F11" i="17" s="1"/>
  <c r="F33" i="16" s="1"/>
  <c r="G8" i="17"/>
  <c r="G30" i="16" s="1"/>
  <c r="G58" i="8"/>
  <c r="E42" i="8" l="1"/>
  <c r="G46" i="17"/>
  <c r="G11" i="17" s="1"/>
  <c r="G33" i="16" s="1"/>
  <c r="F15" i="15"/>
  <c r="E15" i="15"/>
  <c r="D15" i="15"/>
  <c r="F42" i="8" l="1"/>
  <c r="H46" i="17"/>
  <c r="H8" i="17"/>
  <c r="H30" i="16" s="1"/>
  <c r="I30" i="16" s="1"/>
  <c r="I15" i="15"/>
  <c r="F15" i="16"/>
  <c r="E15" i="16"/>
  <c r="D15" i="16"/>
  <c r="I15" i="16"/>
  <c r="E17" i="13"/>
  <c r="D17" i="13"/>
  <c r="F10" i="13"/>
  <c r="E10" i="13"/>
  <c r="D10" i="13"/>
  <c r="E58" i="8" l="1"/>
  <c r="C58" i="8"/>
  <c r="D58" i="8"/>
  <c r="I10" i="13"/>
  <c r="I17" i="13"/>
  <c r="F9" i="15"/>
  <c r="I9" i="15" l="1"/>
  <c r="D3" i="9" l="1"/>
  <c r="H58" i="8" l="1"/>
  <c r="H34" i="17" l="1"/>
  <c r="H11" i="17" s="1"/>
  <c r="H33" i="16" s="1"/>
  <c r="I33" i="16" s="1"/>
  <c r="G3" i="17"/>
  <c r="G47" i="17" s="1"/>
  <c r="G4" i="17"/>
  <c r="G36" i="17" s="1"/>
  <c r="H3" i="17"/>
  <c r="H23" i="17" s="1"/>
  <c r="H4" i="17"/>
  <c r="H48" i="17" s="1"/>
  <c r="F3" i="17"/>
  <c r="F35" i="17" s="1"/>
  <c r="F4" i="17"/>
  <c r="F48" i="17" s="1"/>
  <c r="E3" i="17"/>
  <c r="E47" i="17" s="1"/>
  <c r="E4" i="17"/>
  <c r="E24" i="17" s="1"/>
  <c r="E48" i="17"/>
  <c r="D3" i="17"/>
  <c r="D23" i="17" s="1"/>
  <c r="D4" i="17"/>
  <c r="D36" i="17" s="1"/>
  <c r="O4" i="17"/>
  <c r="O24" i="17" s="1"/>
  <c r="N9" i="11"/>
  <c r="C47" i="17" s="1"/>
  <c r="O9" i="11"/>
  <c r="N7" i="11"/>
  <c r="C23" i="17" s="1"/>
  <c r="O7" i="11"/>
  <c r="P7" i="11" s="1"/>
  <c r="N8" i="11"/>
  <c r="C35" i="17" s="1"/>
  <c r="O8" i="11"/>
  <c r="C48" i="17"/>
  <c r="K3" i="17" l="1"/>
  <c r="K23" i="17" s="1"/>
  <c r="L3" i="17"/>
  <c r="E23" i="17"/>
  <c r="M4" i="17"/>
  <c r="M36" i="17" s="1"/>
  <c r="K47" i="17"/>
  <c r="P8" i="11"/>
  <c r="C37" i="17" s="1"/>
  <c r="O3" i="17"/>
  <c r="O36" i="17"/>
  <c r="K35" i="17"/>
  <c r="C24" i="17"/>
  <c r="N3" i="17"/>
  <c r="H47" i="17"/>
  <c r="H49" i="17" s="1"/>
  <c r="P9" i="11"/>
  <c r="C49" i="17" s="1"/>
  <c r="F24" i="17"/>
  <c r="F13" i="17" s="1"/>
  <c r="F35" i="16" s="1"/>
  <c r="E36" i="17"/>
  <c r="E13" i="17" s="1"/>
  <c r="E35" i="16" s="1"/>
  <c r="H35" i="17"/>
  <c r="G35" i="17"/>
  <c r="G37" i="17" s="1"/>
  <c r="G38" i="17" s="1"/>
  <c r="G40" i="17" s="1"/>
  <c r="G6" i="16" s="1"/>
  <c r="L4" i="17"/>
  <c r="D35" i="17"/>
  <c r="D37" i="17" s="1"/>
  <c r="F36" i="17"/>
  <c r="F37" i="17" s="1"/>
  <c r="F38" i="17" s="1"/>
  <c r="F40" i="17" s="1"/>
  <c r="F6" i="16" s="1"/>
  <c r="H24" i="17"/>
  <c r="G23" i="17"/>
  <c r="G12" i="17" s="1"/>
  <c r="G34" i="16" s="1"/>
  <c r="Q9" i="11"/>
  <c r="Q7" i="11"/>
  <c r="C25" i="17"/>
  <c r="E49" i="17"/>
  <c r="E50" i="17" s="1"/>
  <c r="E52" i="17" s="1"/>
  <c r="E7" i="16" s="1"/>
  <c r="D24" i="17"/>
  <c r="D47" i="17"/>
  <c r="E35" i="17"/>
  <c r="F23" i="17"/>
  <c r="H25" i="17"/>
  <c r="H36" i="17"/>
  <c r="H13" i="17" s="1"/>
  <c r="H35" i="16" s="1"/>
  <c r="G24" i="17"/>
  <c r="G42" i="8"/>
  <c r="C36" i="17"/>
  <c r="K4" i="17"/>
  <c r="N4" i="17"/>
  <c r="M3" i="17"/>
  <c r="D48" i="17"/>
  <c r="E25" i="17"/>
  <c r="F47" i="17"/>
  <c r="G48" i="17"/>
  <c r="G49" i="17" s="1"/>
  <c r="M24" i="17" l="1"/>
  <c r="L23" i="17"/>
  <c r="L35" i="17"/>
  <c r="Q8" i="11"/>
  <c r="C38" i="17" s="1"/>
  <c r="H50" i="17"/>
  <c r="H52" i="17" s="1"/>
  <c r="H7" i="16" s="1"/>
  <c r="H12" i="17"/>
  <c r="H34" i="16" s="1"/>
  <c r="D12" i="17"/>
  <c r="D34" i="16" s="1"/>
  <c r="D38" i="17"/>
  <c r="D40" i="17" s="1"/>
  <c r="D6" i="16" s="1"/>
  <c r="N23" i="17"/>
  <c r="N35" i="17"/>
  <c r="O23" i="17"/>
  <c r="O25" i="17" s="1"/>
  <c r="O26" i="17" s="1"/>
  <c r="O35" i="17"/>
  <c r="O37" i="17" s="1"/>
  <c r="O38" i="17" s="1"/>
  <c r="L24" i="17"/>
  <c r="L36" i="17"/>
  <c r="K24" i="17"/>
  <c r="K36" i="17"/>
  <c r="K48" i="17"/>
  <c r="F12" i="17"/>
  <c r="F34" i="16" s="1"/>
  <c r="F25" i="17"/>
  <c r="C26" i="17"/>
  <c r="D8" i="8"/>
  <c r="E26" i="17"/>
  <c r="H26" i="17"/>
  <c r="D13" i="17"/>
  <c r="D35" i="16" s="1"/>
  <c r="M23" i="17"/>
  <c r="M35" i="17"/>
  <c r="G25" i="17"/>
  <c r="G14" i="17" s="1"/>
  <c r="G36" i="16" s="1"/>
  <c r="G13" i="17"/>
  <c r="G35" i="16" s="1"/>
  <c r="E37" i="17"/>
  <c r="E38" i="17" s="1"/>
  <c r="E40" i="17" s="1"/>
  <c r="E6" i="16" s="1"/>
  <c r="G50" i="17"/>
  <c r="G52" i="17" s="1"/>
  <c r="G7" i="16" s="1"/>
  <c r="E12" i="17"/>
  <c r="E34" i="16" s="1"/>
  <c r="H42" i="8"/>
  <c r="F49" i="17"/>
  <c r="F50" i="17" s="1"/>
  <c r="F52" i="17" s="1"/>
  <c r="F7" i="16" s="1"/>
  <c r="N24" i="17"/>
  <c r="N36" i="17"/>
  <c r="H37" i="17"/>
  <c r="H14" i="17" s="1"/>
  <c r="H36" i="16" s="1"/>
  <c r="D49" i="17"/>
  <c r="D50" i="17" s="1"/>
  <c r="D52" i="17" s="1"/>
  <c r="D7" i="16" s="1"/>
  <c r="D25" i="17"/>
  <c r="D26" i="17" s="1"/>
  <c r="F8" i="8"/>
  <c r="C50" i="17"/>
  <c r="E8" i="8" l="1"/>
  <c r="I34" i="16"/>
  <c r="I7" i="16"/>
  <c r="F14" i="17"/>
  <c r="F36" i="16" s="1"/>
  <c r="E44" i="8" s="1"/>
  <c r="E46" i="8" s="1"/>
  <c r="H38" i="17"/>
  <c r="H40" i="17" s="1"/>
  <c r="H6" i="16" s="1"/>
  <c r="I6" i="16" s="1"/>
  <c r="L37" i="17"/>
  <c r="L38" i="17" s="1"/>
  <c r="L25" i="17"/>
  <c r="L43" i="17" s="1"/>
  <c r="L46" i="17" s="1"/>
  <c r="L47" i="17" s="1"/>
  <c r="G44" i="8"/>
  <c r="G46" i="8" s="1"/>
  <c r="H37" i="16"/>
  <c r="G37" i="16"/>
  <c r="F44" i="8"/>
  <c r="F46" i="8" s="1"/>
  <c r="E15" i="17"/>
  <c r="E28" i="17"/>
  <c r="N25" i="17"/>
  <c r="N26" i="17" s="1"/>
  <c r="D14" i="17"/>
  <c r="D36" i="16" s="1"/>
  <c r="C44" i="8" s="1"/>
  <c r="G26" i="17"/>
  <c r="M25" i="17"/>
  <c r="M26" i="17" s="1"/>
  <c r="K49" i="17"/>
  <c r="K50" i="17" s="1"/>
  <c r="L48" i="17"/>
  <c r="K37" i="17"/>
  <c r="K38" i="17" s="1"/>
  <c r="D28" i="17"/>
  <c r="D15" i="17"/>
  <c r="I35" i="16"/>
  <c r="E14" i="17"/>
  <c r="E36" i="16" s="1"/>
  <c r="E37" i="16" s="1"/>
  <c r="K25" i="17"/>
  <c r="K26" i="17" s="1"/>
  <c r="N37" i="17"/>
  <c r="N38" i="17" s="1"/>
  <c r="D44" i="8"/>
  <c r="D46" i="8" s="1"/>
  <c r="M37" i="17"/>
  <c r="M38" i="17" s="1"/>
  <c r="H28" i="17"/>
  <c r="F26" i="17"/>
  <c r="F37" i="16" l="1"/>
  <c r="H15" i="17"/>
  <c r="H16" i="17" s="1"/>
  <c r="L49" i="17"/>
  <c r="L50" i="17" s="1"/>
  <c r="L26" i="17"/>
  <c r="M43" i="17"/>
  <c r="M46" i="17" s="1"/>
  <c r="H5" i="16"/>
  <c r="H8" i="16" s="1"/>
  <c r="C46" i="8"/>
  <c r="H44" i="8"/>
  <c r="H46" i="8" s="1"/>
  <c r="E5" i="16"/>
  <c r="E8" i="16" s="1"/>
  <c r="E16" i="17"/>
  <c r="I36" i="16"/>
  <c r="I37" i="16" s="1"/>
  <c r="D37" i="16"/>
  <c r="F15" i="17"/>
  <c r="F28" i="17"/>
  <c r="D5" i="16"/>
  <c r="D16" i="17"/>
  <c r="G28" i="17"/>
  <c r="G15" i="17"/>
  <c r="N43" i="17" l="1"/>
  <c r="D8" i="16"/>
  <c r="F5" i="16"/>
  <c r="F8" i="16" s="1"/>
  <c r="F16" i="17"/>
  <c r="G5" i="16"/>
  <c r="G8" i="16" s="1"/>
  <c r="G16" i="17"/>
  <c r="M47" i="17"/>
  <c r="M48" i="17"/>
  <c r="N46" i="17"/>
  <c r="O43" i="17"/>
  <c r="O46" i="17" s="1"/>
  <c r="M49" i="17" l="1"/>
  <c r="M50" i="17"/>
  <c r="O47" i="17"/>
  <c r="O48" i="17"/>
  <c r="N48" i="17"/>
  <c r="N47" i="17"/>
  <c r="I5" i="16"/>
  <c r="I8" i="16" s="1"/>
  <c r="N49" i="17" l="1"/>
  <c r="N50" i="17"/>
  <c r="O49" i="17"/>
  <c r="O50" i="17" s="1"/>
</calcChain>
</file>

<file path=xl/sharedStrings.xml><?xml version="1.0" encoding="utf-8"?>
<sst xmlns="http://schemas.openxmlformats.org/spreadsheetml/2006/main" count="276" uniqueCount="159">
  <si>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</si>
  <si>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</si>
  <si>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</si>
  <si>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</si>
  <si>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</si>
  <si>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</si>
  <si>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</si>
  <si>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</si>
  <si>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</si>
  <si>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</si>
  <si>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</si>
  <si>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</si>
  <si>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</si>
  <si>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</si>
  <si>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</si>
  <si>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</si>
  <si>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</si>
  <si>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</si>
  <si>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</si>
  <si>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</si>
  <si>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</si>
  <si>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</si>
  <si>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</si>
  <si>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</si>
  <si>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</si>
  <si>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</si>
  <si>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</si>
  <si>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</si>
  <si>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</si>
  <si>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</si>
  <si>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</si>
  <si>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</si>
  <si>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</si>
  <si>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</si>
  <si>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</si>
  <si>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</si>
  <si>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</si>
  <si>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</si>
  <si>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</si>
  <si>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</si>
  <si>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</si>
  <si>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</si>
  <si>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</si>
  <si>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</si>
  <si>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</si>
  <si>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</si>
  <si>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</si>
  <si>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</si>
  <si>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</si>
  <si>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</si>
  <si>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 xml:space="preserve">Direct Costs - </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</si>
  <si>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</si>
  <si>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</si>
  <si>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</si>
  <si>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</si>
  <si>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</si>
  <si>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</si>
  <si>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 xml:space="preserve">RIN </t>
  </si>
  <si>
    <t>FY16/17</t>
  </si>
  <si>
    <t>FY15/16</t>
  </si>
  <si>
    <t>FY14/15</t>
  </si>
  <si>
    <t>FY19/20</t>
  </si>
  <si>
    <t>FY20/21</t>
  </si>
  <si>
    <t>FY21/22</t>
  </si>
  <si>
    <t>FY23/24</t>
  </si>
  <si>
    <t>Time on Task (Hours)</t>
  </si>
  <si>
    <t xml:space="preserve">Inspection of service work (by Level 2 ASP's) </t>
  </si>
  <si>
    <t>Inspection of service work (by Level 2 ASP's)  (fixed fee)</t>
  </si>
  <si>
    <t>Inspection of service work - Grade A</t>
  </si>
  <si>
    <t>Inspection of service work - Grade B</t>
  </si>
  <si>
    <t>Inspection of service work - Grade C</t>
  </si>
  <si>
    <t>R2b</t>
  </si>
  <si>
    <t>Inspection of service work (by level 2 ASP's)</t>
  </si>
  <si>
    <t>Per NOSW</t>
  </si>
  <si>
    <t>A</t>
  </si>
  <si>
    <t>B</t>
  </si>
  <si>
    <t>C</t>
  </si>
  <si>
    <t>Bottom Up Estimation</t>
  </si>
  <si>
    <t xml:space="preserve">Existing Service Description (2014 - 19) </t>
  </si>
  <si>
    <t xml:space="preserve">
The inspection by Essential Energy, in accordance with the DTIRIS Accredited Service Provider Scheme of work undertaken by a Level 2 ASP, for the purpose of ensuring the quality of assets to be handed over to Essential Energy.</t>
  </si>
  <si>
    <t>Inspection Services - Private Electrical Installations and ASPs
Inspection of and reinspection by a distributor, for safety purposes, of:
- private electrical wiring work undertaken by an electrical contractor and contestable works undertaken by ASPs.
- the investigation, review and implementation of remedial actions that may lead to corrective and disciplinary action of an ASP due to unsafe practices or substandard workmanship. 
- private inspection of privately owned low voltage or high voltage network infrastructure (i.e. privately owned distribution infrastructure before the meter).</t>
  </si>
  <si>
    <t>RIN</t>
  </si>
  <si>
    <t>ASP Grade</t>
  </si>
  <si>
    <t>Inspection Rate</t>
  </si>
  <si>
    <t>Grade</t>
  </si>
  <si>
    <t>Number of Inspections</t>
  </si>
  <si>
    <t>1 inspection per 25 jobs</t>
  </si>
  <si>
    <t>Each job to be inspected</t>
  </si>
  <si>
    <t>Project Code</t>
  </si>
  <si>
    <t>Projected Volumes for FY2019-24 Regulatory Period</t>
  </si>
  <si>
    <t>FY22/23</t>
  </si>
  <si>
    <t>Operating Costs (on IO's, work orders, cost objects, cost centres)</t>
  </si>
  <si>
    <t>ACSCW 30910</t>
  </si>
  <si>
    <t>ANS P&amp;L</t>
  </si>
  <si>
    <t>Field Officer</t>
  </si>
  <si>
    <t>ACSCW 30910 - Inspection of service work</t>
  </si>
  <si>
    <t>1 inspection per 5 jobs</t>
  </si>
  <si>
    <t>FY17/18</t>
  </si>
  <si>
    <t>FY18/19</t>
  </si>
  <si>
    <t>FY14/15 operating costs  - N/A</t>
  </si>
  <si>
    <t>FY15/16 operating costs  - Actuals</t>
  </si>
  <si>
    <t>FY16/17 operating costs  - Actuals</t>
  </si>
  <si>
    <t>FY17/18 operating costs  - Pro rata based on YTD Dec17 values</t>
  </si>
  <si>
    <t xml:space="preserve">FY18/19 operating costs  - Estimated </t>
  </si>
  <si>
    <t>FY14/15 revenue  - N/A</t>
  </si>
  <si>
    <t>FY15/16 revenue  - Actuals</t>
  </si>
  <si>
    <t>FY16/17 revenue  - Actuals</t>
  </si>
  <si>
    <t>FY17/18 revenue  - Pro rata based on YTD Dec17 values</t>
  </si>
  <si>
    <t xml:space="preserve">FY18/19 revenue  - Estimated </t>
  </si>
  <si>
    <r>
      <rPr>
        <b/>
        <sz val="10"/>
        <color theme="1"/>
        <rFont val="Arial"/>
        <family val="2"/>
      </rPr>
      <t xml:space="preserve">
Inspection of service work (by level 2 ASP's)</t>
    </r>
    <r>
      <rPr>
        <sz val="10"/>
        <color theme="1"/>
        <rFont val="Arial"/>
        <family val="2"/>
      </rPr>
      <t xml:space="preserve">
The inspection by Essential Energy, in accordance with the DTIRIS Accredited Service Provider Scheme of work undertaken by a Level 2 ASP, for the purpose of ensuring the quality of assets to be handed over to Essential Energy.</t>
    </r>
  </si>
  <si>
    <t>Proposed Fee ($2018/19 - Excl GST)</t>
  </si>
  <si>
    <t>Total Direct Costs $2018/19</t>
  </si>
  <si>
    <t>Total Indirect Costs $2018/19</t>
  </si>
  <si>
    <t>TOTAL COSTS $2018/19</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</si>
  <si>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</si>
  <si>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</si>
  <si>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</si>
  <si>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</si>
  <si>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</si>
  <si>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</si>
  <si>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</si>
  <si>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</si>
  <si>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</si>
  <si>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</si>
  <si>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</si>
  <si>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t>
  </si>
  <si>
    <t>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</si>
  <si>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</si>
  <si>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</si>
  <si>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</si>
  <si>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</si>
  <si>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</si>
  <si>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</si>
  <si>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</si>
  <si>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</si>
  <si>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</si>
  <si>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</si>
  <si>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</si>
  <si>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</si>
  <si>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</si>
  <si>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</si>
  <si>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</si>
  <si>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</si>
  <si>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</si>
  <si>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</si>
  <si>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</si>
  <si>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</si>
  <si>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</si>
  <si>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</si>
  <si>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</si>
  <si>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</si>
  <si>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13.2 Inspection of service work (level 2 ASP)</t>
  </si>
  <si>
    <t>Inspection of service work (level 2 ASP) - Grade A</t>
  </si>
  <si>
    <t>Inspection of service work (level 2 ASP) - Grade B</t>
  </si>
  <si>
    <t>Inspection of service work (level 2 ASP) - Grade C</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</si>
  <si>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</si>
  <si>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Historical operating costs referenced from ANS P&amp;L Report.</t>
  </si>
  <si>
    <t>Historical revenue refrenced from ANS P&amp;L Report.</t>
  </si>
  <si>
    <t>Estimates have been provided on the work effort that will be required to complete each service. Forecast volumes based on historical volumes and team feedback.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</si>
</sst>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4" formatCode="_(* #,##0_);_(* \(#,##0\);_(* &quot;-&quot;??_);_(@_)"/>
  </numFmts>
  <fonts count="4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0"/>
      <color theme="0"/>
      <name val="Arial"/>
      <family val="2"/>
    </font>
    <font>
      <sz val="10"/>
      <color theme="0"/>
      <name val="Arial"/>
      <family val="2"/>
    </font>
    <font>
      <sz val="11"/>
      <color theme="1"/>
      <name val="Calibri"/>
      <family val="2"/>
      <scheme val="minor"/>
    </font>
    <font>
      <sz val="10"/>
      <color theme="1"/>
      <name val="Arial"/>
      <family val="2"/>
    </font>
    <font>
      <b/>
      <sz val="10"/>
      <name val="Arial"/>
      <family val="2"/>
    </font>
    <font>
      <b/>
      <sz val="10"/>
      <color theme="1"/>
      <name val="Arial"/>
      <family val="2"/>
    </font>
    <font>
      <sz val="10"/>
      <name val="Arial"/>
      <family val="2"/>
    </font>
    <font>
      <sz val="10"/>
      <color theme="1"/>
      <name val="Arial"/>
      <family val="2"/>
    </font>
    <font>
      <b/>
      <sz val="10"/>
      <color theme="0"/>
      <name val="Arial"/>
      <family val="2"/>
    </font>
    <font>
      <b/>
      <sz val="12"/>
      <color theme="0"/>
      <name val="Arial"/>
      <family val="2"/>
    </font>
    <font>
      <b/>
      <sz val="10"/>
      <name val="Arial"/>
      <family val="2"/>
    </font>
    <font>
      <sz val="10"/>
      <name val="Arial"/>
      <family val="2"/>
    </font>
    <font>
      <sz val="10"/>
      <color theme="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0065A6"/>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5">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style="thin">
        <color theme="0"/>
      </top>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0" fontId="4" fillId="0" borderId="0"/>
  </cellStyleXfs>
  <cellXfs count="307">
    <xf numFmtId="0" fontId="0" fillId="0" borderId="0" xfId="0"/>
    <xf numFmtId="0" fontId="2" fillId="0" borderId="0" xfId="0" applyFont="1"/>
    <xf numFmtId="0" fontId="7" fillId="5" borderId="3" xfId="0" applyFont="1" applyFill="1" applyBorder="1"/>
    <xf numFmtId="0" fontId="2" fillId="4" borderId="4" xfId="0" applyFont="1" applyFill="1" applyBorder="1"/>
    <xf numFmtId="0" fontId="2" fillId="4" borderId="5" xfId="0" applyFont="1" applyFill="1" applyBorder="1"/>
    <xf numFmtId="3" fontId="2" fillId="4" borderId="4" xfId="0" applyNumberFormat="1" applyFont="1" applyFill="1" applyBorder="1"/>
    <xf numFmtId="0" fontId="6" fillId="0" borderId="0" xfId="0" applyFont="1"/>
    <xf numFmtId="0" fontId="7" fillId="5" borderId="6" xfId="0" applyFont="1" applyFill="1" applyBorder="1" applyAlignment="1">
      <alignment horizontal="left"/>
    </xf>
    <xf numFmtId="0" fontId="4" fillId="5" borderId="12" xfId="0" applyFont="1" applyFill="1" applyBorder="1"/>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4" fillId="5" borderId="1" xfId="0" applyFont="1" applyFill="1" applyBorder="1"/>
    <xf numFmtId="168" fontId="7" fillId="5" borderId="9" xfId="2" applyNumberFormat="1" applyFont="1" applyFill="1" applyBorder="1"/>
    <xf numFmtId="168" fontId="7" fillId="5" borderId="10" xfId="2" applyNumberFormat="1" applyFont="1" applyFill="1" applyBorder="1"/>
    <xf numFmtId="0" fontId="8" fillId="8" borderId="0" xfId="0" applyFont="1" applyFill="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2" fillId="0" borderId="0" xfId="0" applyFont="1" applyFill="1" applyAlignment="1">
      <alignment horizontal="left"/>
    </xf>
    <xf numFmtId="0" fontId="11" fillId="0" borderId="0" xfId="0" applyFont="1"/>
    <xf numFmtId="0" fontId="7" fillId="0" borderId="0" xfId="0" applyFont="1" applyFill="1" applyBorder="1"/>
    <xf numFmtId="168" fontId="7" fillId="0" borderId="0" xfId="2" applyNumberFormat="1" applyFont="1" applyFill="1" applyBorder="1"/>
    <xf numFmtId="0" fontId="5" fillId="8" borderId="8" xfId="0" applyFont="1" applyFill="1" applyBorder="1"/>
    <xf numFmtId="0" fontId="7" fillId="5" borderId="10" xfId="0" applyFont="1" applyFill="1" applyBorder="1"/>
    <xf numFmtId="0" fontId="11" fillId="0" borderId="6" xfId="0" applyFont="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7" fillId="5" borderId="4" xfId="0" applyFont="1" applyFill="1" applyBorder="1" applyAlignment="1">
      <alignment horizontal="center"/>
    </xf>
    <xf numFmtId="168" fontId="2" fillId="10" borderId="5" xfId="2" applyNumberFormat="1" applyFont="1" applyFill="1" applyBorder="1" applyAlignment="1">
      <alignment horizontal="center"/>
    </xf>
    <xf numFmtId="3" fontId="2" fillId="10" borderId="4" xfId="0" applyNumberFormat="1" applyFont="1" applyFill="1" applyBorder="1"/>
    <xf numFmtId="168" fontId="7" fillId="11" borderId="9" xfId="2" applyNumberFormat="1" applyFont="1" applyFill="1" applyBorder="1"/>
    <xf numFmtId="0" fontId="7" fillId="0" borderId="0" xfId="0" applyFont="1" applyFill="1" applyBorder="1" applyAlignment="1">
      <alignment horizontal="right"/>
    </xf>
    <xf numFmtId="0" fontId="12" fillId="8" borderId="0" xfId="0" applyFont="1" applyFill="1"/>
    <xf numFmtId="0" fontId="13" fillId="8" borderId="0" xfId="0" applyFont="1" applyFill="1"/>
    <xf numFmtId="0" fontId="14" fillId="0" borderId="0" xfId="0" applyFont="1"/>
    <xf numFmtId="0" fontId="15" fillId="0" borderId="0" xfId="0" applyFont="1"/>
    <xf numFmtId="0" fontId="16" fillId="5" borderId="7" xfId="0" applyFont="1" applyFill="1" applyBorder="1" applyAlignment="1">
      <alignment horizontal="left"/>
    </xf>
    <xf numFmtId="0" fontId="16" fillId="5" borderId="7" xfId="0" applyFont="1" applyFill="1" applyBorder="1" applyAlignment="1">
      <alignment horizontal="center"/>
    </xf>
    <xf numFmtId="0" fontId="16" fillId="5" borderId="8" xfId="0" applyFont="1" applyFill="1" applyBorder="1" applyAlignment="1">
      <alignment horizontal="right"/>
    </xf>
    <xf numFmtId="0" fontId="15" fillId="4" borderId="4" xfId="0" applyFont="1" applyFill="1" applyBorder="1" applyAlignment="1">
      <alignment horizontal="left"/>
    </xf>
    <xf numFmtId="168" fontId="15" fillId="10" borderId="4" xfId="2" applyNumberFormat="1" applyFont="1" applyFill="1" applyBorder="1"/>
    <xf numFmtId="0" fontId="15" fillId="4" borderId="3" xfId="0" applyFont="1" applyFill="1" applyBorder="1"/>
    <xf numFmtId="168" fontId="15" fillId="4" borderId="4" xfId="2" applyNumberFormat="1" applyFont="1" applyFill="1" applyBorder="1"/>
    <xf numFmtId="0" fontId="16" fillId="5" borderId="8" xfId="0" applyFont="1" applyFill="1" applyBorder="1"/>
    <xf numFmtId="0" fontId="16" fillId="5" borderId="0" xfId="0" applyFont="1" applyFill="1" applyBorder="1"/>
    <xf numFmtId="168" fontId="16" fillId="5" borderId="8" xfId="2" applyNumberFormat="1" applyFont="1" applyFill="1" applyBorder="1"/>
    <xf numFmtId="3" fontId="15" fillId="10" borderId="4" xfId="0" applyNumberFormat="1" applyFont="1" applyFill="1" applyBorder="1"/>
    <xf numFmtId="0" fontId="15" fillId="4" borderId="5" xfId="0" applyFont="1" applyFill="1" applyBorder="1"/>
    <xf numFmtId="3" fontId="15" fillId="4" borderId="4" xfId="0" applyNumberFormat="1" applyFont="1" applyFill="1" applyBorder="1"/>
    <xf numFmtId="3" fontId="16" fillId="5" borderId="8" xfId="0" applyNumberFormat="1" applyFont="1" applyFill="1" applyBorder="1"/>
    <xf numFmtId="0" fontId="17" fillId="0" borderId="0" xfId="0" applyFont="1"/>
    <xf numFmtId="0" fontId="16" fillId="5" borderId="6" xfId="0" applyFont="1" applyFill="1" applyBorder="1" applyAlignment="1">
      <alignment horizontal="left"/>
    </xf>
    <xf numFmtId="0" fontId="16" fillId="5" borderId="12" xfId="0" applyFont="1" applyFill="1" applyBorder="1"/>
    <xf numFmtId="0" fontId="18" fillId="5" borderId="12" xfId="0" applyFont="1" applyFill="1" applyBorder="1"/>
    <xf numFmtId="0" fontId="15" fillId="4" borderId="0" xfId="0" quotePrefix="1" applyFont="1" applyFill="1" applyBorder="1" applyAlignment="1">
      <alignment vertical="top"/>
    </xf>
    <xf numFmtId="0" fontId="15" fillId="4" borderId="0" xfId="0" applyFont="1" applyFill="1" applyBorder="1" applyAlignment="1">
      <alignment vertical="top"/>
    </xf>
    <xf numFmtId="0" fontId="19" fillId="0" borderId="0" xfId="0" applyFont="1"/>
    <xf numFmtId="0" fontId="21" fillId="8" borderId="8" xfId="0" applyNumberFormat="1" applyFont="1" applyFill="1" applyBorder="1" applyAlignment="1">
      <alignment horizontal="left"/>
    </xf>
    <xf numFmtId="0" fontId="20" fillId="8" borderId="0" xfId="0" applyFont="1" applyFill="1" applyAlignment="1">
      <alignment horizontal="center"/>
    </xf>
    <xf numFmtId="2" fontId="20" fillId="8" borderId="0" xfId="0" applyNumberFormat="1" applyFont="1" applyFill="1" applyAlignment="1">
      <alignment horizontal="center"/>
    </xf>
    <xf numFmtId="1" fontId="20" fillId="8" borderId="0" xfId="0" applyNumberFormat="1" applyFont="1" applyFill="1" applyAlignment="1">
      <alignment horizontal="left"/>
    </xf>
    <xf numFmtId="2" fontId="20" fillId="8" borderId="0" xfId="0" applyNumberFormat="1" applyFont="1" applyFill="1" applyAlignment="1">
      <alignment horizontal="left"/>
    </xf>
    <xf numFmtId="0" fontId="19" fillId="0" borderId="0" xfId="0" applyFont="1" applyFill="1"/>
    <xf numFmtId="0" fontId="20" fillId="0" borderId="0" xfId="0" applyFont="1" applyFill="1" applyAlignment="1">
      <alignment horizontal="left"/>
    </xf>
    <xf numFmtId="0" fontId="20" fillId="0" borderId="0" xfId="0" applyFont="1" applyFill="1" applyAlignment="1">
      <alignment horizontal="center"/>
    </xf>
    <xf numFmtId="2" fontId="20" fillId="0" borderId="0" xfId="0" applyNumberFormat="1" applyFont="1" applyFill="1" applyAlignment="1">
      <alignment horizontal="center"/>
    </xf>
    <xf numFmtId="1" fontId="20" fillId="0" borderId="0" xfId="0" applyNumberFormat="1" applyFont="1" applyFill="1" applyAlignment="1">
      <alignment horizontal="left"/>
    </xf>
    <xf numFmtId="2" fontId="20" fillId="0" borderId="0" xfId="0" applyNumberFormat="1" applyFont="1" applyFill="1" applyAlignment="1">
      <alignment horizontal="left"/>
    </xf>
    <xf numFmtId="0" fontId="20" fillId="8" borderId="9" xfId="0" applyFont="1" applyFill="1" applyBorder="1" applyAlignment="1">
      <alignment horizontal="center" vertical="center"/>
    </xf>
    <xf numFmtId="0" fontId="19" fillId="0" borderId="8" xfId="0" applyFont="1" applyBorder="1"/>
    <xf numFmtId="170" fontId="22" fillId="9" borderId="0" xfId="0" applyNumberFormat="1" applyFont="1" applyFill="1" applyBorder="1" applyAlignment="1">
      <alignment horizontal="left"/>
    </xf>
    <xf numFmtId="0" fontId="23" fillId="10" borderId="4" xfId="0" applyFont="1" applyFill="1" applyBorder="1" applyAlignment="1">
      <alignment horizontal="left" vertical="center"/>
    </xf>
    <xf numFmtId="0" fontId="23" fillId="10" borderId="4" xfId="0" applyFont="1" applyFill="1" applyBorder="1" applyAlignment="1">
      <alignment horizontal="center"/>
    </xf>
    <xf numFmtId="1" fontId="23" fillId="10" borderId="10" xfId="0" applyNumberFormat="1" applyFont="1" applyFill="1" applyBorder="1" applyAlignment="1">
      <alignment horizontal="center"/>
    </xf>
    <xf numFmtId="2" fontId="23" fillId="10" borderId="10" xfId="3" applyNumberFormat="1" applyFont="1" applyFill="1" applyBorder="1" applyAlignment="1">
      <alignment horizontal="center"/>
    </xf>
    <xf numFmtId="2" fontId="23" fillId="10" borderId="9" xfId="0" applyNumberFormat="1" applyFont="1" applyFill="1" applyBorder="1" applyAlignment="1">
      <alignment horizontal="center"/>
    </xf>
    <xf numFmtId="0" fontId="19" fillId="0" borderId="6" xfId="0" applyFont="1" applyBorder="1"/>
    <xf numFmtId="2" fontId="23" fillId="10" borderId="4" xfId="0" applyNumberFormat="1" applyFont="1" applyFill="1" applyBorder="1" applyAlignment="1">
      <alignment horizontal="center"/>
    </xf>
    <xf numFmtId="2" fontId="22" fillId="11" borderId="4" xfId="0" applyNumberFormat="1" applyFont="1" applyFill="1" applyBorder="1" applyAlignment="1">
      <alignment horizontal="center"/>
    </xf>
    <xf numFmtId="0" fontId="23" fillId="11" borderId="9" xfId="0" applyFont="1" applyFill="1" applyBorder="1"/>
    <xf numFmtId="170" fontId="22" fillId="11" borderId="4" xfId="0" applyNumberFormat="1" applyFont="1" applyFill="1" applyBorder="1" applyAlignment="1">
      <alignment horizontal="center"/>
    </xf>
    <xf numFmtId="0" fontId="24" fillId="0" borderId="0" xfId="0" applyFont="1"/>
    <xf numFmtId="0" fontId="24" fillId="0" borderId="0" xfId="0" applyFont="1" applyAlignment="1">
      <alignment horizontal="center"/>
    </xf>
    <xf numFmtId="2" fontId="24" fillId="0" borderId="0" xfId="0" applyNumberFormat="1" applyFont="1" applyBorder="1" applyAlignment="1">
      <alignment horizontal="center"/>
    </xf>
    <xf numFmtId="1" fontId="24" fillId="0" borderId="0" xfId="0" applyNumberFormat="1" applyFont="1"/>
    <xf numFmtId="2" fontId="24" fillId="0" borderId="0" xfId="0" applyNumberFormat="1" applyFont="1" applyBorder="1"/>
    <xf numFmtId="0" fontId="24" fillId="0" borderId="2" xfId="0" applyFont="1" applyBorder="1"/>
    <xf numFmtId="170" fontId="24" fillId="0" borderId="1" xfId="0" applyNumberFormat="1" applyFont="1" applyBorder="1" applyAlignment="1">
      <alignment horizontal="center"/>
    </xf>
    <xf numFmtId="0" fontId="19" fillId="0" borderId="0" xfId="0" applyFont="1" applyAlignment="1">
      <alignment horizontal="center"/>
    </xf>
    <xf numFmtId="2" fontId="19" fillId="0" borderId="0" xfId="0" applyNumberFormat="1" applyFont="1" applyAlignment="1">
      <alignment horizontal="center"/>
    </xf>
    <xf numFmtId="1" fontId="19" fillId="0" borderId="0" xfId="0" applyNumberFormat="1" applyFont="1"/>
    <xf numFmtId="2" fontId="19" fillId="0" borderId="0" xfId="0" applyNumberFormat="1" applyFont="1"/>
    <xf numFmtId="170" fontId="19" fillId="0" borderId="0" xfId="0" applyNumberFormat="1" applyFont="1" applyAlignment="1">
      <alignment horizontal="center"/>
    </xf>
    <xf numFmtId="0" fontId="19" fillId="0" borderId="11" xfId="0" applyFont="1" applyBorder="1"/>
    <xf numFmtId="170" fontId="22" fillId="9" borderId="4" xfId="0" applyNumberFormat="1" applyFont="1" applyFill="1" applyBorder="1" applyAlignment="1"/>
    <xf numFmtId="0" fontId="22" fillId="11" borderId="5" xfId="0" applyFont="1" applyFill="1" applyBorder="1" applyAlignment="1">
      <alignment vertical="center"/>
    </xf>
    <xf numFmtId="0" fontId="22" fillId="11" borderId="12" xfId="0" applyFont="1" applyFill="1" applyBorder="1" applyAlignment="1">
      <alignment vertical="center"/>
    </xf>
    <xf numFmtId="0" fontId="9" fillId="4" borderId="0" xfId="0" applyFont="1" applyFill="1" applyBorder="1" applyAlignment="1">
      <alignment horizontal="left" vertical="top" wrapText="1"/>
    </xf>
    <xf numFmtId="0" fontId="7" fillId="5" borderId="5" xfId="0" applyFont="1" applyFill="1" applyBorder="1" applyAlignment="1">
      <alignment horizontal="center"/>
    </xf>
    <xf numFmtId="0" fontId="9" fillId="4" borderId="10" xfId="0" applyFont="1" applyFill="1" applyBorder="1" applyAlignment="1">
      <alignment vertical="top" wrapText="1"/>
    </xf>
    <xf numFmtId="0" fontId="9" fillId="4" borderId="1" xfId="0" applyFont="1" applyFill="1" applyBorder="1" applyAlignment="1">
      <alignment vertical="top" wrapText="1"/>
    </xf>
    <xf numFmtId="0" fontId="9" fillId="4" borderId="8" xfId="0" applyFont="1" applyFill="1" applyBorder="1" applyAlignment="1">
      <alignment vertical="top" wrapText="1"/>
    </xf>
    <xf numFmtId="0" fontId="9" fillId="4" borderId="0" xfId="0" applyFont="1" applyFill="1" applyBorder="1" applyAlignment="1">
      <alignment vertical="top" wrapText="1"/>
    </xf>
    <xf numFmtId="0" fontId="25" fillId="8" borderId="0" xfId="0" applyFont="1" applyFill="1"/>
    <xf numFmtId="0" fontId="26" fillId="8" borderId="0" xfId="0" applyFont="1" applyFill="1"/>
    <xf numFmtId="0" fontId="27" fillId="0" borderId="0" xfId="0" applyFont="1"/>
    <xf numFmtId="0" fontId="28" fillId="0" borderId="0" xfId="0" applyFont="1"/>
    <xf numFmtId="0" fontId="28" fillId="10" borderId="4" xfId="0" applyFont="1" applyFill="1" applyBorder="1" applyAlignment="1">
      <alignment horizontal="left"/>
    </xf>
    <xf numFmtId="0" fontId="28" fillId="10" borderId="4" xfId="0" applyFont="1" applyFill="1" applyBorder="1" applyAlignment="1">
      <alignment wrapText="1"/>
    </xf>
    <xf numFmtId="168" fontId="28" fillId="10" borderId="4" xfId="2" applyNumberFormat="1" applyFont="1" applyFill="1" applyBorder="1"/>
    <xf numFmtId="0" fontId="28" fillId="10" borderId="4" xfId="0" applyFont="1" applyFill="1" applyBorder="1"/>
    <xf numFmtId="3" fontId="28" fillId="10" borderId="4" xfId="0" applyNumberFormat="1" applyFont="1" applyFill="1" applyBorder="1"/>
    <xf numFmtId="3" fontId="28" fillId="4" borderId="4" xfId="0" applyNumberFormat="1" applyFont="1" applyFill="1" applyBorder="1"/>
    <xf numFmtId="0" fontId="30" fillId="0" borderId="0" xfId="0" applyFont="1"/>
    <xf numFmtId="0" fontId="29" fillId="5" borderId="6" xfId="0" applyFont="1" applyFill="1" applyBorder="1" applyAlignment="1">
      <alignment horizontal="left"/>
    </xf>
    <xf numFmtId="0" fontId="31" fillId="4" borderId="1" xfId="0" applyFont="1" applyFill="1" applyBorder="1" applyAlignment="1">
      <alignment vertical="top" wrapText="1"/>
    </xf>
    <xf numFmtId="0" fontId="31" fillId="4" borderId="0" xfId="0" applyFont="1" applyFill="1" applyBorder="1" applyAlignment="1">
      <alignment vertical="top" wrapText="1"/>
    </xf>
    <xf numFmtId="0" fontId="29" fillId="5" borderId="12" xfId="0" applyFont="1" applyFill="1" applyBorder="1"/>
    <xf numFmtId="0" fontId="32" fillId="5" borderId="12" xfId="0" applyFont="1" applyFill="1" applyBorder="1"/>
    <xf numFmtId="0" fontId="28" fillId="4" borderId="0" xfId="0" quotePrefix="1" applyFont="1" applyFill="1" applyBorder="1" applyAlignment="1">
      <alignment vertical="top"/>
    </xf>
    <xf numFmtId="0" fontId="28" fillId="4" borderId="0" xfId="0" applyFont="1" applyFill="1" applyBorder="1" applyAlignment="1">
      <alignment vertical="top"/>
    </xf>
    <xf numFmtId="0" fontId="7" fillId="5" borderId="4" xfId="0" applyFont="1" applyFill="1" applyBorder="1" applyAlignment="1">
      <alignment horizontal="left"/>
    </xf>
    <xf numFmtId="0" fontId="7" fillId="5" borderId="4" xfId="0" applyFont="1" applyFill="1" applyBorder="1" applyAlignment="1">
      <alignment horizontal="right"/>
    </xf>
    <xf numFmtId="0" fontId="2" fillId="4" borderId="4" xfId="0" quotePrefix="1" applyFont="1" applyFill="1" applyBorder="1"/>
    <xf numFmtId="0" fontId="7" fillId="11" borderId="4" xfId="0" applyFont="1" applyFill="1" applyBorder="1"/>
    <xf numFmtId="3" fontId="7" fillId="5" borderId="4" xfId="0" applyNumberFormat="1" applyFont="1" applyFill="1" applyBorder="1"/>
    <xf numFmtId="0" fontId="29" fillId="11" borderId="4" xfId="0" applyFont="1" applyFill="1" applyBorder="1" applyAlignment="1">
      <alignment horizontal="left"/>
    </xf>
    <xf numFmtId="0" fontId="29" fillId="11" borderId="4" xfId="0" applyFont="1" applyFill="1" applyBorder="1" applyAlignment="1">
      <alignment horizontal="center"/>
    </xf>
    <xf numFmtId="0" fontId="29" fillId="11" borderId="4" xfId="0" applyFont="1" applyFill="1" applyBorder="1" applyAlignment="1">
      <alignment horizontal="right"/>
    </xf>
    <xf numFmtId="0" fontId="28" fillId="4" borderId="4" xfId="0" applyFont="1" applyFill="1" applyBorder="1"/>
    <xf numFmtId="0" fontId="28" fillId="4" borderId="4" xfId="0" quotePrefix="1" applyFont="1" applyFill="1" applyBorder="1"/>
    <xf numFmtId="0" fontId="29" fillId="11" borderId="4" xfId="0" applyFont="1" applyFill="1" applyBorder="1"/>
    <xf numFmtId="0" fontId="29" fillId="5" borderId="4" xfId="0" applyFont="1" applyFill="1" applyBorder="1"/>
    <xf numFmtId="3" fontId="29" fillId="5" borderId="4" xfId="0" applyNumberFormat="1" applyFont="1" applyFill="1" applyBorder="1"/>
    <xf numFmtId="168" fontId="29" fillId="5" borderId="4" xfId="2" applyNumberFormat="1" applyFont="1" applyFill="1" applyBorder="1"/>
    <xf numFmtId="0" fontId="33" fillId="8" borderId="11" xfId="0" applyFont="1" applyFill="1" applyBorder="1"/>
    <xf numFmtId="0" fontId="34" fillId="8" borderId="0" xfId="0" applyFont="1" applyFill="1"/>
    <xf numFmtId="0" fontId="35" fillId="0" borderId="0" xfId="0" applyFont="1"/>
    <xf numFmtId="0" fontId="35" fillId="0" borderId="0" xfId="0" applyFont="1" applyFill="1"/>
    <xf numFmtId="0" fontId="36" fillId="9" borderId="4" xfId="0" applyFont="1" applyFill="1" applyBorder="1"/>
    <xf numFmtId="0" fontId="35" fillId="6" borderId="0" xfId="0" applyFont="1" applyFill="1"/>
    <xf numFmtId="0" fontId="36" fillId="9" borderId="9" xfId="0" applyFont="1" applyFill="1" applyBorder="1"/>
    <xf numFmtId="0" fontId="38" fillId="7" borderId="0" xfId="0" applyFont="1" applyFill="1" applyBorder="1" applyAlignment="1">
      <alignment horizontal="center" vertical="center" wrapText="1"/>
    </xf>
    <xf numFmtId="0" fontId="36" fillId="9" borderId="5" xfId="0" applyFont="1" applyFill="1" applyBorder="1"/>
    <xf numFmtId="0" fontId="38" fillId="2" borderId="4" xfId="0" applyFont="1" applyFill="1" applyBorder="1" applyAlignment="1">
      <alignment horizontal="center" vertical="center"/>
    </xf>
    <xf numFmtId="0" fontId="39" fillId="7" borderId="0" xfId="0" applyFont="1" applyFill="1" applyBorder="1" applyAlignment="1">
      <alignment horizontal="center" vertical="center"/>
    </xf>
    <xf numFmtId="0" fontId="36" fillId="9" borderId="10" xfId="0" applyFont="1" applyFill="1" applyBorder="1"/>
    <xf numFmtId="0" fontId="39" fillId="2" borderId="4" xfId="0" applyFont="1" applyFill="1" applyBorder="1" applyAlignment="1">
      <alignment horizontal="center" vertical="center"/>
    </xf>
    <xf numFmtId="0" fontId="36" fillId="9" borderId="10" xfId="0" applyFont="1" applyFill="1" applyBorder="1" applyAlignment="1">
      <alignment vertical="center"/>
    </xf>
    <xf numFmtId="170" fontId="35" fillId="7" borderId="4" xfId="0" applyNumberFormat="1" applyFont="1" applyFill="1" applyBorder="1" applyAlignment="1">
      <alignment horizontal="center"/>
    </xf>
    <xf numFmtId="170" fontId="35" fillId="7" borderId="4" xfId="0" applyNumberFormat="1" applyFont="1" applyFill="1" applyBorder="1" applyAlignment="1">
      <alignment horizontal="center" vertical="center"/>
    </xf>
    <xf numFmtId="0" fontId="35" fillId="7" borderId="0" xfId="0" applyFont="1" applyFill="1" applyBorder="1" applyAlignment="1">
      <alignment horizontal="center" vertical="center"/>
    </xf>
    <xf numFmtId="170" fontId="35" fillId="3" borderId="4" xfId="0" applyNumberFormat="1" applyFont="1" applyFill="1" applyBorder="1" applyAlignment="1">
      <alignment horizontal="center"/>
    </xf>
    <xf numFmtId="170" fontId="35" fillId="3" borderId="4" xfId="0" applyNumberFormat="1" applyFont="1" applyFill="1" applyBorder="1" applyAlignment="1">
      <alignment horizontal="center" vertical="center"/>
    </xf>
    <xf numFmtId="0" fontId="36" fillId="9" borderId="8" xfId="0" applyFont="1" applyFill="1" applyBorder="1" applyAlignment="1">
      <alignment horizontal="left" vertical="center"/>
    </xf>
    <xf numFmtId="0" fontId="37" fillId="7" borderId="0" xfId="0" applyFont="1" applyFill="1" applyBorder="1" applyAlignment="1">
      <alignment horizontal="left"/>
    </xf>
    <xf numFmtId="0" fontId="33" fillId="8" borderId="5" xfId="0" applyFont="1" applyFill="1" applyBorder="1"/>
    <xf numFmtId="0" fontId="34" fillId="8" borderId="2" xfId="0" applyFont="1" applyFill="1" applyBorder="1"/>
    <xf numFmtId="0" fontId="34" fillId="8" borderId="3" xfId="0" applyFont="1" applyFill="1" applyBorder="1"/>
    <xf numFmtId="0" fontId="35" fillId="7" borderId="0" xfId="0" applyFont="1" applyFill="1" applyBorder="1" applyAlignment="1">
      <alignment horizontal="left" vertical="top" wrapText="1"/>
    </xf>
    <xf numFmtId="0" fontId="33" fillId="8" borderId="0" xfId="0" applyFont="1" applyFill="1"/>
    <xf numFmtId="0" fontId="35" fillId="7" borderId="0" xfId="0" applyFont="1" applyFill="1" applyBorder="1" applyAlignment="1">
      <alignment horizontal="left"/>
    </xf>
    <xf numFmtId="0" fontId="35" fillId="0" borderId="0" xfId="0" applyFont="1" applyAlignment="1">
      <alignment horizontal="left"/>
    </xf>
    <xf numFmtId="0" fontId="35" fillId="7" borderId="0" xfId="0" applyFont="1" applyFill="1" applyBorder="1" applyAlignment="1">
      <alignment horizontal="left" wrapText="1"/>
    </xf>
    <xf numFmtId="0" fontId="35" fillId="0" borderId="0" xfId="0" applyFont="1" applyFill="1" applyBorder="1" applyAlignment="1">
      <alignment horizontal="left"/>
    </xf>
    <xf numFmtId="0" fontId="36" fillId="2" borderId="3" xfId="0" applyFont="1" applyFill="1" applyBorder="1"/>
    <xf numFmtId="0" fontId="35" fillId="7" borderId="0" xfId="0" applyFont="1" applyFill="1" applyAlignment="1">
      <alignment horizontal="left"/>
    </xf>
    <xf numFmtId="0" fontId="36" fillId="2" borderId="1" xfId="0" applyFont="1" applyFill="1" applyBorder="1"/>
    <xf numFmtId="0" fontId="36" fillId="9" borderId="6" xfId="0" applyFont="1" applyFill="1" applyBorder="1" applyAlignment="1">
      <alignment horizontal="left"/>
    </xf>
    <xf numFmtId="0" fontId="36" fillId="9" borderId="7" xfId="0" applyFont="1" applyFill="1" applyBorder="1" applyAlignment="1">
      <alignment horizontal="right"/>
    </xf>
    <xf numFmtId="0" fontId="36" fillId="9" borderId="8" xfId="0" applyFont="1" applyFill="1" applyBorder="1" applyAlignment="1">
      <alignment horizontal="right"/>
    </xf>
    <xf numFmtId="168" fontId="40" fillId="0" borderId="0" xfId="2" applyNumberFormat="1" applyFont="1"/>
    <xf numFmtId="168" fontId="36" fillId="2" borderId="7" xfId="2" applyNumberFormat="1" applyFont="1" applyFill="1" applyBorder="1"/>
    <xf numFmtId="10" fontId="35" fillId="0" borderId="0" xfId="1" applyNumberFormat="1" applyFont="1"/>
    <xf numFmtId="10" fontId="35" fillId="0" borderId="0" xfId="0" applyNumberFormat="1" applyFont="1"/>
    <xf numFmtId="171" fontId="35" fillId="0" borderId="0" xfId="1" applyNumberFormat="1" applyFont="1"/>
    <xf numFmtId="0" fontId="33" fillId="8" borderId="6" xfId="0" applyFont="1" applyFill="1" applyBorder="1" applyAlignment="1">
      <alignment horizontal="left"/>
    </xf>
    <xf numFmtId="0" fontId="37" fillId="0" borderId="0" xfId="0" applyFont="1"/>
    <xf numFmtId="0" fontId="36" fillId="2" borderId="6" xfId="0" applyFont="1" applyFill="1" applyBorder="1" applyAlignment="1">
      <alignment horizontal="left"/>
    </xf>
    <xf numFmtId="0" fontId="36" fillId="2" borderId="7" xfId="0" applyFont="1" applyFill="1" applyBorder="1" applyAlignment="1">
      <alignment horizontal="right"/>
    </xf>
    <xf numFmtId="0" fontId="36" fillId="2" borderId="8" xfId="0" applyFont="1" applyFill="1" applyBorder="1" applyAlignment="1">
      <alignment horizontal="right"/>
    </xf>
    <xf numFmtId="169" fontId="40" fillId="0" borderId="0" xfId="3" applyNumberFormat="1" applyFont="1" applyAlignment="1"/>
    <xf numFmtId="172" fontId="36" fillId="2" borderId="7" xfId="2" applyNumberFormat="1" applyFont="1" applyFill="1" applyBorder="1" applyAlignment="1"/>
    <xf numFmtId="169" fontId="41" fillId="0" borderId="0" xfId="3" applyNumberFormat="1" applyFont="1" applyAlignment="1">
      <alignment horizontal="right"/>
    </xf>
    <xf numFmtId="169" fontId="41" fillId="0" borderId="0" xfId="3" applyNumberFormat="1" applyFont="1" applyAlignment="1">
      <alignment horizontal="center" vertical="center"/>
    </xf>
    <xf numFmtId="0" fontId="7" fillId="9" borderId="4" xfId="0" applyFont="1" applyFill="1" applyBorder="1" applyAlignment="1">
      <alignment vertical="center"/>
    </xf>
    <xf numFmtId="0" fontId="7" fillId="2" borderId="6" xfId="0" applyFont="1" applyFill="1" applyBorder="1"/>
    <xf numFmtId="2" fontId="22" fillId="11" borderId="9" xfId="0" applyNumberFormat="1" applyFont="1" applyFill="1" applyBorder="1" applyAlignment="1">
      <alignment horizontal="center"/>
    </xf>
    <xf numFmtId="2" fontId="20" fillId="8" borderId="9" xfId="0" applyNumberFormat="1" applyFont="1" applyFill="1" applyBorder="1" applyAlignment="1">
      <alignment horizontal="center" vertical="center" wrapText="1"/>
    </xf>
    <xf numFmtId="1" fontId="20" fillId="8" borderId="9" xfId="0" applyNumberFormat="1" applyFont="1" applyFill="1" applyBorder="1" applyAlignment="1">
      <alignment horizontal="center" vertical="center" wrapText="1"/>
    </xf>
    <xf numFmtId="0" fontId="23" fillId="10" borderId="14" xfId="0" applyFont="1" applyFill="1" applyBorder="1" applyAlignment="1">
      <alignment horizontal="left" vertical="center"/>
    </xf>
    <xf numFmtId="0" fontId="23" fillId="10" borderId="14" xfId="0" applyFont="1" applyFill="1" applyBorder="1" applyAlignment="1">
      <alignment horizontal="center"/>
    </xf>
    <xf numFmtId="2" fontId="23" fillId="10" borderId="6" xfId="0" applyNumberFormat="1" applyFont="1" applyFill="1" applyBorder="1" applyAlignment="1">
      <alignment horizontal="center"/>
    </xf>
    <xf numFmtId="1" fontId="23" fillId="10" borderId="8" xfId="0" applyNumberFormat="1" applyFont="1" applyFill="1" applyBorder="1" applyAlignment="1">
      <alignment horizontal="center"/>
    </xf>
    <xf numFmtId="2" fontId="23" fillId="10" borderId="8" xfId="3" applyNumberFormat="1" applyFont="1" applyFill="1" applyBorder="1" applyAlignment="1">
      <alignment horizontal="center"/>
    </xf>
    <xf numFmtId="170" fontId="22" fillId="9" borderId="5" xfId="0" applyNumberFormat="1" applyFont="1" applyFill="1" applyBorder="1" applyAlignment="1"/>
    <xf numFmtId="170" fontId="22" fillId="9" borderId="2" xfId="0" applyNumberFormat="1" applyFont="1" applyFill="1" applyBorder="1" applyAlignment="1"/>
    <xf numFmtId="0" fontId="20" fillId="8" borderId="8" xfId="0" applyFont="1" applyFill="1" applyBorder="1" applyAlignment="1"/>
    <xf numFmtId="0" fontId="20" fillId="8" borderId="0" xfId="0" applyFont="1" applyFill="1" applyBorder="1" applyAlignment="1"/>
    <xf numFmtId="2"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2" fontId="4" fillId="10" borderId="4" xfId="3" applyNumberFormat="1" applyFont="1" applyFill="1" applyBorder="1" applyAlignment="1">
      <alignment horizontal="center"/>
    </xf>
    <xf numFmtId="0" fontId="19" fillId="0" borderId="0" xfId="0" applyFont="1" applyBorder="1"/>
    <xf numFmtId="170" fontId="22" fillId="9" borderId="1" xfId="0" applyNumberFormat="1" applyFont="1" applyFill="1" applyBorder="1" applyAlignment="1"/>
    <xf numFmtId="170" fontId="22" fillId="9" borderId="13" xfId="0" applyNumberFormat="1" applyFont="1" applyFill="1" applyBorder="1" applyAlignment="1"/>
    <xf numFmtId="1" fontId="4" fillId="10" borderId="4" xfId="3" applyNumberFormat="1" applyFont="1" applyFill="1" applyBorder="1" applyAlignment="1">
      <alignment horizontal="center"/>
    </xf>
    <xf numFmtId="168" fontId="6" fillId="11" borderId="5" xfId="2" applyNumberFormat="1" applyFont="1" applyFill="1" applyBorder="1"/>
    <xf numFmtId="3" fontId="6" fillId="11" borderId="4" xfId="0" applyNumberFormat="1" applyFont="1" applyFill="1" applyBorder="1"/>
    <xf numFmtId="168" fontId="30" fillId="11" borderId="4" xfId="2" applyNumberFormat="1" applyFont="1" applyFill="1" applyBorder="1"/>
    <xf numFmtId="3" fontId="30" fillId="11" borderId="4" xfId="0" applyNumberFormat="1" applyFont="1" applyFill="1" applyBorder="1"/>
    <xf numFmtId="168" fontId="17" fillId="11" borderId="5" xfId="2" applyNumberFormat="1" applyFont="1" applyFill="1" applyBorder="1"/>
    <xf numFmtId="3" fontId="17" fillId="11" borderId="10" xfId="0" applyNumberFormat="1" applyFont="1" applyFill="1" applyBorder="1"/>
    <xf numFmtId="3" fontId="17" fillId="11" borderId="5" xfId="0" applyNumberFormat="1" applyFont="1" applyFill="1" applyBorder="1"/>
    <xf numFmtId="0" fontId="5" fillId="8" borderId="12" xfId="0" applyFont="1" applyFill="1" applyBorder="1"/>
    <xf numFmtId="0" fontId="7" fillId="5" borderId="7" xfId="0" applyFont="1" applyFill="1" applyBorder="1" applyAlignment="1">
      <alignment horizontal="center"/>
    </xf>
    <xf numFmtId="0" fontId="7" fillId="5" borderId="8" xfId="0" applyFont="1" applyFill="1" applyBorder="1" applyAlignment="1">
      <alignment horizontal="center"/>
    </xf>
    <xf numFmtId="0" fontId="42" fillId="0" borderId="0" xfId="0" applyFont="1"/>
    <xf numFmtId="0" fontId="2" fillId="4" borderId="3" xfId="0" applyFont="1" applyFill="1" applyBorder="1" applyAlignment="1">
      <alignment horizontal="left" indent="1"/>
    </xf>
    <xf numFmtId="0" fontId="6" fillId="4" borderId="4" xfId="0" applyFont="1" applyFill="1" applyBorder="1"/>
    <xf numFmtId="168" fontId="6" fillId="5" borderId="5" xfId="2" applyNumberFormat="1" applyFont="1" applyFill="1" applyBorder="1" applyAlignment="1">
      <alignment horizontal="center"/>
    </xf>
    <xf numFmtId="0" fontId="6" fillId="4" borderId="5" xfId="0" applyFont="1" applyFill="1" applyBorder="1"/>
    <xf numFmtId="0" fontId="6" fillId="4" borderId="3" xfId="0" applyFont="1" applyFill="1" applyBorder="1"/>
    <xf numFmtId="168" fontId="6" fillId="10" borderId="5" xfId="2" applyNumberFormat="1" applyFont="1" applyFill="1" applyBorder="1" applyAlignment="1">
      <alignment horizontal="center"/>
    </xf>
    <xf numFmtId="0" fontId="2" fillId="4" borderId="3" xfId="0" applyFont="1" applyFill="1" applyBorder="1"/>
    <xf numFmtId="0" fontId="7" fillId="5" borderId="1" xfId="0" applyFont="1" applyFill="1" applyBorder="1"/>
    <xf numFmtId="10" fontId="0" fillId="0" borderId="0" xfId="1" applyNumberFormat="1" applyFont="1"/>
    <xf numFmtId="10" fontId="0" fillId="0" borderId="0" xfId="0" applyNumberFormat="1"/>
    <xf numFmtId="0" fontId="43" fillId="0" borderId="0" xfId="0" applyFont="1"/>
    <xf numFmtId="167" fontId="5" fillId="15" borderId="4" xfId="3" applyFont="1" applyFill="1" applyBorder="1" applyAlignment="1">
      <alignment horizontal="left"/>
    </xf>
    <xf numFmtId="167" fontId="5" fillId="15" borderId="4" xfId="3" applyFont="1" applyFill="1" applyBorder="1" applyAlignment="1">
      <alignment horizontal="center"/>
    </xf>
    <xf numFmtId="167" fontId="2" fillId="5" borderId="4" xfId="3" applyFont="1" applyFill="1" applyBorder="1" applyAlignment="1">
      <alignment horizontal="left" indent="2"/>
    </xf>
    <xf numFmtId="167" fontId="2" fillId="5" borderId="4" xfId="3" applyFont="1" applyFill="1" applyBorder="1"/>
    <xf numFmtId="174" fontId="2" fillId="5" borderId="4" xfId="3" applyNumberFormat="1" applyFont="1" applyFill="1" applyBorder="1"/>
    <xf numFmtId="167" fontId="6" fillId="5" borderId="4" xfId="3" applyFont="1" applyFill="1" applyBorder="1"/>
    <xf numFmtId="174"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44" fillId="4" borderId="5" xfId="0" applyFont="1" applyFill="1" applyBorder="1"/>
    <xf numFmtId="0" fontId="2" fillId="4" borderId="4" xfId="0" applyFont="1" applyFill="1" applyBorder="1" applyAlignment="1">
      <alignment horizontal="left"/>
    </xf>
    <xf numFmtId="167" fontId="45" fillId="10" borderId="4" xfId="3" applyFont="1" applyFill="1" applyBorder="1"/>
    <xf numFmtId="167" fontId="2" fillId="10" borderId="4" xfId="3" applyFont="1" applyFill="1" applyBorder="1"/>
    <xf numFmtId="167" fontId="6" fillId="5" borderId="4" xfId="3" applyFont="1" applyFill="1" applyBorder="1" applyAlignment="1">
      <alignment horizontal="left"/>
    </xf>
    <xf numFmtId="167" fontId="45" fillId="5" borderId="4" xfId="3" applyFont="1" applyFill="1" applyBorder="1"/>
    <xf numFmtId="0" fontId="6" fillId="4" borderId="4" xfId="0" applyFont="1" applyFill="1" applyBorder="1" applyAlignment="1">
      <alignment horizontal="left"/>
    </xf>
    <xf numFmtId="167" fontId="46" fillId="10" borderId="4" xfId="3" applyFont="1" applyFill="1" applyBorder="1"/>
    <xf numFmtId="167" fontId="6" fillId="10" borderId="4" xfId="3" applyFont="1" applyFill="1" applyBorder="1"/>
    <xf numFmtId="0" fontId="2" fillId="4" borderId="7" xfId="0" applyFont="1" applyFill="1" applyBorder="1" applyAlignment="1">
      <alignment horizontal="left"/>
    </xf>
    <xf numFmtId="174" fontId="2" fillId="10" borderId="4" xfId="3" applyNumberFormat="1" applyFont="1" applyFill="1" applyBorder="1"/>
    <xf numFmtId="170" fontId="40" fillId="7" borderId="5" xfId="0" applyNumberFormat="1" applyFont="1" applyFill="1" applyBorder="1" applyAlignment="1">
      <alignment horizontal="left"/>
    </xf>
    <xf numFmtId="170" fontId="40" fillId="7" borderId="2" xfId="0" applyNumberFormat="1" applyFont="1" applyFill="1" applyBorder="1" applyAlignment="1">
      <alignment horizontal="left"/>
    </xf>
    <xf numFmtId="170" fontId="40" fillId="7" borderId="3" xfId="0" applyNumberFormat="1" applyFont="1" applyFill="1" applyBorder="1" applyAlignment="1">
      <alignment horizontal="left"/>
    </xf>
    <xf numFmtId="0" fontId="37" fillId="7" borderId="5" xfId="0" applyNumberFormat="1" applyFont="1" applyFill="1" applyBorder="1" applyAlignment="1">
      <alignment horizontal="left" wrapText="1"/>
    </xf>
    <xf numFmtId="0" fontId="37" fillId="7" borderId="2" xfId="0" applyNumberFormat="1" applyFont="1" applyFill="1" applyBorder="1" applyAlignment="1">
      <alignment horizontal="left" wrapText="1"/>
    </xf>
    <xf numFmtId="0" fontId="37" fillId="7" borderId="1" xfId="0" applyNumberFormat="1" applyFont="1" applyFill="1" applyBorder="1" applyAlignment="1">
      <alignment horizontal="left" wrapText="1"/>
    </xf>
    <xf numFmtId="0" fontId="35" fillId="7" borderId="0" xfId="0" applyFont="1" applyFill="1" applyBorder="1" applyAlignment="1">
      <alignment horizontal="left" wrapText="1"/>
    </xf>
    <xf numFmtId="0" fontId="35"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35" fillId="2" borderId="5" xfId="0" applyFont="1" applyFill="1" applyBorder="1" applyAlignment="1">
      <alignment horizontal="center"/>
    </xf>
    <xf numFmtId="0" fontId="35" fillId="2" borderId="2" xfId="0" applyFont="1" applyFill="1" applyBorder="1" applyAlignment="1">
      <alignment horizontal="center"/>
    </xf>
    <xf numFmtId="0" fontId="35" fillId="7" borderId="1" xfId="0" applyFont="1" applyFill="1" applyBorder="1" applyAlignment="1">
      <alignment horizontal="left" wrapText="1"/>
    </xf>
    <xf numFmtId="0" fontId="35" fillId="7" borderId="0" xfId="0" quotePrefix="1" applyFont="1" applyFill="1" applyBorder="1" applyAlignment="1">
      <alignment horizontal="left" vertical="top" wrapText="1"/>
    </xf>
    <xf numFmtId="0" fontId="35" fillId="7" borderId="0" xfId="0"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5" fillId="12" borderId="0" xfId="0" applyFont="1" applyFill="1" applyBorder="1" applyAlignment="1">
      <alignment horizontal="center"/>
    </xf>
    <xf numFmtId="2" fontId="5" fillId="13" borderId="0" xfId="0" applyNumberFormat="1" applyFont="1" applyFill="1" applyAlignment="1">
      <alignment horizontal="center"/>
    </xf>
    <xf numFmtId="170" fontId="23" fillId="10" borderId="4" xfId="0" applyNumberFormat="1" applyFont="1" applyFill="1" applyBorder="1" applyAlignment="1">
      <alignment horizontal="left"/>
    </xf>
    <xf numFmtId="0" fontId="22" fillId="11" borderId="5" xfId="0" applyFont="1" applyFill="1" applyBorder="1" applyAlignment="1">
      <alignment horizontal="left" vertical="center"/>
    </xf>
    <xf numFmtId="0" fontId="22" fillId="11" borderId="2" xfId="0" applyFont="1" applyFill="1" applyBorder="1" applyAlignment="1">
      <alignment horizontal="left" vertical="center"/>
    </xf>
    <xf numFmtId="0" fontId="22" fillId="11" borderId="3" xfId="0" applyFont="1" applyFill="1" applyBorder="1" applyAlignment="1">
      <alignment horizontal="left" vertical="center"/>
    </xf>
    <xf numFmtId="0" fontId="20" fillId="8" borderId="5" xfId="0" applyFont="1" applyFill="1" applyBorder="1" applyAlignment="1">
      <alignment horizontal="center" vertical="center"/>
    </xf>
    <xf numFmtId="0" fontId="20" fillId="8" borderId="2" xfId="0" applyFont="1" applyFill="1" applyBorder="1" applyAlignment="1">
      <alignment horizontal="center" vertical="center"/>
    </xf>
    <xf numFmtId="0" fontId="20" fillId="8" borderId="3" xfId="0" applyFont="1" applyFill="1" applyBorder="1" applyAlignment="1">
      <alignment horizontal="center" vertical="center"/>
    </xf>
    <xf numFmtId="170" fontId="22" fillId="9" borderId="4" xfId="0" applyNumberFormat="1" applyFont="1" applyFill="1" applyBorder="1" applyAlignment="1">
      <alignment horizontal="left"/>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28" fillId="4" borderId="1" xfId="0" quotePrefix="1" applyFont="1" applyFill="1" applyBorder="1" applyAlignment="1">
      <alignment horizontal="left" vertical="top" wrapText="1"/>
    </xf>
    <xf numFmtId="0" fontId="28" fillId="4" borderId="0" xfId="0" quotePrefix="1" applyFont="1" applyFill="1" applyBorder="1" applyAlignment="1">
      <alignment horizontal="left" vertical="top" wrapText="1"/>
    </xf>
    <xf numFmtId="0" fontId="6" fillId="4" borderId="5" xfId="0" applyFont="1" applyFill="1" applyBorder="1" applyAlignment="1">
      <alignment horizontal="center"/>
    </xf>
    <xf numFmtId="0" fontId="6" fillId="4" borderId="2" xfId="0" applyFont="1" applyFill="1" applyBorder="1" applyAlignment="1">
      <alignment horizontal="center"/>
    </xf>
    <xf numFmtId="10" fontId="43" fillId="14" borderId="12" xfId="0" applyNumberFormat="1" applyFont="1" applyFill="1" applyBorder="1" applyAlignment="1">
      <alignment horizontal="center"/>
    </xf>
    <xf numFmtId="10" fontId="43" fillId="14" borderId="0" xfId="0" applyNumberFormat="1" applyFont="1" applyFill="1" applyBorder="1" applyAlignment="1">
      <alignment horizontal="center"/>
    </xf>
    <xf numFmtId="0" fontId="18" fillId="4" borderId="1" xfId="0" applyFont="1" applyFill="1" applyBorder="1" applyAlignment="1">
      <alignment horizontal="left" vertical="top"/>
    </xf>
    <xf numFmtId="0" fontId="18" fillId="4" borderId="0" xfId="0" applyFont="1" applyFill="1" applyBorder="1" applyAlignment="1">
      <alignment horizontal="left" vertical="top"/>
    </xf>
    <xf numFmtId="0" fontId="15" fillId="4" borderId="1" xfId="0" quotePrefix="1" applyFont="1" applyFill="1" applyBorder="1" applyAlignment="1">
      <alignment horizontal="left" vertical="top" wrapText="1"/>
    </xf>
    <xf numFmtId="0" fontId="15" fillId="4" borderId="0" xfId="0" quotePrefix="1" applyFont="1" applyFill="1" applyBorder="1" applyAlignment="1">
      <alignment horizontal="left" vertical="top" wrapText="1"/>
    </xf>
    <xf numFmtId="0" fontId="5" fillId="8" borderId="12" xfId="0" applyFont="1" applyFill="1" applyBorder="1" applyAlignment="1">
      <alignment horizontal="center"/>
    </xf>
    <xf numFmtId="0" fontId="1" fillId="4" borderId="10" xfId="0" quotePrefix="1" applyFont="1" applyFill="1" applyBorder="1" applyAlignment="1">
      <alignment horizontal="left" vertical="top" wrapText="1"/>
    </xf>
    <xf numFmtId="0" fontId="1" fillId="4" borderId="1" xfId="0" quotePrefix="1" applyFont="1" applyFill="1" applyBorder="1" applyAlignment="1">
      <alignment horizontal="left" vertical="top" wrapText="1"/>
    </xf>
    <xf numFmtId="167" fontId="46" fillId="5" borderId="4" xfId="3"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A6A6A6"/>
      <color rgb="FFD9D9D9"/>
      <color rgb="FFF58025"/>
      <color rgb="FFBFBFBF"/>
      <color rgb="FFEAEAEA"/>
      <color rgb="FF5E6A71"/>
      <color rgb="FFBC921A"/>
      <color rgb="FFE0AE20"/>
      <color rgb="FF006A71"/>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9"/>
  <sheetViews>
    <sheetView showGridLines="0" tabSelected="1" zoomScale="90" zoomScaleNormal="90" workbookViewId="0">
      <selection activeCell="H58" sqref="H58"/>
    </sheetView>
  </sheetViews>
  <sheetFormatPr defaultRowHeight="12.75" x14ac:dyDescent="0.2"/>
  <cols>
    <col min="1" max="1" width="2.42578125" style="145" customWidth="1"/>
    <col min="2" max="2" width="41.85546875" style="145" customWidth="1"/>
    <col min="3" max="4" width="14.28515625" style="145" customWidth="1"/>
    <col min="5" max="5" width="13.85546875" style="145" customWidth="1"/>
    <col min="6" max="6" width="14" style="145" customWidth="1"/>
    <col min="7" max="7" width="12.85546875" style="145" customWidth="1"/>
    <col min="8" max="8" width="13.28515625" style="145" customWidth="1"/>
    <col min="9" max="9" width="11.5703125" style="145" customWidth="1"/>
    <col min="10" max="16384" width="9.140625" style="145"/>
  </cols>
  <sheetData>
    <row r="2" spans="2:19" x14ac:dyDescent="0.2">
      <c r="B2" s="143" t="s">
        <v>7</v>
      </c>
      <c r="C2" s="144"/>
      <c r="D2" s="144"/>
      <c r="E2" s="144"/>
      <c r="F2" s="144"/>
      <c r="G2" s="144"/>
      <c r="H2" s="144"/>
      <c r="O2" s="146"/>
      <c r="P2" s="146"/>
      <c r="Q2" s="146"/>
      <c r="R2" s="146"/>
      <c r="S2" s="146"/>
    </row>
    <row r="3" spans="2:19" ht="75.75" customHeight="1" x14ac:dyDescent="0.2">
      <c r="B3" s="147" t="s">
        <v>56</v>
      </c>
      <c r="C3" s="261" t="s">
        <v>72</v>
      </c>
      <c r="D3" s="262"/>
      <c r="E3" s="262"/>
      <c r="F3" s="262"/>
      <c r="G3" s="263"/>
      <c r="H3" s="263"/>
      <c r="M3" s="148"/>
      <c r="N3" s="148"/>
      <c r="O3" s="146"/>
      <c r="P3" s="146"/>
      <c r="Q3" s="146"/>
      <c r="R3" s="146"/>
      <c r="S3" s="146"/>
    </row>
    <row r="4" spans="2:19" ht="55.5" customHeight="1" x14ac:dyDescent="0.2">
      <c r="B4" s="149"/>
      <c r="C4" s="267"/>
      <c r="D4" s="268"/>
      <c r="E4" s="268"/>
      <c r="F4" s="268"/>
      <c r="G4" s="150"/>
      <c r="H4" s="150"/>
      <c r="M4" s="148"/>
      <c r="N4" s="148"/>
      <c r="O4" s="146"/>
      <c r="P4" s="146"/>
      <c r="Q4" s="146"/>
      <c r="R4" s="146"/>
      <c r="S4" s="146"/>
    </row>
    <row r="5" spans="2:19" x14ac:dyDescent="0.2">
      <c r="B5" s="151" t="s">
        <v>13</v>
      </c>
      <c r="C5" s="152"/>
      <c r="D5" s="152" t="s">
        <v>47</v>
      </c>
      <c r="E5" s="152" t="s">
        <v>47</v>
      </c>
      <c r="F5" s="152" t="s">
        <v>47</v>
      </c>
      <c r="G5" s="153"/>
      <c r="H5" s="153"/>
      <c r="M5" s="148"/>
      <c r="N5" s="148"/>
      <c r="O5" s="146"/>
      <c r="P5" s="146"/>
      <c r="Q5" s="146"/>
      <c r="R5" s="146"/>
      <c r="S5" s="146"/>
    </row>
    <row r="6" spans="2:19" x14ac:dyDescent="0.2">
      <c r="B6" s="154" t="s">
        <v>82</v>
      </c>
      <c r="C6" s="152"/>
      <c r="D6" s="155" t="s">
        <v>74</v>
      </c>
      <c r="E6" s="155" t="s">
        <v>75</v>
      </c>
      <c r="F6" s="155" t="s">
        <v>76</v>
      </c>
      <c r="G6" s="153"/>
      <c r="H6" s="153"/>
      <c r="M6" s="148"/>
      <c r="N6" s="148"/>
      <c r="O6" s="146"/>
      <c r="P6" s="146"/>
      <c r="Q6" s="146"/>
      <c r="R6" s="146"/>
      <c r="S6" s="146"/>
    </row>
    <row r="7" spans="2:19" x14ac:dyDescent="0.2">
      <c r="B7" s="156" t="s">
        <v>41</v>
      </c>
      <c r="C7" s="157" t="s">
        <v>73</v>
      </c>
      <c r="D7" s="157">
        <v>45.1</v>
      </c>
      <c r="E7" s="158">
        <v>75.77</v>
      </c>
      <c r="F7" s="158">
        <v>216.48</v>
      </c>
      <c r="G7" s="159"/>
      <c r="H7" s="159"/>
      <c r="M7" s="148"/>
      <c r="N7" s="148"/>
      <c r="O7" s="146"/>
      <c r="P7" s="146"/>
      <c r="Q7" s="146"/>
      <c r="R7" s="146"/>
      <c r="S7" s="146"/>
    </row>
    <row r="8" spans="2:19" x14ac:dyDescent="0.2">
      <c r="B8" s="193" t="s">
        <v>110</v>
      </c>
      <c r="C8" s="157" t="s">
        <v>73</v>
      </c>
      <c r="D8" s="160">
        <f>'Proposed price'!Q7</f>
        <v>53.177403703190031</v>
      </c>
      <c r="E8" s="161">
        <f>'Proposed price'!Q8</f>
        <v>89.338038221359255</v>
      </c>
      <c r="F8" s="161">
        <f>'Proposed price'!Q9</f>
        <v>255.25153777531216</v>
      </c>
      <c r="G8" s="159"/>
      <c r="H8" s="159"/>
      <c r="O8" s="146"/>
      <c r="P8" s="146"/>
      <c r="Q8" s="146"/>
      <c r="R8" s="146"/>
      <c r="S8" s="146"/>
    </row>
    <row r="9" spans="2:19" x14ac:dyDescent="0.2">
      <c r="B9" s="162" t="s">
        <v>48</v>
      </c>
      <c r="C9" s="258" t="s">
        <v>77</v>
      </c>
      <c r="D9" s="259"/>
      <c r="E9" s="259"/>
      <c r="F9" s="260"/>
      <c r="G9" s="163"/>
      <c r="H9" s="163"/>
      <c r="O9" s="146"/>
      <c r="P9" s="146"/>
      <c r="Q9" s="146"/>
      <c r="R9" s="146"/>
      <c r="S9" s="146"/>
    </row>
    <row r="10" spans="2:19" x14ac:dyDescent="0.2">
      <c r="B10" s="164" t="s">
        <v>5</v>
      </c>
      <c r="C10" s="165"/>
      <c r="D10" s="165"/>
      <c r="E10" s="165"/>
      <c r="F10" s="165"/>
      <c r="G10" s="165"/>
      <c r="H10" s="166"/>
      <c r="O10" s="146"/>
      <c r="P10" s="146"/>
      <c r="Q10" s="146"/>
      <c r="R10" s="146"/>
      <c r="S10" s="146"/>
    </row>
    <row r="11" spans="2:19" ht="93" customHeight="1" x14ac:dyDescent="0.2">
      <c r="B11" s="265" t="s">
        <v>109</v>
      </c>
      <c r="C11" s="265"/>
      <c r="D11" s="265"/>
      <c r="E11" s="265"/>
      <c r="F11" s="265"/>
      <c r="G11" s="265"/>
      <c r="H11" s="265"/>
      <c r="O11" s="146"/>
      <c r="P11" s="146"/>
      <c r="Q11" s="146"/>
      <c r="R11" s="146"/>
      <c r="S11" s="146"/>
    </row>
    <row r="12" spans="2:19" x14ac:dyDescent="0.2">
      <c r="B12" s="167"/>
      <c r="C12" s="167"/>
      <c r="D12" s="167"/>
      <c r="E12" s="167"/>
      <c r="F12" s="167"/>
      <c r="G12" s="167"/>
      <c r="H12" s="167"/>
      <c r="O12" s="146"/>
      <c r="P12" s="146"/>
      <c r="Q12" s="146"/>
      <c r="R12" s="146"/>
      <c r="S12" s="146"/>
    </row>
    <row r="13" spans="2:19" x14ac:dyDescent="0.2">
      <c r="O13" s="146"/>
      <c r="P13" s="146"/>
      <c r="Q13" s="146"/>
      <c r="R13" s="146"/>
      <c r="S13" s="146"/>
    </row>
    <row r="14" spans="2:19" x14ac:dyDescent="0.2">
      <c r="B14" s="168" t="s">
        <v>34</v>
      </c>
      <c r="C14" s="144"/>
      <c r="D14" s="144"/>
      <c r="E14" s="144"/>
      <c r="F14" s="144"/>
      <c r="G14" s="144"/>
      <c r="H14" s="144"/>
      <c r="O14" s="146"/>
      <c r="P14" s="146"/>
      <c r="Q14" s="146"/>
      <c r="R14" s="146"/>
      <c r="S14" s="146"/>
    </row>
    <row r="15" spans="2:19" x14ac:dyDescent="0.2">
      <c r="B15" s="264"/>
      <c r="C15" s="264"/>
      <c r="D15" s="264"/>
      <c r="E15" s="264"/>
      <c r="F15" s="264"/>
      <c r="G15" s="264"/>
      <c r="H15" s="264"/>
    </row>
    <row r="16" spans="2:19" ht="121.5" customHeight="1" x14ac:dyDescent="0.2">
      <c r="B16" s="266" t="s">
        <v>155</v>
      </c>
      <c r="C16" s="266"/>
      <c r="D16" s="266"/>
      <c r="E16" s="266"/>
      <c r="F16" s="266"/>
      <c r="G16" s="266"/>
      <c r="H16" s="266"/>
      <c r="I16" s="146"/>
    </row>
    <row r="17" spans="2:9" x14ac:dyDescent="0.2">
      <c r="B17" s="169"/>
      <c r="C17" s="169"/>
      <c r="D17" s="169"/>
      <c r="E17" s="169"/>
      <c r="F17" s="169"/>
      <c r="G17" s="169"/>
      <c r="H17" s="169"/>
    </row>
    <row r="18" spans="2:9" x14ac:dyDescent="0.2">
      <c r="B18" s="170"/>
      <c r="C18" s="170"/>
      <c r="D18" s="170"/>
      <c r="E18" s="170"/>
      <c r="F18" s="170"/>
      <c r="G18" s="170"/>
      <c r="H18" s="170"/>
    </row>
    <row r="19" spans="2:9" x14ac:dyDescent="0.2">
      <c r="B19" s="168" t="s">
        <v>42</v>
      </c>
      <c r="C19" s="144"/>
      <c r="D19" s="144"/>
      <c r="E19" s="144"/>
      <c r="F19" s="144"/>
      <c r="G19" s="144"/>
      <c r="H19" s="144"/>
    </row>
    <row r="20" spans="2:9" x14ac:dyDescent="0.2">
      <c r="B20" s="264"/>
      <c r="C20" s="264"/>
      <c r="D20" s="264"/>
      <c r="E20" s="264"/>
      <c r="F20" s="264"/>
      <c r="G20" s="264"/>
      <c r="H20" s="264"/>
    </row>
    <row r="21" spans="2:9" x14ac:dyDescent="0.2">
      <c r="B21" s="270"/>
      <c r="C21" s="270"/>
      <c r="D21" s="270"/>
      <c r="E21" s="270"/>
      <c r="F21" s="270"/>
      <c r="G21" s="270"/>
      <c r="H21" s="270"/>
    </row>
    <row r="22" spans="2:9" x14ac:dyDescent="0.2">
      <c r="B22" s="270"/>
      <c r="C22" s="270"/>
      <c r="D22" s="270"/>
      <c r="E22" s="270"/>
      <c r="F22" s="270"/>
      <c r="G22" s="270"/>
      <c r="H22" s="270"/>
    </row>
    <row r="23" spans="2:9" x14ac:dyDescent="0.2">
      <c r="B23" s="270"/>
      <c r="C23" s="271"/>
      <c r="D23" s="271"/>
      <c r="E23" s="271"/>
      <c r="F23" s="271"/>
      <c r="G23" s="271"/>
      <c r="H23" s="271"/>
    </row>
    <row r="24" spans="2:9" x14ac:dyDescent="0.2">
      <c r="B24" s="171"/>
      <c r="C24" s="171"/>
      <c r="D24" s="171"/>
      <c r="E24" s="171"/>
      <c r="F24" s="171"/>
      <c r="G24" s="171"/>
      <c r="H24" s="171"/>
    </row>
    <row r="25" spans="2:9" x14ac:dyDescent="0.2">
      <c r="B25" s="264"/>
      <c r="C25" s="264"/>
      <c r="D25" s="264"/>
      <c r="E25" s="264"/>
      <c r="F25" s="264"/>
      <c r="G25" s="264"/>
      <c r="H25" s="264"/>
    </row>
    <row r="26" spans="2:9" x14ac:dyDescent="0.2">
      <c r="B26" s="169"/>
      <c r="C26" s="169"/>
      <c r="D26" s="169"/>
      <c r="E26" s="169"/>
      <c r="F26" s="169"/>
      <c r="G26" s="169"/>
      <c r="H26" s="169"/>
    </row>
    <row r="27" spans="2:9" x14ac:dyDescent="0.2">
      <c r="B27" s="169"/>
      <c r="C27" s="169"/>
      <c r="D27" s="169"/>
      <c r="E27" s="169"/>
      <c r="F27" s="169"/>
      <c r="G27" s="169"/>
      <c r="H27" s="169"/>
    </row>
    <row r="28" spans="2:9" x14ac:dyDescent="0.2">
      <c r="B28" s="169"/>
      <c r="C28" s="169"/>
      <c r="D28" s="169"/>
      <c r="E28" s="169"/>
      <c r="F28" s="169"/>
      <c r="G28" s="169"/>
      <c r="H28" s="169"/>
    </row>
    <row r="29" spans="2:9" x14ac:dyDescent="0.2">
      <c r="B29" s="169"/>
      <c r="C29" s="169"/>
      <c r="D29" s="169"/>
      <c r="E29" s="169"/>
      <c r="F29" s="169"/>
      <c r="G29" s="169"/>
      <c r="H29" s="169"/>
    </row>
    <row r="30" spans="2:9" x14ac:dyDescent="0.2">
      <c r="B30" s="172"/>
      <c r="C30" s="172"/>
      <c r="D30" s="172"/>
      <c r="E30" s="172"/>
      <c r="F30" s="172"/>
      <c r="G30" s="172"/>
      <c r="H30" s="172"/>
      <c r="I30" s="146"/>
    </row>
    <row r="31" spans="2:9" x14ac:dyDescent="0.2">
      <c r="B31" s="168" t="s">
        <v>6</v>
      </c>
    </row>
    <row r="32" spans="2:9" x14ac:dyDescent="0.2">
      <c r="B32" s="173" t="s">
        <v>14</v>
      </c>
      <c r="C32" s="174" t="s">
        <v>29</v>
      </c>
      <c r="D32" s="174"/>
      <c r="E32" s="174"/>
      <c r="F32" s="174"/>
      <c r="G32" s="174"/>
      <c r="H32" s="174"/>
    </row>
    <row r="33" spans="2:8" x14ac:dyDescent="0.2">
      <c r="B33" s="175" t="s">
        <v>45</v>
      </c>
      <c r="C33" s="174" t="s">
        <v>52</v>
      </c>
      <c r="D33" s="174"/>
      <c r="E33" s="174"/>
      <c r="F33" s="174"/>
      <c r="G33" s="174"/>
      <c r="H33" s="174"/>
    </row>
    <row r="34" spans="2:8" x14ac:dyDescent="0.2">
      <c r="B34" s="175" t="s">
        <v>46</v>
      </c>
      <c r="C34" s="174" t="s">
        <v>53</v>
      </c>
      <c r="D34" s="174"/>
      <c r="E34" s="174"/>
      <c r="F34" s="174"/>
      <c r="G34" s="174"/>
      <c r="H34" s="174"/>
    </row>
    <row r="35" spans="2:8" x14ac:dyDescent="0.2">
      <c r="B35" s="175" t="s">
        <v>15</v>
      </c>
      <c r="C35" s="174" t="s">
        <v>30</v>
      </c>
      <c r="D35" s="174"/>
      <c r="E35" s="174"/>
      <c r="F35" s="174"/>
      <c r="G35" s="174"/>
      <c r="H35" s="174"/>
    </row>
    <row r="38" spans="2:8" x14ac:dyDescent="0.2">
      <c r="B38" s="168" t="s">
        <v>35</v>
      </c>
      <c r="C38" s="144"/>
      <c r="D38" s="144"/>
      <c r="E38" s="144"/>
      <c r="F38" s="144"/>
      <c r="G38" s="144"/>
      <c r="H38" s="144"/>
    </row>
    <row r="40" spans="2:8" x14ac:dyDescent="0.2">
      <c r="B40" s="176"/>
      <c r="C40" s="177" t="s">
        <v>36</v>
      </c>
      <c r="D40" s="177" t="s">
        <v>37</v>
      </c>
      <c r="E40" s="177" t="s">
        <v>38</v>
      </c>
      <c r="F40" s="177" t="s">
        <v>40</v>
      </c>
      <c r="G40" s="177" t="s">
        <v>39</v>
      </c>
      <c r="H40" s="178" t="s">
        <v>1</v>
      </c>
    </row>
    <row r="41" spans="2:8" x14ac:dyDescent="0.2">
      <c r="C41" s="179"/>
      <c r="D41" s="179"/>
      <c r="E41" s="179"/>
      <c r="F41" s="179"/>
      <c r="G41" s="179"/>
      <c r="H41" s="179"/>
    </row>
    <row r="42" spans="2:8" x14ac:dyDescent="0.2">
      <c r="B42" s="194" t="s">
        <v>111</v>
      </c>
      <c r="C42" s="180">
        <f>'Forecast Revenue - Costs'!D33</f>
        <v>287487.63122792408</v>
      </c>
      <c r="D42" s="180">
        <f>'Forecast Revenue - Costs'!E33</f>
        <v>287487.63122792408</v>
      </c>
      <c r="E42" s="180">
        <f>'Forecast Revenue - Costs'!F33</f>
        <v>290213.71100509586</v>
      </c>
      <c r="F42" s="180">
        <f>'Forecast Revenue - Costs'!G33</f>
        <v>296009.46862845949</v>
      </c>
      <c r="G42" s="180">
        <f>'Forecast Revenue - Costs'!H33</f>
        <v>304666.97552365361</v>
      </c>
      <c r="H42" s="180">
        <f>SUM(C42:G42)</f>
        <v>1465865.4176130572</v>
      </c>
    </row>
    <row r="43" spans="2:8" x14ac:dyDescent="0.2">
      <c r="C43" s="181"/>
      <c r="D43" s="182"/>
      <c r="E43" s="181"/>
      <c r="F43" s="181"/>
      <c r="G43" s="181"/>
    </row>
    <row r="44" spans="2:8" x14ac:dyDescent="0.2">
      <c r="B44" s="194" t="s">
        <v>112</v>
      </c>
      <c r="C44" s="180">
        <f>SUM('Forecast Revenue - Costs'!D34:D36)</f>
        <v>209706.24519455785</v>
      </c>
      <c r="D44" s="180">
        <f>SUM('Forecast Revenue - Costs'!E34:E36)</f>
        <v>209706.24519455785</v>
      </c>
      <c r="E44" s="180">
        <f>SUM('Forecast Revenue - Costs'!F34:F36)</f>
        <v>211694.76884592246</v>
      </c>
      <c r="F44" s="180">
        <f>SUM('Forecast Revenue - Costs'!G34:G36)</f>
        <v>215922.45183896823</v>
      </c>
      <c r="G44" s="180">
        <f>SUM('Forecast Revenue - Costs'!H34:H36)</f>
        <v>222237.6218377004</v>
      </c>
      <c r="H44" s="180">
        <f>SUM(C44:G44)</f>
        <v>1069267.3329117068</v>
      </c>
    </row>
    <row r="45" spans="2:8" x14ac:dyDescent="0.2">
      <c r="C45" s="181"/>
      <c r="D45" s="182"/>
      <c r="E45" s="181"/>
      <c r="F45" s="181"/>
      <c r="G45" s="181"/>
    </row>
    <row r="46" spans="2:8" x14ac:dyDescent="0.2">
      <c r="B46" s="194" t="s">
        <v>113</v>
      </c>
      <c r="C46" s="180">
        <f t="shared" ref="C46:H46" si="0">+C42+C44</f>
        <v>497193.87642248196</v>
      </c>
      <c r="D46" s="180">
        <f t="shared" si="0"/>
        <v>497193.87642248196</v>
      </c>
      <c r="E46" s="180">
        <f t="shared" si="0"/>
        <v>501908.47985101829</v>
      </c>
      <c r="F46" s="180">
        <f t="shared" si="0"/>
        <v>511931.9204674277</v>
      </c>
      <c r="G46" s="180">
        <f t="shared" si="0"/>
        <v>526904.59736135404</v>
      </c>
      <c r="H46" s="180">
        <f t="shared" si="0"/>
        <v>2535132.7505247639</v>
      </c>
    </row>
    <row r="47" spans="2:8" x14ac:dyDescent="0.2">
      <c r="C47" s="183"/>
      <c r="D47" s="183"/>
      <c r="E47" s="183"/>
      <c r="F47" s="183"/>
      <c r="G47" s="183"/>
    </row>
    <row r="48" spans="2:8" x14ac:dyDescent="0.2">
      <c r="B48" s="184" t="s">
        <v>6</v>
      </c>
    </row>
    <row r="49" spans="2:9" ht="14.25" customHeight="1" x14ac:dyDescent="0.2">
      <c r="B49" s="269"/>
      <c r="C49" s="269"/>
      <c r="D49" s="269"/>
      <c r="E49" s="269"/>
      <c r="F49" s="269"/>
      <c r="G49" s="269"/>
      <c r="H49" s="269"/>
    </row>
    <row r="50" spans="2:9" x14ac:dyDescent="0.2">
      <c r="B50" s="264"/>
      <c r="C50" s="264"/>
      <c r="D50" s="264"/>
      <c r="E50" s="264"/>
      <c r="F50" s="264"/>
      <c r="G50" s="264"/>
      <c r="H50" s="264"/>
      <c r="I50" s="146"/>
    </row>
    <row r="51" spans="2:9" ht="27.75" customHeight="1" x14ac:dyDescent="0.2">
      <c r="B51" s="264"/>
      <c r="C51" s="264"/>
      <c r="D51" s="264"/>
      <c r="E51" s="264"/>
      <c r="F51" s="264"/>
      <c r="G51" s="264"/>
      <c r="H51" s="264"/>
    </row>
    <row r="54" spans="2:9" x14ac:dyDescent="0.2">
      <c r="B54" s="168" t="s">
        <v>89</v>
      </c>
      <c r="C54" s="144"/>
      <c r="D54" s="144"/>
      <c r="E54" s="144"/>
      <c r="F54" s="144"/>
      <c r="G54" s="144"/>
      <c r="H54" s="144"/>
    </row>
    <row r="55" spans="2:9" x14ac:dyDescent="0.2">
      <c r="B55" s="185"/>
    </row>
    <row r="56" spans="2:9" x14ac:dyDescent="0.2">
      <c r="B56" s="186"/>
      <c r="C56" s="187" t="s">
        <v>36</v>
      </c>
      <c r="D56" s="187" t="s">
        <v>37</v>
      </c>
      <c r="E56" s="187" t="s">
        <v>38</v>
      </c>
      <c r="F56" s="187" t="s">
        <v>40</v>
      </c>
      <c r="G56" s="187" t="s">
        <v>39</v>
      </c>
      <c r="H56" s="188" t="s">
        <v>1</v>
      </c>
    </row>
    <row r="57" spans="2:9" x14ac:dyDescent="0.2">
      <c r="C57" s="189"/>
      <c r="D57" s="189"/>
      <c r="E57" s="189"/>
      <c r="F57" s="189"/>
      <c r="G57" s="189"/>
      <c r="H57" s="189"/>
    </row>
    <row r="58" spans="2:9" x14ac:dyDescent="0.2">
      <c r="B58" s="186" t="s">
        <v>12</v>
      </c>
      <c r="C58" s="190">
        <f>'Forecast Revenue - Costs'!D15</f>
        <v>6000</v>
      </c>
      <c r="D58" s="190">
        <f>'Forecast Revenue - Costs'!E15</f>
        <v>6000</v>
      </c>
      <c r="E58" s="190">
        <f>'Forecast Revenue - Costs'!F15</f>
        <v>6000</v>
      </c>
      <c r="F58" s="190">
        <f>'Forecast Revenue - Costs'!G15</f>
        <v>6000</v>
      </c>
      <c r="G58" s="190">
        <f>'Forecast Revenue - Costs'!H15</f>
        <v>6000</v>
      </c>
      <c r="H58" s="190">
        <f>SUM(C58:G58)</f>
        <v>30000</v>
      </c>
    </row>
    <row r="59" spans="2:9" x14ac:dyDescent="0.2">
      <c r="C59" s="191"/>
      <c r="D59" s="191"/>
      <c r="E59" s="191"/>
      <c r="F59" s="191"/>
      <c r="G59" s="191"/>
      <c r="H59" s="192"/>
    </row>
  </sheetData>
  <mergeCells count="12">
    <mergeCell ref="B49:H51"/>
    <mergeCell ref="B20:H20"/>
    <mergeCell ref="B21:H21"/>
    <mergeCell ref="B22:H22"/>
    <mergeCell ref="B23:H23"/>
    <mergeCell ref="B25:H25"/>
    <mergeCell ref="C9:F9"/>
    <mergeCell ref="C3:H3"/>
    <mergeCell ref="B15:H15"/>
    <mergeCell ref="B11:H11"/>
    <mergeCell ref="B16:H16"/>
    <mergeCell ref="C4:F4"/>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RowHeight="12.75" x14ac:dyDescent="0.2"/>
  <cols>
    <col min="1" max="1" width="2.28515625" style="1" customWidth="1"/>
    <col min="2" max="2" width="2.42578125" style="24" customWidth="1"/>
    <col min="3" max="3" width="10.140625" style="24" customWidth="1"/>
    <col min="4" max="9" width="13.140625" style="24" customWidth="1"/>
    <col min="10" max="11" width="9.140625" style="24"/>
    <col min="12" max="12" width="5.28515625" style="24" customWidth="1"/>
    <col min="13" max="13" width="2.42578125" style="1" customWidth="1"/>
    <col min="14" max="16384" width="9.140625" style="1"/>
  </cols>
  <sheetData>
    <row r="1" spans="2:14" ht="9" customHeight="1" x14ac:dyDescent="0.2"/>
    <row r="2" spans="2:14" ht="18" customHeight="1" x14ac:dyDescent="0.2">
      <c r="B2" s="21" t="s">
        <v>16</v>
      </c>
      <c r="C2" s="21"/>
      <c r="D2" s="21"/>
      <c r="E2" s="21"/>
      <c r="F2" s="21"/>
      <c r="G2" s="21"/>
      <c r="H2" s="21"/>
      <c r="I2" s="21"/>
      <c r="J2" s="21"/>
      <c r="K2" s="21"/>
    </row>
    <row r="3" spans="2:14" x14ac:dyDescent="0.2">
      <c r="B3" s="20" t="s">
        <v>0</v>
      </c>
      <c r="C3" s="22"/>
      <c r="D3" s="274" t="str">
        <f>'AER Summary'!C3</f>
        <v>Inspection of service work (by level 2 ASP's)</v>
      </c>
      <c r="E3" s="275"/>
      <c r="F3" s="275"/>
      <c r="G3" s="275"/>
      <c r="H3" s="275"/>
      <c r="I3" s="275"/>
      <c r="J3" s="275"/>
      <c r="K3" s="275"/>
      <c r="N3" s="18"/>
    </row>
    <row r="4" spans="2:14" x14ac:dyDescent="0.2">
      <c r="N4" s="18"/>
    </row>
    <row r="5" spans="2:14" x14ac:dyDescent="0.2">
      <c r="B5" s="276" t="s">
        <v>78</v>
      </c>
      <c r="C5" s="276"/>
      <c r="D5" s="276"/>
      <c r="E5" s="276"/>
      <c r="F5" s="276"/>
      <c r="G5" s="276"/>
      <c r="H5" s="276"/>
      <c r="I5" s="276"/>
      <c r="J5" s="276"/>
      <c r="K5" s="276"/>
      <c r="N5" s="18"/>
    </row>
    <row r="6" spans="2:14" ht="78.75" customHeight="1" x14ac:dyDescent="0.2">
      <c r="B6" s="277" t="s">
        <v>79</v>
      </c>
      <c r="C6" s="278"/>
      <c r="D6" s="278"/>
      <c r="E6" s="278"/>
      <c r="F6" s="278"/>
      <c r="G6" s="278"/>
      <c r="H6" s="278"/>
      <c r="I6" s="278"/>
      <c r="J6" s="278"/>
      <c r="K6" s="278"/>
      <c r="N6" s="18"/>
    </row>
    <row r="9" spans="2:14" x14ac:dyDescent="0.2">
      <c r="B9" s="276" t="s">
        <v>43</v>
      </c>
      <c r="C9" s="276"/>
      <c r="D9" s="276"/>
      <c r="E9" s="276"/>
      <c r="F9" s="276"/>
      <c r="G9" s="276"/>
      <c r="H9" s="276"/>
      <c r="I9" s="276"/>
      <c r="J9" s="276"/>
      <c r="K9" s="276"/>
    </row>
    <row r="10" spans="2:14" ht="15" customHeight="1" x14ac:dyDescent="0.2">
      <c r="B10" s="273" t="s">
        <v>80</v>
      </c>
      <c r="C10" s="273"/>
      <c r="D10" s="273"/>
      <c r="E10" s="273"/>
      <c r="F10" s="273"/>
      <c r="G10" s="273"/>
      <c r="H10" s="273"/>
      <c r="I10" s="273"/>
      <c r="J10" s="273"/>
      <c r="K10" s="273"/>
    </row>
    <row r="11" spans="2:14" ht="24.75" customHeight="1" x14ac:dyDescent="0.2">
      <c r="B11" s="279"/>
      <c r="C11" s="279"/>
      <c r="D11" s="279"/>
      <c r="E11" s="279"/>
      <c r="F11" s="279"/>
      <c r="G11" s="279"/>
      <c r="H11" s="279"/>
      <c r="I11" s="279"/>
      <c r="J11" s="279"/>
      <c r="K11" s="279"/>
      <c r="L11" s="25"/>
      <c r="M11" s="19"/>
      <c r="N11" s="19"/>
    </row>
    <row r="12" spans="2:14" x14ac:dyDescent="0.2">
      <c r="B12" s="279"/>
      <c r="C12" s="279"/>
      <c r="D12" s="279"/>
      <c r="E12" s="279"/>
      <c r="F12" s="279"/>
      <c r="G12" s="279"/>
      <c r="H12" s="279"/>
      <c r="I12" s="279"/>
      <c r="J12" s="279"/>
      <c r="K12" s="279"/>
      <c r="L12" s="25"/>
      <c r="M12" s="19"/>
      <c r="N12" s="19"/>
    </row>
    <row r="13" spans="2:14" x14ac:dyDescent="0.2">
      <c r="B13" s="279"/>
      <c r="C13" s="279"/>
      <c r="D13" s="279"/>
      <c r="E13" s="279"/>
      <c r="F13" s="279"/>
      <c r="G13" s="279"/>
      <c r="H13" s="279"/>
      <c r="I13" s="279"/>
      <c r="J13" s="279"/>
      <c r="K13" s="279"/>
      <c r="L13" s="25"/>
      <c r="M13" s="19"/>
      <c r="N13" s="19"/>
    </row>
    <row r="14" spans="2:14" ht="48" customHeight="1" x14ac:dyDescent="0.2">
      <c r="B14" s="279"/>
      <c r="C14" s="279"/>
      <c r="D14" s="279"/>
      <c r="E14" s="279"/>
      <c r="F14" s="279"/>
      <c r="G14" s="279"/>
      <c r="H14" s="279"/>
      <c r="I14" s="279"/>
      <c r="J14" s="279"/>
      <c r="K14" s="279"/>
      <c r="L14" s="25"/>
      <c r="M14" s="19"/>
      <c r="N14" s="19"/>
    </row>
    <row r="15" spans="2:14" x14ac:dyDescent="0.2">
      <c r="B15" s="279"/>
      <c r="C15" s="279"/>
      <c r="D15" s="279"/>
      <c r="E15" s="279"/>
      <c r="F15" s="279"/>
      <c r="G15" s="279"/>
      <c r="H15" s="279"/>
      <c r="I15" s="279"/>
      <c r="J15" s="279"/>
      <c r="K15" s="279"/>
      <c r="L15" s="25"/>
      <c r="M15" s="19"/>
      <c r="N15" s="19"/>
    </row>
    <row r="16" spans="2:14" x14ac:dyDescent="0.2">
      <c r="B16" s="279"/>
      <c r="C16" s="279"/>
      <c r="D16" s="279"/>
      <c r="E16" s="279"/>
      <c r="F16" s="279"/>
      <c r="G16" s="279"/>
      <c r="H16" s="279"/>
      <c r="I16" s="279"/>
      <c r="J16" s="279"/>
      <c r="K16" s="279"/>
      <c r="L16" s="25"/>
      <c r="M16" s="19"/>
      <c r="N16" s="19"/>
    </row>
    <row r="17" spans="2:14" x14ac:dyDescent="0.2">
      <c r="L17" s="25"/>
      <c r="M17" s="19"/>
      <c r="N17" s="19"/>
    </row>
    <row r="18" spans="2:14" x14ac:dyDescent="0.2">
      <c r="L18" s="25"/>
      <c r="M18" s="19"/>
      <c r="N18" s="19"/>
    </row>
    <row r="19" spans="2:14" x14ac:dyDescent="0.2">
      <c r="B19" s="276" t="s">
        <v>44</v>
      </c>
      <c r="C19" s="276"/>
      <c r="D19" s="276"/>
      <c r="E19" s="276"/>
      <c r="F19" s="276"/>
      <c r="G19" s="276"/>
      <c r="H19" s="276"/>
      <c r="I19" s="276"/>
      <c r="J19" s="276"/>
      <c r="K19" s="276"/>
      <c r="L19" s="25"/>
      <c r="M19" s="19"/>
      <c r="N19" s="19"/>
    </row>
    <row r="20" spans="2:14" ht="81.75" customHeight="1" x14ac:dyDescent="0.2">
      <c r="B20" s="273" t="str">
        <f>'AER Summary'!B11:H11</f>
        <v xml:space="preserve">
Inspection of service work (by level 2 ASP's)
The inspection by Essential Energy, in accordance with the DTIRIS Accredited Service Provider Scheme of work undertaken by a Level 2 ASP, for the purpose of ensuring the quality of assets to be handed over to Essential Energy.</v>
      </c>
      <c r="C20" s="273"/>
      <c r="D20" s="273"/>
      <c r="E20" s="273"/>
      <c r="F20" s="273"/>
      <c r="G20" s="273"/>
      <c r="H20" s="273"/>
      <c r="I20" s="273"/>
      <c r="J20" s="273"/>
      <c r="K20" s="273"/>
    </row>
    <row r="21" spans="2:14" x14ac:dyDescent="0.2">
      <c r="B21" s="272"/>
      <c r="C21" s="272"/>
      <c r="D21" s="272"/>
      <c r="E21" s="272"/>
      <c r="F21" s="272"/>
      <c r="G21" s="272"/>
      <c r="H21" s="272"/>
      <c r="I21" s="272"/>
      <c r="J21" s="272"/>
      <c r="K21" s="272"/>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9"/>
  <sheetViews>
    <sheetView showGridLines="0" workbookViewId="0">
      <selection activeCell="B27" sqref="B27:I28"/>
    </sheetView>
  </sheetViews>
  <sheetFormatPr defaultRowHeight="12.75" x14ac:dyDescent="0.2"/>
  <cols>
    <col min="1" max="1" width="3.5703125" style="26" customWidth="1"/>
    <col min="2" max="2" width="58.7109375" style="26" customWidth="1"/>
    <col min="3" max="3" width="65.140625" style="26" customWidth="1"/>
    <col min="4" max="4" width="12.85546875" style="26" customWidth="1"/>
    <col min="5" max="8" width="12" style="26" customWidth="1"/>
    <col min="9" max="9" width="12.28515625" style="26" bestFit="1" customWidth="1"/>
    <col min="10" max="16384" width="9.140625" style="26"/>
  </cols>
  <sheetData>
    <row r="2" spans="1:9" x14ac:dyDescent="0.2">
      <c r="B2" s="23" t="s">
        <v>91</v>
      </c>
      <c r="C2" s="16"/>
      <c r="D2" s="16"/>
      <c r="E2" s="16"/>
      <c r="F2" s="16"/>
      <c r="G2" s="16"/>
      <c r="H2" s="16"/>
      <c r="I2" s="16"/>
    </row>
    <row r="3" spans="1:9" x14ac:dyDescent="0.2">
      <c r="B3" s="10" t="s">
        <v>20</v>
      </c>
      <c r="C3" s="10" t="s">
        <v>3</v>
      </c>
      <c r="D3" s="35" t="s">
        <v>60</v>
      </c>
      <c r="E3" s="35" t="s">
        <v>59</v>
      </c>
      <c r="F3" s="35" t="s">
        <v>58</v>
      </c>
      <c r="G3" s="106" t="s">
        <v>97</v>
      </c>
      <c r="H3" s="106" t="s">
        <v>98</v>
      </c>
      <c r="I3" s="11" t="s">
        <v>1</v>
      </c>
    </row>
    <row r="4" spans="1:9" x14ac:dyDescent="0.2">
      <c r="B4" s="3" t="s">
        <v>21</v>
      </c>
      <c r="C4" s="3" t="s">
        <v>94</v>
      </c>
      <c r="D4" s="36">
        <v>0</v>
      </c>
      <c r="E4" s="36">
        <v>1619858.04</v>
      </c>
      <c r="F4" s="36">
        <v>2602420.79</v>
      </c>
      <c r="G4" s="36">
        <v>1343601.74</v>
      </c>
      <c r="H4" s="36">
        <f>G4*102.5%</f>
        <v>1377191.7834999999</v>
      </c>
      <c r="I4" s="214">
        <f>SUM(D4:H4)</f>
        <v>6943072.3535000002</v>
      </c>
    </row>
    <row r="5" spans="1:9" x14ac:dyDescent="0.2">
      <c r="B5" s="3" t="s">
        <v>23</v>
      </c>
      <c r="C5" s="4"/>
      <c r="D5" s="36"/>
      <c r="E5" s="36">
        <v>1793.65</v>
      </c>
      <c r="F5" s="36">
        <v>11948.89</v>
      </c>
      <c r="G5" s="36">
        <v>2659.1</v>
      </c>
      <c r="H5" s="36">
        <f t="shared" ref="H5:H8" si="0">G5*102.5%</f>
        <v>2725.5774999999999</v>
      </c>
      <c r="I5" s="214">
        <f t="shared" ref="I5:I8" si="1">SUM(D5:H5)</f>
        <v>19127.217499999999</v>
      </c>
    </row>
    <row r="6" spans="1:9" x14ac:dyDescent="0.2">
      <c r="B6" s="3" t="s">
        <v>24</v>
      </c>
      <c r="C6" s="3"/>
      <c r="D6" s="36">
        <v>0</v>
      </c>
      <c r="E6" s="36">
        <v>494202.04</v>
      </c>
      <c r="F6" s="36">
        <v>662875.49</v>
      </c>
      <c r="G6" s="36">
        <v>355788.02</v>
      </c>
      <c r="H6" s="36">
        <f t="shared" si="0"/>
        <v>364682.7205</v>
      </c>
      <c r="I6" s="214">
        <f t="shared" si="1"/>
        <v>1877548.2705000001</v>
      </c>
    </row>
    <row r="7" spans="1:9" x14ac:dyDescent="0.2">
      <c r="B7" s="3" t="s">
        <v>25</v>
      </c>
      <c r="C7" s="3"/>
      <c r="D7" s="36"/>
      <c r="E7" s="36">
        <v>990</v>
      </c>
      <c r="F7" s="36">
        <v>977.5</v>
      </c>
      <c r="G7" s="36">
        <v>2450</v>
      </c>
      <c r="H7" s="36">
        <f t="shared" si="0"/>
        <v>2511.25</v>
      </c>
      <c r="I7" s="214">
        <f t="shared" si="1"/>
        <v>6928.75</v>
      </c>
    </row>
    <row r="8" spans="1:9" x14ac:dyDescent="0.2">
      <c r="B8" s="3" t="s">
        <v>22</v>
      </c>
      <c r="C8" s="3"/>
      <c r="D8" s="36"/>
      <c r="E8" s="36">
        <v>1380473.25</v>
      </c>
      <c r="F8" s="36">
        <v>1965137.71</v>
      </c>
      <c r="G8" s="36">
        <v>1025378.1</v>
      </c>
      <c r="H8" s="36">
        <f t="shared" si="0"/>
        <v>1051012.5525</v>
      </c>
      <c r="I8" s="214">
        <f t="shared" si="1"/>
        <v>5422001.6124999998</v>
      </c>
    </row>
    <row r="9" spans="1:9" x14ac:dyDescent="0.2">
      <c r="B9" s="30" t="s">
        <v>1</v>
      </c>
      <c r="C9" s="12"/>
      <c r="D9" s="13">
        <f>SUM(D4:D8)</f>
        <v>0</v>
      </c>
      <c r="E9" s="13">
        <f>SUM(E4:E8)</f>
        <v>3497316.98</v>
      </c>
      <c r="F9" s="38">
        <f t="shared" ref="F9:I9" si="2">SUM(F4:F8)</f>
        <v>5243360.38</v>
      </c>
      <c r="G9" s="38">
        <f t="shared" si="2"/>
        <v>2729876.96</v>
      </c>
      <c r="H9" s="38">
        <f t="shared" si="2"/>
        <v>2798123.8839999996</v>
      </c>
      <c r="I9" s="14">
        <f t="shared" si="2"/>
        <v>14268678.204</v>
      </c>
    </row>
    <row r="10" spans="1:9" x14ac:dyDescent="0.2">
      <c r="B10" s="27"/>
      <c r="C10" s="39"/>
      <c r="D10" s="28"/>
      <c r="E10" s="28"/>
      <c r="F10" s="28"/>
      <c r="G10" s="28"/>
      <c r="H10" s="28"/>
      <c r="I10" s="28"/>
    </row>
    <row r="11" spans="1:9" x14ac:dyDescent="0.2">
      <c r="B11" s="29" t="s">
        <v>10</v>
      </c>
      <c r="C11" s="15"/>
      <c r="D11" s="15"/>
      <c r="E11" s="15"/>
      <c r="F11" s="15"/>
      <c r="G11" s="15"/>
      <c r="H11" s="15"/>
      <c r="I11" s="15"/>
    </row>
    <row r="12" spans="1:9" x14ac:dyDescent="0.2">
      <c r="B12" s="129" t="s">
        <v>4</v>
      </c>
      <c r="C12" s="129" t="s">
        <v>9</v>
      </c>
      <c r="D12" s="35" t="s">
        <v>60</v>
      </c>
      <c r="E12" s="35" t="s">
        <v>59</v>
      </c>
      <c r="F12" s="35" t="s">
        <v>58</v>
      </c>
      <c r="G12" s="35" t="s">
        <v>97</v>
      </c>
      <c r="H12" s="35" t="s">
        <v>98</v>
      </c>
      <c r="I12" s="130" t="s">
        <v>1</v>
      </c>
    </row>
    <row r="13" spans="1:9" x14ac:dyDescent="0.2">
      <c r="B13" s="3" t="s">
        <v>19</v>
      </c>
      <c r="C13" s="3" t="s">
        <v>81</v>
      </c>
      <c r="D13" s="37">
        <v>19282</v>
      </c>
      <c r="E13" s="37">
        <v>10608</v>
      </c>
      <c r="F13" s="37">
        <v>6609</v>
      </c>
      <c r="G13" s="37">
        <v>6500</v>
      </c>
      <c r="H13" s="37">
        <v>6500</v>
      </c>
      <c r="I13" s="215">
        <f>SUM(D13:H13)</f>
        <v>49499</v>
      </c>
    </row>
    <row r="14" spans="1:9" x14ac:dyDescent="0.2">
      <c r="B14" s="3"/>
      <c r="C14" s="131"/>
      <c r="D14" s="5"/>
      <c r="E14" s="5"/>
      <c r="F14" s="5"/>
      <c r="G14" s="5"/>
      <c r="H14" s="5"/>
      <c r="I14" s="215">
        <f>SUM(D14:H14)</f>
        <v>0</v>
      </c>
    </row>
    <row r="15" spans="1:9" x14ac:dyDescent="0.2">
      <c r="A15" s="31"/>
      <c r="B15" s="132" t="s">
        <v>54</v>
      </c>
      <c r="C15" s="10"/>
      <c r="D15" s="133">
        <f t="shared" ref="D15:I15" si="3">SUM(D13:D14)</f>
        <v>19282</v>
      </c>
      <c r="E15" s="133">
        <f t="shared" si="3"/>
        <v>10608</v>
      </c>
      <c r="F15" s="133">
        <f t="shared" si="3"/>
        <v>6609</v>
      </c>
      <c r="G15" s="133">
        <f t="shared" si="3"/>
        <v>6500</v>
      </c>
      <c r="H15" s="133">
        <f t="shared" si="3"/>
        <v>6500</v>
      </c>
      <c r="I15" s="133">
        <f t="shared" si="3"/>
        <v>49499</v>
      </c>
    </row>
    <row r="17" spans="1:9" x14ac:dyDescent="0.2">
      <c r="A17" s="31"/>
      <c r="B17" s="7" t="s">
        <v>6</v>
      </c>
      <c r="C17" s="1"/>
      <c r="D17" s="6"/>
      <c r="E17" s="6"/>
      <c r="F17" s="6"/>
      <c r="G17" s="6"/>
      <c r="H17" s="6"/>
      <c r="I17" s="6"/>
    </row>
    <row r="18" spans="1:9" x14ac:dyDescent="0.2">
      <c r="B18" s="107" t="s">
        <v>99</v>
      </c>
      <c r="C18" s="108"/>
      <c r="D18" s="108"/>
      <c r="E18" s="108"/>
      <c r="F18" s="108"/>
      <c r="G18" s="108"/>
      <c r="H18" s="108"/>
      <c r="I18" s="108"/>
    </row>
    <row r="19" spans="1:9" x14ac:dyDescent="0.2">
      <c r="B19" s="109" t="s">
        <v>100</v>
      </c>
      <c r="C19" s="110"/>
      <c r="D19" s="110"/>
      <c r="E19" s="110"/>
      <c r="F19" s="110"/>
      <c r="G19" s="110"/>
      <c r="H19" s="110"/>
      <c r="I19" s="110"/>
    </row>
    <row r="20" spans="1:9" x14ac:dyDescent="0.2">
      <c r="B20" s="109" t="s">
        <v>101</v>
      </c>
      <c r="C20" s="110"/>
      <c r="D20" s="110"/>
      <c r="E20" s="110"/>
      <c r="F20" s="110"/>
      <c r="G20" s="110"/>
      <c r="H20" s="110"/>
      <c r="I20" s="110"/>
    </row>
    <row r="21" spans="1:9" x14ac:dyDescent="0.2">
      <c r="B21" s="109" t="s">
        <v>102</v>
      </c>
      <c r="C21" s="110"/>
      <c r="D21" s="110"/>
      <c r="E21" s="110"/>
      <c r="F21" s="110"/>
      <c r="G21" s="110"/>
      <c r="H21" s="110"/>
      <c r="I21" s="110"/>
    </row>
    <row r="22" spans="1:9" x14ac:dyDescent="0.2">
      <c r="B22" s="32" t="s">
        <v>103</v>
      </c>
      <c r="C22" s="17"/>
      <c r="D22" s="17"/>
      <c r="E22" s="17"/>
      <c r="F22" s="17"/>
      <c r="G22" s="105"/>
      <c r="H22" s="105"/>
      <c r="I22" s="17"/>
    </row>
    <row r="23" spans="1:9" x14ac:dyDescent="0.2">
      <c r="B23" s="1"/>
      <c r="C23" s="1"/>
      <c r="D23" s="6"/>
      <c r="E23" s="6"/>
      <c r="F23" s="6"/>
      <c r="G23" s="6"/>
      <c r="H23" s="6"/>
      <c r="I23" s="6"/>
    </row>
    <row r="24" spans="1:9" x14ac:dyDescent="0.2">
      <c r="B24" s="29" t="s">
        <v>50</v>
      </c>
      <c r="C24" s="15"/>
      <c r="D24" s="15"/>
      <c r="E24" s="15"/>
      <c r="F24" s="15"/>
      <c r="G24" s="15"/>
      <c r="H24" s="15"/>
      <c r="I24" s="15"/>
    </row>
    <row r="25" spans="1:9" x14ac:dyDescent="0.2">
      <c r="B25" s="1"/>
      <c r="C25" s="1"/>
      <c r="D25" s="1"/>
      <c r="E25" s="1"/>
      <c r="F25" s="1"/>
      <c r="G25" s="1"/>
      <c r="H25" s="1"/>
      <c r="I25" s="1"/>
    </row>
    <row r="26" spans="1:9" x14ac:dyDescent="0.2">
      <c r="B26" s="33" t="s">
        <v>11</v>
      </c>
      <c r="C26" s="8"/>
      <c r="D26" s="8"/>
      <c r="E26" s="8"/>
      <c r="F26" s="8"/>
      <c r="G26" s="8"/>
      <c r="H26" s="8"/>
      <c r="I26" s="8"/>
    </row>
    <row r="27" spans="1:9" x14ac:dyDescent="0.2">
      <c r="B27" s="304" t="s">
        <v>156</v>
      </c>
      <c r="C27" s="290"/>
      <c r="D27" s="290"/>
      <c r="E27" s="290"/>
      <c r="F27" s="290"/>
      <c r="G27" s="290"/>
      <c r="H27" s="290"/>
      <c r="I27" s="290"/>
    </row>
    <row r="28" spans="1:9" x14ac:dyDescent="0.2">
      <c r="B28" s="291"/>
      <c r="C28" s="292"/>
      <c r="D28" s="292"/>
      <c r="E28" s="292"/>
      <c r="F28" s="292"/>
      <c r="G28" s="292"/>
      <c r="H28" s="292"/>
      <c r="I28" s="292"/>
    </row>
    <row r="29" spans="1:9" x14ac:dyDescent="0.2">
      <c r="B29" s="34"/>
      <c r="C29" s="9"/>
      <c r="D29" s="9"/>
      <c r="E29" s="9"/>
      <c r="F29" s="9"/>
      <c r="G29" s="9"/>
      <c r="H29" s="9"/>
      <c r="I29" s="9"/>
    </row>
  </sheetData>
  <mergeCells count="1">
    <mergeCell ref="B27:I2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0"/>
  <sheetViews>
    <sheetView showGridLines="0" workbookViewId="0">
      <selection activeCell="J9" sqref="J9"/>
    </sheetView>
  </sheetViews>
  <sheetFormatPr defaultRowHeight="12.75" x14ac:dyDescent="0.2"/>
  <cols>
    <col min="1" max="1" width="3.140625" style="113" customWidth="1"/>
    <col min="2" max="2" width="80" style="113" bestFit="1" customWidth="1"/>
    <col min="3" max="3" width="65.140625" style="113" customWidth="1"/>
    <col min="4" max="4" width="12.85546875" style="113" customWidth="1"/>
    <col min="5" max="8" width="11.28515625" style="113" customWidth="1"/>
    <col min="9" max="9" width="12.7109375" style="113" customWidth="1"/>
    <col min="10" max="16384" width="9.140625" style="113"/>
  </cols>
  <sheetData>
    <row r="2" spans="2:9" x14ac:dyDescent="0.2">
      <c r="B2" s="111" t="s">
        <v>8</v>
      </c>
      <c r="C2" s="112"/>
      <c r="D2" s="112"/>
      <c r="E2" s="112"/>
      <c r="F2" s="112"/>
      <c r="G2" s="112"/>
      <c r="H2" s="112"/>
      <c r="I2" s="112"/>
    </row>
    <row r="3" spans="2:9" x14ac:dyDescent="0.2">
      <c r="B3" s="114"/>
      <c r="C3" s="114"/>
      <c r="D3" s="114"/>
      <c r="E3" s="114"/>
      <c r="F3" s="114"/>
      <c r="G3" s="114"/>
      <c r="H3" s="114"/>
      <c r="I3" s="114"/>
    </row>
    <row r="4" spans="2:9" x14ac:dyDescent="0.2">
      <c r="B4" s="111" t="s">
        <v>2</v>
      </c>
      <c r="C4" s="112"/>
      <c r="D4" s="112"/>
      <c r="E4" s="112"/>
      <c r="F4" s="112"/>
      <c r="G4" s="112"/>
      <c r="H4" s="112"/>
      <c r="I4" s="112"/>
    </row>
    <row r="5" spans="2:9" x14ac:dyDescent="0.2">
      <c r="B5" s="134" t="s">
        <v>88</v>
      </c>
      <c r="C5" s="134" t="s">
        <v>9</v>
      </c>
      <c r="D5" s="135" t="s">
        <v>60</v>
      </c>
      <c r="E5" s="135" t="s">
        <v>59</v>
      </c>
      <c r="F5" s="135" t="s">
        <v>58</v>
      </c>
      <c r="G5" s="135" t="s">
        <v>97</v>
      </c>
      <c r="H5" s="135" t="s">
        <v>98</v>
      </c>
      <c r="I5" s="136" t="s">
        <v>1</v>
      </c>
    </row>
    <row r="6" spans="2:9" ht="13.5" customHeight="1" x14ac:dyDescent="0.2">
      <c r="B6" s="115" t="s">
        <v>92</v>
      </c>
      <c r="C6" s="116" t="s">
        <v>93</v>
      </c>
      <c r="D6" s="117">
        <v>0</v>
      </c>
      <c r="E6" s="117">
        <v>1441809</v>
      </c>
      <c r="F6" s="117">
        <v>673245</v>
      </c>
      <c r="G6" s="117">
        <v>1888797.82</v>
      </c>
      <c r="H6" s="117">
        <f>G6*102.5%</f>
        <v>1936017.7655</v>
      </c>
      <c r="I6" s="216">
        <f>SUM(D6:H6)</f>
        <v>5939869.5855</v>
      </c>
    </row>
    <row r="7" spans="2:9" x14ac:dyDescent="0.2">
      <c r="B7" s="137"/>
      <c r="C7" s="118"/>
      <c r="D7" s="117"/>
      <c r="E7" s="117"/>
      <c r="F7" s="117"/>
      <c r="G7" s="117"/>
      <c r="H7" s="117"/>
      <c r="I7" s="216">
        <f t="shared" ref="I7:I9" si="0">SUM(D7:H7)</f>
        <v>0</v>
      </c>
    </row>
    <row r="8" spans="2:9" x14ac:dyDescent="0.2">
      <c r="B8" s="137"/>
      <c r="C8" s="118"/>
      <c r="D8" s="117"/>
      <c r="E8" s="117"/>
      <c r="F8" s="117"/>
      <c r="G8" s="117"/>
      <c r="H8" s="117"/>
      <c r="I8" s="216">
        <f t="shared" si="0"/>
        <v>0</v>
      </c>
    </row>
    <row r="9" spans="2:9" x14ac:dyDescent="0.2">
      <c r="B9" s="137"/>
      <c r="C9" s="118"/>
      <c r="D9" s="117"/>
      <c r="E9" s="117"/>
      <c r="F9" s="117"/>
      <c r="G9" s="117"/>
      <c r="H9" s="117"/>
      <c r="I9" s="216">
        <f t="shared" si="0"/>
        <v>0</v>
      </c>
    </row>
    <row r="10" spans="2:9" x14ac:dyDescent="0.2">
      <c r="B10" s="140" t="s">
        <v>1</v>
      </c>
      <c r="C10" s="140"/>
      <c r="D10" s="142">
        <f t="shared" ref="D10:I10" si="1">SUM(D6:D9)</f>
        <v>0</v>
      </c>
      <c r="E10" s="142">
        <f t="shared" si="1"/>
        <v>1441809</v>
      </c>
      <c r="F10" s="142">
        <f t="shared" si="1"/>
        <v>673245</v>
      </c>
      <c r="G10" s="142">
        <f t="shared" si="1"/>
        <v>1888797.82</v>
      </c>
      <c r="H10" s="142">
        <f t="shared" si="1"/>
        <v>1936017.7655</v>
      </c>
      <c r="I10" s="142">
        <f t="shared" si="1"/>
        <v>5939869.5855</v>
      </c>
    </row>
    <row r="11" spans="2:9" x14ac:dyDescent="0.2">
      <c r="B11" s="114"/>
      <c r="C11" s="114"/>
      <c r="D11" s="114"/>
      <c r="E11" s="114"/>
      <c r="F11" s="114"/>
      <c r="G11" s="114"/>
      <c r="H11" s="114"/>
      <c r="I11" s="114"/>
    </row>
    <row r="12" spans="2:9" x14ac:dyDescent="0.2">
      <c r="B12" s="111" t="s">
        <v>10</v>
      </c>
      <c r="C12" s="112"/>
      <c r="D12" s="112"/>
      <c r="E12" s="112"/>
      <c r="F12" s="112"/>
      <c r="G12" s="112"/>
      <c r="H12" s="112"/>
      <c r="I12" s="112"/>
    </row>
    <row r="13" spans="2:9" x14ac:dyDescent="0.2">
      <c r="B13" s="134" t="s">
        <v>4</v>
      </c>
      <c r="C13" s="134" t="s">
        <v>9</v>
      </c>
      <c r="D13" s="135" t="s">
        <v>60</v>
      </c>
      <c r="E13" s="135" t="s">
        <v>59</v>
      </c>
      <c r="F13" s="135" t="s">
        <v>58</v>
      </c>
      <c r="G13" s="135" t="s">
        <v>97</v>
      </c>
      <c r="H13" s="135" t="s">
        <v>98</v>
      </c>
      <c r="I13" s="136" t="s">
        <v>1</v>
      </c>
    </row>
    <row r="14" spans="2:9" x14ac:dyDescent="0.2">
      <c r="B14" s="137" t="s">
        <v>19</v>
      </c>
      <c r="C14" s="137" t="s">
        <v>57</v>
      </c>
      <c r="D14" s="119">
        <v>19282</v>
      </c>
      <c r="E14" s="119">
        <v>10608</v>
      </c>
      <c r="F14" s="119">
        <v>6609</v>
      </c>
      <c r="G14" s="119">
        <v>6500</v>
      </c>
      <c r="H14" s="119">
        <v>6500</v>
      </c>
      <c r="I14" s="217">
        <f>SUM(D14:H14)</f>
        <v>49499</v>
      </c>
    </row>
    <row r="15" spans="2:9" x14ac:dyDescent="0.2">
      <c r="B15" s="137"/>
      <c r="C15" s="138"/>
      <c r="D15" s="120"/>
      <c r="E15" s="120"/>
      <c r="F15" s="120"/>
      <c r="G15" s="120"/>
      <c r="H15" s="120"/>
      <c r="I15" s="217">
        <f t="shared" ref="I15:I16" si="2">SUM(D15:H15)</f>
        <v>0</v>
      </c>
    </row>
    <row r="16" spans="2:9" x14ac:dyDescent="0.2">
      <c r="B16" s="137"/>
      <c r="C16" s="137"/>
      <c r="D16" s="120"/>
      <c r="E16" s="120"/>
      <c r="F16" s="120"/>
      <c r="G16" s="120"/>
      <c r="H16" s="120"/>
      <c r="I16" s="217">
        <f t="shared" si="2"/>
        <v>0</v>
      </c>
    </row>
    <row r="17" spans="2:9" x14ac:dyDescent="0.2">
      <c r="B17" s="139" t="s">
        <v>17</v>
      </c>
      <c r="C17" s="140"/>
      <c r="D17" s="141">
        <f t="shared" ref="D17:E17" si="3">SUM(D14:D16)</f>
        <v>19282</v>
      </c>
      <c r="E17" s="141">
        <f t="shared" si="3"/>
        <v>10608</v>
      </c>
      <c r="F17" s="141">
        <f>SUM(F14:F16)</f>
        <v>6609</v>
      </c>
      <c r="G17" s="141">
        <f t="shared" ref="G17:H17" si="4">SUM(G14:G16)</f>
        <v>6500</v>
      </c>
      <c r="H17" s="141">
        <f t="shared" si="4"/>
        <v>6500</v>
      </c>
      <c r="I17" s="141">
        <f>SUM(I14:I16)</f>
        <v>49499</v>
      </c>
    </row>
    <row r="18" spans="2:9" x14ac:dyDescent="0.2">
      <c r="B18" s="114"/>
      <c r="C18" s="114"/>
      <c r="D18" s="121"/>
      <c r="E18" s="121"/>
      <c r="F18" s="121"/>
      <c r="G18" s="121"/>
      <c r="H18" s="121"/>
      <c r="I18" s="121"/>
    </row>
    <row r="19" spans="2:9" x14ac:dyDescent="0.2">
      <c r="B19" s="122" t="s">
        <v>6</v>
      </c>
      <c r="C19" s="114"/>
      <c r="D19" s="121"/>
      <c r="E19" s="121"/>
      <c r="F19" s="121"/>
      <c r="G19" s="121"/>
      <c r="H19" s="121"/>
      <c r="I19" s="121"/>
    </row>
    <row r="20" spans="2:9" x14ac:dyDescent="0.2">
      <c r="B20" s="123" t="s">
        <v>104</v>
      </c>
      <c r="C20" s="123"/>
      <c r="D20" s="123"/>
      <c r="E20" s="123"/>
      <c r="F20" s="123"/>
      <c r="G20" s="123"/>
      <c r="H20" s="123"/>
      <c r="I20" s="123"/>
    </row>
    <row r="21" spans="2:9" x14ac:dyDescent="0.2">
      <c r="B21" s="124" t="s">
        <v>105</v>
      </c>
      <c r="C21" s="124"/>
      <c r="D21" s="124"/>
      <c r="E21" s="124"/>
      <c r="F21" s="124"/>
      <c r="G21" s="124"/>
      <c r="H21" s="124"/>
      <c r="I21" s="124"/>
    </row>
    <row r="22" spans="2:9" x14ac:dyDescent="0.2">
      <c r="B22" s="124" t="s">
        <v>106</v>
      </c>
      <c r="C22" s="124"/>
      <c r="D22" s="124"/>
      <c r="E22" s="124"/>
      <c r="F22" s="124"/>
      <c r="G22" s="124"/>
      <c r="H22" s="124"/>
      <c r="I22" s="124"/>
    </row>
    <row r="23" spans="2:9" x14ac:dyDescent="0.2">
      <c r="B23" s="124" t="s">
        <v>107</v>
      </c>
      <c r="C23" s="124"/>
      <c r="D23" s="124"/>
      <c r="E23" s="124"/>
      <c r="F23" s="124"/>
      <c r="G23" s="124"/>
      <c r="H23" s="124"/>
      <c r="I23" s="124"/>
    </row>
    <row r="24" spans="2:9" x14ac:dyDescent="0.2">
      <c r="B24" s="124" t="s">
        <v>108</v>
      </c>
      <c r="C24" s="124"/>
      <c r="D24" s="124"/>
      <c r="E24" s="124"/>
      <c r="F24" s="124"/>
      <c r="G24" s="124"/>
      <c r="H24" s="124"/>
      <c r="I24" s="124"/>
    </row>
    <row r="25" spans="2:9" x14ac:dyDescent="0.2">
      <c r="B25" s="114"/>
      <c r="C25" s="114"/>
      <c r="D25" s="121"/>
      <c r="E25" s="121"/>
      <c r="F25" s="121"/>
      <c r="G25" s="121"/>
      <c r="H25" s="121"/>
      <c r="I25" s="121"/>
    </row>
    <row r="26" spans="2:9" x14ac:dyDescent="0.2">
      <c r="B26" s="111" t="s">
        <v>2</v>
      </c>
      <c r="C26" s="112"/>
      <c r="D26" s="112"/>
      <c r="E26" s="112"/>
      <c r="F26" s="112"/>
      <c r="G26" s="112"/>
      <c r="H26" s="112"/>
      <c r="I26" s="112"/>
    </row>
    <row r="27" spans="2:9" x14ac:dyDescent="0.2">
      <c r="B27" s="125" t="s">
        <v>11</v>
      </c>
      <c r="C27" s="126"/>
      <c r="D27" s="126"/>
      <c r="E27" s="126"/>
      <c r="F27" s="126"/>
      <c r="G27" s="126"/>
      <c r="H27" s="126"/>
      <c r="I27" s="126"/>
    </row>
    <row r="28" spans="2:9" x14ac:dyDescent="0.2">
      <c r="B28" s="305" t="s">
        <v>157</v>
      </c>
      <c r="C28" s="293"/>
      <c r="D28" s="293"/>
      <c r="E28" s="293"/>
      <c r="F28" s="293"/>
      <c r="G28" s="293"/>
      <c r="H28" s="293"/>
      <c r="I28" s="293"/>
    </row>
    <row r="29" spans="2:9" x14ac:dyDescent="0.2">
      <c r="B29" s="294"/>
      <c r="C29" s="294"/>
      <c r="D29" s="294"/>
      <c r="E29" s="294"/>
      <c r="F29" s="294"/>
      <c r="G29" s="294"/>
      <c r="H29" s="294"/>
      <c r="I29" s="294"/>
    </row>
    <row r="30" spans="2:9" x14ac:dyDescent="0.2">
      <c r="B30" s="127"/>
      <c r="C30" s="128"/>
      <c r="D30" s="128"/>
      <c r="E30" s="128"/>
      <c r="F30" s="128"/>
      <c r="G30" s="128"/>
      <c r="H30" s="128"/>
      <c r="I30" s="128"/>
    </row>
  </sheetData>
  <mergeCells count="1">
    <mergeCell ref="B28:I2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R46"/>
  <sheetViews>
    <sheetView showGridLines="0" workbookViewId="0">
      <selection activeCell="B30" sqref="B30"/>
    </sheetView>
  </sheetViews>
  <sheetFormatPr defaultRowHeight="12.75" x14ac:dyDescent="0.2"/>
  <cols>
    <col min="1" max="1" width="2.28515625" style="64" customWidth="1"/>
    <col min="2" max="2" width="58.42578125" style="64" customWidth="1"/>
    <col min="3" max="3" width="15.140625" style="96" bestFit="1" customWidth="1"/>
    <col min="4" max="4" width="9.140625" style="97"/>
    <col min="5" max="5" width="9.140625" style="98"/>
    <col min="6" max="14" width="9.140625" style="99"/>
    <col min="15" max="15" width="9.140625" style="64"/>
    <col min="16" max="17" width="9.140625" style="100"/>
    <col min="18" max="18" width="2.85546875" style="64" customWidth="1"/>
    <col min="19" max="19" width="53.7109375" style="64" customWidth="1"/>
    <col min="20" max="20" width="15.7109375" style="64" customWidth="1"/>
    <col min="21" max="25" width="9.140625" style="64"/>
    <col min="26" max="26" width="3.28515625" style="64" customWidth="1"/>
    <col min="27" max="27" width="53.7109375" style="64" customWidth="1"/>
    <col min="28" max="28" width="15.7109375" style="64" customWidth="1"/>
    <col min="29" max="33" width="9.140625" style="64"/>
    <col min="34" max="34" width="4" style="64" customWidth="1"/>
    <col min="35" max="35" width="53.7109375" style="64" customWidth="1"/>
    <col min="36" max="36" width="15.7109375" style="64" customWidth="1"/>
    <col min="37" max="41" width="9.140625" style="64"/>
    <col min="42" max="42" width="9.140625" style="64" customWidth="1"/>
    <col min="43" max="43" width="53.7109375" style="64" customWidth="1"/>
    <col min="44" max="44" width="15.7109375" style="64" customWidth="1"/>
    <col min="45" max="16384" width="9.140625" style="64"/>
  </cols>
  <sheetData>
    <row r="2" spans="1:18" x14ac:dyDescent="0.2">
      <c r="B2" s="205" t="s">
        <v>55</v>
      </c>
      <c r="C2" s="206"/>
      <c r="D2" s="206"/>
      <c r="E2" s="206"/>
      <c r="F2" s="206"/>
      <c r="G2" s="206"/>
      <c r="H2" s="280" t="s">
        <v>125</v>
      </c>
      <c r="I2" s="280"/>
      <c r="J2" s="280"/>
      <c r="K2" s="280"/>
      <c r="L2" s="280"/>
      <c r="M2" s="280"/>
      <c r="N2" s="280"/>
      <c r="O2" s="280"/>
      <c r="P2" s="280"/>
      <c r="Q2" s="280"/>
    </row>
    <row r="3" spans="1:18" ht="15.75" x14ac:dyDescent="0.25">
      <c r="B3" s="65" t="s">
        <v>66</v>
      </c>
      <c r="C3" s="66"/>
      <c r="D3" s="67"/>
      <c r="E3" s="68"/>
      <c r="F3" s="69"/>
      <c r="G3" s="69"/>
      <c r="H3" s="281" t="s">
        <v>126</v>
      </c>
      <c r="I3" s="281"/>
      <c r="J3" s="281"/>
      <c r="K3" s="281"/>
      <c r="L3" s="281"/>
      <c r="M3" s="281"/>
      <c r="N3" s="281"/>
      <c r="O3" s="281"/>
      <c r="P3" s="281"/>
      <c r="Q3" s="281"/>
    </row>
    <row r="4" spans="1:18" s="70" customFormat="1" ht="3" customHeight="1" x14ac:dyDescent="0.2">
      <c r="B4" s="71"/>
      <c r="C4" s="72"/>
      <c r="D4" s="73"/>
      <c r="E4" s="74"/>
      <c r="F4" s="75"/>
      <c r="G4" s="75"/>
      <c r="H4" s="75"/>
      <c r="I4" s="75"/>
      <c r="J4" s="75"/>
      <c r="K4" s="75"/>
      <c r="L4" s="75"/>
      <c r="M4" s="75"/>
      <c r="N4" s="75"/>
      <c r="O4" s="71"/>
      <c r="P4" s="71"/>
      <c r="Q4" s="71"/>
    </row>
    <row r="5" spans="1:18" ht="76.5" x14ac:dyDescent="0.2">
      <c r="B5" s="76" t="s">
        <v>18</v>
      </c>
      <c r="C5" s="76" t="s">
        <v>31</v>
      </c>
      <c r="D5" s="196" t="s">
        <v>65</v>
      </c>
      <c r="E5" s="197" t="s">
        <v>33</v>
      </c>
      <c r="F5" s="196" t="s">
        <v>32</v>
      </c>
      <c r="G5" s="207" t="s">
        <v>114</v>
      </c>
      <c r="H5" s="207" t="s">
        <v>115</v>
      </c>
      <c r="I5" s="207" t="s">
        <v>116</v>
      </c>
      <c r="J5" s="207" t="s">
        <v>117</v>
      </c>
      <c r="K5" s="208" t="s">
        <v>118</v>
      </c>
      <c r="L5" s="208" t="s">
        <v>119</v>
      </c>
      <c r="M5" s="207" t="s">
        <v>120</v>
      </c>
      <c r="N5" s="207" t="s">
        <v>121</v>
      </c>
      <c r="O5" s="207" t="s">
        <v>122</v>
      </c>
      <c r="P5" s="207" t="s">
        <v>123</v>
      </c>
      <c r="Q5" s="207" t="s">
        <v>124</v>
      </c>
      <c r="R5" s="77"/>
    </row>
    <row r="6" spans="1:18" x14ac:dyDescent="0.2">
      <c r="B6" s="203" t="s">
        <v>67</v>
      </c>
      <c r="C6" s="204"/>
      <c r="D6" s="204"/>
      <c r="E6" s="204"/>
      <c r="F6" s="204"/>
      <c r="G6" s="211"/>
      <c r="H6" s="211"/>
      <c r="I6" s="211"/>
      <c r="J6" s="211"/>
      <c r="K6" s="211"/>
      <c r="L6" s="211"/>
      <c r="M6" s="211"/>
      <c r="N6" s="211"/>
      <c r="O6" s="211"/>
      <c r="P6" s="212"/>
      <c r="Q6" s="78"/>
      <c r="R6" s="77"/>
    </row>
    <row r="7" spans="1:18" x14ac:dyDescent="0.2">
      <c r="B7" s="198" t="s">
        <v>68</v>
      </c>
      <c r="C7" s="199" t="s">
        <v>71</v>
      </c>
      <c r="D7" s="200">
        <v>0.25</v>
      </c>
      <c r="E7" s="201">
        <v>1</v>
      </c>
      <c r="F7" s="202">
        <f>E7*D7</f>
        <v>0.25</v>
      </c>
      <c r="G7" s="213">
        <v>0</v>
      </c>
      <c r="H7" s="209">
        <f>IF(G7=0,VLOOKUP(C:C,[1]Inputs!$B$20:$H$25,7,FALSE)*F7,VLOOKUP(C:C,[1]Inputs!$B$20:$I$25,8,FALSE)*F7)</f>
        <v>25.815149405036248</v>
      </c>
      <c r="I7" s="209">
        <f>VLOOKUP(C:C,[1]Inputs!$C$54:$G$59,5,FALSE)*F7</f>
        <v>4.9331090720865793</v>
      </c>
      <c r="J7" s="209"/>
      <c r="K7" s="209"/>
      <c r="L7" s="209"/>
      <c r="M7" s="209">
        <f>SUM(H7:J7)</f>
        <v>30.748258477122828</v>
      </c>
      <c r="N7" s="209">
        <f>[1]Inputs!$M$43*M7</f>
        <v>14.326431882287336</v>
      </c>
      <c r="O7" s="209">
        <f>[1]Inputs!$M$48*M7</f>
        <v>4.931331441186054</v>
      </c>
      <c r="P7" s="209">
        <f>[1]Inputs!$H$13*SUM(M7:O7)</f>
        <v>3.1713819025938124</v>
      </c>
      <c r="Q7" s="209">
        <f t="shared" ref="Q7" si="0">SUM(M7:P7)</f>
        <v>53.177403703190031</v>
      </c>
    </row>
    <row r="8" spans="1:18" x14ac:dyDescent="0.2">
      <c r="B8" s="79" t="s">
        <v>69</v>
      </c>
      <c r="C8" s="80" t="s">
        <v>71</v>
      </c>
      <c r="D8" s="83">
        <v>0.42</v>
      </c>
      <c r="E8" s="81">
        <v>1</v>
      </c>
      <c r="F8" s="82">
        <f t="shared" ref="F8:F9" si="1">E8*D8</f>
        <v>0.42</v>
      </c>
      <c r="G8" s="213">
        <v>0</v>
      </c>
      <c r="H8" s="209">
        <f>IF(G8=0,VLOOKUP(C:C,[1]Inputs!$B$20:$H$25,7,FALSE)*F8,VLOOKUP(C:C,[1]Inputs!$B$20:$I$25,8,FALSE)*F8)</f>
        <v>43.369451000460892</v>
      </c>
      <c r="I8" s="209">
        <f>VLOOKUP(C:C,[1]Inputs!$C$54:$G$59,5,FALSE)*F8</f>
        <v>8.2876232411054538</v>
      </c>
      <c r="J8" s="209"/>
      <c r="K8" s="209"/>
      <c r="L8" s="209"/>
      <c r="M8" s="209">
        <f t="shared" ref="M8:M9" si="2">SUM(H8:J8)</f>
        <v>51.657074241566349</v>
      </c>
      <c r="N8" s="209">
        <f>[1]Inputs!$M$43*M8</f>
        <v>24.068405562242724</v>
      </c>
      <c r="O8" s="209">
        <f>[1]Inputs!$M$48*M8</f>
        <v>8.2846368211925707</v>
      </c>
      <c r="P8" s="209">
        <f>[1]Inputs!$H$13*SUM(M8:O8)</f>
        <v>5.327921596357605</v>
      </c>
      <c r="Q8" s="209">
        <f t="shared" ref="Q8:Q9" si="3">SUM(M8:P8)</f>
        <v>89.338038221359255</v>
      </c>
      <c r="R8" s="210"/>
    </row>
    <row r="9" spans="1:18" x14ac:dyDescent="0.2">
      <c r="A9" s="84"/>
      <c r="B9" s="79" t="s">
        <v>70</v>
      </c>
      <c r="C9" s="80" t="s">
        <v>71</v>
      </c>
      <c r="D9" s="85">
        <v>1.2</v>
      </c>
      <c r="E9" s="81">
        <v>1</v>
      </c>
      <c r="F9" s="82">
        <f t="shared" si="1"/>
        <v>1.2</v>
      </c>
      <c r="G9" s="213">
        <v>0</v>
      </c>
      <c r="H9" s="209">
        <f>IF(G9=0,VLOOKUP(C:C,[1]Inputs!$B$20:$H$25,7,FALSE)*F9,VLOOKUP(C:C,[1]Inputs!$B$20:$I$25,8,FALSE)*F9)</f>
        <v>123.91271714417398</v>
      </c>
      <c r="I9" s="209">
        <f>VLOOKUP(C:C,[1]Inputs!$C$54:$G$59,5,FALSE)*F9</f>
        <v>23.678923546015579</v>
      </c>
      <c r="J9" s="209"/>
      <c r="K9" s="209"/>
      <c r="L9" s="209"/>
      <c r="M9" s="209">
        <f t="shared" si="2"/>
        <v>147.59164069018956</v>
      </c>
      <c r="N9" s="209">
        <f>[1]Inputs!$M$43*M9</f>
        <v>68.766873034979213</v>
      </c>
      <c r="O9" s="209">
        <f>[1]Inputs!$M$48*M9</f>
        <v>23.670390917693059</v>
      </c>
      <c r="P9" s="209">
        <f>[1]Inputs!$H$13*SUM(M9:O9)</f>
        <v>15.2226331324503</v>
      </c>
      <c r="Q9" s="209">
        <f t="shared" si="3"/>
        <v>255.25153777531216</v>
      </c>
      <c r="R9" s="210"/>
    </row>
    <row r="10" spans="1:18" x14ac:dyDescent="0.2">
      <c r="B10" s="283" t="s">
        <v>1</v>
      </c>
      <c r="C10" s="284"/>
      <c r="D10" s="284"/>
      <c r="E10" s="285"/>
      <c r="F10" s="86"/>
      <c r="G10" s="195"/>
      <c r="H10" s="195"/>
      <c r="I10" s="195"/>
      <c r="J10" s="195"/>
      <c r="K10" s="195"/>
      <c r="L10" s="195"/>
      <c r="M10" s="195"/>
      <c r="N10" s="195"/>
      <c r="O10" s="87"/>
      <c r="P10" s="88"/>
      <c r="Q10" s="88"/>
    </row>
    <row r="11" spans="1:18" x14ac:dyDescent="0.2">
      <c r="B11" s="89"/>
      <c r="C11" s="90"/>
      <c r="D11" s="91"/>
      <c r="E11" s="92"/>
      <c r="F11" s="93"/>
      <c r="G11" s="93"/>
      <c r="H11" s="93"/>
      <c r="I11" s="93"/>
      <c r="J11" s="93"/>
      <c r="K11" s="93"/>
      <c r="L11" s="93"/>
      <c r="M11" s="93"/>
      <c r="N11" s="93"/>
      <c r="O11" s="94"/>
      <c r="P11" s="95"/>
      <c r="Q11" s="95"/>
    </row>
    <row r="12" spans="1:18" x14ac:dyDescent="0.2">
      <c r="R12" s="101"/>
    </row>
    <row r="14" spans="1:18" x14ac:dyDescent="0.2">
      <c r="B14" s="286" t="s">
        <v>83</v>
      </c>
      <c r="C14" s="287"/>
      <c r="D14" s="288"/>
    </row>
    <row r="15" spans="1:18" x14ac:dyDescent="0.2">
      <c r="B15" s="102" t="s">
        <v>84</v>
      </c>
      <c r="C15" s="289" t="s">
        <v>85</v>
      </c>
      <c r="D15" s="289"/>
      <c r="R15" s="77"/>
    </row>
    <row r="16" spans="1:18" x14ac:dyDescent="0.2">
      <c r="B16" s="79" t="s">
        <v>74</v>
      </c>
      <c r="C16" s="282" t="s">
        <v>86</v>
      </c>
      <c r="D16" s="282"/>
    </row>
    <row r="17" spans="2:18" x14ac:dyDescent="0.2">
      <c r="B17" s="79" t="s">
        <v>75</v>
      </c>
      <c r="C17" s="282" t="s">
        <v>96</v>
      </c>
      <c r="D17" s="282"/>
    </row>
    <row r="18" spans="2:18" x14ac:dyDescent="0.2">
      <c r="B18" s="79" t="s">
        <v>76</v>
      </c>
      <c r="C18" s="282" t="s">
        <v>87</v>
      </c>
      <c r="D18" s="282"/>
    </row>
    <row r="19" spans="2:18" x14ac:dyDescent="0.2">
      <c r="B19" s="103"/>
      <c r="C19" s="104"/>
      <c r="D19" s="104"/>
    </row>
    <row r="20" spans="2:18" x14ac:dyDescent="0.2">
      <c r="R20" s="77"/>
    </row>
    <row r="33" spans="18:18" x14ac:dyDescent="0.2">
      <c r="R33" s="77"/>
    </row>
    <row r="46" spans="18:18" x14ac:dyDescent="0.2">
      <c r="R46" s="77"/>
    </row>
  </sheetData>
  <mergeCells count="8">
    <mergeCell ref="H2:Q2"/>
    <mergeCell ref="H3:Q3"/>
    <mergeCell ref="C18:D18"/>
    <mergeCell ref="B10:E10"/>
    <mergeCell ref="B14:D14"/>
    <mergeCell ref="C15:D15"/>
    <mergeCell ref="C16:D16"/>
    <mergeCell ref="C17:D17"/>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8D8BB-F404-443F-9E4F-1AA3AE497D0F}">
  <dimension ref="B1:O52"/>
  <sheetViews>
    <sheetView workbookViewId="0">
      <selection activeCell="L14" sqref="L14"/>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132</v>
      </c>
      <c r="D1" s="233">
        <f>[1]Inputs!H16</f>
        <v>1</v>
      </c>
      <c r="E1" s="233">
        <f>[1]Inputs!I16</f>
        <v>1</v>
      </c>
      <c r="F1" s="233">
        <f>[1]Inputs!J16</f>
        <v>1.0109999999999999</v>
      </c>
      <c r="G1" s="233">
        <f>[1]Inputs!K16</f>
        <v>1.0231319999999999</v>
      </c>
      <c r="H1" s="233">
        <f>[1]Inputs!L16</f>
        <v>1.0337725727999998</v>
      </c>
      <c r="K1" s="234">
        <f>D1</f>
        <v>1</v>
      </c>
      <c r="L1" s="234">
        <f t="shared" ref="L1:O5" si="0">E1</f>
        <v>1</v>
      </c>
      <c r="M1" s="234">
        <f t="shared" si="0"/>
        <v>1.0109999999999999</v>
      </c>
      <c r="N1" s="234">
        <f t="shared" si="0"/>
        <v>1.0231319999999999</v>
      </c>
      <c r="O1" s="234">
        <f t="shared" si="0"/>
        <v>1.0337725727999998</v>
      </c>
    </row>
    <row r="2" spans="2:15" x14ac:dyDescent="0.25">
      <c r="B2" t="s">
        <v>133</v>
      </c>
      <c r="D2" s="233">
        <f>[1]Inputs!H61</f>
        <v>0.04</v>
      </c>
      <c r="E2" s="233">
        <f>[1]Inputs!I61</f>
        <v>0.04</v>
      </c>
      <c r="F2" s="233">
        <f>[1]Inputs!J61</f>
        <v>0.04</v>
      </c>
      <c r="G2" s="233">
        <f>[1]Inputs!K61</f>
        <v>0.04</v>
      </c>
      <c r="H2" s="233">
        <f>[1]Inputs!L61</f>
        <v>0.04</v>
      </c>
      <c r="K2" s="234"/>
      <c r="L2" s="234"/>
      <c r="M2" s="234"/>
      <c r="N2" s="234"/>
      <c r="O2" s="234"/>
    </row>
    <row r="3" spans="2:15" x14ac:dyDescent="0.25">
      <c r="B3" t="s">
        <v>134</v>
      </c>
      <c r="D3" s="234">
        <f>[1]Inputs!$M$43</f>
        <v>0.46592661151676018</v>
      </c>
      <c r="E3" s="234">
        <f>[1]Inputs!$M$43</f>
        <v>0.46592661151676018</v>
      </c>
      <c r="F3" s="234">
        <f>[1]Inputs!$M$43</f>
        <v>0.46592661151676018</v>
      </c>
      <c r="G3" s="234">
        <f>[1]Inputs!$M$43</f>
        <v>0.46592661151676018</v>
      </c>
      <c r="H3" s="234">
        <f>[1]Inputs!$M$43</f>
        <v>0.46592661151676018</v>
      </c>
      <c r="K3" s="234">
        <f t="shared" ref="K3:K5" si="1">D3</f>
        <v>0.46592661151676018</v>
      </c>
      <c r="L3" s="234">
        <f t="shared" si="0"/>
        <v>0.46592661151676018</v>
      </c>
      <c r="M3" s="234">
        <f t="shared" si="0"/>
        <v>0.46592661151676018</v>
      </c>
      <c r="N3" s="234">
        <f t="shared" si="0"/>
        <v>0.46592661151676018</v>
      </c>
      <c r="O3" s="234">
        <f t="shared" si="0"/>
        <v>0.46592661151676018</v>
      </c>
    </row>
    <row r="4" spans="2:15" x14ac:dyDescent="0.25">
      <c r="B4" t="s">
        <v>135</v>
      </c>
      <c r="D4" s="234">
        <f>[1]Inputs!$M$48</f>
        <v>0.16037758511933414</v>
      </c>
      <c r="E4" s="234">
        <f>[1]Inputs!$M$48</f>
        <v>0.16037758511933414</v>
      </c>
      <c r="F4" s="234">
        <f>[1]Inputs!$M$48</f>
        <v>0.16037758511933414</v>
      </c>
      <c r="G4" s="234">
        <f>[1]Inputs!$M$48</f>
        <v>0.16037758511933414</v>
      </c>
      <c r="H4" s="234">
        <f>[1]Inputs!$M$48</f>
        <v>0.16037758511933414</v>
      </c>
      <c r="K4" s="234">
        <f t="shared" si="1"/>
        <v>0.16037758511933414</v>
      </c>
      <c r="L4" s="234">
        <f t="shared" si="0"/>
        <v>0.16037758511933414</v>
      </c>
      <c r="M4" s="234">
        <f t="shared" si="0"/>
        <v>0.16037758511933414</v>
      </c>
      <c r="N4" s="234">
        <f t="shared" si="0"/>
        <v>0.16037758511933414</v>
      </c>
      <c r="O4" s="234">
        <f t="shared" si="0"/>
        <v>0.16037758511933414</v>
      </c>
    </row>
    <row r="5" spans="2:15" x14ac:dyDescent="0.25">
      <c r="B5" t="s">
        <v>136</v>
      </c>
      <c r="D5" s="234">
        <f>[1]Inputs!$H$13</f>
        <v>6.3420000000000004E-2</v>
      </c>
      <c r="E5" s="234">
        <f>[1]Inputs!$H$13</f>
        <v>6.3420000000000004E-2</v>
      </c>
      <c r="F5" s="234">
        <f>[1]Inputs!$H$13</f>
        <v>6.3420000000000004E-2</v>
      </c>
      <c r="G5" s="234">
        <f>[1]Inputs!$H$13</f>
        <v>6.3420000000000004E-2</v>
      </c>
      <c r="H5" s="234">
        <f>[1]Inputs!$H$13</f>
        <v>6.3420000000000004E-2</v>
      </c>
      <c r="K5" s="234">
        <f t="shared" si="1"/>
        <v>6.3420000000000004E-2</v>
      </c>
      <c r="L5" s="234">
        <f t="shared" si="0"/>
        <v>6.3420000000000004E-2</v>
      </c>
      <c r="M5" s="234">
        <f t="shared" si="0"/>
        <v>6.3420000000000004E-2</v>
      </c>
      <c r="N5" s="234">
        <f t="shared" si="0"/>
        <v>6.3420000000000004E-2</v>
      </c>
      <c r="O5" s="234">
        <f t="shared" si="0"/>
        <v>6.3420000000000004E-2</v>
      </c>
    </row>
    <row r="6" spans="2:15" s="235" customFormat="1" ht="15.75" x14ac:dyDescent="0.25">
      <c r="D6" s="297" t="s">
        <v>137</v>
      </c>
      <c r="E6" s="297"/>
      <c r="F6" s="297"/>
      <c r="G6" s="297"/>
      <c r="H6" s="297"/>
      <c r="J6" s="298" t="s">
        <v>138</v>
      </c>
      <c r="K6" s="298"/>
      <c r="L6" s="298"/>
      <c r="M6" s="298"/>
      <c r="N6" s="298"/>
      <c r="O6" s="298"/>
    </row>
    <row r="7" spans="2:15" x14ac:dyDescent="0.25">
      <c r="B7" s="236" t="s">
        <v>151</v>
      </c>
      <c r="C7" s="237"/>
      <c r="D7" s="237" t="s">
        <v>139</v>
      </c>
      <c r="E7" s="237" t="s">
        <v>140</v>
      </c>
      <c r="F7" s="237" t="s">
        <v>141</v>
      </c>
      <c r="G7" s="237" t="s">
        <v>142</v>
      </c>
      <c r="H7" s="237" t="s">
        <v>143</v>
      </c>
    </row>
    <row r="8" spans="2:15" x14ac:dyDescent="0.25">
      <c r="B8" s="238" t="s">
        <v>115</v>
      </c>
      <c r="C8" s="239"/>
      <c r="D8" s="240">
        <f>(D19*D$27)+(D31*D$39)+(D43*D$51)</f>
        <v>247825.43428834795</v>
      </c>
      <c r="E8" s="240">
        <f t="shared" ref="E8:H8" si="2">(E19*E$27)+(E31*E$39)+(E43*E$51)</f>
        <v>247825.43428834795</v>
      </c>
      <c r="F8" s="240">
        <f t="shared" si="2"/>
        <v>250551.51406551976</v>
      </c>
      <c r="G8" s="240">
        <f t="shared" si="2"/>
        <v>256347.27168888337</v>
      </c>
      <c r="H8" s="240">
        <f t="shared" si="2"/>
        <v>265004.77858407749</v>
      </c>
    </row>
    <row r="9" spans="2:15" x14ac:dyDescent="0.25">
      <c r="B9" s="238" t="s">
        <v>116</v>
      </c>
      <c r="C9" s="239"/>
      <c r="D9" s="240">
        <f t="shared" ref="D9:H15" si="3">(D20*D$27)+(D32*D$39)+(D44*D$51)</f>
        <v>39662.196939576104</v>
      </c>
      <c r="E9" s="240">
        <f t="shared" si="3"/>
        <v>39662.196939576104</v>
      </c>
      <c r="F9" s="240">
        <f t="shared" si="3"/>
        <v>39662.196939576104</v>
      </c>
      <c r="G9" s="240">
        <f t="shared" si="3"/>
        <v>39662.196939576104</v>
      </c>
      <c r="H9" s="240">
        <f t="shared" si="3"/>
        <v>39662.196939576104</v>
      </c>
    </row>
    <row r="10" spans="2:15" x14ac:dyDescent="0.25">
      <c r="B10" s="238" t="s">
        <v>117</v>
      </c>
      <c r="C10" s="239"/>
      <c r="D10" s="240">
        <f t="shared" si="3"/>
        <v>0</v>
      </c>
      <c r="E10" s="240">
        <f t="shared" si="3"/>
        <v>0</v>
      </c>
      <c r="F10" s="240">
        <f t="shared" si="3"/>
        <v>0</v>
      </c>
      <c r="G10" s="240">
        <f t="shared" si="3"/>
        <v>0</v>
      </c>
      <c r="H10" s="240">
        <f t="shared" si="3"/>
        <v>0</v>
      </c>
    </row>
    <row r="11" spans="2:15" x14ac:dyDescent="0.25">
      <c r="B11" s="241" t="s">
        <v>144</v>
      </c>
      <c r="C11" s="241"/>
      <c r="D11" s="242">
        <f t="shared" si="3"/>
        <v>287487.63122792408</v>
      </c>
      <c r="E11" s="242">
        <f t="shared" si="3"/>
        <v>287487.63122792408</v>
      </c>
      <c r="F11" s="242">
        <f t="shared" si="3"/>
        <v>290213.71100509586</v>
      </c>
      <c r="G11" s="242">
        <f t="shared" si="3"/>
        <v>296009.46862845949</v>
      </c>
      <c r="H11" s="242">
        <f t="shared" si="3"/>
        <v>304666.97552365361</v>
      </c>
    </row>
    <row r="12" spans="2:15" x14ac:dyDescent="0.25">
      <c r="B12" s="239" t="s">
        <v>121</v>
      </c>
      <c r="C12" s="239"/>
      <c r="D12" s="240">
        <f t="shared" si="3"/>
        <v>133948.13787100659</v>
      </c>
      <c r="E12" s="240">
        <f t="shared" si="3"/>
        <v>133948.13787100659</v>
      </c>
      <c r="F12" s="240">
        <f t="shared" si="3"/>
        <v>135218.29098430861</v>
      </c>
      <c r="G12" s="240">
        <f t="shared" si="3"/>
        <v>137918.68869493486</v>
      </c>
      <c r="H12" s="240">
        <f t="shared" si="3"/>
        <v>141952.45154679564</v>
      </c>
    </row>
    <row r="13" spans="2:15" x14ac:dyDescent="0.25">
      <c r="B13" s="239" t="s">
        <v>122</v>
      </c>
      <c r="C13" s="239"/>
      <c r="D13" s="240">
        <f t="shared" si="3"/>
        <v>46106.572048012138</v>
      </c>
      <c r="E13" s="240">
        <f t="shared" si="3"/>
        <v>46106.572048012138</v>
      </c>
      <c r="F13" s="240">
        <f t="shared" si="3"/>
        <v>46543.774139517598</v>
      </c>
      <c r="G13" s="240">
        <f t="shared" si="3"/>
        <v>47473.283751089628</v>
      </c>
      <c r="H13" s="240">
        <f t="shared" si="3"/>
        <v>48861.753800094841</v>
      </c>
    </row>
    <row r="14" spans="2:15" x14ac:dyDescent="0.25">
      <c r="B14" s="239" t="s">
        <v>131</v>
      </c>
      <c r="C14" s="239"/>
      <c r="D14" s="240">
        <f t="shared" si="3"/>
        <v>29651.535275539114</v>
      </c>
      <c r="E14" s="240">
        <f t="shared" si="3"/>
        <v>29651.535275539114</v>
      </c>
      <c r="F14" s="240">
        <f t="shared" si="3"/>
        <v>29932.703722096241</v>
      </c>
      <c r="G14" s="240">
        <f t="shared" si="3"/>
        <v>30530.479392943769</v>
      </c>
      <c r="H14" s="240">
        <f t="shared" si="3"/>
        <v>31423.416490809912</v>
      </c>
    </row>
    <row r="15" spans="2:15" s="244" customFormat="1" x14ac:dyDescent="0.25">
      <c r="B15" s="243" t="s">
        <v>145</v>
      </c>
      <c r="C15" s="239"/>
      <c r="D15" s="240">
        <f t="shared" si="3"/>
        <v>497193.87642248196</v>
      </c>
      <c r="E15" s="240">
        <f t="shared" si="3"/>
        <v>497193.87642248196</v>
      </c>
      <c r="F15" s="240">
        <f t="shared" si="3"/>
        <v>501908.47985101829</v>
      </c>
      <c r="G15" s="240">
        <f t="shared" si="3"/>
        <v>511931.9204674277</v>
      </c>
      <c r="H15" s="240">
        <f t="shared" si="3"/>
        <v>526904.59736135392</v>
      </c>
    </row>
    <row r="16" spans="2:15" s="224" customFormat="1" x14ac:dyDescent="0.25">
      <c r="B16" s="245" t="s">
        <v>146</v>
      </c>
      <c r="C16" s="241"/>
      <c r="D16" s="242">
        <f>D28+D40+D52-D15</f>
        <v>0</v>
      </c>
      <c r="E16" s="242">
        <f t="shared" ref="E16:H16" si="4">E28+E40+E52-E15</f>
        <v>0</v>
      </c>
      <c r="F16" s="242">
        <f t="shared" si="4"/>
        <v>0</v>
      </c>
      <c r="G16" s="242">
        <f t="shared" si="4"/>
        <v>0</v>
      </c>
      <c r="H16" s="242">
        <f t="shared" si="4"/>
        <v>0</v>
      </c>
    </row>
    <row r="17" spans="2:15" s="224" customFormat="1" x14ac:dyDescent="0.25">
      <c r="C17" s="246"/>
    </row>
    <row r="18" spans="2:15" x14ac:dyDescent="0.25">
      <c r="B18" s="247" t="s">
        <v>152</v>
      </c>
      <c r="C18" s="228"/>
      <c r="D18" s="295" t="s">
        <v>147</v>
      </c>
      <c r="E18" s="296"/>
      <c r="F18" s="296"/>
      <c r="G18" s="296"/>
      <c r="H18" s="296"/>
      <c r="J18" s="228"/>
      <c r="K18" s="295" t="s">
        <v>147</v>
      </c>
      <c r="L18" s="296"/>
      <c r="M18" s="296"/>
      <c r="N18" s="296"/>
      <c r="O18" s="296"/>
    </row>
    <row r="19" spans="2:15" x14ac:dyDescent="0.25">
      <c r="B19" s="248" t="s">
        <v>115</v>
      </c>
      <c r="C19" s="249">
        <f>'Proposed price'!H7</f>
        <v>25.815149405036248</v>
      </c>
      <c r="D19" s="250">
        <f>C19*D$1</f>
        <v>25.815149405036248</v>
      </c>
      <c r="E19" s="250">
        <f>D19*E1</f>
        <v>25.815149405036248</v>
      </c>
      <c r="F19" s="250">
        <f>E19*F1</f>
        <v>26.099116048491645</v>
      </c>
      <c r="G19" s="250">
        <f>F19*G1</f>
        <v>26.702840800925351</v>
      </c>
      <c r="H19" s="250">
        <f>G19*H1</f>
        <v>27.604664435841407</v>
      </c>
      <c r="J19" s="249"/>
      <c r="K19" s="250">
        <f>J19*K$1</f>
        <v>0</v>
      </c>
      <c r="L19" s="250">
        <f>K19*L1</f>
        <v>0</v>
      </c>
      <c r="M19" s="250">
        <f>L19*M1</f>
        <v>0</v>
      </c>
      <c r="N19" s="250">
        <f>M19*N1</f>
        <v>0</v>
      </c>
      <c r="O19" s="250">
        <f>N19*O1</f>
        <v>0</v>
      </c>
    </row>
    <row r="20" spans="2:15" x14ac:dyDescent="0.25">
      <c r="B20" s="248" t="s">
        <v>116</v>
      </c>
      <c r="C20" s="249">
        <f>'Proposed price'!I7</f>
        <v>4.9331090720865793</v>
      </c>
      <c r="D20" s="250">
        <f>C20</f>
        <v>4.9331090720865793</v>
      </c>
      <c r="E20" s="250">
        <f t="shared" ref="E20:H21" si="5">D20</f>
        <v>4.9331090720865793</v>
      </c>
      <c r="F20" s="250">
        <f t="shared" si="5"/>
        <v>4.9331090720865793</v>
      </c>
      <c r="G20" s="250">
        <f t="shared" si="5"/>
        <v>4.9331090720865793</v>
      </c>
      <c r="H20" s="250">
        <f t="shared" si="5"/>
        <v>4.9331090720865793</v>
      </c>
      <c r="J20" s="249"/>
      <c r="K20" s="250">
        <f>J20</f>
        <v>0</v>
      </c>
      <c r="L20" s="250">
        <f t="shared" ref="L20:O21" si="6">K20</f>
        <v>0</v>
      </c>
      <c r="M20" s="250">
        <f t="shared" si="6"/>
        <v>0</v>
      </c>
      <c r="N20" s="250">
        <f t="shared" si="6"/>
        <v>0</v>
      </c>
      <c r="O20" s="250">
        <f t="shared" si="6"/>
        <v>0</v>
      </c>
    </row>
    <row r="21" spans="2:15" x14ac:dyDescent="0.25">
      <c r="B21" s="248" t="s">
        <v>117</v>
      </c>
      <c r="C21" s="249">
        <f>'Proposed price'!J7</f>
        <v>0</v>
      </c>
      <c r="D21" s="250">
        <f>C21</f>
        <v>0</v>
      </c>
      <c r="E21" s="250">
        <f t="shared" si="5"/>
        <v>0</v>
      </c>
      <c r="F21" s="250">
        <f t="shared" si="5"/>
        <v>0</v>
      </c>
      <c r="G21" s="250">
        <f t="shared" si="5"/>
        <v>0</v>
      </c>
      <c r="H21" s="250">
        <f t="shared" si="5"/>
        <v>0</v>
      </c>
      <c r="J21" s="249"/>
      <c r="K21" s="250">
        <f>J21</f>
        <v>0</v>
      </c>
      <c r="L21" s="250">
        <f t="shared" si="6"/>
        <v>0</v>
      </c>
      <c r="M21" s="250">
        <f t="shared" si="6"/>
        <v>0</v>
      </c>
      <c r="N21" s="250">
        <f t="shared" si="6"/>
        <v>0</v>
      </c>
      <c r="O21" s="250">
        <f t="shared" si="6"/>
        <v>0</v>
      </c>
    </row>
    <row r="22" spans="2:15" s="224" customFormat="1" x14ac:dyDescent="0.25">
      <c r="B22" s="251" t="s">
        <v>144</v>
      </c>
      <c r="C22" s="306">
        <f>'Proposed price'!M7</f>
        <v>30.748258477122828</v>
      </c>
      <c r="D22" s="241">
        <f>SUM(D19:D21)</f>
        <v>30.748258477122828</v>
      </c>
      <c r="E22" s="241">
        <f t="shared" ref="E22:H22" si="7">SUM(E19:E21)</f>
        <v>30.748258477122828</v>
      </c>
      <c r="F22" s="241">
        <f t="shared" si="7"/>
        <v>31.032225120578225</v>
      </c>
      <c r="G22" s="241">
        <f t="shared" si="7"/>
        <v>31.635949873011931</v>
      </c>
      <c r="H22" s="241">
        <f t="shared" si="7"/>
        <v>32.537773507927987</v>
      </c>
      <c r="J22" s="252"/>
      <c r="K22" s="239">
        <f>SUM(K19:K21)</f>
        <v>0</v>
      </c>
      <c r="L22" s="239">
        <f t="shared" ref="L22:O22" si="8">SUM(L19:L21)</f>
        <v>0</v>
      </c>
      <c r="M22" s="239">
        <f t="shared" si="8"/>
        <v>0</v>
      </c>
      <c r="N22" s="239">
        <f t="shared" si="8"/>
        <v>0</v>
      </c>
      <c r="O22" s="239">
        <f t="shared" si="8"/>
        <v>0</v>
      </c>
    </row>
    <row r="23" spans="2:15" x14ac:dyDescent="0.25">
      <c r="B23" s="248" t="s">
        <v>121</v>
      </c>
      <c r="C23" s="249">
        <f>'Proposed price'!N7</f>
        <v>14.326431882287336</v>
      </c>
      <c r="D23" s="250">
        <f>D22*D$3</f>
        <v>14.326431882287336</v>
      </c>
      <c r="E23" s="250">
        <f t="shared" ref="E23:H23" si="9">E22*E$3</f>
        <v>14.326431882287336</v>
      </c>
      <c r="F23" s="250">
        <f t="shared" si="9"/>
        <v>14.458739498256296</v>
      </c>
      <c r="G23" s="250">
        <f t="shared" si="9"/>
        <v>14.740030926446529</v>
      </c>
      <c r="H23" s="250">
        <f t="shared" si="9"/>
        <v>15.160214556848695</v>
      </c>
      <c r="J23" s="249"/>
      <c r="K23" s="250">
        <f>K22*K$3</f>
        <v>0</v>
      </c>
      <c r="L23" s="250">
        <f t="shared" ref="L23:O23" si="10">L22*L$3</f>
        <v>0</v>
      </c>
      <c r="M23" s="250">
        <f t="shared" si="10"/>
        <v>0</v>
      </c>
      <c r="N23" s="250">
        <f t="shared" si="10"/>
        <v>0</v>
      </c>
      <c r="O23" s="250">
        <f t="shared" si="10"/>
        <v>0</v>
      </c>
    </row>
    <row r="24" spans="2:15" x14ac:dyDescent="0.25">
      <c r="B24" s="248" t="s">
        <v>122</v>
      </c>
      <c r="C24" s="249">
        <f>'Proposed price'!O7</f>
        <v>4.931331441186054</v>
      </c>
      <c r="D24" s="250">
        <f>D22*D$4</f>
        <v>4.931331441186054</v>
      </c>
      <c r="E24" s="250">
        <f t="shared" ref="E24:H24" si="11">E22*E$4</f>
        <v>4.931331441186054</v>
      </c>
      <c r="F24" s="250">
        <f t="shared" si="11"/>
        <v>4.9768733257178734</v>
      </c>
      <c r="G24" s="250">
        <f t="shared" si="11"/>
        <v>5.073697243589959</v>
      </c>
      <c r="H24" s="250">
        <f t="shared" si="11"/>
        <v>5.2183295403613359</v>
      </c>
      <c r="J24" s="249"/>
      <c r="K24" s="250">
        <f>K22*K$4</f>
        <v>0</v>
      </c>
      <c r="L24" s="250">
        <f t="shared" ref="L24:O24" si="12">L22*L$4</f>
        <v>0</v>
      </c>
      <c r="M24" s="250">
        <f t="shared" si="12"/>
        <v>0</v>
      </c>
      <c r="N24" s="250">
        <f t="shared" si="12"/>
        <v>0</v>
      </c>
      <c r="O24" s="250">
        <f t="shared" si="12"/>
        <v>0</v>
      </c>
    </row>
    <row r="25" spans="2:15" x14ac:dyDescent="0.25">
      <c r="B25" s="248" t="s">
        <v>123</v>
      </c>
      <c r="C25" s="249">
        <f>'Proposed price'!P7</f>
        <v>3.1713819025938124</v>
      </c>
      <c r="D25" s="250">
        <f>SUM(D22:D24)*D$5</f>
        <v>3.1713819025938124</v>
      </c>
      <c r="E25" s="250">
        <f t="shared" ref="E25:H25" si="13">SUM(E22:E24)*E$5</f>
        <v>3.1713819025938124</v>
      </c>
      <c r="F25" s="250">
        <f t="shared" si="13"/>
        <v>3.2006702824435136</v>
      </c>
      <c r="G25" s="250">
        <f t="shared" si="13"/>
        <v>3.2629385814901313</v>
      </c>
      <c r="H25" s="250">
        <f t="shared" si="13"/>
        <v>3.3559528625178534</v>
      </c>
      <c r="J25" s="249"/>
      <c r="K25" s="250">
        <f>SUM(K22:K24)*K$5</f>
        <v>0</v>
      </c>
      <c r="L25" s="250">
        <f t="shared" ref="L25:O25" si="14">SUM(L22:L24)*L$5</f>
        <v>0</v>
      </c>
      <c r="M25" s="250">
        <f t="shared" si="14"/>
        <v>0</v>
      </c>
      <c r="N25" s="250">
        <f t="shared" si="14"/>
        <v>0</v>
      </c>
      <c r="O25" s="250">
        <f t="shared" si="14"/>
        <v>0</v>
      </c>
    </row>
    <row r="26" spans="2:15" s="224" customFormat="1" x14ac:dyDescent="0.25">
      <c r="B26" s="253" t="s">
        <v>148</v>
      </c>
      <c r="C26" s="254">
        <f>'Proposed price'!Q7</f>
        <v>53.177403703190031</v>
      </c>
      <c r="D26" s="255">
        <f>SUM(D22:D25)</f>
        <v>53.177403703190031</v>
      </c>
      <c r="E26" s="255">
        <f t="shared" ref="E26:H26" si="15">SUM(E22:E25)</f>
        <v>53.177403703190031</v>
      </c>
      <c r="F26" s="255">
        <f t="shared" si="15"/>
        <v>53.668508226995911</v>
      </c>
      <c r="G26" s="255">
        <f t="shared" si="15"/>
        <v>54.712616624538555</v>
      </c>
      <c r="H26" s="255">
        <f t="shared" si="15"/>
        <v>56.272270467655872</v>
      </c>
      <c r="J26" s="254"/>
      <c r="K26" s="255">
        <f>SUM(K22:K25)</f>
        <v>0</v>
      </c>
      <c r="L26" s="255">
        <f t="shared" ref="L26:O26" si="16">SUM(L22:L25)</f>
        <v>0</v>
      </c>
      <c r="M26" s="255">
        <f t="shared" si="16"/>
        <v>0</v>
      </c>
      <c r="N26" s="255">
        <f t="shared" si="16"/>
        <v>0</v>
      </c>
      <c r="O26" s="255">
        <f t="shared" si="16"/>
        <v>0</v>
      </c>
    </row>
    <row r="27" spans="2:15" x14ac:dyDescent="0.25">
      <c r="B27" s="256" t="s">
        <v>149</v>
      </c>
      <c r="C27" s="250"/>
      <c r="D27" s="257">
        <f>'Forecast Revenue - Costs'!D12</f>
        <v>3000</v>
      </c>
      <c r="E27" s="257">
        <f>'Forecast Revenue - Costs'!E12</f>
        <v>3000</v>
      </c>
      <c r="F27" s="257">
        <f>'Forecast Revenue - Costs'!F12</f>
        <v>3000</v>
      </c>
      <c r="G27" s="257">
        <f>'Forecast Revenue - Costs'!G12</f>
        <v>3000</v>
      </c>
      <c r="H27" s="257">
        <f>'Forecast Revenue - Costs'!H12</f>
        <v>3000</v>
      </c>
      <c r="J27" s="250"/>
      <c r="K27" s="257"/>
      <c r="L27" s="257"/>
      <c r="M27" s="257"/>
      <c r="N27" s="257"/>
      <c r="O27" s="257"/>
    </row>
    <row r="28" spans="2:15" s="224" customFormat="1" x14ac:dyDescent="0.25">
      <c r="B28" s="243" t="s">
        <v>150</v>
      </c>
      <c r="C28" s="241"/>
      <c r="D28" s="242">
        <f>D26*D27</f>
        <v>159532.21110957008</v>
      </c>
      <c r="E28" s="242">
        <f t="shared" ref="E28:H28" si="17">E26*E27</f>
        <v>159532.21110957008</v>
      </c>
      <c r="F28" s="242">
        <f t="shared" si="17"/>
        <v>161005.52468098773</v>
      </c>
      <c r="G28" s="242">
        <f t="shared" si="17"/>
        <v>164137.84987361566</v>
      </c>
      <c r="H28" s="242">
        <f t="shared" si="17"/>
        <v>168816.81140296761</v>
      </c>
      <c r="J28" s="241"/>
      <c r="K28" s="242"/>
      <c r="L28" s="242"/>
      <c r="M28" s="242"/>
      <c r="N28" s="242"/>
      <c r="O28" s="242"/>
    </row>
    <row r="30" spans="2:15" x14ac:dyDescent="0.25">
      <c r="B30" s="247" t="s">
        <v>153</v>
      </c>
      <c r="C30" s="228"/>
      <c r="D30" s="295" t="s">
        <v>147</v>
      </c>
      <c r="E30" s="296"/>
      <c r="F30" s="296"/>
      <c r="G30" s="296"/>
      <c r="H30" s="296"/>
      <c r="J30" s="228"/>
      <c r="K30" s="295" t="s">
        <v>147</v>
      </c>
      <c r="L30" s="296"/>
      <c r="M30" s="296"/>
      <c r="N30" s="296"/>
      <c r="O30" s="296"/>
    </row>
    <row r="31" spans="2:15" x14ac:dyDescent="0.25">
      <c r="B31" s="248" t="s">
        <v>115</v>
      </c>
      <c r="C31" s="249">
        <f>'Proposed price'!H8</f>
        <v>43.369451000460892</v>
      </c>
      <c r="D31" s="250">
        <f>C31*D$1</f>
        <v>43.369451000460892</v>
      </c>
      <c r="E31" s="250">
        <f t="shared" ref="E31:H31" si="18">D31*E$1</f>
        <v>43.369451000460892</v>
      </c>
      <c r="F31" s="250">
        <f t="shared" si="18"/>
        <v>43.846514961465957</v>
      </c>
      <c r="G31" s="250">
        <f t="shared" si="18"/>
        <v>44.860772545554582</v>
      </c>
      <c r="H31" s="250">
        <f t="shared" si="18"/>
        <v>46.375836252213553</v>
      </c>
      <c r="J31" s="249"/>
      <c r="K31" s="250">
        <f>J31*K$1</f>
        <v>0</v>
      </c>
      <c r="L31" s="250">
        <f>K31*L13</f>
        <v>0</v>
      </c>
      <c r="M31" s="250">
        <f>L31*M13</f>
        <v>0</v>
      </c>
      <c r="N31" s="250">
        <f>M31*N13</f>
        <v>0</v>
      </c>
      <c r="O31" s="250">
        <f>N31*O13</f>
        <v>0</v>
      </c>
    </row>
    <row r="32" spans="2:15" x14ac:dyDescent="0.25">
      <c r="B32" s="248" t="s">
        <v>116</v>
      </c>
      <c r="C32" s="249">
        <f>'Proposed price'!I8</f>
        <v>8.2876232411054538</v>
      </c>
      <c r="D32" s="250">
        <f>C32</f>
        <v>8.2876232411054538</v>
      </c>
      <c r="E32" s="250">
        <f t="shared" ref="E32:E33" si="19">D32</f>
        <v>8.2876232411054538</v>
      </c>
      <c r="F32" s="250">
        <f t="shared" ref="F32:F33" si="20">E32</f>
        <v>8.2876232411054538</v>
      </c>
      <c r="G32" s="250">
        <f t="shared" ref="G32:G33" si="21">F32</f>
        <v>8.2876232411054538</v>
      </c>
      <c r="H32" s="250">
        <f t="shared" ref="H32:H33" si="22">G32</f>
        <v>8.2876232411054538</v>
      </c>
      <c r="J32" s="249"/>
      <c r="K32" s="250">
        <f>J32</f>
        <v>0</v>
      </c>
      <c r="L32" s="250">
        <f t="shared" ref="L32:L33" si="23">K32</f>
        <v>0</v>
      </c>
      <c r="M32" s="250">
        <f t="shared" ref="M32:M33" si="24">L32</f>
        <v>0</v>
      </c>
      <c r="N32" s="250">
        <f t="shared" ref="N32:N33" si="25">M32</f>
        <v>0</v>
      </c>
      <c r="O32" s="250">
        <f t="shared" ref="O32:O33" si="26">N32</f>
        <v>0</v>
      </c>
    </row>
    <row r="33" spans="2:15" x14ac:dyDescent="0.25">
      <c r="B33" s="248" t="s">
        <v>117</v>
      </c>
      <c r="C33" s="249">
        <f>'Proposed price'!J8</f>
        <v>0</v>
      </c>
      <c r="D33" s="250">
        <f>C33</f>
        <v>0</v>
      </c>
      <c r="E33" s="250">
        <f t="shared" si="19"/>
        <v>0</v>
      </c>
      <c r="F33" s="250">
        <f t="shared" si="20"/>
        <v>0</v>
      </c>
      <c r="G33" s="250">
        <f t="shared" si="21"/>
        <v>0</v>
      </c>
      <c r="H33" s="250">
        <f t="shared" si="22"/>
        <v>0</v>
      </c>
      <c r="J33" s="249"/>
      <c r="K33" s="250">
        <f>J33</f>
        <v>0</v>
      </c>
      <c r="L33" s="250">
        <f t="shared" si="23"/>
        <v>0</v>
      </c>
      <c r="M33" s="250">
        <f t="shared" si="24"/>
        <v>0</v>
      </c>
      <c r="N33" s="250">
        <f t="shared" si="25"/>
        <v>0</v>
      </c>
      <c r="O33" s="250">
        <f t="shared" si="26"/>
        <v>0</v>
      </c>
    </row>
    <row r="34" spans="2:15" s="224" customFormat="1" x14ac:dyDescent="0.25">
      <c r="B34" s="251" t="s">
        <v>144</v>
      </c>
      <c r="C34" s="306">
        <f>'Proposed price'!M8</f>
        <v>51.657074241566349</v>
      </c>
      <c r="D34" s="241">
        <f>SUM(D31:D33)</f>
        <v>51.657074241566349</v>
      </c>
      <c r="E34" s="241">
        <f t="shared" ref="E34:H34" si="27">SUM(E31:E33)</f>
        <v>51.657074241566349</v>
      </c>
      <c r="F34" s="241">
        <f t="shared" si="27"/>
        <v>52.134138202571407</v>
      </c>
      <c r="G34" s="241">
        <f t="shared" si="27"/>
        <v>53.148395786660032</v>
      </c>
      <c r="H34" s="241">
        <f t="shared" si="27"/>
        <v>54.66345949331901</v>
      </c>
      <c r="J34" s="252"/>
      <c r="K34" s="239">
        <f>SUM(K31:K33)</f>
        <v>0</v>
      </c>
      <c r="L34" s="239">
        <f t="shared" ref="L34:O34" si="28">SUM(L31:L33)</f>
        <v>0</v>
      </c>
      <c r="M34" s="239">
        <f t="shared" si="28"/>
        <v>0</v>
      </c>
      <c r="N34" s="239">
        <f t="shared" si="28"/>
        <v>0</v>
      </c>
      <c r="O34" s="239">
        <f t="shared" si="28"/>
        <v>0</v>
      </c>
    </row>
    <row r="35" spans="2:15" x14ac:dyDescent="0.25">
      <c r="B35" s="248" t="s">
        <v>121</v>
      </c>
      <c r="C35" s="249">
        <f>'Proposed price'!N8</f>
        <v>24.068405562242724</v>
      </c>
      <c r="D35" s="250">
        <f>D34*D$3</f>
        <v>24.068405562242724</v>
      </c>
      <c r="E35" s="250">
        <f t="shared" ref="E35:H35" si="29">E34*E$3</f>
        <v>24.068405562242724</v>
      </c>
      <c r="F35" s="250">
        <f t="shared" si="29"/>
        <v>24.290682357070573</v>
      </c>
      <c r="G35" s="250">
        <f t="shared" si="29"/>
        <v>24.763251956430164</v>
      </c>
      <c r="H35" s="250">
        <f t="shared" si="29"/>
        <v>25.469160455505804</v>
      </c>
      <c r="J35" s="249"/>
      <c r="K35" s="250">
        <f>K34*K$3</f>
        <v>0</v>
      </c>
      <c r="L35" s="250">
        <f t="shared" ref="L35:O35" si="30">L34*L$3</f>
        <v>0</v>
      </c>
      <c r="M35" s="250">
        <f t="shared" si="30"/>
        <v>0</v>
      </c>
      <c r="N35" s="250">
        <f t="shared" si="30"/>
        <v>0</v>
      </c>
      <c r="O35" s="250">
        <f t="shared" si="30"/>
        <v>0</v>
      </c>
    </row>
    <row r="36" spans="2:15" x14ac:dyDescent="0.25">
      <c r="B36" s="248" t="s">
        <v>122</v>
      </c>
      <c r="C36" s="249">
        <f>'Proposed price'!O8</f>
        <v>8.2846368211925707</v>
      </c>
      <c r="D36" s="250">
        <f>D34*D$4</f>
        <v>8.2846368211925707</v>
      </c>
      <c r="E36" s="250">
        <f t="shared" ref="E36:H36" si="31">E34*E$4</f>
        <v>8.2846368211925707</v>
      </c>
      <c r="F36" s="250">
        <f t="shared" si="31"/>
        <v>8.3611471872060257</v>
      </c>
      <c r="G36" s="250">
        <f t="shared" si="31"/>
        <v>8.5238113692311295</v>
      </c>
      <c r="H36" s="250">
        <f t="shared" si="31"/>
        <v>8.7667936278070435</v>
      </c>
      <c r="J36" s="249"/>
      <c r="K36" s="250">
        <f>K34*K$4</f>
        <v>0</v>
      </c>
      <c r="L36" s="250">
        <f t="shared" ref="L36:O36" si="32">L34*L$4</f>
        <v>0</v>
      </c>
      <c r="M36" s="250">
        <f t="shared" si="32"/>
        <v>0</v>
      </c>
      <c r="N36" s="250">
        <f t="shared" si="32"/>
        <v>0</v>
      </c>
      <c r="O36" s="250">
        <f t="shared" si="32"/>
        <v>0</v>
      </c>
    </row>
    <row r="37" spans="2:15" x14ac:dyDescent="0.25">
      <c r="B37" s="248" t="s">
        <v>123</v>
      </c>
      <c r="C37" s="249">
        <f>'Proposed price'!P8</f>
        <v>5.327921596357605</v>
      </c>
      <c r="D37" s="250">
        <f>SUM(D34:D36)*D$5</f>
        <v>5.327921596357605</v>
      </c>
      <c r="E37" s="250">
        <f t="shared" ref="E37:H37" si="33">SUM(E34:E36)*E$5</f>
        <v>5.327921596357605</v>
      </c>
      <c r="F37" s="250">
        <f t="shared" si="33"/>
        <v>5.3771260745051004</v>
      </c>
      <c r="G37" s="250">
        <f t="shared" si="33"/>
        <v>5.4817368169034184</v>
      </c>
      <c r="H37" s="250">
        <f t="shared" si="33"/>
        <v>5.6380008090299931</v>
      </c>
      <c r="J37" s="249"/>
      <c r="K37" s="250">
        <f>SUM(K34:K36)*K$5</f>
        <v>0</v>
      </c>
      <c r="L37" s="250">
        <f t="shared" ref="L37:O37" si="34">SUM(L34:L36)*L$5</f>
        <v>0</v>
      </c>
      <c r="M37" s="250">
        <f t="shared" si="34"/>
        <v>0</v>
      </c>
      <c r="N37" s="250">
        <f t="shared" si="34"/>
        <v>0</v>
      </c>
      <c r="O37" s="250">
        <f t="shared" si="34"/>
        <v>0</v>
      </c>
    </row>
    <row r="38" spans="2:15" s="224" customFormat="1" x14ac:dyDescent="0.25">
      <c r="B38" s="253" t="s">
        <v>148</v>
      </c>
      <c r="C38" s="254">
        <f>'Proposed price'!Q8</f>
        <v>89.338038221359255</v>
      </c>
      <c r="D38" s="255">
        <f>SUM(D34:D37)</f>
        <v>89.338038221359255</v>
      </c>
      <c r="E38" s="255">
        <f t="shared" ref="E38:H38" si="35">SUM(E34:E37)</f>
        <v>89.338038221359255</v>
      </c>
      <c r="F38" s="255">
        <f t="shared" si="35"/>
        <v>90.163093821353101</v>
      </c>
      <c r="G38" s="255">
        <f t="shared" si="35"/>
        <v>91.917195929224746</v>
      </c>
      <c r="H38" s="255">
        <f t="shared" si="35"/>
        <v>94.537414385661847</v>
      </c>
      <c r="J38" s="254"/>
      <c r="K38" s="255">
        <f>SUM(K34:K37)</f>
        <v>0</v>
      </c>
      <c r="L38" s="255">
        <f t="shared" ref="L38:O38" si="36">SUM(L34:L37)</f>
        <v>0</v>
      </c>
      <c r="M38" s="255">
        <f t="shared" si="36"/>
        <v>0</v>
      </c>
      <c r="N38" s="255">
        <f t="shared" si="36"/>
        <v>0</v>
      </c>
      <c r="O38" s="255">
        <f t="shared" si="36"/>
        <v>0</v>
      </c>
    </row>
    <row r="39" spans="2:15" x14ac:dyDescent="0.25">
      <c r="B39" s="256" t="s">
        <v>149</v>
      </c>
      <c r="C39" s="250"/>
      <c r="D39" s="257">
        <f>'Forecast Revenue - Costs'!D13</f>
        <v>2500</v>
      </c>
      <c r="E39" s="257">
        <f>'Forecast Revenue - Costs'!E13</f>
        <v>2500</v>
      </c>
      <c r="F39" s="257">
        <f>'Forecast Revenue - Costs'!F13</f>
        <v>2500</v>
      </c>
      <c r="G39" s="257">
        <f>'Forecast Revenue - Costs'!G13</f>
        <v>2500</v>
      </c>
      <c r="H39" s="257">
        <f>'Forecast Revenue - Costs'!H13</f>
        <v>2500</v>
      </c>
      <c r="J39" s="250"/>
      <c r="K39" s="257"/>
      <c r="L39" s="257"/>
      <c r="M39" s="257"/>
      <c r="N39" s="257"/>
      <c r="O39" s="257"/>
    </row>
    <row r="40" spans="2:15" s="224" customFormat="1" x14ac:dyDescent="0.25">
      <c r="B40" s="243" t="s">
        <v>150</v>
      </c>
      <c r="C40" s="241"/>
      <c r="D40" s="242">
        <f>D38*D39</f>
        <v>223345.09555339813</v>
      </c>
      <c r="E40" s="242">
        <f t="shared" ref="E40:H40" si="37">E38*E39</f>
        <v>223345.09555339813</v>
      </c>
      <c r="F40" s="242">
        <f t="shared" si="37"/>
        <v>225407.73455338276</v>
      </c>
      <c r="G40" s="242">
        <f t="shared" si="37"/>
        <v>229792.98982306186</v>
      </c>
      <c r="H40" s="242">
        <f t="shared" si="37"/>
        <v>236343.53596415461</v>
      </c>
      <c r="J40" s="241"/>
      <c r="K40" s="242"/>
      <c r="L40" s="242"/>
      <c r="M40" s="242"/>
      <c r="N40" s="242"/>
      <c r="O40" s="242"/>
    </row>
    <row r="42" spans="2:15" x14ac:dyDescent="0.25">
      <c r="B42" s="247" t="s">
        <v>154</v>
      </c>
      <c r="C42" s="228"/>
      <c r="D42" s="295" t="s">
        <v>147</v>
      </c>
      <c r="E42" s="296"/>
      <c r="F42" s="296"/>
      <c r="G42" s="296"/>
      <c r="H42" s="296"/>
      <c r="J42" s="228"/>
      <c r="K42" s="295" t="s">
        <v>147</v>
      </c>
      <c r="L42" s="296"/>
      <c r="M42" s="296"/>
      <c r="N42" s="296"/>
      <c r="O42" s="296"/>
    </row>
    <row r="43" spans="2:15" x14ac:dyDescent="0.25">
      <c r="B43" s="248" t="s">
        <v>115</v>
      </c>
      <c r="C43" s="249">
        <f>'Proposed price'!H9</f>
        <v>123.91271714417398</v>
      </c>
      <c r="D43" s="250">
        <f>C43*D$1</f>
        <v>123.91271714417398</v>
      </c>
      <c r="E43" s="250">
        <f t="shared" ref="E43:H43" si="38">D43*E$1</f>
        <v>123.91271714417398</v>
      </c>
      <c r="F43" s="250">
        <f t="shared" si="38"/>
        <v>125.27575703275988</v>
      </c>
      <c r="G43" s="250">
        <f t="shared" si="38"/>
        <v>128.17363584444169</v>
      </c>
      <c r="H43" s="250">
        <f t="shared" si="38"/>
        <v>132.50238929203877</v>
      </c>
      <c r="J43" s="249"/>
      <c r="K43" s="250">
        <f>J43*K$1</f>
        <v>0</v>
      </c>
      <c r="L43" s="250">
        <f>K43*L25</f>
        <v>0</v>
      </c>
      <c r="M43" s="250">
        <f>L43*M25</f>
        <v>0</v>
      </c>
      <c r="N43" s="250">
        <f>M43*N25</f>
        <v>0</v>
      </c>
      <c r="O43" s="250">
        <f>N43*O25</f>
        <v>0</v>
      </c>
    </row>
    <row r="44" spans="2:15" x14ac:dyDescent="0.25">
      <c r="B44" s="248" t="s">
        <v>116</v>
      </c>
      <c r="C44" s="249">
        <f>'Proposed price'!I8</f>
        <v>8.2876232411054538</v>
      </c>
      <c r="D44" s="250">
        <f>C44</f>
        <v>8.2876232411054538</v>
      </c>
      <c r="E44" s="250">
        <f t="shared" ref="E44:E45" si="39">D44</f>
        <v>8.2876232411054538</v>
      </c>
      <c r="F44" s="250">
        <f t="shared" ref="F44:F45" si="40">E44</f>
        <v>8.2876232411054538</v>
      </c>
      <c r="G44" s="250">
        <f t="shared" ref="G44:G45" si="41">F44</f>
        <v>8.2876232411054538</v>
      </c>
      <c r="H44" s="250">
        <f t="shared" ref="H44:H45" si="42">G44</f>
        <v>8.2876232411054538</v>
      </c>
      <c r="J44" s="249"/>
      <c r="K44" s="250">
        <f>J44</f>
        <v>0</v>
      </c>
      <c r="L44" s="250">
        <f t="shared" ref="L44:L45" si="43">K44</f>
        <v>0</v>
      </c>
      <c r="M44" s="250">
        <f t="shared" ref="M44:M45" si="44">L44</f>
        <v>0</v>
      </c>
      <c r="N44" s="250">
        <f t="shared" ref="N44:N45" si="45">M44</f>
        <v>0</v>
      </c>
      <c r="O44" s="250">
        <f t="shared" ref="O44:O45" si="46">N44</f>
        <v>0</v>
      </c>
    </row>
    <row r="45" spans="2:15" x14ac:dyDescent="0.25">
      <c r="B45" s="248" t="s">
        <v>117</v>
      </c>
      <c r="C45" s="249">
        <f>'Proposed price'!J9</f>
        <v>0</v>
      </c>
      <c r="D45" s="250">
        <f>C45</f>
        <v>0</v>
      </c>
      <c r="E45" s="250">
        <f t="shared" si="39"/>
        <v>0</v>
      </c>
      <c r="F45" s="250">
        <f t="shared" si="40"/>
        <v>0</v>
      </c>
      <c r="G45" s="250">
        <f t="shared" si="41"/>
        <v>0</v>
      </c>
      <c r="H45" s="250">
        <f t="shared" si="42"/>
        <v>0</v>
      </c>
      <c r="J45" s="249"/>
      <c r="K45" s="250">
        <f>J45</f>
        <v>0</v>
      </c>
      <c r="L45" s="250">
        <f t="shared" si="43"/>
        <v>0</v>
      </c>
      <c r="M45" s="250">
        <f t="shared" si="44"/>
        <v>0</v>
      </c>
      <c r="N45" s="250">
        <f t="shared" si="45"/>
        <v>0</v>
      </c>
      <c r="O45" s="250">
        <f t="shared" si="46"/>
        <v>0</v>
      </c>
    </row>
    <row r="46" spans="2:15" s="224" customFormat="1" x14ac:dyDescent="0.25">
      <c r="B46" s="251" t="s">
        <v>144</v>
      </c>
      <c r="C46" s="306">
        <f>'Proposed price'!M9</f>
        <v>147.59164069018956</v>
      </c>
      <c r="D46" s="241">
        <f>SUM(D43:D45)</f>
        <v>132.20034038527945</v>
      </c>
      <c r="E46" s="241">
        <f t="shared" ref="E46:H46" si="47">SUM(E43:E45)</f>
        <v>132.20034038527945</v>
      </c>
      <c r="F46" s="241">
        <f t="shared" si="47"/>
        <v>133.56338027386533</v>
      </c>
      <c r="G46" s="241">
        <f t="shared" si="47"/>
        <v>136.46125908554714</v>
      </c>
      <c r="H46" s="241">
        <f t="shared" si="47"/>
        <v>140.79001253314422</v>
      </c>
      <c r="J46" s="252"/>
      <c r="K46" s="239">
        <f>SUM(K43:K45)</f>
        <v>0</v>
      </c>
      <c r="L46" s="239">
        <f t="shared" ref="L46:O46" si="48">SUM(L43:L45)</f>
        <v>0</v>
      </c>
      <c r="M46" s="239">
        <f t="shared" si="48"/>
        <v>0</v>
      </c>
      <c r="N46" s="239">
        <f t="shared" si="48"/>
        <v>0</v>
      </c>
      <c r="O46" s="239">
        <f t="shared" si="48"/>
        <v>0</v>
      </c>
    </row>
    <row r="47" spans="2:15" x14ac:dyDescent="0.25">
      <c r="B47" s="248" t="s">
        <v>121</v>
      </c>
      <c r="C47" s="249">
        <f>'Proposed price'!N9</f>
        <v>68.766873034979213</v>
      </c>
      <c r="D47" s="250">
        <f>D46*D$3</f>
        <v>61.595656637075557</v>
      </c>
      <c r="E47" s="250">
        <f t="shared" ref="E47:H47" si="49">E46*E$3</f>
        <v>61.595656637075557</v>
      </c>
      <c r="F47" s="250">
        <f t="shared" si="49"/>
        <v>62.230733193726564</v>
      </c>
      <c r="G47" s="250">
        <f t="shared" si="49"/>
        <v>63.580932049039681</v>
      </c>
      <c r="H47" s="250">
        <f t="shared" si="49"/>
        <v>65.597813474970081</v>
      </c>
      <c r="J47" s="249"/>
      <c r="K47" s="250">
        <f>K46*K$3</f>
        <v>0</v>
      </c>
      <c r="L47" s="250">
        <f t="shared" ref="L47:O47" si="50">L46*L$3</f>
        <v>0</v>
      </c>
      <c r="M47" s="250">
        <f t="shared" si="50"/>
        <v>0</v>
      </c>
      <c r="N47" s="250">
        <f t="shared" si="50"/>
        <v>0</v>
      </c>
      <c r="O47" s="250">
        <f t="shared" si="50"/>
        <v>0</v>
      </c>
    </row>
    <row r="48" spans="2:15" x14ac:dyDescent="0.25">
      <c r="B48" s="248" t="s">
        <v>122</v>
      </c>
      <c r="C48" s="249">
        <f>'Proposed price'!O9</f>
        <v>23.670390917693059</v>
      </c>
      <c r="D48" s="250">
        <f>D46*D$4</f>
        <v>21.2019713429451</v>
      </c>
      <c r="E48" s="250">
        <f t="shared" ref="E48:H48" si="51">E46*E$4</f>
        <v>21.2019713429451</v>
      </c>
      <c r="F48" s="250">
        <f t="shared" si="51"/>
        <v>21.420572388697831</v>
      </c>
      <c r="G48" s="250">
        <f t="shared" si="51"/>
        <v>21.885327194483846</v>
      </c>
      <c r="H48" s="250">
        <f t="shared" si="51"/>
        <v>22.579562218986457</v>
      </c>
      <c r="J48" s="249"/>
      <c r="K48" s="250">
        <f>K46*K$4</f>
        <v>0</v>
      </c>
      <c r="L48" s="250">
        <f t="shared" ref="L48:O48" si="52">L46*L$4</f>
        <v>0</v>
      </c>
      <c r="M48" s="250">
        <f t="shared" si="52"/>
        <v>0</v>
      </c>
      <c r="N48" s="250">
        <f t="shared" si="52"/>
        <v>0</v>
      </c>
      <c r="O48" s="250">
        <f t="shared" si="52"/>
        <v>0</v>
      </c>
    </row>
    <row r="49" spans="2:15" x14ac:dyDescent="0.25">
      <c r="B49" s="248" t="s">
        <v>123</v>
      </c>
      <c r="C49" s="249">
        <f>'Proposed price'!P9</f>
        <v>15.2226331324503</v>
      </c>
      <c r="D49" s="250">
        <f>SUM(D46:D48)*D$5</f>
        <v>13.635171153727333</v>
      </c>
      <c r="E49" s="250">
        <f t="shared" ref="E49:H49" si="53">SUM(E46:E48)*E$5</f>
        <v>13.635171153727333</v>
      </c>
      <c r="F49" s="250">
        <f t="shared" si="53"/>
        <v>13.775755377005895</v>
      </c>
      <c r="G49" s="250">
        <f t="shared" si="53"/>
        <v>14.074643212429663</v>
      </c>
      <c r="H49" s="250">
        <f t="shared" si="53"/>
        <v>14.521111761362732</v>
      </c>
      <c r="J49" s="249"/>
      <c r="K49" s="250">
        <f>SUM(K46:K48)*K$5</f>
        <v>0</v>
      </c>
      <c r="L49" s="250">
        <f t="shared" ref="L49:O49" si="54">SUM(L46:L48)*L$5</f>
        <v>0</v>
      </c>
      <c r="M49" s="250">
        <f t="shared" si="54"/>
        <v>0</v>
      </c>
      <c r="N49" s="250">
        <f t="shared" si="54"/>
        <v>0</v>
      </c>
      <c r="O49" s="250">
        <f t="shared" si="54"/>
        <v>0</v>
      </c>
    </row>
    <row r="50" spans="2:15" s="224" customFormat="1" x14ac:dyDescent="0.25">
      <c r="B50" s="253" t="s">
        <v>148</v>
      </c>
      <c r="C50" s="254">
        <f>'Proposed price'!Q9</f>
        <v>255.25153777531216</v>
      </c>
      <c r="D50" s="255">
        <f>SUM(D46:D49)</f>
        <v>228.63313951902742</v>
      </c>
      <c r="E50" s="255">
        <f t="shared" ref="E50:H50" si="55">SUM(E46:E49)</f>
        <v>228.63313951902742</v>
      </c>
      <c r="F50" s="255">
        <f t="shared" si="55"/>
        <v>230.99044123329563</v>
      </c>
      <c r="G50" s="255">
        <f t="shared" si="55"/>
        <v>236.00216154150033</v>
      </c>
      <c r="H50" s="255">
        <f t="shared" si="55"/>
        <v>243.4884999884635</v>
      </c>
      <c r="J50" s="254"/>
      <c r="K50" s="255">
        <f>SUM(K46:K49)</f>
        <v>0</v>
      </c>
      <c r="L50" s="255">
        <f t="shared" ref="L50:O50" si="56">SUM(L46:L49)</f>
        <v>0</v>
      </c>
      <c r="M50" s="255">
        <f t="shared" si="56"/>
        <v>0</v>
      </c>
      <c r="N50" s="255">
        <f t="shared" si="56"/>
        <v>0</v>
      </c>
      <c r="O50" s="255">
        <f t="shared" si="56"/>
        <v>0</v>
      </c>
    </row>
    <row r="51" spans="2:15" x14ac:dyDescent="0.25">
      <c r="B51" s="256" t="s">
        <v>149</v>
      </c>
      <c r="C51" s="250"/>
      <c r="D51" s="257">
        <f>'Forecast Revenue - Costs'!D14</f>
        <v>500</v>
      </c>
      <c r="E51" s="257">
        <f>'Forecast Revenue - Costs'!E14</f>
        <v>500</v>
      </c>
      <c r="F51" s="257">
        <f>'Forecast Revenue - Costs'!F14</f>
        <v>500</v>
      </c>
      <c r="G51" s="257">
        <f>'Forecast Revenue - Costs'!G14</f>
        <v>500</v>
      </c>
      <c r="H51" s="257">
        <f>'Forecast Revenue - Costs'!H14</f>
        <v>500</v>
      </c>
      <c r="J51" s="250"/>
      <c r="K51" s="257"/>
      <c r="L51" s="257"/>
      <c r="M51" s="257"/>
      <c r="N51" s="257"/>
      <c r="O51" s="257"/>
    </row>
    <row r="52" spans="2:15" s="224" customFormat="1" x14ac:dyDescent="0.25">
      <c r="B52" s="243" t="s">
        <v>150</v>
      </c>
      <c r="C52" s="241"/>
      <c r="D52" s="242">
        <f>D50*D51</f>
        <v>114316.56975951372</v>
      </c>
      <c r="E52" s="242">
        <f t="shared" ref="E52:H52" si="57">E50*E51</f>
        <v>114316.56975951372</v>
      </c>
      <c r="F52" s="242">
        <f t="shared" si="57"/>
        <v>115495.22061664781</v>
      </c>
      <c r="G52" s="242">
        <f t="shared" si="57"/>
        <v>118001.08077075017</v>
      </c>
      <c r="H52" s="242">
        <f t="shared" si="57"/>
        <v>121744.24999423175</v>
      </c>
      <c r="J52" s="241"/>
      <c r="K52" s="242"/>
      <c r="L52" s="242"/>
      <c r="M52" s="242"/>
      <c r="N52" s="242"/>
      <c r="O52" s="242"/>
    </row>
  </sheetData>
  <mergeCells count="8">
    <mergeCell ref="D30:H30"/>
    <mergeCell ref="K30:O30"/>
    <mergeCell ref="D42:H42"/>
    <mergeCell ref="K42:O42"/>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7"/>
  <sheetViews>
    <sheetView showGridLines="0" zoomScale="90" zoomScaleNormal="90" workbookViewId="0">
      <selection activeCell="I12" sqref="I12"/>
    </sheetView>
  </sheetViews>
  <sheetFormatPr defaultRowHeight="15" x14ac:dyDescent="0.25"/>
  <cols>
    <col min="1" max="1" width="3.28515625" style="42" customWidth="1"/>
    <col min="2" max="2" width="66.42578125" style="42" customWidth="1"/>
    <col min="3" max="3" width="65.140625" style="42" customWidth="1"/>
    <col min="4" max="4" width="11.85546875" style="42" customWidth="1"/>
    <col min="5" max="6" width="12.140625" style="42" bestFit="1" customWidth="1"/>
    <col min="7" max="8" width="13.28515625" style="42" bestFit="1" customWidth="1"/>
    <col min="9" max="9" width="13.7109375" style="42" customWidth="1"/>
    <col min="10" max="16384" width="9.140625" style="42"/>
  </cols>
  <sheetData>
    <row r="2" spans="2:9" x14ac:dyDescent="0.25">
      <c r="B2" s="40" t="s">
        <v>51</v>
      </c>
      <c r="C2" s="41"/>
      <c r="D2" s="41"/>
      <c r="E2" s="41"/>
      <c r="F2" s="41"/>
      <c r="G2" s="41"/>
      <c r="H2" s="41"/>
      <c r="I2" s="41"/>
    </row>
    <row r="3" spans="2:9" x14ac:dyDescent="0.25">
      <c r="B3" s="43"/>
      <c r="C3" s="43"/>
      <c r="D3" s="43"/>
      <c r="E3" s="43"/>
      <c r="F3" s="43"/>
      <c r="G3" s="43"/>
      <c r="H3" s="43"/>
      <c r="I3" s="43"/>
    </row>
    <row r="4" spans="2:9" x14ac:dyDescent="0.25">
      <c r="B4" s="44" t="s">
        <v>88</v>
      </c>
      <c r="C4" s="44" t="s">
        <v>3</v>
      </c>
      <c r="D4" s="45" t="s">
        <v>61</v>
      </c>
      <c r="E4" s="45" t="s">
        <v>62</v>
      </c>
      <c r="F4" s="45" t="s">
        <v>63</v>
      </c>
      <c r="G4" s="45" t="s">
        <v>90</v>
      </c>
      <c r="H4" s="45" t="s">
        <v>64</v>
      </c>
      <c r="I4" s="46" t="s">
        <v>1</v>
      </c>
    </row>
    <row r="5" spans="2:9" x14ac:dyDescent="0.25">
      <c r="B5" s="47" t="s">
        <v>95</v>
      </c>
      <c r="C5" s="3" t="s">
        <v>68</v>
      </c>
      <c r="D5" s="48">
        <f>'Forecasts by year'!D28</f>
        <v>159532.21110957008</v>
      </c>
      <c r="E5" s="48">
        <f>'Forecasts by year'!E28</f>
        <v>159532.21110957008</v>
      </c>
      <c r="F5" s="48">
        <f>'Forecasts by year'!F28</f>
        <v>161005.52468098773</v>
      </c>
      <c r="G5" s="48">
        <f>'Forecasts by year'!G28</f>
        <v>164137.84987361566</v>
      </c>
      <c r="H5" s="48">
        <f>'Forecasts by year'!H28</f>
        <v>168816.81140296761</v>
      </c>
      <c r="I5" s="218">
        <f>SUM(D5:H5)</f>
        <v>813024.60817671125</v>
      </c>
    </row>
    <row r="6" spans="2:9" x14ac:dyDescent="0.25">
      <c r="B6" s="49"/>
      <c r="C6" s="3" t="s">
        <v>69</v>
      </c>
      <c r="D6" s="50">
        <f>'Forecasts by year'!D40</f>
        <v>223345.09555339813</v>
      </c>
      <c r="E6" s="50">
        <f>'Forecasts by year'!E40</f>
        <v>223345.09555339813</v>
      </c>
      <c r="F6" s="50">
        <f>'Forecasts by year'!F40</f>
        <v>225407.73455338276</v>
      </c>
      <c r="G6" s="50">
        <f>'Forecasts by year'!G40</f>
        <v>229792.98982306186</v>
      </c>
      <c r="H6" s="50">
        <f>'Forecasts by year'!H40</f>
        <v>236343.53596415461</v>
      </c>
      <c r="I6" s="218">
        <f t="shared" ref="I6:I7" si="0">SUM(D6:H6)</f>
        <v>1138234.4514473954</v>
      </c>
    </row>
    <row r="7" spans="2:9" x14ac:dyDescent="0.25">
      <c r="B7" s="49"/>
      <c r="C7" s="3" t="s">
        <v>70</v>
      </c>
      <c r="D7" s="50">
        <f>'Forecasts by year'!D52</f>
        <v>114316.56975951372</v>
      </c>
      <c r="E7" s="50">
        <f>'Forecasts by year'!E52</f>
        <v>114316.56975951372</v>
      </c>
      <c r="F7" s="50">
        <f>'Forecasts by year'!F52</f>
        <v>115495.22061664781</v>
      </c>
      <c r="G7" s="50">
        <f>'Forecasts by year'!G52</f>
        <v>118001.08077075017</v>
      </c>
      <c r="H7" s="50">
        <f>'Forecasts by year'!H52</f>
        <v>121744.24999423175</v>
      </c>
      <c r="I7" s="218">
        <f t="shared" si="0"/>
        <v>583873.69090065721</v>
      </c>
    </row>
    <row r="8" spans="2:9" x14ac:dyDescent="0.25">
      <c r="B8" s="51" t="s">
        <v>1</v>
      </c>
      <c r="C8" s="52"/>
      <c r="D8" s="53">
        <f>SUM(D5:D7)</f>
        <v>497193.87642248196</v>
      </c>
      <c r="E8" s="53">
        <f>SUM(E5:E7)</f>
        <v>497193.87642248196</v>
      </c>
      <c r="F8" s="53">
        <f>SUM(F5:F7)</f>
        <v>501908.47985101829</v>
      </c>
      <c r="G8" s="53">
        <f>SUM(G5:G7)</f>
        <v>511931.9204674277</v>
      </c>
      <c r="H8" s="53">
        <f>SUM(H5:H7)</f>
        <v>526904.59736135392</v>
      </c>
      <c r="I8" s="53">
        <f>SUM(I5:I7)</f>
        <v>2535132.7505247639</v>
      </c>
    </row>
    <row r="9" spans="2:9" x14ac:dyDescent="0.25">
      <c r="B9" s="43"/>
      <c r="C9" s="43"/>
      <c r="D9" s="43"/>
      <c r="E9" s="43"/>
      <c r="F9" s="43"/>
      <c r="G9" s="43"/>
      <c r="H9" s="43"/>
      <c r="I9" s="43"/>
    </row>
    <row r="10" spans="2:9" x14ac:dyDescent="0.25">
      <c r="B10" s="40" t="s">
        <v>27</v>
      </c>
      <c r="C10" s="41"/>
      <c r="D10" s="41"/>
      <c r="E10" s="41"/>
      <c r="F10" s="41"/>
      <c r="G10" s="41"/>
      <c r="H10" s="41"/>
      <c r="I10" s="41"/>
    </row>
    <row r="11" spans="2:9" x14ac:dyDescent="0.25">
      <c r="B11" s="44" t="s">
        <v>88</v>
      </c>
      <c r="C11" s="44" t="s">
        <v>3</v>
      </c>
      <c r="D11" s="45" t="s">
        <v>61</v>
      </c>
      <c r="E11" s="45" t="s">
        <v>62</v>
      </c>
      <c r="F11" s="45" t="s">
        <v>63</v>
      </c>
      <c r="G11" s="45" t="s">
        <v>90</v>
      </c>
      <c r="H11" s="45" t="s">
        <v>64</v>
      </c>
      <c r="I11" s="46" t="s">
        <v>1</v>
      </c>
    </row>
    <row r="12" spans="2:9" x14ac:dyDescent="0.25">
      <c r="B12" s="47" t="s">
        <v>95</v>
      </c>
      <c r="C12" s="3" t="s">
        <v>68</v>
      </c>
      <c r="D12" s="54">
        <v>3000</v>
      </c>
      <c r="E12" s="54">
        <v>3000</v>
      </c>
      <c r="F12" s="54">
        <v>3000</v>
      </c>
      <c r="G12" s="54">
        <v>3000</v>
      </c>
      <c r="H12" s="54">
        <v>3000</v>
      </c>
      <c r="I12" s="219">
        <f>SUM(D12:H12)</f>
        <v>15000</v>
      </c>
    </row>
    <row r="13" spans="2:9" x14ac:dyDescent="0.25">
      <c r="B13" s="55"/>
      <c r="C13" s="3" t="s">
        <v>69</v>
      </c>
      <c r="D13" s="54">
        <v>2500</v>
      </c>
      <c r="E13" s="54">
        <v>2500</v>
      </c>
      <c r="F13" s="54">
        <v>2500</v>
      </c>
      <c r="G13" s="54">
        <v>2500</v>
      </c>
      <c r="H13" s="54">
        <v>2500</v>
      </c>
      <c r="I13" s="219">
        <f t="shared" ref="I13:I14" si="1">SUM(D13:H13)</f>
        <v>12500</v>
      </c>
    </row>
    <row r="14" spans="2:9" x14ac:dyDescent="0.25">
      <c r="B14" s="55"/>
      <c r="C14" s="3" t="s">
        <v>70</v>
      </c>
      <c r="D14" s="56">
        <v>500</v>
      </c>
      <c r="E14" s="56">
        <v>500</v>
      </c>
      <c r="F14" s="56">
        <v>500</v>
      </c>
      <c r="G14" s="56">
        <v>500</v>
      </c>
      <c r="H14" s="56">
        <v>500</v>
      </c>
      <c r="I14" s="220">
        <f t="shared" si="1"/>
        <v>2500</v>
      </c>
    </row>
    <row r="15" spans="2:9" x14ac:dyDescent="0.25">
      <c r="B15" s="51" t="s">
        <v>17</v>
      </c>
      <c r="C15" s="52"/>
      <c r="D15" s="57">
        <f t="shared" ref="D15:F15" si="2">SUM(D12:D14)</f>
        <v>6000</v>
      </c>
      <c r="E15" s="57">
        <f t="shared" si="2"/>
        <v>6000</v>
      </c>
      <c r="F15" s="57">
        <f t="shared" si="2"/>
        <v>6000</v>
      </c>
      <c r="G15" s="57">
        <f t="shared" ref="G15" si="3">SUM(G12:G14)</f>
        <v>6000</v>
      </c>
      <c r="H15" s="57">
        <f t="shared" ref="H15" si="4">SUM(H12:H14)</f>
        <v>6000</v>
      </c>
      <c r="I15" s="57">
        <f>SUM(I12:I14)</f>
        <v>30000</v>
      </c>
    </row>
    <row r="16" spans="2:9" x14ac:dyDescent="0.25">
      <c r="B16" s="43"/>
      <c r="C16" s="43"/>
      <c r="D16" s="58"/>
      <c r="E16" s="58"/>
      <c r="F16" s="58"/>
      <c r="G16" s="58"/>
      <c r="H16" s="58"/>
      <c r="I16" s="58"/>
    </row>
    <row r="17" spans="2:9" x14ac:dyDescent="0.25">
      <c r="B17" s="59" t="s">
        <v>6</v>
      </c>
      <c r="C17" s="43"/>
      <c r="D17" s="58"/>
      <c r="E17" s="58"/>
      <c r="F17" s="58"/>
      <c r="G17" s="58"/>
      <c r="H17" s="58"/>
      <c r="I17" s="58"/>
    </row>
    <row r="18" spans="2:9" x14ac:dyDescent="0.25">
      <c r="B18" s="299"/>
      <c r="C18" s="299"/>
      <c r="D18" s="299"/>
      <c r="E18" s="299"/>
      <c r="F18" s="299"/>
      <c r="G18" s="299"/>
      <c r="H18" s="299"/>
      <c r="I18" s="299"/>
    </row>
    <row r="19" spans="2:9" x14ac:dyDescent="0.25">
      <c r="B19" s="300"/>
      <c r="C19" s="300"/>
      <c r="D19" s="300"/>
      <c r="E19" s="300"/>
      <c r="F19" s="300"/>
      <c r="G19" s="300"/>
      <c r="H19" s="300"/>
      <c r="I19" s="300"/>
    </row>
    <row r="20" spans="2:9" x14ac:dyDescent="0.25">
      <c r="B20" s="43"/>
      <c r="C20" s="43"/>
      <c r="D20" s="58"/>
      <c r="E20" s="58"/>
      <c r="F20" s="58"/>
      <c r="G20" s="58"/>
      <c r="H20" s="58"/>
      <c r="I20" s="58"/>
    </row>
    <row r="21" spans="2:9" x14ac:dyDescent="0.25">
      <c r="B21" s="40" t="s">
        <v>28</v>
      </c>
      <c r="C21" s="41"/>
      <c r="D21" s="41"/>
      <c r="E21" s="41"/>
      <c r="F21" s="41"/>
      <c r="G21" s="41"/>
      <c r="H21" s="41"/>
      <c r="I21" s="41"/>
    </row>
    <row r="22" spans="2:9" x14ac:dyDescent="0.25">
      <c r="B22" s="60" t="s">
        <v>26</v>
      </c>
      <c r="C22" s="61"/>
      <c r="D22" s="61"/>
      <c r="E22" s="61"/>
      <c r="F22" s="61"/>
      <c r="G22" s="61"/>
      <c r="H22" s="61"/>
      <c r="I22" s="61"/>
    </row>
    <row r="23" spans="2:9" x14ac:dyDescent="0.25">
      <c r="B23" s="305" t="s">
        <v>158</v>
      </c>
      <c r="C23" s="301"/>
      <c r="D23" s="301"/>
      <c r="E23" s="301"/>
      <c r="F23" s="301"/>
      <c r="G23" s="301"/>
      <c r="H23" s="301"/>
      <c r="I23" s="301"/>
    </row>
    <row r="24" spans="2:9" x14ac:dyDescent="0.25">
      <c r="B24" s="302"/>
      <c r="C24" s="302"/>
      <c r="D24" s="302"/>
      <c r="E24" s="302"/>
      <c r="F24" s="302"/>
      <c r="G24" s="302"/>
      <c r="H24" s="302"/>
      <c r="I24" s="302"/>
    </row>
    <row r="25" spans="2:9" x14ac:dyDescent="0.25">
      <c r="B25" s="62"/>
      <c r="C25" s="63"/>
      <c r="D25" s="63"/>
      <c r="E25" s="63"/>
      <c r="F25" s="63"/>
      <c r="G25" s="63"/>
      <c r="H25" s="63"/>
      <c r="I25" s="63"/>
    </row>
    <row r="26" spans="2:9" x14ac:dyDescent="0.25">
      <c r="B26" s="43"/>
      <c r="C26" s="43"/>
      <c r="D26" s="43"/>
      <c r="E26" s="43"/>
      <c r="F26" s="43"/>
      <c r="G26" s="43"/>
      <c r="H26" s="43"/>
      <c r="I26" s="43"/>
    </row>
    <row r="28" spans="2:9" customFormat="1" x14ac:dyDescent="0.25">
      <c r="B28" s="221" t="s">
        <v>49</v>
      </c>
      <c r="C28" s="16"/>
      <c r="D28" s="303" t="s">
        <v>127</v>
      </c>
      <c r="E28" s="303"/>
      <c r="F28" s="303"/>
      <c r="G28" s="303"/>
      <c r="H28" s="303"/>
      <c r="I28" s="16"/>
    </row>
    <row r="29" spans="2:9" customFormat="1" ht="15.75" customHeight="1" x14ac:dyDescent="0.25">
      <c r="B29" s="2" t="s">
        <v>20</v>
      </c>
      <c r="C29" s="10" t="s">
        <v>3</v>
      </c>
      <c r="D29" s="222" t="s">
        <v>61</v>
      </c>
      <c r="E29" s="222" t="s">
        <v>62</v>
      </c>
      <c r="F29" s="222" t="s">
        <v>63</v>
      </c>
      <c r="G29" s="222" t="s">
        <v>90</v>
      </c>
      <c r="H29" s="223" t="s">
        <v>64</v>
      </c>
      <c r="I29" s="11" t="s">
        <v>1</v>
      </c>
    </row>
    <row r="30" spans="2:9" s="224" customFormat="1" x14ac:dyDescent="0.25">
      <c r="B30" s="225" t="s">
        <v>128</v>
      </c>
      <c r="C30" s="226"/>
      <c r="D30" s="36">
        <f>'Forecasts by year'!D8</f>
        <v>247825.43428834795</v>
      </c>
      <c r="E30" s="36">
        <f>'Forecasts by year'!E8</f>
        <v>247825.43428834795</v>
      </c>
      <c r="F30" s="36">
        <f>'Forecasts by year'!F8</f>
        <v>250551.51406551976</v>
      </c>
      <c r="G30" s="36">
        <f>'Forecasts by year'!G8</f>
        <v>256347.27168888337</v>
      </c>
      <c r="H30" s="36">
        <f>'Forecasts by year'!H8</f>
        <v>265004.77858407749</v>
      </c>
      <c r="I30" s="227">
        <f t="shared" ref="I30:I32" si="5">SUM(D30:H30)</f>
        <v>1267554.4329151765</v>
      </c>
    </row>
    <row r="31" spans="2:9" s="224" customFormat="1" x14ac:dyDescent="0.25">
      <c r="B31" s="225" t="s">
        <v>129</v>
      </c>
      <c r="C31" s="228"/>
      <c r="D31" s="36">
        <f>'Forecasts by year'!D9</f>
        <v>39662.196939576104</v>
      </c>
      <c r="E31" s="36">
        <f>'Forecasts by year'!E9</f>
        <v>39662.196939576104</v>
      </c>
      <c r="F31" s="36">
        <f>'Forecasts by year'!F9</f>
        <v>39662.196939576104</v>
      </c>
      <c r="G31" s="36">
        <f>'Forecasts by year'!G9</f>
        <v>39662.196939576104</v>
      </c>
      <c r="H31" s="36">
        <f>'Forecasts by year'!H9</f>
        <v>39662.196939576104</v>
      </c>
      <c r="I31" s="227">
        <f t="shared" si="5"/>
        <v>198310.98469788051</v>
      </c>
    </row>
    <row r="32" spans="2:9" s="224" customFormat="1" x14ac:dyDescent="0.25">
      <c r="B32" s="225" t="s">
        <v>117</v>
      </c>
      <c r="C32" s="228"/>
      <c r="D32" s="36">
        <f>'Forecasts by year'!D10</f>
        <v>0</v>
      </c>
      <c r="E32" s="36">
        <f>'Forecasts by year'!E10</f>
        <v>0</v>
      </c>
      <c r="F32" s="36">
        <f>'Forecasts by year'!F10</f>
        <v>0</v>
      </c>
      <c r="G32" s="36">
        <f>'Forecasts by year'!G10</f>
        <v>0</v>
      </c>
      <c r="H32" s="36">
        <f>'Forecasts by year'!H10</f>
        <v>0</v>
      </c>
      <c r="I32" s="227">
        <f t="shared" si="5"/>
        <v>0</v>
      </c>
    </row>
    <row r="33" spans="2:9" s="224" customFormat="1" x14ac:dyDescent="0.25">
      <c r="B33" s="229" t="s">
        <v>130</v>
      </c>
      <c r="C33" s="228"/>
      <c r="D33" s="230">
        <f>'Forecasts by year'!D11</f>
        <v>287487.63122792408</v>
      </c>
      <c r="E33" s="230">
        <f>'Forecasts by year'!E11</f>
        <v>287487.63122792408</v>
      </c>
      <c r="F33" s="230">
        <f>'Forecasts by year'!F11</f>
        <v>290213.71100509586</v>
      </c>
      <c r="G33" s="230">
        <f>'Forecasts by year'!G11</f>
        <v>296009.46862845949</v>
      </c>
      <c r="H33" s="230">
        <f>'Forecasts by year'!H11</f>
        <v>304666.97552365361</v>
      </c>
      <c r="I33" s="227">
        <f>SUM(D33:H33)</f>
        <v>1465865.4176130572</v>
      </c>
    </row>
    <row r="34" spans="2:9" customFormat="1" x14ac:dyDescent="0.25">
      <c r="B34" s="231" t="s">
        <v>121</v>
      </c>
      <c r="C34" s="4"/>
      <c r="D34" s="36">
        <f>'Forecasts by year'!D12</f>
        <v>133948.13787100659</v>
      </c>
      <c r="E34" s="36">
        <f>'Forecasts by year'!E12</f>
        <v>133948.13787100659</v>
      </c>
      <c r="F34" s="36">
        <f>'Forecasts by year'!F12</f>
        <v>135218.29098430861</v>
      </c>
      <c r="G34" s="36">
        <f>'Forecasts by year'!G12</f>
        <v>137918.68869493486</v>
      </c>
      <c r="H34" s="36">
        <f>'Forecasts by year'!H12</f>
        <v>141952.45154679564</v>
      </c>
      <c r="I34" s="227">
        <f>SUM(D34:H34)</f>
        <v>682985.70696805231</v>
      </c>
    </row>
    <row r="35" spans="2:9" customFormat="1" x14ac:dyDescent="0.25">
      <c r="B35" s="231" t="s">
        <v>122</v>
      </c>
      <c r="C35" s="3"/>
      <c r="D35" s="36">
        <f>'Forecasts by year'!D13</f>
        <v>46106.572048012138</v>
      </c>
      <c r="E35" s="36">
        <f>'Forecasts by year'!E13</f>
        <v>46106.572048012138</v>
      </c>
      <c r="F35" s="36">
        <f>'Forecasts by year'!F13</f>
        <v>46543.774139517598</v>
      </c>
      <c r="G35" s="36">
        <f>'Forecasts by year'!G13</f>
        <v>47473.283751089628</v>
      </c>
      <c r="H35" s="36">
        <f>'Forecasts by year'!H13</f>
        <v>48861.753800094841</v>
      </c>
      <c r="I35" s="227">
        <f>SUM(D35:H35)</f>
        <v>235091.95578672632</v>
      </c>
    </row>
    <row r="36" spans="2:9" customFormat="1" x14ac:dyDescent="0.25">
      <c r="B36" s="231" t="s">
        <v>131</v>
      </c>
      <c r="C36" s="3"/>
      <c r="D36" s="36">
        <f>'Forecasts by year'!D14</f>
        <v>29651.535275539114</v>
      </c>
      <c r="E36" s="36">
        <f>'Forecasts by year'!E14</f>
        <v>29651.535275539114</v>
      </c>
      <c r="F36" s="36">
        <f>'Forecasts by year'!F14</f>
        <v>29932.703722096241</v>
      </c>
      <c r="G36" s="36">
        <f>'Forecasts by year'!G14</f>
        <v>30530.479392943769</v>
      </c>
      <c r="H36" s="36">
        <f>'Forecasts by year'!H14</f>
        <v>31423.416490809912</v>
      </c>
      <c r="I36" s="227">
        <f>SUM(D36:H36)</f>
        <v>151189.67015692816</v>
      </c>
    </row>
    <row r="37" spans="2:9" customFormat="1" x14ac:dyDescent="0.25">
      <c r="B37" s="232" t="s">
        <v>1</v>
      </c>
      <c r="C37" s="12"/>
      <c r="D37" s="13">
        <f>SUM(D33:D36)</f>
        <v>497193.8764224819</v>
      </c>
      <c r="E37" s="13">
        <f t="shared" ref="E37:H37" si="6">SUM(E33:E36)</f>
        <v>497193.8764224819</v>
      </c>
      <c r="F37" s="13">
        <f t="shared" si="6"/>
        <v>501908.47985101823</v>
      </c>
      <c r="G37" s="13">
        <f t="shared" si="6"/>
        <v>511931.92046742776</v>
      </c>
      <c r="H37" s="13">
        <f t="shared" si="6"/>
        <v>526904.59736135392</v>
      </c>
      <c r="I37" s="14">
        <f>SUM(I33:I36)</f>
        <v>2535132.7505247644</v>
      </c>
    </row>
  </sheetData>
  <mergeCells count="3">
    <mergeCell ref="B18:I19"/>
    <mergeCell ref="B23:I24"/>
    <mergeCell ref="D28:H2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price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2018-04-17T05:34:28Z</dcterms:modified>
</cp:coreProperties>
</file>