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5_Reconnect - Disconnect\"/>
    </mc:Choice>
  </mc:AlternateContent>
  <xr:revisionPtr revIDLastSave="0" documentId="13_ncr:1_{099A8F79-4727-4F98-A517-EE14079FE36A}"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15" i="13" l="1"/>
  <c r="I16" i="13"/>
  <c r="I14" i="15"/>
  <c r="I5" i="15"/>
  <c r="I6" i="15"/>
  <c r="I7" i="15"/>
  <c r="I8" i="15"/>
  <c r="B20" i="9"/>
  <c r="H5" i="17" l="1"/>
  <c r="G5" i="17"/>
  <c r="F5" i="17"/>
  <c r="E5" i="17"/>
  <c r="D5" i="17"/>
  <c r="H2" i="17"/>
  <c r="G2" i="17"/>
  <c r="F2" i="17"/>
  <c r="E2" i="17"/>
  <c r="D2" i="17"/>
  <c r="H1" i="17"/>
  <c r="G1" i="17"/>
  <c r="F1" i="17"/>
  <c r="E1" i="17"/>
  <c r="D1" i="17"/>
  <c r="I7" i="11"/>
  <c r="H7" i="11"/>
  <c r="C22" i="17" l="1"/>
  <c r="D28" i="17"/>
  <c r="K22" i="17"/>
  <c r="L22" i="17" s="1"/>
  <c r="M22" i="17" s="1"/>
  <c r="N22" i="17" s="1"/>
  <c r="O22" i="17" s="1"/>
  <c r="D22" i="17"/>
  <c r="K21" i="17"/>
  <c r="L21" i="17" s="1"/>
  <c r="M21" i="17" s="1"/>
  <c r="N21" i="17" s="1"/>
  <c r="O21" i="17" s="1"/>
  <c r="L5" i="17"/>
  <c r="O5" i="17"/>
  <c r="N5" i="17"/>
  <c r="K5" i="17"/>
  <c r="O1" i="17"/>
  <c r="K1" i="17"/>
  <c r="K20" i="17" s="1"/>
  <c r="N1" i="17"/>
  <c r="M1" i="17"/>
  <c r="L1" i="17"/>
  <c r="G9" i="11"/>
  <c r="H9" i="11"/>
  <c r="C20" i="17" s="1"/>
  <c r="D20" i="17" s="1"/>
  <c r="I9" i="11"/>
  <c r="C21" i="17" s="1"/>
  <c r="D21" i="17" s="1"/>
  <c r="J9" i="11"/>
  <c r="K9" i="11"/>
  <c r="L9" i="11"/>
  <c r="M7" i="11"/>
  <c r="D11" i="17" l="1"/>
  <c r="D28" i="16" s="1"/>
  <c r="M9" i="11"/>
  <c r="C23" i="17" s="1"/>
  <c r="D23" i="17"/>
  <c r="E20" i="17"/>
  <c r="D9" i="17"/>
  <c r="D26" i="16" s="1"/>
  <c r="E21" i="17"/>
  <c r="D10" i="17"/>
  <c r="D27" i="16" s="1"/>
  <c r="L20" i="17"/>
  <c r="K23" i="17"/>
  <c r="M5" i="17"/>
  <c r="E22" i="17"/>
  <c r="H5" i="15"/>
  <c r="H6" i="15"/>
  <c r="H7" i="15"/>
  <c r="H8" i="15"/>
  <c r="H4" i="15"/>
  <c r="H6" i="13"/>
  <c r="H10" i="13" s="1"/>
  <c r="I14" i="13"/>
  <c r="G17" i="13"/>
  <c r="H17" i="13"/>
  <c r="G10" i="13"/>
  <c r="I7" i="13"/>
  <c r="I8" i="13"/>
  <c r="I9" i="13"/>
  <c r="G9" i="15"/>
  <c r="G15" i="15"/>
  <c r="H15" i="15"/>
  <c r="F22" i="17" l="1"/>
  <c r="F21" i="17"/>
  <c r="L23" i="17"/>
  <c r="M20" i="17"/>
  <c r="E23" i="17"/>
  <c r="F20" i="17"/>
  <c r="D12" i="17"/>
  <c r="D29" i="16" s="1"/>
  <c r="H9" i="15"/>
  <c r="I4" i="15"/>
  <c r="I6" i="13"/>
  <c r="E11" i="16"/>
  <c r="F11" i="16" l="1"/>
  <c r="E28" i="17"/>
  <c r="E12" i="17" s="1"/>
  <c r="E29" i="16" s="1"/>
  <c r="C47" i="8"/>
  <c r="M23" i="17"/>
  <c r="N20" i="17"/>
  <c r="G22" i="17"/>
  <c r="F23" i="17"/>
  <c r="G20" i="17"/>
  <c r="G21" i="17"/>
  <c r="D13" i="15"/>
  <c r="E13" i="15"/>
  <c r="F13" i="15"/>
  <c r="E11" i="17" l="1"/>
  <c r="E28" i="16" s="1"/>
  <c r="E10" i="17"/>
  <c r="E27" i="16" s="1"/>
  <c r="E9" i="17"/>
  <c r="E26" i="16" s="1"/>
  <c r="G11" i="16"/>
  <c r="F28" i="17"/>
  <c r="D47" i="8"/>
  <c r="G23" i="17"/>
  <c r="H20" i="17"/>
  <c r="H22" i="17"/>
  <c r="H21" i="17"/>
  <c r="F12" i="17"/>
  <c r="F29" i="16" s="1"/>
  <c r="N23" i="17"/>
  <c r="O20" i="17"/>
  <c r="O23" i="17" s="1"/>
  <c r="I13" i="15"/>
  <c r="F9" i="11"/>
  <c r="H11" i="16" l="1"/>
  <c r="H28" i="17" s="1"/>
  <c r="H11" i="17" s="1"/>
  <c r="H28" i="16" s="1"/>
  <c r="G28" i="17"/>
  <c r="G12" i="17" s="1"/>
  <c r="G29" i="16" s="1"/>
  <c r="G12" i="16"/>
  <c r="F63" i="8" s="1"/>
  <c r="F9" i="17"/>
  <c r="F26" i="16" s="1"/>
  <c r="F10" i="17"/>
  <c r="F27" i="16" s="1"/>
  <c r="F11" i="17"/>
  <c r="F28" i="16" s="1"/>
  <c r="E47" i="8"/>
  <c r="H23" i="17"/>
  <c r="H12" i="16" l="1"/>
  <c r="G63" i="8" s="1"/>
  <c r="G9" i="17"/>
  <c r="G26" i="16" s="1"/>
  <c r="G10" i="17"/>
  <c r="G27" i="16" s="1"/>
  <c r="I27" i="16" s="1"/>
  <c r="G11" i="17"/>
  <c r="G28" i="16" s="1"/>
  <c r="I28" i="16" s="1"/>
  <c r="I11" i="16"/>
  <c r="H10" i="17"/>
  <c r="H27" i="16" s="1"/>
  <c r="H9" i="17"/>
  <c r="H26" i="16" s="1"/>
  <c r="I26" i="16" s="1"/>
  <c r="F47" i="8"/>
  <c r="H12" i="17"/>
  <c r="H29" i="16" s="1"/>
  <c r="I29" i="16" s="1"/>
  <c r="G47" i="8" l="1"/>
  <c r="F15" i="15"/>
  <c r="E15" i="15"/>
  <c r="D15" i="15"/>
  <c r="I15" i="15" l="1"/>
  <c r="E9" i="15"/>
  <c r="D9" i="15"/>
  <c r="F12" i="16"/>
  <c r="E63" i="8" s="1"/>
  <c r="E12" i="16"/>
  <c r="D63" i="8" s="1"/>
  <c r="D12" i="16"/>
  <c r="C63" i="8" s="1"/>
  <c r="I12" i="16"/>
  <c r="C5" i="16"/>
  <c r="F17" i="13"/>
  <c r="E17" i="13"/>
  <c r="D17" i="13"/>
  <c r="F10" i="13"/>
  <c r="E10" i="13"/>
  <c r="D10" i="13"/>
  <c r="I10" i="13" l="1"/>
  <c r="I17" i="13"/>
  <c r="F9" i="15"/>
  <c r="I9" i="15" l="1"/>
  <c r="D3" i="9"/>
  <c r="H63" i="8" l="1"/>
  <c r="H47" i="8" l="1"/>
  <c r="E4" i="17" l="1"/>
  <c r="H4" i="17"/>
  <c r="D4" i="17"/>
  <c r="G4" i="17"/>
  <c r="O7" i="11"/>
  <c r="O9" i="11" s="1"/>
  <c r="C25" i="17" s="1"/>
  <c r="F4" i="17"/>
  <c r="N4" i="17" l="1"/>
  <c r="N25" i="17" s="1"/>
  <c r="G25" i="17"/>
  <c r="G14" i="17" s="1"/>
  <c r="G31" i="16" s="1"/>
  <c r="K4" i="17"/>
  <c r="K25" i="17" s="1"/>
  <c r="D25" i="17"/>
  <c r="D14" i="17" s="1"/>
  <c r="D31" i="16" s="1"/>
  <c r="M4" i="17"/>
  <c r="M25" i="17" s="1"/>
  <c r="F25" i="17"/>
  <c r="F14" i="17" s="1"/>
  <c r="F31" i="16" s="1"/>
  <c r="O4" i="17"/>
  <c r="O25" i="17" s="1"/>
  <c r="H25" i="17"/>
  <c r="H14" i="17" s="1"/>
  <c r="H31" i="16" s="1"/>
  <c r="I31" i="16" s="1"/>
  <c r="L4" i="17"/>
  <c r="L25" i="17" s="1"/>
  <c r="E25" i="17"/>
  <c r="E14" i="17" s="1"/>
  <c r="E31" i="16" s="1"/>
  <c r="F3" i="17" l="1"/>
  <c r="H3" i="17"/>
  <c r="D3" i="17"/>
  <c r="E3" i="17"/>
  <c r="G3" i="17"/>
  <c r="N7" i="11"/>
  <c r="K3" i="17" l="1"/>
  <c r="K24" i="17" s="1"/>
  <c r="K26" i="17" s="1"/>
  <c r="K27" i="17" s="1"/>
  <c r="D24" i="17"/>
  <c r="L3" i="17"/>
  <c r="L24" i="17" s="1"/>
  <c r="L26" i="17" s="1"/>
  <c r="L27" i="17" s="1"/>
  <c r="E24" i="17"/>
  <c r="P7" i="11"/>
  <c r="P9" i="11" s="1"/>
  <c r="C26" i="17" s="1"/>
  <c r="N9" i="11"/>
  <c r="C24" i="17" s="1"/>
  <c r="O3" i="17"/>
  <c r="O24" i="17" s="1"/>
  <c r="O26" i="17" s="1"/>
  <c r="O27" i="17" s="1"/>
  <c r="H24" i="17"/>
  <c r="G24" i="17"/>
  <c r="N3" i="17"/>
  <c r="N24" i="17" s="1"/>
  <c r="N26" i="17" s="1"/>
  <c r="N27" i="17" s="1"/>
  <c r="F24" i="17"/>
  <c r="M3" i="17"/>
  <c r="M24" i="17" s="1"/>
  <c r="M26" i="17" s="1"/>
  <c r="M27" i="17" s="1"/>
  <c r="F26" i="17" l="1"/>
  <c r="F15" i="17" s="1"/>
  <c r="F32" i="16" s="1"/>
  <c r="F13" i="17"/>
  <c r="F30" i="16" s="1"/>
  <c r="E26" i="17"/>
  <c r="E15" i="17" s="1"/>
  <c r="E32" i="16" s="1"/>
  <c r="E13" i="17"/>
  <c r="E30" i="16" s="1"/>
  <c r="Q7" i="11"/>
  <c r="Q9" i="11" s="1"/>
  <c r="G26" i="17"/>
  <c r="G15" i="17" s="1"/>
  <c r="G32" i="16" s="1"/>
  <c r="G13" i="17"/>
  <c r="G30" i="16" s="1"/>
  <c r="D26" i="17"/>
  <c r="D15" i="17" s="1"/>
  <c r="D32" i="16" s="1"/>
  <c r="D13" i="17"/>
  <c r="D30" i="16" s="1"/>
  <c r="H26" i="17"/>
  <c r="H15" i="17" s="1"/>
  <c r="H32" i="16" s="1"/>
  <c r="H13" i="17"/>
  <c r="H30" i="16" s="1"/>
  <c r="D27" i="17" l="1"/>
  <c r="H27" i="17"/>
  <c r="H16" i="17" s="1"/>
  <c r="H29" i="17"/>
  <c r="H33" i="16"/>
  <c r="G49" i="8"/>
  <c r="G51" i="8" s="1"/>
  <c r="C49" i="8"/>
  <c r="I32" i="16"/>
  <c r="C27" i="17"/>
  <c r="D7" i="8"/>
  <c r="F27" i="17"/>
  <c r="G27" i="17"/>
  <c r="E27" i="17"/>
  <c r="F33" i="16"/>
  <c r="E49" i="8"/>
  <c r="E51" i="8" s="1"/>
  <c r="I30" i="16"/>
  <c r="I33" i="16" s="1"/>
  <c r="D33" i="16"/>
  <c r="D16" i="17"/>
  <c r="D29" i="17"/>
  <c r="G33" i="16"/>
  <c r="F49" i="8"/>
  <c r="F51" i="8" s="1"/>
  <c r="E33" i="16"/>
  <c r="D49" i="8"/>
  <c r="D51" i="8" s="1"/>
  <c r="E16" i="17" l="1"/>
  <c r="E29" i="17"/>
  <c r="G29" i="17"/>
  <c r="G16" i="17"/>
  <c r="H17" i="17"/>
  <c r="H5" i="16"/>
  <c r="H6" i="16" s="1"/>
  <c r="D5" i="16"/>
  <c r="D17" i="17"/>
  <c r="F29" i="17"/>
  <c r="F16" i="17"/>
  <c r="C51" i="8"/>
  <c r="H49" i="8"/>
  <c r="H51" i="8" s="1"/>
  <c r="D6" i="16" l="1"/>
  <c r="G5" i="16"/>
  <c r="G6" i="16" s="1"/>
  <c r="G17" i="17"/>
  <c r="F17" i="17"/>
  <c r="F5" i="16"/>
  <c r="F6" i="16" s="1"/>
  <c r="E17" i="17"/>
  <c r="E5" i="16"/>
  <c r="E6" i="16" s="1"/>
  <c r="I5" i="16" l="1"/>
  <c r="I6" i="16" s="1"/>
</calcChain>
</file>

<file path=xl/sharedStrings.xml><?xml version="1.0" encoding="utf-8"?>
<sst xmlns="http://schemas.openxmlformats.org/spreadsheetml/2006/main" count="226" uniqueCount="147">
  <si>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</si>
  <si>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</si>
  <si>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</si>
  <si>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</si>
  <si>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</si>
  <si>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</si>
  <si>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</si>
  <si>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</si>
  <si>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</si>
  <si>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</si>
  <si>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</si>
  <si>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</si>
  <si>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</si>
  <si>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</si>
  <si>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</si>
  <si>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</si>
  <si>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</si>
  <si>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</si>
  <si>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</si>
  <si>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</si>
  <si>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</si>
  <si>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</si>
  <si>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</si>
  <si>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</si>
  <si>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</si>
  <si>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</si>
  <si>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</si>
  <si>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</si>
  <si>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</si>
  <si>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</si>
  <si>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</si>
  <si>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</si>
  <si>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</si>
  <si>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</si>
  <si>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</si>
  <si>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</si>
  <si>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</si>
  <si>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</si>
  <si>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</si>
  <si>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</si>
  <si>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</si>
  <si>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</si>
  <si>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</si>
  <si>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</si>
  <si>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</si>
  <si>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</si>
  <si>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</si>
  <si>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</si>
  <si>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</si>
  <si>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</si>
  <si>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</si>
  <si>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</si>
  <si>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</si>
  <si>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</si>
  <si>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</si>
  <si>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</si>
  <si>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</si>
  <si>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</si>
  <si>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 xml:space="preserve">Existing Service Description (2014 - 19) </t>
  </si>
  <si>
    <t xml:space="preserve">Reconnections/Disconnections
 - Disconnection visit (site visit only)
 - Disconnection visit (disconnection completed - technical)
 - Disconnection visit (disconnection completed)
 - Pillar box/pole top disconnection - completed
 - Reconnection/disconnection outside of business hours
 - Vacant property - site visit only
 - Vacant property disconnection (disconnection completed)
 - Shared service fuse replacement
 - Rectification of illegal connections 
 - Temporary connections
 - Remove or reposition connection
 - Single phase to three phase
</t>
  </si>
  <si>
    <t>FY2019 Fully Loaded Cost</t>
  </si>
  <si>
    <t>Alternative Control Service - Botom Up Estimation</t>
  </si>
  <si>
    <t>Class of Labour</t>
  </si>
  <si>
    <t>Time on Task (Hours)</t>
  </si>
  <si>
    <t>Number of Staff</t>
  </si>
  <si>
    <t>Total Time
(Hours)</t>
  </si>
  <si>
    <t>FY2019 Direct Cost</t>
  </si>
  <si>
    <t>Bottom Up Estimation</t>
  </si>
  <si>
    <t>Illegal Connection</t>
  </si>
  <si>
    <t>Hrly Rate</t>
  </si>
  <si>
    <t xml:space="preserve">
Work undertaken by Essential Energy to the property of Essential Energy or to the property of another person in order to:
&gt; investigate
&gt; de-energise and/or make safe the assets,
&gt; inspect the assets following repair.
Following conduct that constitutes an offence under Part 6, Division 1 of the Electricity Supply Act 1995 (NSW). For
example, to rectify an unauthorised connection to Essential Energy’s distribution system.
The assets will remain de-energised until an ASP has repaired the damaged assets (at the customer expense) and
Essential Energy has inspected the repaired assets.</t>
  </si>
  <si>
    <t>Rectification of Illegal Connection</t>
  </si>
  <si>
    <t>R2b</t>
  </si>
  <si>
    <t>Illegal Connection (hourly rate)</t>
  </si>
  <si>
    <t>Projected Volumes for FY2019-24 Regulatory Period</t>
  </si>
  <si>
    <t>Operating Costs (on IO's, work orders, cost objects, cost centres)</t>
  </si>
  <si>
    <t>Project Code</t>
  </si>
  <si>
    <t>FY22/23</t>
  </si>
  <si>
    <t>Yambay - Spotfire Report</t>
  </si>
  <si>
    <t>Field Officer</t>
  </si>
  <si>
    <t>ACSCW 31030 - Rectification Illegal Connections</t>
  </si>
  <si>
    <t>ANS P&amp;L</t>
  </si>
  <si>
    <t>ACSCW 31030 - Rectification of Illegal Connections</t>
  </si>
  <si>
    <t>Illegal Connection (hrs)</t>
  </si>
  <si>
    <t>Projected Volumes (Hrs)</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</si>
  <si>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</si>
  <si>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</si>
  <si>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</si>
  <si>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</si>
  <si>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</si>
  <si>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</si>
  <si>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</si>
  <si>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</si>
  <si>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</si>
  <si>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</si>
  <si>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</si>
  <si>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</si>
  <si>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Reduction each year by 4% based on Smart meter replacement values.</t>
  </si>
  <si>
    <t>-</t>
  </si>
  <si>
    <r>
      <rPr>
        <b/>
        <sz val="10"/>
        <color theme="1"/>
        <rFont val="Arial"/>
        <family val="2"/>
      </rPr>
      <t xml:space="preserve">
Illegal Connection</t>
    </r>
    <r>
      <rPr>
        <sz val="10"/>
        <color theme="1"/>
        <rFont val="Arial"/>
        <family val="2"/>
      </rPr>
      <t xml:space="preserve">
Work undertaken by Essential Energy to the property of Essential Energy or to the property of another person in order to:
&gt; investigate
&gt; de-energise and/or make safe the assets,
&gt; inspect the assets following repair.
Following conduct that constitutes an offence under Part 6, Division 1 of the Electricity Supply Act 1995 (NSW). For
example, to rectify an unauthorised connection to Essential Energy’s distribution system.
The assets will remain de-energised until an ASP has repaired the damaged assets (at the customer expense) and
Essential Energy has inspected the repaired assets.</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</si>
  <si>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</si>
  <si>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</si>
  <si>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</si>
  <si>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</si>
  <si>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</si>
  <si>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</si>
  <si>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</si>
  <si>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</si>
  <si>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</si>
  <si>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 Price</t>
  </si>
  <si>
    <t>Material Price Oncost %</t>
  </si>
  <si>
    <t>Total Material Cost</t>
  </si>
  <si>
    <t>Overheads</t>
  </si>
  <si>
    <t>Non-system charge</t>
  </si>
  <si>
    <t>Profit margin (WACC FY20) per service</t>
  </si>
  <si>
    <t>Labour</t>
  </si>
  <si>
    <t>All</t>
  </si>
  <si>
    <t>Fleet</t>
  </si>
  <si>
    <t>Materials</t>
  </si>
  <si>
    <t>Total costs before OHDs, non-system and margin</t>
  </si>
  <si>
    <t>Profit margin</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</si>
  <si>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</si>
  <si>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</si>
  <si>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</si>
  <si>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</si>
  <si>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</si>
  <si>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</si>
  <si>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</si>
  <si>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</si>
  <si>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</si>
  <si>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</si>
  <si>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</si>
  <si>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</si>
  <si>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</si>
  <si>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Total before OHDs, non-system &amp; margin</t>
  </si>
  <si>
    <t>Fully Loaded Costs</t>
  </si>
  <si>
    <t>Forecast revenue (check)</t>
  </si>
  <si>
    <t>Materials (hire per week)</t>
  </si>
  <si>
    <t>Fully Loaded Cost per service</t>
  </si>
  <si>
    <t>Forecast volumes (hours)</t>
  </si>
  <si>
    <t>Forecast revenue</t>
  </si>
  <si>
    <t xml:space="preserve"> Illegal Connections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</si>
  <si>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</si>
  <si>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Historical operating costs referenced from ANS P&amp;L Report.</t>
  </si>
  <si>
    <t>Historical revenue refrenced from ANS P&amp;L Report.</t>
  </si>
  <si>
    <t>5.7 Illegal Connections</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</si>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</sst>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3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theme="1"/>
      <name val="Calibri"/>
      <family val="2"/>
      <scheme val="minor"/>
    </font>
    <font>
      <b/>
      <sz val="12"/>
      <color theme="0"/>
      <name val="Arial"/>
      <family val="2"/>
    </font>
    <font>
      <sz val="10"/>
      <color theme="1"/>
      <name val="Arial"/>
      <family val="2"/>
    </font>
    <font>
      <b/>
      <sz val="10"/>
      <color theme="0"/>
      <name val="Arial"/>
      <family val="2"/>
    </font>
    <font>
      <b/>
      <sz val="10"/>
      <name val="Arial"/>
      <family val="2"/>
    </font>
    <font>
      <b/>
      <sz val="10"/>
      <color theme="1"/>
      <name val="Arial"/>
      <family val="2"/>
    </font>
    <font>
      <b/>
      <sz val="10"/>
      <color rgb="FFFF000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5" fillId="0" borderId="0"/>
  </cellStyleXfs>
  <cellXfs count="225">
    <xf numFmtId="0" fontId="0" fillId="0" borderId="0" xfId="0"/>
    <xf numFmtId="0" fontId="2" fillId="0" borderId="0" xfId="0" applyFont="1"/>
    <xf numFmtId="0" fontId="8" fillId="5" borderId="3" xfId="0" applyFont="1" applyFill="1" applyBorder="1"/>
    <xf numFmtId="0" fontId="2" fillId="4" borderId="4" xfId="0" applyFont="1" applyFill="1" applyBorder="1"/>
    <xf numFmtId="0" fontId="2" fillId="4" borderId="3" xfId="0" applyFont="1" applyFill="1" applyBorder="1"/>
    <xf numFmtId="0" fontId="2" fillId="4" borderId="5" xfId="0" applyFont="1" applyFill="1" applyBorder="1"/>
    <xf numFmtId="3" fontId="2" fillId="4" borderId="4" xfId="0" applyNumberFormat="1"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168" fontId="2" fillId="4" borderId="5" xfId="2" applyNumberFormat="1" applyFont="1" applyFill="1" applyBorder="1" applyAlignment="1">
      <alignment horizontal="center"/>
    </xf>
    <xf numFmtId="0" fontId="8" fillId="5" borderId="1" xfId="0" applyFont="1" applyFill="1" applyBorder="1"/>
    <xf numFmtId="0" fontId="5" fillId="5" borderId="1" xfId="0" applyFont="1" applyFill="1" applyBorder="1"/>
    <xf numFmtId="168" fontId="8" fillId="5" borderId="9" xfId="2" applyNumberFormat="1" applyFont="1" applyFill="1" applyBorder="1"/>
    <xf numFmtId="168" fontId="8" fillId="5" borderId="10" xfId="2" applyNumberFormat="1" applyFont="1" applyFill="1" applyBorder="1"/>
    <xf numFmtId="0" fontId="6" fillId="8" borderId="0" xfId="0" applyFont="1" applyFill="1"/>
    <xf numFmtId="0" fontId="9"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6" fillId="8" borderId="12" xfId="0" applyFont="1" applyFill="1" applyBorder="1"/>
    <xf numFmtId="0" fontId="9" fillId="8" borderId="12" xfId="0" applyFont="1" applyFill="1" applyBorder="1"/>
    <xf numFmtId="0" fontId="2" fillId="0" borderId="0" xfId="0" applyFont="1" applyFill="1"/>
    <xf numFmtId="0" fontId="6" fillId="0" borderId="0" xfId="0" applyFont="1" applyFill="1" applyAlignment="1">
      <alignment horizontal="left"/>
    </xf>
    <xf numFmtId="0" fontId="6" fillId="8" borderId="9" xfId="0" applyFont="1" applyFill="1" applyBorder="1" applyAlignment="1">
      <alignment horizontal="center" vertical="center"/>
    </xf>
    <xf numFmtId="170" fontId="5" fillId="10" borderId="4" xfId="0" applyNumberFormat="1" applyFont="1" applyFill="1" applyBorder="1" applyAlignment="1">
      <alignment horizontal="center"/>
    </xf>
    <xf numFmtId="0" fontId="6" fillId="8" borderId="11" xfId="0" applyFont="1" applyFill="1" applyBorder="1"/>
    <xf numFmtId="0" fontId="11" fillId="0" borderId="0" xfId="0" applyFont="1"/>
    <xf numFmtId="0" fontId="2" fillId="0" borderId="8" xfId="0" applyFont="1" applyBorder="1"/>
    <xf numFmtId="0" fontId="8" fillId="0" borderId="0" xfId="0" applyFont="1" applyFill="1" applyBorder="1"/>
    <xf numFmtId="0" fontId="5" fillId="0" borderId="0" xfId="0" applyFont="1" applyFill="1" applyBorder="1"/>
    <xf numFmtId="168" fontId="8" fillId="0" borderId="0" xfId="2" applyNumberFormat="1" applyFont="1" applyFill="1" applyBorder="1"/>
    <xf numFmtId="0" fontId="6" fillId="8" borderId="8" xfId="0" applyFont="1" applyFill="1" applyBorder="1"/>
    <xf numFmtId="0" fontId="8" fillId="5" borderId="10" xfId="0" applyFont="1" applyFill="1" applyBorder="1"/>
    <xf numFmtId="0" fontId="11" fillId="0" borderId="6" xfId="0" applyFont="1" applyBorder="1"/>
    <xf numFmtId="0" fontId="8"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8" fillId="5" borderId="4" xfId="0" applyFont="1" applyFill="1" applyBorder="1" applyAlignment="1">
      <alignment horizontal="center"/>
    </xf>
    <xf numFmtId="0" fontId="8" fillId="5" borderId="7" xfId="0" applyFont="1" applyFill="1" applyBorder="1" applyAlignment="1">
      <alignment horizontal="center"/>
    </xf>
    <xf numFmtId="0" fontId="5" fillId="10" borderId="4" xfId="0" applyFont="1" applyFill="1" applyBorder="1" applyAlignment="1">
      <alignment horizontal="center"/>
    </xf>
    <xf numFmtId="0" fontId="6" fillId="8" borderId="0" xfId="0" applyFont="1" applyFill="1" applyAlignment="1">
      <alignment horizontal="left"/>
    </xf>
    <xf numFmtId="0" fontId="5" fillId="10" borderId="4" xfId="0" applyFont="1" applyFill="1" applyBorder="1"/>
    <xf numFmtId="4" fontId="5" fillId="10" borderId="4" xfId="0" applyNumberFormat="1" applyFont="1" applyFill="1" applyBorder="1" applyAlignment="1">
      <alignment horizontal="center"/>
    </xf>
    <xf numFmtId="4" fontId="8" fillId="11" borderId="4" xfId="0" applyNumberFormat="1" applyFont="1" applyFill="1" applyBorder="1" applyAlignment="1">
      <alignment horizontal="center"/>
    </xf>
    <xf numFmtId="4" fontId="5" fillId="10" borderId="4" xfId="3" applyNumberFormat="1" applyFont="1" applyFill="1" applyBorder="1" applyAlignment="1">
      <alignment horizontal="center"/>
    </xf>
    <xf numFmtId="0" fontId="2" fillId="10" borderId="4" xfId="0" applyFont="1" applyFill="1" applyBorder="1" applyAlignment="1">
      <alignment horizontal="left"/>
    </xf>
    <xf numFmtId="168" fontId="2" fillId="10" borderId="5" xfId="2" applyNumberFormat="1" applyFont="1" applyFill="1" applyBorder="1" applyAlignment="1">
      <alignment horizontal="center"/>
    </xf>
    <xf numFmtId="3" fontId="2" fillId="10" borderId="4" xfId="0" applyNumberFormat="1" applyFont="1" applyFill="1" applyBorder="1"/>
    <xf numFmtId="166" fontId="7" fillId="0" borderId="0" xfId="0" applyNumberFormat="1" applyFont="1"/>
    <xf numFmtId="3" fontId="2" fillId="4" borderId="4" xfId="0" applyNumberFormat="1" applyFont="1" applyFill="1" applyBorder="1" applyAlignment="1">
      <alignment horizontal="right"/>
    </xf>
    <xf numFmtId="3" fontId="2" fillId="10" borderId="4" xfId="0" applyNumberFormat="1" applyFont="1" applyFill="1" applyBorder="1" applyAlignment="1">
      <alignment horizontal="right"/>
    </xf>
    <xf numFmtId="0" fontId="8" fillId="5" borderId="5" xfId="0" applyFont="1" applyFill="1" applyBorder="1" applyAlignment="1">
      <alignment horizontal="center"/>
    </xf>
    <xf numFmtId="0" fontId="10" fillId="4" borderId="10" xfId="0" applyFont="1" applyFill="1" applyBorder="1" applyAlignment="1">
      <alignment vertical="top" wrapText="1"/>
    </xf>
    <xf numFmtId="0" fontId="10" fillId="4" borderId="1" xfId="0" applyFont="1" applyFill="1" applyBorder="1" applyAlignment="1">
      <alignment vertical="top" wrapText="1"/>
    </xf>
    <xf numFmtId="0" fontId="10" fillId="4" borderId="8" xfId="0" applyFont="1" applyFill="1" applyBorder="1" applyAlignment="1">
      <alignment vertical="top" wrapText="1"/>
    </xf>
    <xf numFmtId="0" fontId="10" fillId="4" borderId="0" xfId="0" applyFont="1" applyFill="1" applyBorder="1" applyAlignment="1">
      <alignment vertical="top" wrapText="1"/>
    </xf>
    <xf numFmtId="0" fontId="13" fillId="0" borderId="0" xfId="0" applyFont="1" applyAlignment="1">
      <alignment horizontal="left"/>
    </xf>
    <xf numFmtId="0" fontId="13" fillId="0" borderId="0" xfId="0" applyFont="1"/>
    <xf numFmtId="0" fontId="14" fillId="8" borderId="0" xfId="0" applyFont="1" applyFill="1" applyAlignment="1">
      <alignment horizontal="left"/>
    </xf>
    <xf numFmtId="0" fontId="15" fillId="9" borderId="0" xfId="0" applyFont="1" applyFill="1" applyBorder="1" applyAlignment="1">
      <alignment horizontal="left"/>
    </xf>
    <xf numFmtId="0" fontId="15" fillId="9" borderId="6" xfId="0" applyFont="1" applyFill="1" applyBorder="1" applyAlignment="1">
      <alignment horizontal="left"/>
    </xf>
    <xf numFmtId="0" fontId="13" fillId="0" borderId="0" xfId="0" applyFont="1" applyAlignment="1">
      <alignment horizontal="left" indent="15"/>
    </xf>
    <xf numFmtId="0" fontId="13" fillId="0" borderId="0" xfId="0" applyFont="1" applyFill="1" applyAlignment="1">
      <alignment horizontal="left"/>
    </xf>
    <xf numFmtId="0" fontId="13" fillId="0" borderId="0" xfId="0" applyFont="1" applyFill="1"/>
    <xf numFmtId="0" fontId="8" fillId="5" borderId="4" xfId="0" applyFont="1" applyFill="1" applyBorder="1" applyAlignment="1">
      <alignment horizontal="left"/>
    </xf>
    <xf numFmtId="0" fontId="8" fillId="5" borderId="4" xfId="0" applyFont="1" applyFill="1" applyBorder="1" applyAlignment="1">
      <alignment horizontal="right"/>
    </xf>
    <xf numFmtId="0" fontId="2" fillId="4" borderId="4" xfId="0" quotePrefix="1" applyFont="1" applyFill="1" applyBorder="1"/>
    <xf numFmtId="0" fontId="8" fillId="11" borderId="4" xfId="0" applyFont="1" applyFill="1" applyBorder="1"/>
    <xf numFmtId="3" fontId="8" fillId="5" borderId="4" xfId="0" applyNumberFormat="1" applyFont="1" applyFill="1" applyBorder="1"/>
    <xf numFmtId="168" fontId="2" fillId="10" borderId="4" xfId="2" applyNumberFormat="1" applyFont="1" applyFill="1" applyBorder="1" applyAlignment="1">
      <alignment horizontal="right"/>
    </xf>
    <xf numFmtId="0" fontId="8" fillId="11" borderId="4" xfId="0" applyFont="1" applyFill="1" applyBorder="1" applyAlignment="1">
      <alignment horizontal="left"/>
    </xf>
    <xf numFmtId="0" fontId="8" fillId="11" borderId="4" xfId="0" applyFont="1" applyFill="1" applyBorder="1" applyAlignment="1">
      <alignment horizontal="center"/>
    </xf>
    <xf numFmtId="0" fontId="8" fillId="11" borderId="4" xfId="0" applyFont="1" applyFill="1" applyBorder="1" applyAlignment="1">
      <alignment horizontal="right"/>
    </xf>
    <xf numFmtId="168" fontId="8" fillId="5" borderId="4" xfId="2" applyNumberFormat="1" applyFont="1" applyFill="1" applyBorder="1"/>
    <xf numFmtId="0" fontId="6" fillId="8" borderId="0" xfId="0" applyFont="1" applyFill="1" applyAlignment="1">
      <alignment horizontal="left"/>
    </xf>
    <xf numFmtId="0" fontId="18" fillId="8" borderId="11" xfId="0" applyFont="1" applyFill="1" applyBorder="1"/>
    <xf numFmtId="0" fontId="19" fillId="8" borderId="0" xfId="0" applyFont="1" applyFill="1"/>
    <xf numFmtId="0" fontId="20" fillId="0" borderId="0" xfId="0" applyFont="1"/>
    <xf numFmtId="0" fontId="20" fillId="0" borderId="0" xfId="0" applyFont="1" applyFill="1"/>
    <xf numFmtId="0" fontId="21" fillId="9" borderId="4" xfId="0" applyFont="1" applyFill="1" applyBorder="1"/>
    <xf numFmtId="0" fontId="20" fillId="6" borderId="0" xfId="0" applyFont="1" applyFill="1"/>
    <xf numFmtId="0" fontId="21" fillId="9" borderId="9" xfId="0" applyFont="1" applyFill="1" applyBorder="1"/>
    <xf numFmtId="0" fontId="23" fillId="7" borderId="0" xfId="0" applyFont="1" applyFill="1" applyBorder="1" applyAlignment="1">
      <alignment horizontal="center" vertical="center" wrapText="1"/>
    </xf>
    <xf numFmtId="0" fontId="20" fillId="2" borderId="1" xfId="0" applyFont="1" applyFill="1" applyBorder="1" applyAlignment="1">
      <alignment horizontal="center"/>
    </xf>
    <xf numFmtId="0" fontId="24" fillId="7" borderId="0" xfId="0" applyFont="1" applyFill="1" applyBorder="1" applyAlignment="1">
      <alignment horizontal="center" vertical="center"/>
    </xf>
    <xf numFmtId="0" fontId="21" fillId="9" borderId="9" xfId="0" applyFont="1" applyFill="1" applyBorder="1" applyAlignment="1">
      <alignment vertical="center"/>
    </xf>
    <xf numFmtId="170" fontId="20" fillId="7" borderId="5" xfId="0" applyNumberFormat="1" applyFont="1" applyFill="1" applyBorder="1" applyAlignment="1">
      <alignment horizontal="center"/>
    </xf>
    <xf numFmtId="170" fontId="20" fillId="7" borderId="10" xfId="0" applyNumberFormat="1" applyFont="1" applyFill="1" applyBorder="1" applyAlignment="1">
      <alignment horizontal="center"/>
    </xf>
    <xf numFmtId="0" fontId="20" fillId="7" borderId="0" xfId="0" applyFont="1" applyFill="1" applyBorder="1" applyAlignment="1">
      <alignment horizontal="center" vertical="center"/>
    </xf>
    <xf numFmtId="170" fontId="20" fillId="7" borderId="3" xfId="0" applyNumberFormat="1" applyFont="1" applyFill="1" applyBorder="1" applyAlignment="1">
      <alignment horizontal="center"/>
    </xf>
    <xf numFmtId="170" fontId="20" fillId="3" borderId="2" xfId="0" applyNumberFormat="1" applyFont="1" applyFill="1" applyBorder="1" applyAlignment="1">
      <alignment horizontal="center"/>
    </xf>
    <xf numFmtId="0" fontId="21" fillId="9" borderId="8" xfId="0" applyFont="1" applyFill="1" applyBorder="1" applyAlignment="1">
      <alignment horizontal="left" vertical="center"/>
    </xf>
    <xf numFmtId="0" fontId="22" fillId="7" borderId="8" xfId="0" applyFont="1" applyFill="1" applyBorder="1" applyAlignment="1">
      <alignment horizontal="left"/>
    </xf>
    <xf numFmtId="0" fontId="22" fillId="7" borderId="0" xfId="0" applyFont="1" applyFill="1" applyBorder="1" applyAlignment="1">
      <alignment horizontal="left"/>
    </xf>
    <xf numFmtId="0" fontId="18" fillId="8" borderId="10" xfId="0" applyFont="1" applyFill="1" applyBorder="1"/>
    <xf numFmtId="0" fontId="19" fillId="8" borderId="0" xfId="0" applyFont="1" applyFill="1" applyBorder="1"/>
    <xf numFmtId="0" fontId="19" fillId="8" borderId="2" xfId="0" applyFont="1" applyFill="1" applyBorder="1"/>
    <xf numFmtId="0" fontId="20" fillId="7" borderId="0" xfId="0" applyFont="1" applyFill="1" applyBorder="1" applyAlignment="1">
      <alignment horizontal="left" vertical="top" wrapText="1"/>
    </xf>
    <xf numFmtId="0" fontId="18" fillId="8" borderId="0" xfId="0" applyFont="1" applyFill="1"/>
    <xf numFmtId="0" fontId="20" fillId="7" borderId="0" xfId="0" applyFont="1" applyFill="1" applyBorder="1" applyAlignment="1">
      <alignment horizontal="left" wrapText="1"/>
    </xf>
    <xf numFmtId="0" fontId="20" fillId="7" borderId="0" xfId="0" applyFont="1" applyFill="1" applyBorder="1" applyAlignment="1">
      <alignment horizontal="left"/>
    </xf>
    <xf numFmtId="0" fontId="20" fillId="0" borderId="0" xfId="0" applyFont="1" applyAlignment="1">
      <alignment horizontal="left"/>
    </xf>
    <xf numFmtId="0" fontId="20" fillId="0" borderId="0" xfId="0" applyFont="1" applyFill="1" applyBorder="1" applyAlignment="1">
      <alignment horizontal="left"/>
    </xf>
    <xf numFmtId="0" fontId="21" fillId="2" borderId="3" xfId="0" applyFont="1" applyFill="1" applyBorder="1"/>
    <xf numFmtId="0" fontId="20" fillId="7" borderId="0" xfId="0" applyFont="1" applyFill="1" applyAlignment="1">
      <alignment horizontal="left"/>
    </xf>
    <xf numFmtId="0" fontId="21" fillId="2" borderId="1" xfId="0" applyFont="1" applyFill="1" applyBorder="1"/>
    <xf numFmtId="0" fontId="21" fillId="9" borderId="6" xfId="0" applyFont="1" applyFill="1" applyBorder="1" applyAlignment="1">
      <alignment horizontal="left"/>
    </xf>
    <xf numFmtId="0" fontId="21" fillId="9" borderId="7" xfId="0" applyFont="1" applyFill="1" applyBorder="1" applyAlignment="1">
      <alignment horizontal="right"/>
    </xf>
    <xf numFmtId="0" fontId="21" fillId="9" borderId="8" xfId="0" applyFont="1" applyFill="1" applyBorder="1" applyAlignment="1">
      <alignment horizontal="right"/>
    </xf>
    <xf numFmtId="168" fontId="25" fillId="0" borderId="0" xfId="2" applyNumberFormat="1" applyFont="1"/>
    <xf numFmtId="168" fontId="21" fillId="2" borderId="7" xfId="2" applyNumberFormat="1" applyFont="1" applyFill="1" applyBorder="1"/>
    <xf numFmtId="10" fontId="20" fillId="0" borderId="0" xfId="1" applyNumberFormat="1" applyFont="1"/>
    <xf numFmtId="10" fontId="20" fillId="0" borderId="0" xfId="0" applyNumberFormat="1" applyFont="1"/>
    <xf numFmtId="171" fontId="20" fillId="0" borderId="0" xfId="1" applyNumberFormat="1" applyFont="1"/>
    <xf numFmtId="0" fontId="18" fillId="8" borderId="6" xfId="0" applyFont="1" applyFill="1" applyBorder="1" applyAlignment="1">
      <alignment horizontal="left"/>
    </xf>
    <xf numFmtId="0" fontId="22" fillId="0" borderId="0" xfId="0" applyFont="1"/>
    <xf numFmtId="0" fontId="21" fillId="2" borderId="6" xfId="0" applyFont="1" applyFill="1" applyBorder="1" applyAlignment="1">
      <alignment horizontal="left"/>
    </xf>
    <xf numFmtId="0" fontId="21" fillId="2" borderId="7" xfId="0" applyFont="1" applyFill="1" applyBorder="1" applyAlignment="1">
      <alignment horizontal="right"/>
    </xf>
    <xf numFmtId="0" fontId="21" fillId="2" borderId="8" xfId="0" applyFont="1" applyFill="1" applyBorder="1" applyAlignment="1">
      <alignment horizontal="right"/>
    </xf>
    <xf numFmtId="169" fontId="25" fillId="0" borderId="0" xfId="3" applyNumberFormat="1" applyFont="1" applyAlignment="1"/>
    <xf numFmtId="172" fontId="21" fillId="2" borderId="7" xfId="2" applyNumberFormat="1" applyFont="1" applyFill="1" applyBorder="1" applyAlignment="1"/>
    <xf numFmtId="169" fontId="26" fillId="0" borderId="0" xfId="3" applyNumberFormat="1" applyFont="1" applyAlignment="1">
      <alignment horizontal="right"/>
    </xf>
    <xf numFmtId="169" fontId="26" fillId="0" borderId="0" xfId="3" applyNumberFormat="1" applyFont="1" applyAlignment="1">
      <alignment horizontal="center" vertical="center"/>
    </xf>
    <xf numFmtId="0" fontId="8" fillId="9" borderId="4" xfId="0" applyFont="1" applyFill="1" applyBorder="1" applyAlignment="1">
      <alignment vertical="center"/>
    </xf>
    <xf numFmtId="0" fontId="28" fillId="2" borderId="5" xfId="0" applyFont="1" applyFill="1" applyBorder="1" applyAlignment="1">
      <alignment horizontal="center" vertical="center"/>
    </xf>
    <xf numFmtId="0" fontId="8" fillId="2" borderId="6" xfId="0" applyFont="1" applyFill="1" applyBorder="1"/>
    <xf numFmtId="168" fontId="7" fillId="11" borderId="5" xfId="2" applyNumberFormat="1" applyFont="1" applyFill="1" applyBorder="1"/>
    <xf numFmtId="3" fontId="7" fillId="11" borderId="4" xfId="0" applyNumberFormat="1" applyFont="1" applyFill="1" applyBorder="1"/>
    <xf numFmtId="0" fontId="6" fillId="8" borderId="8" xfId="0" applyFont="1" applyFill="1" applyBorder="1" applyAlignment="1"/>
    <xf numFmtId="0" fontId="6" fillId="8" borderId="0" xfId="0" applyFont="1" applyFill="1" applyBorder="1" applyAlignment="1"/>
    <xf numFmtId="2" fontId="6" fillId="8" borderId="9" xfId="0" applyNumberFormat="1" applyFont="1" applyFill="1" applyBorder="1" applyAlignment="1">
      <alignment horizontal="center" vertical="center" wrapText="1"/>
    </xf>
    <xf numFmtId="0" fontId="6" fillId="8" borderId="9" xfId="0" applyFont="1" applyFill="1" applyBorder="1" applyAlignment="1">
      <alignment horizontal="center" vertical="center" wrapText="1"/>
    </xf>
    <xf numFmtId="170" fontId="6" fillId="8" borderId="9" xfId="0" applyNumberFormat="1" applyFont="1" applyFill="1" applyBorder="1" applyAlignment="1">
      <alignment horizontal="center" vertical="center" wrapText="1"/>
    </xf>
    <xf numFmtId="170" fontId="8" fillId="9" borderId="2" xfId="0" applyNumberFormat="1" applyFont="1" applyFill="1" applyBorder="1" applyAlignment="1"/>
    <xf numFmtId="170" fontId="8" fillId="9" borderId="2" xfId="0" applyNumberFormat="1" applyFont="1" applyFill="1" applyBorder="1" applyAlignment="1">
      <alignment horizontal="left"/>
    </xf>
    <xf numFmtId="170" fontId="8" fillId="9" borderId="3" xfId="0" applyNumberFormat="1" applyFont="1" applyFill="1" applyBorder="1" applyAlignment="1">
      <alignment horizontal="left"/>
    </xf>
    <xf numFmtId="0" fontId="5" fillId="10" borderId="13" xfId="0" applyFont="1" applyFill="1" applyBorder="1" applyAlignment="1">
      <alignment horizontal="center"/>
    </xf>
    <xf numFmtId="2" fontId="5" fillId="10" borderId="13" xfId="3" applyNumberFormat="1" applyFont="1" applyFill="1" applyBorder="1" applyAlignment="1">
      <alignment horizontal="center"/>
    </xf>
    <xf numFmtId="170" fontId="5" fillId="10" borderId="13" xfId="0" applyNumberFormat="1" applyFont="1" applyFill="1" applyBorder="1" applyAlignment="1">
      <alignment horizontal="center"/>
    </xf>
    <xf numFmtId="0" fontId="5" fillId="10" borderId="13" xfId="0" applyFont="1" applyFill="1" applyBorder="1"/>
    <xf numFmtId="4" fontId="5" fillId="10" borderId="13" xfId="0" applyNumberFormat="1" applyFont="1" applyFill="1" applyBorder="1" applyAlignment="1">
      <alignment horizontal="center"/>
    </xf>
    <xf numFmtId="4" fontId="5" fillId="10" borderId="13" xfId="3" applyNumberFormat="1" applyFont="1" applyFill="1" applyBorder="1" applyAlignment="1">
      <alignment horizontal="center" vertical="center"/>
    </xf>
    <xf numFmtId="170" fontId="8" fillId="9" borderId="5" xfId="0" applyNumberFormat="1" applyFont="1" applyFill="1" applyBorder="1" applyAlignment="1"/>
    <xf numFmtId="168" fontId="7" fillId="11" borderId="4" xfId="2" applyNumberFormat="1" applyFont="1" applyFill="1" applyBorder="1"/>
    <xf numFmtId="3" fontId="8" fillId="11" borderId="4" xfId="0" applyNumberFormat="1" applyFont="1" applyFill="1" applyBorder="1"/>
    <xf numFmtId="0" fontId="2" fillId="4" borderId="3" xfId="0" applyFont="1" applyFill="1" applyBorder="1" applyAlignment="1">
      <alignment horizontal="left" indent="1"/>
    </xf>
    <xf numFmtId="0" fontId="7" fillId="4" borderId="3" xfId="0" applyFont="1" applyFill="1" applyBorder="1"/>
    <xf numFmtId="0" fontId="7" fillId="4" borderId="4" xfId="0" applyFont="1" applyFill="1" applyBorder="1"/>
    <xf numFmtId="168" fontId="7" fillId="10" borderId="5" xfId="2" applyNumberFormat="1" applyFont="1" applyFill="1" applyBorder="1" applyAlignment="1">
      <alignment horizontal="center"/>
    </xf>
    <xf numFmtId="0" fontId="27" fillId="0" borderId="0" xfId="0" applyFont="1"/>
    <xf numFmtId="0" fontId="2" fillId="4" borderId="1" xfId="0" applyFont="1" applyFill="1" applyBorder="1"/>
    <xf numFmtId="0" fontId="3" fillId="0" borderId="0" xfId="0" applyFont="1"/>
    <xf numFmtId="10" fontId="3" fillId="0" borderId="0" xfId="1" applyNumberFormat="1" applyFont="1"/>
    <xf numFmtId="10" fontId="3" fillId="0" borderId="0" xfId="0" applyNumberFormat="1" applyFont="1"/>
    <xf numFmtId="0" fontId="29" fillId="0" borderId="0" xfId="0" applyFont="1"/>
    <xf numFmtId="167" fontId="6" fillId="15" borderId="4" xfId="3" applyFont="1" applyFill="1" applyBorder="1" applyAlignment="1">
      <alignment horizontal="left"/>
    </xf>
    <xf numFmtId="167" fontId="6"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7" fillId="5" borderId="4" xfId="3" applyFont="1" applyFill="1" applyBorder="1"/>
    <xf numFmtId="0" fontId="7" fillId="5" borderId="5" xfId="0" applyFont="1" applyFill="1" applyBorder="1"/>
    <xf numFmtId="0" fontId="7" fillId="5" borderId="0" xfId="0" applyFont="1" applyFill="1" applyBorder="1"/>
    <xf numFmtId="173" fontId="7" fillId="5" borderId="4" xfId="3" applyNumberFormat="1" applyFont="1" applyFill="1" applyBorder="1"/>
    <xf numFmtId="0" fontId="3" fillId="0" borderId="6" xfId="0" applyFont="1" applyFill="1" applyBorder="1" applyAlignment="1">
      <alignment textRotation="90"/>
    </xf>
    <xf numFmtId="0" fontId="8" fillId="0" borderId="8" xfId="0" applyFont="1" applyFill="1" applyBorder="1"/>
    <xf numFmtId="0" fontId="30" fillId="4" borderId="5" xfId="0" applyFont="1" applyFill="1" applyBorder="1"/>
    <xf numFmtId="0" fontId="7" fillId="4" borderId="5" xfId="0" applyFont="1" applyFill="1" applyBorder="1"/>
    <xf numFmtId="0" fontId="7" fillId="4" borderId="5" xfId="0" applyFont="1" applyFill="1" applyBorder="1" applyAlignment="1"/>
    <xf numFmtId="0" fontId="7" fillId="4" borderId="2" xfId="0" applyFont="1" applyFill="1" applyBorder="1" applyAlignment="1"/>
    <xf numFmtId="0" fontId="2" fillId="4" borderId="4" xfId="0" applyFont="1" applyFill="1" applyBorder="1" applyAlignment="1">
      <alignment horizontal="left"/>
    </xf>
    <xf numFmtId="167" fontId="31" fillId="10" borderId="4" xfId="3" applyFont="1" applyFill="1" applyBorder="1"/>
    <xf numFmtId="167" fontId="2" fillId="10" borderId="4" xfId="3" applyFont="1" applyFill="1" applyBorder="1"/>
    <xf numFmtId="167" fontId="7" fillId="5" borderId="4" xfId="3" applyFont="1" applyFill="1" applyBorder="1" applyAlignment="1">
      <alignment horizontal="left"/>
    </xf>
    <xf numFmtId="167" fontId="31" fillId="5" borderId="4" xfId="3" applyFont="1" applyFill="1" applyBorder="1"/>
    <xf numFmtId="0" fontId="7" fillId="4" borderId="4" xfId="0" applyFont="1" applyFill="1" applyBorder="1" applyAlignment="1">
      <alignment horizontal="left"/>
    </xf>
    <xf numFmtId="167" fontId="32" fillId="10" borderId="4" xfId="3" applyFont="1" applyFill="1" applyBorder="1"/>
    <xf numFmtId="167" fontId="7"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170" fontId="25" fillId="7" borderId="2" xfId="0" applyNumberFormat="1" applyFont="1" applyFill="1" applyBorder="1" applyAlignment="1">
      <alignment horizontal="left"/>
    </xf>
    <xf numFmtId="170" fontId="25" fillId="7" borderId="3" xfId="0" applyNumberFormat="1" applyFont="1" applyFill="1" applyBorder="1" applyAlignment="1">
      <alignment horizontal="left"/>
    </xf>
    <xf numFmtId="0" fontId="22" fillId="7" borderId="5" xfId="0" applyNumberFormat="1" applyFont="1" applyFill="1" applyBorder="1" applyAlignment="1">
      <alignment horizontal="left" wrapText="1"/>
    </xf>
    <xf numFmtId="0" fontId="22" fillId="7" borderId="2" xfId="0" applyNumberFormat="1" applyFont="1" applyFill="1" applyBorder="1" applyAlignment="1">
      <alignment horizontal="left" wrapText="1"/>
    </xf>
    <xf numFmtId="0" fontId="22" fillId="7" borderId="1" xfId="0" applyNumberFormat="1" applyFont="1" applyFill="1" applyBorder="1" applyAlignment="1">
      <alignment horizontal="left" wrapText="1"/>
    </xf>
    <xf numFmtId="0" fontId="20" fillId="7" borderId="0" xfId="0" applyFont="1" applyFill="1" applyBorder="1" applyAlignment="1">
      <alignment horizontal="left" wrapText="1"/>
    </xf>
    <xf numFmtId="0" fontId="20" fillId="7" borderId="1" xfId="0" applyFont="1" applyFill="1" applyBorder="1" applyAlignment="1">
      <alignment horizontal="left" vertical="top" wrapText="1"/>
    </xf>
    <xf numFmtId="0" fontId="20" fillId="2" borderId="5" xfId="0" applyFont="1" applyFill="1" applyBorder="1" applyAlignment="1">
      <alignment horizontal="center"/>
    </xf>
    <xf numFmtId="0" fontId="20" fillId="2" borderId="2" xfId="0" applyFont="1" applyFill="1" applyBorder="1" applyAlignment="1">
      <alignment horizontal="center"/>
    </xf>
    <xf numFmtId="0" fontId="2" fillId="7" borderId="0" xfId="0" quotePrefix="1" applyFont="1" applyFill="1" applyBorder="1" applyAlignment="1">
      <alignment horizontal="left" vertical="top" wrapText="1"/>
    </xf>
    <xf numFmtId="0" fontId="20" fillId="7" borderId="1" xfId="0" applyFont="1" applyFill="1" applyBorder="1" applyAlignment="1">
      <alignment horizontal="left" wrapText="1"/>
    </xf>
    <xf numFmtId="0" fontId="20" fillId="7" borderId="0" xfId="0" quotePrefix="1" applyFont="1" applyFill="1" applyBorder="1" applyAlignment="1">
      <alignment horizontal="left" vertical="top" wrapText="1"/>
    </xf>
    <xf numFmtId="0" fontId="20" fillId="7" borderId="0" xfId="0" applyFont="1" applyFill="1" applyBorder="1" applyAlignment="1">
      <alignment horizontal="left" vertical="top" wrapText="1"/>
    </xf>
    <xf numFmtId="0" fontId="17" fillId="10" borderId="0" xfId="0" applyFont="1" applyFill="1" applyAlignment="1">
      <alignment horizontal="center"/>
    </xf>
    <xf numFmtId="0" fontId="13" fillId="4" borderId="1" xfId="0" applyFont="1" applyFill="1" applyBorder="1" applyAlignment="1">
      <alignment horizontal="left" vertical="top" wrapText="1"/>
    </xf>
    <xf numFmtId="0" fontId="16" fillId="4" borderId="8" xfId="0" applyFont="1" applyFill="1" applyBorder="1" applyAlignment="1">
      <alignment horizontal="left"/>
    </xf>
    <xf numFmtId="0" fontId="16" fillId="4" borderId="0" xfId="0" applyFont="1" applyFill="1" applyBorder="1" applyAlignment="1">
      <alignment horizontal="left"/>
    </xf>
    <xf numFmtId="0" fontId="14" fillId="8" borderId="12" xfId="0" applyFont="1" applyFill="1" applyBorder="1" applyAlignment="1">
      <alignment horizontal="left"/>
    </xf>
    <xf numFmtId="49" fontId="13" fillId="10" borderId="1" xfId="0" applyNumberFormat="1" applyFont="1" applyFill="1" applyBorder="1" applyAlignment="1">
      <alignment horizontal="left" vertical="top" wrapText="1"/>
    </xf>
    <xf numFmtId="0" fontId="13" fillId="10" borderId="1" xfId="0" applyFont="1" applyFill="1" applyBorder="1" applyAlignment="1">
      <alignment horizontal="left" vertical="top" wrapText="1"/>
    </xf>
    <xf numFmtId="0" fontId="13"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8" fillId="11" borderId="5" xfId="0" applyFont="1" applyFill="1" applyBorder="1" applyAlignment="1">
      <alignment horizontal="left" vertical="center"/>
    </xf>
    <xf numFmtId="0" fontId="8" fillId="11" borderId="2" xfId="0" applyFont="1" applyFill="1" applyBorder="1" applyAlignment="1">
      <alignment horizontal="left" vertical="center"/>
    </xf>
    <xf numFmtId="0" fontId="8" fillId="11" borderId="3" xfId="0" applyFont="1" applyFill="1" applyBorder="1" applyAlignment="1">
      <alignment horizontal="left" vertical="center"/>
    </xf>
    <xf numFmtId="0" fontId="6" fillId="12" borderId="0" xfId="0" applyFont="1" applyFill="1" applyBorder="1" applyAlignment="1">
      <alignment horizontal="center"/>
    </xf>
    <xf numFmtId="2" fontId="6" fillId="13" borderId="0" xfId="0" applyNumberFormat="1" applyFont="1" applyFill="1" applyAlignment="1">
      <alignment horizontal="center"/>
    </xf>
    <xf numFmtId="0" fontId="4" fillId="0" borderId="6" xfId="0" applyFont="1" applyFill="1" applyBorder="1" applyAlignment="1">
      <alignment horizontal="center" textRotation="90"/>
    </xf>
    <xf numFmtId="0" fontId="7" fillId="4" borderId="5" xfId="0" applyFont="1" applyFill="1" applyBorder="1" applyAlignment="1">
      <alignment horizontal="center"/>
    </xf>
    <xf numFmtId="0" fontId="7" fillId="4" borderId="2" xfId="0" applyFont="1" applyFill="1" applyBorder="1" applyAlignment="1">
      <alignment horizontal="center"/>
    </xf>
    <xf numFmtId="10" fontId="29" fillId="14" borderId="12" xfId="0" applyNumberFormat="1" applyFont="1" applyFill="1" applyBorder="1" applyAlignment="1">
      <alignment horizontal="center"/>
    </xf>
    <xf numFmtId="10" fontId="29" fillId="14" borderId="0" xfId="0" applyNumberFormat="1" applyFont="1" applyFill="1" applyBorder="1" applyAlignment="1">
      <alignment horizontal="center"/>
    </xf>
    <xf numFmtId="0" fontId="5" fillId="4" borderId="1" xfId="0" applyFont="1" applyFill="1" applyBorder="1" applyAlignment="1">
      <alignment horizontal="left" vertical="top"/>
    </xf>
    <xf numFmtId="0" fontId="5" fillId="4" borderId="0" xfId="0" applyFont="1" applyFill="1" applyBorder="1" applyAlignment="1">
      <alignment horizontal="left" vertical="top"/>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167" fontId="32"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4"/>
  <sheetViews>
    <sheetView showGridLines="0" tabSelected="1" zoomScale="90" zoomScaleNormal="90" workbookViewId="0">
      <selection activeCell="H63" sqref="H63"/>
    </sheetView>
  </sheetViews>
  <sheetFormatPr defaultRowHeight="12.75" x14ac:dyDescent="0.2"/>
  <cols>
    <col min="1" max="1" width="2.42578125" style="83" customWidth="1"/>
    <col min="2" max="2" width="41.85546875" style="83" customWidth="1"/>
    <col min="3" max="3" width="17.7109375" style="83" customWidth="1"/>
    <col min="4" max="4" width="16.7109375" style="83" customWidth="1"/>
    <col min="5" max="5" width="13.85546875" style="83" customWidth="1"/>
    <col min="6" max="6" width="14" style="83" customWidth="1"/>
    <col min="7" max="7" width="12.85546875" style="83" customWidth="1"/>
    <col min="8" max="8" width="13.28515625" style="83" customWidth="1"/>
    <col min="9" max="9" width="11.5703125" style="83" customWidth="1"/>
    <col min="10" max="16384" width="9.140625" style="83"/>
  </cols>
  <sheetData>
    <row r="2" spans="2:19" x14ac:dyDescent="0.2">
      <c r="B2" s="81" t="s">
        <v>7</v>
      </c>
      <c r="C2" s="82"/>
      <c r="D2" s="82"/>
      <c r="E2" s="82"/>
      <c r="F2" s="82"/>
      <c r="G2" s="82"/>
      <c r="H2" s="82"/>
      <c r="O2" s="84"/>
      <c r="P2" s="84"/>
      <c r="Q2" s="84"/>
      <c r="R2" s="84"/>
      <c r="S2" s="84"/>
    </row>
    <row r="3" spans="2:19" ht="75.75" customHeight="1" x14ac:dyDescent="0.2">
      <c r="B3" s="85" t="s">
        <v>50</v>
      </c>
      <c r="C3" s="188" t="s">
        <v>68</v>
      </c>
      <c r="D3" s="189"/>
      <c r="E3" s="190"/>
      <c r="F3" s="190"/>
      <c r="G3" s="190"/>
      <c r="H3" s="190"/>
      <c r="M3" s="86"/>
      <c r="N3" s="86"/>
      <c r="O3" s="84"/>
      <c r="P3" s="84"/>
      <c r="Q3" s="84"/>
      <c r="R3" s="84"/>
      <c r="S3" s="84"/>
    </row>
    <row r="4" spans="2:19" ht="55.5" customHeight="1" x14ac:dyDescent="0.2">
      <c r="B4" s="87"/>
      <c r="C4" s="193"/>
      <c r="D4" s="194"/>
      <c r="E4" s="88"/>
      <c r="F4" s="88"/>
      <c r="G4" s="88"/>
      <c r="H4" s="88"/>
      <c r="M4" s="86"/>
      <c r="N4" s="86"/>
      <c r="O4" s="84"/>
      <c r="P4" s="84"/>
      <c r="Q4" s="84"/>
      <c r="R4" s="84"/>
      <c r="S4" s="84"/>
    </row>
    <row r="5" spans="2:19" x14ac:dyDescent="0.2">
      <c r="B5" s="85" t="s">
        <v>12</v>
      </c>
      <c r="C5" s="89"/>
      <c r="D5" s="130" t="s">
        <v>69</v>
      </c>
      <c r="E5" s="90"/>
      <c r="F5" s="90"/>
      <c r="G5" s="90"/>
      <c r="H5" s="90"/>
      <c r="M5" s="86"/>
      <c r="N5" s="86"/>
      <c r="O5" s="84"/>
      <c r="P5" s="84"/>
      <c r="Q5" s="84"/>
      <c r="R5" s="84"/>
      <c r="S5" s="84"/>
    </row>
    <row r="6" spans="2:19" x14ac:dyDescent="0.2">
      <c r="B6" s="91" t="s">
        <v>37</v>
      </c>
      <c r="C6" s="92"/>
      <c r="D6" s="93">
        <v>180.41</v>
      </c>
      <c r="E6" s="94"/>
      <c r="F6" s="94"/>
      <c r="G6" s="94"/>
      <c r="H6" s="94"/>
      <c r="M6" s="86"/>
      <c r="N6" s="86"/>
      <c r="O6" s="84"/>
      <c r="P6" s="84"/>
      <c r="Q6" s="84"/>
      <c r="R6" s="84"/>
      <c r="S6" s="84"/>
    </row>
    <row r="7" spans="2:19" x14ac:dyDescent="0.2">
      <c r="B7" s="129" t="s">
        <v>100</v>
      </c>
      <c r="C7" s="95"/>
      <c r="D7" s="96">
        <f>'Proposed Fee'!Q9</f>
        <v>212.70961481276012</v>
      </c>
      <c r="E7" s="94"/>
      <c r="F7" s="94"/>
      <c r="G7" s="94"/>
      <c r="H7" s="94"/>
      <c r="O7" s="84"/>
      <c r="P7" s="84"/>
      <c r="Q7" s="84"/>
      <c r="R7" s="84"/>
      <c r="S7" s="84"/>
    </row>
    <row r="8" spans="2:19" x14ac:dyDescent="0.2">
      <c r="B8" s="97" t="s">
        <v>43</v>
      </c>
      <c r="C8" s="186" t="s">
        <v>67</v>
      </c>
      <c r="D8" s="187"/>
      <c r="E8" s="98"/>
      <c r="F8" s="99"/>
      <c r="G8" s="99"/>
      <c r="H8" s="99"/>
      <c r="O8" s="84"/>
      <c r="P8" s="84"/>
      <c r="Q8" s="84"/>
      <c r="R8" s="84"/>
      <c r="S8" s="84"/>
    </row>
    <row r="9" spans="2:19" x14ac:dyDescent="0.2">
      <c r="B9" s="100" t="s">
        <v>5</v>
      </c>
      <c r="C9" s="101"/>
      <c r="D9" s="101"/>
      <c r="E9" s="102"/>
      <c r="F9" s="102"/>
      <c r="G9" s="102"/>
      <c r="H9" s="102"/>
      <c r="O9" s="84"/>
      <c r="P9" s="84"/>
      <c r="Q9" s="84"/>
      <c r="R9" s="84"/>
      <c r="S9" s="84"/>
    </row>
    <row r="10" spans="2:19" ht="161.25" customHeight="1" x14ac:dyDescent="0.2">
      <c r="B10" s="192" t="s">
        <v>99</v>
      </c>
      <c r="C10" s="192"/>
      <c r="D10" s="192"/>
      <c r="E10" s="192"/>
      <c r="F10" s="192"/>
      <c r="G10" s="192"/>
      <c r="H10" s="192"/>
      <c r="O10" s="84"/>
      <c r="P10" s="84"/>
      <c r="Q10" s="84"/>
      <c r="R10" s="84"/>
      <c r="S10" s="84"/>
    </row>
    <row r="11" spans="2:19" x14ac:dyDescent="0.2">
      <c r="B11" s="103"/>
      <c r="C11" s="103"/>
      <c r="D11" s="103"/>
      <c r="E11" s="103"/>
      <c r="F11" s="103"/>
      <c r="G11" s="103"/>
      <c r="H11" s="103"/>
      <c r="O11" s="84"/>
      <c r="P11" s="84"/>
      <c r="Q11" s="84"/>
      <c r="R11" s="84"/>
      <c r="S11" s="84"/>
    </row>
    <row r="12" spans="2:19" x14ac:dyDescent="0.2">
      <c r="O12" s="84"/>
      <c r="P12" s="84"/>
      <c r="Q12" s="84"/>
      <c r="R12" s="84"/>
      <c r="S12" s="84"/>
    </row>
    <row r="13" spans="2:19" x14ac:dyDescent="0.2">
      <c r="B13" s="104" t="s">
        <v>30</v>
      </c>
      <c r="C13" s="82"/>
      <c r="D13" s="82"/>
      <c r="E13" s="82"/>
      <c r="F13" s="82"/>
      <c r="G13" s="82"/>
      <c r="H13" s="82"/>
      <c r="O13" s="84"/>
      <c r="P13" s="84"/>
      <c r="Q13" s="84"/>
      <c r="R13" s="84"/>
      <c r="S13" s="84"/>
    </row>
    <row r="14" spans="2:19" x14ac:dyDescent="0.2">
      <c r="B14" s="191"/>
      <c r="C14" s="191"/>
      <c r="D14" s="191"/>
      <c r="E14" s="191"/>
      <c r="F14" s="191"/>
      <c r="G14" s="191"/>
      <c r="H14" s="191"/>
    </row>
    <row r="15" spans="2:19" ht="30" customHeight="1" x14ac:dyDescent="0.2">
      <c r="B15" s="195" t="s">
        <v>142</v>
      </c>
      <c r="C15" s="195"/>
      <c r="D15" s="195"/>
      <c r="E15" s="195"/>
      <c r="F15" s="195"/>
      <c r="G15" s="195"/>
      <c r="H15" s="195"/>
      <c r="I15" s="84"/>
    </row>
    <row r="16" spans="2:19" ht="30" customHeight="1" x14ac:dyDescent="0.2">
      <c r="B16" s="195"/>
      <c r="C16" s="195"/>
      <c r="D16" s="195"/>
      <c r="E16" s="195"/>
      <c r="F16" s="195"/>
      <c r="G16" s="195"/>
      <c r="H16" s="195"/>
    </row>
    <row r="17" spans="2:8" ht="30" customHeight="1" x14ac:dyDescent="0.2">
      <c r="B17" s="195"/>
      <c r="C17" s="195"/>
      <c r="D17" s="195"/>
      <c r="E17" s="195"/>
      <c r="F17" s="195"/>
      <c r="G17" s="195"/>
      <c r="H17" s="195"/>
    </row>
    <row r="18" spans="2:8" ht="15" customHeight="1" x14ac:dyDescent="0.2">
      <c r="B18" s="195"/>
      <c r="C18" s="195"/>
      <c r="D18" s="195"/>
      <c r="E18" s="195"/>
      <c r="F18" s="195"/>
      <c r="G18" s="195"/>
      <c r="H18" s="195"/>
    </row>
    <row r="19" spans="2:8" ht="15" customHeight="1" x14ac:dyDescent="0.2">
      <c r="B19" s="195"/>
      <c r="C19" s="195"/>
      <c r="D19" s="195"/>
      <c r="E19" s="195"/>
      <c r="F19" s="195"/>
      <c r="G19" s="195"/>
      <c r="H19" s="195"/>
    </row>
    <row r="20" spans="2:8" x14ac:dyDescent="0.2">
      <c r="B20" s="195"/>
      <c r="C20" s="195"/>
      <c r="D20" s="195"/>
      <c r="E20" s="195"/>
      <c r="F20" s="195"/>
      <c r="G20" s="195"/>
      <c r="H20" s="195"/>
    </row>
    <row r="21" spans="2:8" x14ac:dyDescent="0.2">
      <c r="B21" s="195"/>
      <c r="C21" s="195"/>
      <c r="D21" s="195"/>
      <c r="E21" s="195"/>
      <c r="F21" s="195"/>
      <c r="G21" s="195"/>
      <c r="H21" s="195"/>
    </row>
    <row r="22" spans="2:8" x14ac:dyDescent="0.2">
      <c r="B22" s="106"/>
      <c r="C22" s="106"/>
      <c r="D22" s="106"/>
      <c r="E22" s="106"/>
      <c r="F22" s="106"/>
      <c r="G22" s="106"/>
      <c r="H22" s="106"/>
    </row>
    <row r="23" spans="2:8" x14ac:dyDescent="0.2">
      <c r="B23" s="107"/>
      <c r="C23" s="107"/>
      <c r="D23" s="107"/>
      <c r="E23" s="107"/>
      <c r="F23" s="107"/>
      <c r="G23" s="107"/>
      <c r="H23" s="107"/>
    </row>
    <row r="24" spans="2:8" x14ac:dyDescent="0.2">
      <c r="B24" s="104" t="s">
        <v>38</v>
      </c>
      <c r="C24" s="82"/>
      <c r="D24" s="82"/>
      <c r="E24" s="82"/>
      <c r="F24" s="82"/>
      <c r="G24" s="82"/>
      <c r="H24" s="82"/>
    </row>
    <row r="25" spans="2:8" x14ac:dyDescent="0.2">
      <c r="B25" s="191"/>
      <c r="C25" s="191"/>
      <c r="D25" s="191"/>
      <c r="E25" s="191"/>
      <c r="F25" s="191"/>
      <c r="G25" s="191"/>
      <c r="H25" s="191"/>
    </row>
    <row r="26" spans="2:8" x14ac:dyDescent="0.2">
      <c r="B26" s="197"/>
      <c r="C26" s="197"/>
      <c r="D26" s="197"/>
      <c r="E26" s="197"/>
      <c r="F26" s="197"/>
      <c r="G26" s="197"/>
      <c r="H26" s="197"/>
    </row>
    <row r="27" spans="2:8" x14ac:dyDescent="0.2">
      <c r="B27" s="197"/>
      <c r="C27" s="197"/>
      <c r="D27" s="197"/>
      <c r="E27" s="197"/>
      <c r="F27" s="197"/>
      <c r="G27" s="197"/>
      <c r="H27" s="197"/>
    </row>
    <row r="28" spans="2:8" x14ac:dyDescent="0.2">
      <c r="B28" s="197"/>
      <c r="C28" s="198"/>
      <c r="D28" s="198"/>
      <c r="E28" s="198"/>
      <c r="F28" s="198"/>
      <c r="G28" s="198"/>
      <c r="H28" s="198"/>
    </row>
    <row r="29" spans="2:8" x14ac:dyDescent="0.2">
      <c r="B29" s="105"/>
      <c r="C29" s="105"/>
      <c r="D29" s="105"/>
      <c r="E29" s="105"/>
      <c r="F29" s="105"/>
      <c r="G29" s="105"/>
      <c r="H29" s="105"/>
    </row>
    <row r="30" spans="2:8" x14ac:dyDescent="0.2">
      <c r="B30" s="191"/>
      <c r="C30" s="191"/>
      <c r="D30" s="191"/>
      <c r="E30" s="191"/>
      <c r="F30" s="191"/>
      <c r="G30" s="191"/>
      <c r="H30" s="191"/>
    </row>
    <row r="31" spans="2:8" x14ac:dyDescent="0.2">
      <c r="B31" s="106"/>
      <c r="C31" s="106"/>
      <c r="D31" s="106"/>
      <c r="E31" s="106"/>
      <c r="F31" s="106"/>
      <c r="G31" s="106"/>
      <c r="H31" s="106"/>
    </row>
    <row r="32" spans="2:8" x14ac:dyDescent="0.2">
      <c r="B32" s="106"/>
      <c r="C32" s="106"/>
      <c r="D32" s="106"/>
      <c r="E32" s="106"/>
      <c r="F32" s="106"/>
      <c r="G32" s="106"/>
      <c r="H32" s="106"/>
    </row>
    <row r="33" spans="2:9" x14ac:dyDescent="0.2">
      <c r="B33" s="106"/>
      <c r="C33" s="106"/>
      <c r="D33" s="106"/>
      <c r="E33" s="106"/>
      <c r="F33" s="106"/>
      <c r="G33" s="106"/>
      <c r="H33" s="106"/>
    </row>
    <row r="34" spans="2:9" x14ac:dyDescent="0.2">
      <c r="B34" s="106"/>
      <c r="C34" s="106"/>
      <c r="D34" s="106"/>
      <c r="E34" s="106"/>
      <c r="F34" s="106"/>
      <c r="G34" s="106"/>
      <c r="H34" s="106"/>
    </row>
    <row r="35" spans="2:9" x14ac:dyDescent="0.2">
      <c r="B35" s="108"/>
      <c r="C35" s="108"/>
      <c r="D35" s="108"/>
      <c r="E35" s="108"/>
      <c r="F35" s="108"/>
      <c r="G35" s="108"/>
      <c r="H35" s="108"/>
      <c r="I35" s="84"/>
    </row>
    <row r="36" spans="2:9" x14ac:dyDescent="0.2">
      <c r="B36" s="104" t="s">
        <v>6</v>
      </c>
    </row>
    <row r="37" spans="2:9" x14ac:dyDescent="0.2">
      <c r="B37" s="109" t="s">
        <v>13</v>
      </c>
      <c r="C37" s="110" t="s">
        <v>28</v>
      </c>
      <c r="D37" s="110"/>
      <c r="E37" s="110"/>
      <c r="F37" s="110"/>
      <c r="G37" s="110"/>
      <c r="H37" s="110"/>
    </row>
    <row r="38" spans="2:9" x14ac:dyDescent="0.2">
      <c r="B38" s="111" t="s">
        <v>41</v>
      </c>
      <c r="C38" s="110" t="s">
        <v>47</v>
      </c>
      <c r="D38" s="110"/>
      <c r="E38" s="110"/>
      <c r="F38" s="110"/>
      <c r="G38" s="110"/>
      <c r="H38" s="110"/>
    </row>
    <row r="39" spans="2:9" x14ac:dyDescent="0.2">
      <c r="B39" s="111" t="s">
        <v>42</v>
      </c>
      <c r="C39" s="110" t="s">
        <v>48</v>
      </c>
      <c r="D39" s="110"/>
      <c r="E39" s="110"/>
      <c r="F39" s="110"/>
      <c r="G39" s="110"/>
      <c r="H39" s="110"/>
    </row>
    <row r="40" spans="2:9" x14ac:dyDescent="0.2">
      <c r="B40" s="111" t="s">
        <v>14</v>
      </c>
      <c r="C40" s="110" t="s">
        <v>29</v>
      </c>
      <c r="D40" s="110"/>
      <c r="E40" s="110"/>
      <c r="F40" s="110"/>
      <c r="G40" s="110"/>
      <c r="H40" s="110"/>
    </row>
    <row r="43" spans="2:9" x14ac:dyDescent="0.2">
      <c r="B43" s="104" t="s">
        <v>31</v>
      </c>
      <c r="C43" s="82"/>
      <c r="D43" s="82"/>
      <c r="E43" s="82"/>
      <c r="F43" s="82"/>
      <c r="G43" s="82"/>
      <c r="H43" s="82"/>
    </row>
    <row r="45" spans="2:9" x14ac:dyDescent="0.2">
      <c r="B45" s="112"/>
      <c r="C45" s="113" t="s">
        <v>32</v>
      </c>
      <c r="D45" s="113" t="s">
        <v>33</v>
      </c>
      <c r="E45" s="113" t="s">
        <v>34</v>
      </c>
      <c r="F45" s="113" t="s">
        <v>36</v>
      </c>
      <c r="G45" s="113" t="s">
        <v>35</v>
      </c>
      <c r="H45" s="114" t="s">
        <v>1</v>
      </c>
    </row>
    <row r="46" spans="2:9" x14ac:dyDescent="0.2">
      <c r="C46" s="115"/>
      <c r="D46" s="115"/>
      <c r="E46" s="115"/>
      <c r="F46" s="115"/>
      <c r="G46" s="115"/>
      <c r="H46" s="115"/>
    </row>
    <row r="47" spans="2:9" x14ac:dyDescent="0.2">
      <c r="B47" s="131" t="s">
        <v>101</v>
      </c>
      <c r="C47" s="116">
        <f>'Forecast Revenue - Costs'!D29</f>
        <v>5534.686525882109</v>
      </c>
      <c r="D47" s="116">
        <f>'Forecast Revenue - Costs'!E29</f>
        <v>5313.2990648468249</v>
      </c>
      <c r="E47" s="116">
        <f>'Forecast Revenue - Costs'!F29</f>
        <v>5147.8737608024803</v>
      </c>
      <c r="F47" s="116">
        <f>'Forecast Revenue - Costs'!G29</f>
        <v>5038.1034744328344</v>
      </c>
      <c r="G47" s="116">
        <f>'Forecast Revenue - Costs'!H29</f>
        <v>4974.4522798231983</v>
      </c>
      <c r="H47" s="116">
        <f>SUM(C47:G47)</f>
        <v>26008.415105787448</v>
      </c>
    </row>
    <row r="48" spans="2:9" x14ac:dyDescent="0.2">
      <c r="C48" s="117"/>
      <c r="D48" s="118"/>
      <c r="E48" s="117"/>
      <c r="F48" s="117"/>
      <c r="G48" s="117"/>
    </row>
    <row r="49" spans="2:9" x14ac:dyDescent="0.2">
      <c r="B49" s="131" t="s">
        <v>102</v>
      </c>
      <c r="C49" s="116">
        <f>SUM('Forecast Revenue - Costs'!D30:D32)</f>
        <v>4037.2461406920966</v>
      </c>
      <c r="D49" s="116">
        <f>SUM('Forecast Revenue - Costs'!E30:E32)</f>
        <v>3875.7562950644124</v>
      </c>
      <c r="E49" s="116">
        <f>SUM('Forecast Revenue - Costs'!F30:F32)</f>
        <v>3755.087731957417</v>
      </c>
      <c r="F49" s="116">
        <f>SUM('Forecast Revenue - Costs'!G30:G32)</f>
        <v>3675.0164103141578</v>
      </c>
      <c r="G49" s="116">
        <f>SUM('Forecast Revenue - Costs'!H30:H32)</f>
        <v>3628.5864022935602</v>
      </c>
      <c r="H49" s="116">
        <f>SUM(C49:G49)</f>
        <v>18971.692980321644</v>
      </c>
    </row>
    <row r="50" spans="2:9" x14ac:dyDescent="0.2">
      <c r="C50" s="117"/>
      <c r="D50" s="118"/>
      <c r="E50" s="117"/>
      <c r="F50" s="117"/>
      <c r="G50" s="117"/>
    </row>
    <row r="51" spans="2:9" x14ac:dyDescent="0.2">
      <c r="B51" s="131" t="s">
        <v>103</v>
      </c>
      <c r="C51" s="116">
        <f t="shared" ref="C51:H51" si="0">+C47+C49</f>
        <v>9571.9326665742046</v>
      </c>
      <c r="D51" s="116">
        <f t="shared" si="0"/>
        <v>9189.0553599112372</v>
      </c>
      <c r="E51" s="116">
        <f t="shared" si="0"/>
        <v>8902.9614927598977</v>
      </c>
      <c r="F51" s="116">
        <f t="shared" si="0"/>
        <v>8713.1198847469932</v>
      </c>
      <c r="G51" s="116">
        <f t="shared" si="0"/>
        <v>8603.0386821167594</v>
      </c>
      <c r="H51" s="116">
        <f t="shared" si="0"/>
        <v>44980.108086109089</v>
      </c>
    </row>
    <row r="52" spans="2:9" x14ac:dyDescent="0.2">
      <c r="C52" s="119"/>
      <c r="D52" s="119"/>
      <c r="E52" s="119"/>
      <c r="F52" s="119"/>
      <c r="G52" s="119"/>
    </row>
    <row r="53" spans="2:9" x14ac:dyDescent="0.2">
      <c r="B53" s="120" t="s">
        <v>6</v>
      </c>
    </row>
    <row r="54" spans="2:9" ht="14.25" customHeight="1" x14ac:dyDescent="0.2">
      <c r="B54" s="196"/>
      <c r="C54" s="196"/>
      <c r="D54" s="196"/>
      <c r="E54" s="196"/>
      <c r="F54" s="196"/>
      <c r="G54" s="196"/>
      <c r="H54" s="196"/>
    </row>
    <row r="55" spans="2:9" x14ac:dyDescent="0.2">
      <c r="B55" s="191"/>
      <c r="C55" s="191"/>
      <c r="D55" s="191"/>
      <c r="E55" s="191"/>
      <c r="F55" s="191"/>
      <c r="G55" s="191"/>
      <c r="H55" s="191"/>
      <c r="I55" s="84"/>
    </row>
    <row r="56" spans="2:9" ht="27.75" customHeight="1" x14ac:dyDescent="0.2">
      <c r="B56" s="191"/>
      <c r="C56" s="191"/>
      <c r="D56" s="191"/>
      <c r="E56" s="191"/>
      <c r="F56" s="191"/>
      <c r="G56" s="191"/>
      <c r="H56" s="191"/>
    </row>
    <row r="59" spans="2:9" x14ac:dyDescent="0.2">
      <c r="B59" s="104" t="s">
        <v>74</v>
      </c>
      <c r="C59" s="82"/>
      <c r="D59" s="82"/>
      <c r="E59" s="82"/>
      <c r="F59" s="82"/>
      <c r="G59" s="82"/>
      <c r="H59" s="82"/>
    </row>
    <row r="60" spans="2:9" x14ac:dyDescent="0.2">
      <c r="B60" s="121"/>
    </row>
    <row r="61" spans="2:9" x14ac:dyDescent="0.2">
      <c r="B61" s="122"/>
      <c r="C61" s="123" t="s">
        <v>32</v>
      </c>
      <c r="D61" s="123" t="s">
        <v>33</v>
      </c>
      <c r="E61" s="123" t="s">
        <v>34</v>
      </c>
      <c r="F61" s="123" t="s">
        <v>36</v>
      </c>
      <c r="G61" s="123" t="s">
        <v>35</v>
      </c>
      <c r="H61" s="124" t="s">
        <v>1</v>
      </c>
    </row>
    <row r="62" spans="2:9" x14ac:dyDescent="0.2">
      <c r="C62" s="125"/>
      <c r="D62" s="125"/>
      <c r="E62" s="125"/>
      <c r="F62" s="125"/>
      <c r="G62" s="125"/>
      <c r="H62" s="125"/>
    </row>
    <row r="63" spans="2:9" x14ac:dyDescent="0.2">
      <c r="B63" s="122" t="s">
        <v>84</v>
      </c>
      <c r="C63" s="126">
        <f>'Forecast Revenue - Costs'!D12</f>
        <v>45</v>
      </c>
      <c r="D63" s="126">
        <f>'Forecast Revenue - Costs'!E12</f>
        <v>43.2</v>
      </c>
      <c r="E63" s="126">
        <f>'Forecast Revenue - Costs'!F12</f>
        <v>41.472000000000001</v>
      </c>
      <c r="F63" s="126">
        <f>'Forecast Revenue - Costs'!G12</f>
        <v>39.813119999999998</v>
      </c>
      <c r="G63" s="126">
        <f>'Forecast Revenue - Costs'!H12</f>
        <v>38.220595199999998</v>
      </c>
      <c r="H63" s="126">
        <f>SUM(C63:G63)</f>
        <v>207.70571519999999</v>
      </c>
    </row>
    <row r="64" spans="2:9" x14ac:dyDescent="0.2">
      <c r="C64" s="127"/>
      <c r="D64" s="127"/>
      <c r="E64" s="127"/>
      <c r="F64" s="127"/>
      <c r="G64" s="127"/>
      <c r="H64" s="128"/>
    </row>
  </sheetData>
  <mergeCells count="12">
    <mergeCell ref="B15:H21"/>
    <mergeCell ref="B54:H56"/>
    <mergeCell ref="B25:H25"/>
    <mergeCell ref="B26:H26"/>
    <mergeCell ref="B27:H27"/>
    <mergeCell ref="B28:H28"/>
    <mergeCell ref="B30:H30"/>
    <mergeCell ref="C8:D8"/>
    <mergeCell ref="C3:H3"/>
    <mergeCell ref="B14:H14"/>
    <mergeCell ref="B10:H10"/>
    <mergeCell ref="C4:D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3" zoomScaleNormal="100" workbookViewId="0">
      <selection activeCell="F35" sqref="F35"/>
    </sheetView>
  </sheetViews>
  <sheetFormatPr defaultRowHeight="12.75" x14ac:dyDescent="0.2"/>
  <cols>
    <col min="1" max="1" width="2.28515625" style="63" customWidth="1"/>
    <col min="2" max="2" width="2.42578125" style="62" customWidth="1"/>
    <col min="3" max="3" width="10.140625" style="62" customWidth="1"/>
    <col min="4" max="9" width="13.140625" style="62" customWidth="1"/>
    <col min="10" max="11" width="9.140625" style="62"/>
    <col min="12" max="12" width="5.28515625" style="62" customWidth="1"/>
    <col min="13" max="13" width="2.42578125" style="63" customWidth="1"/>
    <col min="14" max="16384" width="9.140625" style="63"/>
  </cols>
  <sheetData>
    <row r="1" spans="2:14" ht="9" customHeight="1" x14ac:dyDescent="0.2"/>
    <row r="2" spans="2:14" ht="18" customHeight="1" x14ac:dyDescent="0.2">
      <c r="B2" s="64" t="s">
        <v>15</v>
      </c>
      <c r="C2" s="64"/>
      <c r="D2" s="64"/>
      <c r="E2" s="64"/>
      <c r="F2" s="64"/>
      <c r="G2" s="64"/>
      <c r="H2" s="64"/>
      <c r="I2" s="64"/>
      <c r="J2" s="64"/>
      <c r="K2" s="64"/>
    </row>
    <row r="3" spans="2:14" x14ac:dyDescent="0.2">
      <c r="B3" s="65" t="s">
        <v>0</v>
      </c>
      <c r="C3" s="66"/>
      <c r="D3" s="201" t="str">
        <f>'AER Summary'!C3</f>
        <v>Illegal Connection</v>
      </c>
      <c r="E3" s="202"/>
      <c r="F3" s="202"/>
      <c r="G3" s="202"/>
      <c r="H3" s="202"/>
      <c r="I3" s="202"/>
      <c r="J3" s="202"/>
      <c r="K3" s="202"/>
      <c r="N3" s="67"/>
    </row>
    <row r="4" spans="2:14" x14ac:dyDescent="0.2">
      <c r="N4" s="67"/>
    </row>
    <row r="5" spans="2:14" x14ac:dyDescent="0.2">
      <c r="B5" s="203" t="s">
        <v>58</v>
      </c>
      <c r="C5" s="203"/>
      <c r="D5" s="203"/>
      <c r="E5" s="203"/>
      <c r="F5" s="203"/>
      <c r="G5" s="203"/>
      <c r="H5" s="203"/>
      <c r="I5" s="203"/>
      <c r="J5" s="203"/>
      <c r="K5" s="203"/>
      <c r="N5" s="67"/>
    </row>
    <row r="6" spans="2:14" ht="240.75" customHeight="1" x14ac:dyDescent="0.2">
      <c r="B6" s="204" t="s">
        <v>70</v>
      </c>
      <c r="C6" s="205"/>
      <c r="D6" s="205"/>
      <c r="E6" s="205"/>
      <c r="F6" s="205"/>
      <c r="G6" s="205"/>
      <c r="H6" s="205"/>
      <c r="I6" s="205"/>
      <c r="J6" s="205"/>
      <c r="K6" s="205"/>
      <c r="N6" s="67"/>
    </row>
    <row r="9" spans="2:14" x14ac:dyDescent="0.2">
      <c r="B9" s="203" t="s">
        <v>39</v>
      </c>
      <c r="C9" s="203"/>
      <c r="D9" s="203"/>
      <c r="E9" s="203"/>
      <c r="F9" s="203"/>
      <c r="G9" s="203"/>
      <c r="H9" s="203"/>
      <c r="I9" s="203"/>
      <c r="J9" s="203"/>
      <c r="K9" s="203"/>
    </row>
    <row r="10" spans="2:14" ht="15" customHeight="1" x14ac:dyDescent="0.2">
      <c r="B10" s="200" t="s">
        <v>59</v>
      </c>
      <c r="C10" s="200"/>
      <c r="D10" s="200"/>
      <c r="E10" s="200"/>
      <c r="F10" s="200"/>
      <c r="G10" s="200"/>
      <c r="H10" s="200"/>
      <c r="I10" s="200"/>
      <c r="J10" s="200"/>
      <c r="K10" s="200"/>
    </row>
    <row r="11" spans="2:14" ht="24.75" customHeight="1" x14ac:dyDescent="0.2">
      <c r="B11" s="206"/>
      <c r="C11" s="206"/>
      <c r="D11" s="206"/>
      <c r="E11" s="206"/>
      <c r="F11" s="206"/>
      <c r="G11" s="206"/>
      <c r="H11" s="206"/>
      <c r="I11" s="206"/>
      <c r="J11" s="206"/>
      <c r="K11" s="206"/>
      <c r="L11" s="68"/>
      <c r="M11" s="69"/>
      <c r="N11" s="69"/>
    </row>
    <row r="12" spans="2:14" x14ac:dyDescent="0.2">
      <c r="B12" s="206"/>
      <c r="C12" s="206"/>
      <c r="D12" s="206"/>
      <c r="E12" s="206"/>
      <c r="F12" s="206"/>
      <c r="G12" s="206"/>
      <c r="H12" s="206"/>
      <c r="I12" s="206"/>
      <c r="J12" s="206"/>
      <c r="K12" s="206"/>
      <c r="L12" s="68"/>
      <c r="M12" s="69"/>
      <c r="N12" s="69"/>
    </row>
    <row r="13" spans="2:14" x14ac:dyDescent="0.2">
      <c r="B13" s="206"/>
      <c r="C13" s="206"/>
      <c r="D13" s="206"/>
      <c r="E13" s="206"/>
      <c r="F13" s="206"/>
      <c r="G13" s="206"/>
      <c r="H13" s="206"/>
      <c r="I13" s="206"/>
      <c r="J13" s="206"/>
      <c r="K13" s="206"/>
      <c r="L13" s="68"/>
      <c r="M13" s="69"/>
      <c r="N13" s="69"/>
    </row>
    <row r="14" spans="2:14" ht="48" customHeight="1" x14ac:dyDescent="0.2">
      <c r="B14" s="206"/>
      <c r="C14" s="206"/>
      <c r="D14" s="206"/>
      <c r="E14" s="206"/>
      <c r="F14" s="206"/>
      <c r="G14" s="206"/>
      <c r="H14" s="206"/>
      <c r="I14" s="206"/>
      <c r="J14" s="206"/>
      <c r="K14" s="206"/>
      <c r="L14" s="68"/>
      <c r="M14" s="69"/>
      <c r="N14" s="69"/>
    </row>
    <row r="15" spans="2:14" x14ac:dyDescent="0.2">
      <c r="B15" s="206"/>
      <c r="C15" s="206"/>
      <c r="D15" s="206"/>
      <c r="E15" s="206"/>
      <c r="F15" s="206"/>
      <c r="G15" s="206"/>
      <c r="H15" s="206"/>
      <c r="I15" s="206"/>
      <c r="J15" s="206"/>
      <c r="K15" s="206"/>
      <c r="L15" s="68"/>
      <c r="M15" s="69"/>
      <c r="N15" s="69"/>
    </row>
    <row r="16" spans="2:14" ht="78.75" customHeight="1" x14ac:dyDescent="0.2">
      <c r="B16" s="206"/>
      <c r="C16" s="206"/>
      <c r="D16" s="206"/>
      <c r="E16" s="206"/>
      <c r="F16" s="206"/>
      <c r="G16" s="206"/>
      <c r="H16" s="206"/>
      <c r="I16" s="206"/>
      <c r="J16" s="206"/>
      <c r="K16" s="206"/>
      <c r="L16" s="68"/>
      <c r="M16" s="69"/>
      <c r="N16" s="69"/>
    </row>
    <row r="17" spans="2:14" x14ac:dyDescent="0.2">
      <c r="L17" s="68"/>
      <c r="M17" s="69"/>
      <c r="N17" s="69"/>
    </row>
    <row r="18" spans="2:14" x14ac:dyDescent="0.2">
      <c r="L18" s="68"/>
      <c r="M18" s="69"/>
      <c r="N18" s="69"/>
    </row>
    <row r="19" spans="2:14" x14ac:dyDescent="0.2">
      <c r="B19" s="203" t="s">
        <v>40</v>
      </c>
      <c r="C19" s="203"/>
      <c r="D19" s="203"/>
      <c r="E19" s="203"/>
      <c r="F19" s="203"/>
      <c r="G19" s="203"/>
      <c r="H19" s="203"/>
      <c r="I19" s="203"/>
      <c r="J19" s="203"/>
      <c r="K19" s="203"/>
      <c r="L19" s="68"/>
      <c r="M19" s="69"/>
      <c r="N19" s="69"/>
    </row>
    <row r="20" spans="2:14" ht="159" customHeight="1" x14ac:dyDescent="0.2">
      <c r="B20" s="200" t="str">
        <f>'AER Summary'!B10:H10</f>
        <v xml:space="preserve">
Illegal Connection
Work undertaken by Essential Energy to the property of Essential Energy or to the property of another person in order to:
&gt; investigate
&gt; de-energise and/or make safe the assets,
&gt; inspect the assets following repair.
Following conduct that constitutes an offence under Part 6, Division 1 of the Electricity Supply Act 1995 (NSW). For
example, to rectify an unauthorised connection to Essential Energy’s distribution system.
The assets will remain de-energised until an ASP has repaired the damaged assets (at the customer expense) and
Essential Energy has inspected the repaired assets.</v>
      </c>
      <c r="C20" s="200"/>
      <c r="D20" s="200"/>
      <c r="E20" s="200"/>
      <c r="F20" s="200"/>
      <c r="G20" s="200"/>
      <c r="H20" s="200"/>
      <c r="I20" s="200"/>
      <c r="J20" s="200"/>
      <c r="K20" s="200"/>
    </row>
    <row r="21" spans="2:14" x14ac:dyDescent="0.2">
      <c r="B21" s="199"/>
      <c r="C21" s="199"/>
      <c r="D21" s="199"/>
      <c r="E21" s="199"/>
      <c r="F21" s="199"/>
      <c r="G21" s="199"/>
      <c r="H21" s="199"/>
      <c r="I21" s="199"/>
      <c r="J21" s="199"/>
      <c r="K21" s="199"/>
    </row>
    <row r="34" spans="2:12" x14ac:dyDescent="0.2">
      <c r="B34" s="63"/>
      <c r="C34" s="63"/>
      <c r="D34" s="63"/>
      <c r="E34" s="63"/>
      <c r="F34" s="63"/>
      <c r="G34" s="63"/>
      <c r="H34" s="63"/>
      <c r="I34" s="63"/>
      <c r="J34" s="63"/>
      <c r="K34" s="63"/>
      <c r="L34" s="63"/>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8"/>
  <sheetViews>
    <sheetView showGridLines="0" workbookViewId="0">
      <selection activeCell="B26" sqref="B26:I27"/>
    </sheetView>
  </sheetViews>
  <sheetFormatPr defaultRowHeight="12.75" x14ac:dyDescent="0.2"/>
  <cols>
    <col min="1" max="1" width="3.5703125" style="32" customWidth="1"/>
    <col min="2" max="2" width="58.7109375" style="32" customWidth="1"/>
    <col min="3" max="3" width="65.140625" style="32" customWidth="1"/>
    <col min="4" max="4" width="12.85546875" style="32" customWidth="1"/>
    <col min="5" max="8" width="11.28515625" style="32" customWidth="1"/>
    <col min="9" max="9" width="12.7109375" style="32" customWidth="1"/>
    <col min="10" max="16384" width="9.140625" style="32"/>
  </cols>
  <sheetData>
    <row r="2" spans="1:9" x14ac:dyDescent="0.2">
      <c r="B2" s="31" t="s">
        <v>75</v>
      </c>
      <c r="C2" s="26"/>
      <c r="D2" s="26"/>
      <c r="E2" s="26"/>
      <c r="F2" s="26"/>
      <c r="G2" s="26"/>
      <c r="H2" s="26"/>
      <c r="I2" s="26"/>
    </row>
    <row r="3" spans="1:9" x14ac:dyDescent="0.2">
      <c r="B3" s="13" t="s">
        <v>19</v>
      </c>
      <c r="C3" s="13" t="s">
        <v>3</v>
      </c>
      <c r="D3" s="43" t="s">
        <v>53</v>
      </c>
      <c r="E3" s="43" t="s">
        <v>52</v>
      </c>
      <c r="F3" s="43" t="s">
        <v>51</v>
      </c>
      <c r="G3" s="57" t="s">
        <v>85</v>
      </c>
      <c r="H3" s="57" t="s">
        <v>86</v>
      </c>
      <c r="I3" s="14" t="s">
        <v>1</v>
      </c>
    </row>
    <row r="4" spans="1:9" x14ac:dyDescent="0.2">
      <c r="B4" s="3" t="s">
        <v>20</v>
      </c>
      <c r="C4" s="3" t="s">
        <v>79</v>
      </c>
      <c r="D4" s="52"/>
      <c r="E4" s="52">
        <v>44954.43</v>
      </c>
      <c r="F4" s="52">
        <v>7057.26</v>
      </c>
      <c r="G4" s="52">
        <v>12733.62</v>
      </c>
      <c r="H4" s="52">
        <f>G4*102.5%</f>
        <v>13051.960499999999</v>
      </c>
      <c r="I4" s="132">
        <f>SUM(D4:H4)</f>
        <v>77797.270499999999</v>
      </c>
    </row>
    <row r="5" spans="1:9" x14ac:dyDescent="0.2">
      <c r="B5" s="3" t="s">
        <v>22</v>
      </c>
      <c r="C5" s="5"/>
      <c r="D5" s="52"/>
      <c r="E5" s="52">
        <v>71.36</v>
      </c>
      <c r="F5" s="52">
        <v>0</v>
      </c>
      <c r="G5" s="52">
        <v>0</v>
      </c>
      <c r="H5" s="52">
        <f t="shared" ref="H5:H8" si="0">G5*102.5%</f>
        <v>0</v>
      </c>
      <c r="I5" s="132">
        <f t="shared" ref="I5:I8" si="1">SUM(D5:H5)</f>
        <v>71.36</v>
      </c>
    </row>
    <row r="6" spans="1:9" x14ac:dyDescent="0.2">
      <c r="B6" s="3" t="s">
        <v>23</v>
      </c>
      <c r="C6" s="3"/>
      <c r="D6" s="52">
        <v>0</v>
      </c>
      <c r="E6" s="52">
        <v>11660.1</v>
      </c>
      <c r="F6" s="52">
        <v>2284.5500000000002</v>
      </c>
      <c r="G6" s="52">
        <v>3377.74</v>
      </c>
      <c r="H6" s="52">
        <f t="shared" si="0"/>
        <v>3462.1834999999996</v>
      </c>
      <c r="I6" s="132">
        <f t="shared" si="1"/>
        <v>20784.573499999999</v>
      </c>
    </row>
    <row r="7" spans="1:9" x14ac:dyDescent="0.2">
      <c r="B7" s="3" t="s">
        <v>24</v>
      </c>
      <c r="C7" s="3"/>
      <c r="D7" s="52"/>
      <c r="E7" s="52">
        <v>0</v>
      </c>
      <c r="F7" s="52">
        <v>0</v>
      </c>
      <c r="G7" s="52">
        <v>0</v>
      </c>
      <c r="H7" s="52">
        <f t="shared" si="0"/>
        <v>0</v>
      </c>
      <c r="I7" s="132">
        <f t="shared" si="1"/>
        <v>0</v>
      </c>
    </row>
    <row r="8" spans="1:9" x14ac:dyDescent="0.2">
      <c r="B8" s="3" t="s">
        <v>21</v>
      </c>
      <c r="C8" s="3"/>
      <c r="D8" s="15"/>
      <c r="E8" s="52">
        <v>24317</v>
      </c>
      <c r="F8" s="52">
        <v>6698.72</v>
      </c>
      <c r="G8" s="52">
        <v>10622.2</v>
      </c>
      <c r="H8" s="52">
        <f t="shared" si="0"/>
        <v>10887.754999999999</v>
      </c>
      <c r="I8" s="132">
        <f t="shared" si="1"/>
        <v>52525.674999999996</v>
      </c>
    </row>
    <row r="9" spans="1:9" x14ac:dyDescent="0.2">
      <c r="B9" s="38" t="s">
        <v>1</v>
      </c>
      <c r="C9" s="17"/>
      <c r="D9" s="18">
        <f t="shared" ref="D9:I9" si="2">SUM(D4:D8)</f>
        <v>0</v>
      </c>
      <c r="E9" s="18">
        <f t="shared" si="2"/>
        <v>81002.89</v>
      </c>
      <c r="F9" s="18">
        <f t="shared" si="2"/>
        <v>16040.530000000002</v>
      </c>
      <c r="G9" s="18">
        <f t="shared" si="2"/>
        <v>26733.56</v>
      </c>
      <c r="H9" s="18">
        <f t="shared" si="2"/>
        <v>27401.898999999998</v>
      </c>
      <c r="I9" s="19">
        <f t="shared" si="2"/>
        <v>151178.87899999999</v>
      </c>
    </row>
    <row r="10" spans="1:9" x14ac:dyDescent="0.2">
      <c r="B10" s="34"/>
      <c r="C10" s="35"/>
      <c r="D10" s="36"/>
      <c r="E10" s="36"/>
      <c r="F10" s="36"/>
      <c r="G10" s="36"/>
      <c r="H10" s="36"/>
      <c r="I10" s="36"/>
    </row>
    <row r="11" spans="1:9" x14ac:dyDescent="0.2">
      <c r="B11" s="37" t="s">
        <v>10</v>
      </c>
      <c r="C11" s="21"/>
      <c r="D11" s="21"/>
      <c r="E11" s="21"/>
      <c r="F11" s="21"/>
      <c r="G11" s="21"/>
      <c r="H11" s="21"/>
      <c r="I11" s="21"/>
    </row>
    <row r="12" spans="1:9" x14ac:dyDescent="0.2">
      <c r="B12" s="70" t="s">
        <v>4</v>
      </c>
      <c r="C12" s="70" t="s">
        <v>9</v>
      </c>
      <c r="D12" s="43" t="s">
        <v>53</v>
      </c>
      <c r="E12" s="43" t="s">
        <v>52</v>
      </c>
      <c r="F12" s="43" t="s">
        <v>51</v>
      </c>
      <c r="G12" s="43" t="s">
        <v>85</v>
      </c>
      <c r="H12" s="43" t="s">
        <v>86</v>
      </c>
      <c r="I12" s="71" t="s">
        <v>1</v>
      </c>
    </row>
    <row r="13" spans="1:9" x14ac:dyDescent="0.2">
      <c r="B13" s="3" t="s">
        <v>18</v>
      </c>
      <c r="C13" s="3" t="s">
        <v>78</v>
      </c>
      <c r="D13" s="53">
        <f>'Historical Revenue'!D14</f>
        <v>10</v>
      </c>
      <c r="E13" s="53">
        <f>'Historical Revenue'!E14</f>
        <v>52</v>
      </c>
      <c r="F13" s="53">
        <f>'Historical Revenue'!F14</f>
        <v>32</v>
      </c>
      <c r="G13" s="53">
        <v>50</v>
      </c>
      <c r="H13" s="53">
        <v>50</v>
      </c>
      <c r="I13" s="133">
        <f>SUM(D13:H13)</f>
        <v>194</v>
      </c>
    </row>
    <row r="14" spans="1:9" x14ac:dyDescent="0.2">
      <c r="B14" s="3"/>
      <c r="C14" s="72"/>
      <c r="D14" s="6"/>
      <c r="E14" s="6"/>
      <c r="F14" s="6"/>
      <c r="G14" s="6"/>
      <c r="H14" s="6"/>
      <c r="I14" s="133">
        <f>SUM(D14:H14)</f>
        <v>0</v>
      </c>
    </row>
    <row r="15" spans="1:9" x14ac:dyDescent="0.2">
      <c r="A15" s="39"/>
      <c r="B15" s="73" t="s">
        <v>49</v>
      </c>
      <c r="C15" s="13"/>
      <c r="D15" s="74">
        <f t="shared" ref="D15:I15" si="3">SUM(D13:D14)</f>
        <v>10</v>
      </c>
      <c r="E15" s="74">
        <f t="shared" si="3"/>
        <v>52</v>
      </c>
      <c r="F15" s="74">
        <f t="shared" si="3"/>
        <v>32</v>
      </c>
      <c r="G15" s="74">
        <f t="shared" si="3"/>
        <v>50</v>
      </c>
      <c r="H15" s="74">
        <f t="shared" si="3"/>
        <v>50</v>
      </c>
      <c r="I15" s="74">
        <f t="shared" si="3"/>
        <v>194</v>
      </c>
    </row>
    <row r="17" spans="1:9" x14ac:dyDescent="0.2">
      <c r="A17" s="39"/>
      <c r="B17" s="8" t="s">
        <v>6</v>
      </c>
      <c r="C17" s="1"/>
      <c r="D17" s="7"/>
      <c r="E17" s="7"/>
      <c r="F17" s="7"/>
      <c r="G17" s="7"/>
      <c r="H17" s="7"/>
      <c r="I17" s="7"/>
    </row>
    <row r="18" spans="1:9" x14ac:dyDescent="0.2">
      <c r="B18" s="58" t="s">
        <v>87</v>
      </c>
      <c r="C18" s="59"/>
      <c r="D18" s="59"/>
      <c r="E18" s="59"/>
      <c r="F18" s="59"/>
      <c r="G18" s="59"/>
      <c r="H18" s="59"/>
      <c r="I18" s="59"/>
    </row>
    <row r="19" spans="1:9" x14ac:dyDescent="0.2">
      <c r="B19" s="60" t="s">
        <v>88</v>
      </c>
      <c r="C19" s="61"/>
      <c r="D19" s="61"/>
      <c r="E19" s="61"/>
      <c r="F19" s="61"/>
      <c r="G19" s="61"/>
      <c r="H19" s="61"/>
      <c r="I19" s="61"/>
    </row>
    <row r="20" spans="1:9" x14ac:dyDescent="0.2">
      <c r="B20" s="60" t="s">
        <v>89</v>
      </c>
      <c r="C20" s="61"/>
      <c r="D20" s="61"/>
      <c r="E20" s="61"/>
      <c r="F20" s="61"/>
      <c r="G20" s="61"/>
      <c r="H20" s="61"/>
      <c r="I20" s="61"/>
    </row>
    <row r="21" spans="1:9" x14ac:dyDescent="0.2">
      <c r="B21" s="60" t="s">
        <v>90</v>
      </c>
      <c r="C21" s="61"/>
      <c r="D21" s="61"/>
      <c r="E21" s="61"/>
      <c r="F21" s="61"/>
      <c r="G21" s="61"/>
      <c r="H21" s="61"/>
      <c r="I21" s="61"/>
    </row>
    <row r="22" spans="1:9" x14ac:dyDescent="0.2">
      <c r="B22" s="60" t="s">
        <v>91</v>
      </c>
      <c r="C22" s="61"/>
      <c r="D22" s="61"/>
      <c r="E22" s="61"/>
      <c r="F22" s="61"/>
      <c r="G22" s="61"/>
      <c r="H22" s="61"/>
      <c r="I22" s="61"/>
    </row>
    <row r="23" spans="1:9" x14ac:dyDescent="0.2">
      <c r="B23" s="1"/>
      <c r="C23" s="1"/>
      <c r="D23" s="7"/>
      <c r="E23" s="7"/>
      <c r="F23" s="7"/>
      <c r="G23" s="7"/>
      <c r="H23" s="7"/>
      <c r="I23" s="7"/>
    </row>
    <row r="24" spans="1:9" x14ac:dyDescent="0.2">
      <c r="B24" s="37" t="s">
        <v>45</v>
      </c>
      <c r="C24" s="21"/>
      <c r="D24" s="21"/>
      <c r="E24" s="21"/>
      <c r="F24" s="21"/>
      <c r="G24" s="21"/>
      <c r="H24" s="21"/>
      <c r="I24" s="21"/>
    </row>
    <row r="25" spans="1:9" x14ac:dyDescent="0.2">
      <c r="B25" s="40" t="s">
        <v>11</v>
      </c>
      <c r="C25" s="10"/>
      <c r="D25" s="10"/>
      <c r="E25" s="10"/>
      <c r="F25" s="10"/>
      <c r="G25" s="10"/>
      <c r="H25" s="10"/>
      <c r="I25" s="10"/>
    </row>
    <row r="26" spans="1:9" x14ac:dyDescent="0.2">
      <c r="B26" s="222" t="s">
        <v>143</v>
      </c>
      <c r="C26" s="207"/>
      <c r="D26" s="207"/>
      <c r="E26" s="207"/>
      <c r="F26" s="207"/>
      <c r="G26" s="207"/>
      <c r="H26" s="207"/>
      <c r="I26" s="207"/>
    </row>
    <row r="27" spans="1:9" x14ac:dyDescent="0.2">
      <c r="B27" s="208"/>
      <c r="C27" s="209"/>
      <c r="D27" s="209"/>
      <c r="E27" s="209"/>
      <c r="F27" s="209"/>
      <c r="G27" s="209"/>
      <c r="H27" s="209"/>
      <c r="I27" s="209"/>
    </row>
    <row r="28" spans="1:9" x14ac:dyDescent="0.2">
      <c r="B28" s="41"/>
      <c r="C28" s="12"/>
      <c r="D28" s="12"/>
      <c r="E28" s="12"/>
      <c r="F28" s="12"/>
      <c r="G28" s="12"/>
      <c r="H28" s="12"/>
      <c r="I28" s="12"/>
    </row>
  </sheetData>
  <mergeCells count="1">
    <mergeCell ref="B26:I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B40" sqref="B40"/>
    </sheetView>
  </sheetViews>
  <sheetFormatPr defaultRowHeight="12.75" x14ac:dyDescent="0.2"/>
  <cols>
    <col min="1" max="1" width="3.140625" style="32" customWidth="1"/>
    <col min="2" max="2" width="73.42578125" style="32" customWidth="1"/>
    <col min="3" max="3" width="65.140625" style="32" customWidth="1"/>
    <col min="4" max="4" width="12.5703125" style="32" customWidth="1"/>
    <col min="5" max="8" width="11.28515625" style="32" customWidth="1"/>
    <col min="9" max="9" width="12.7109375" style="32" customWidth="1"/>
    <col min="10" max="16384" width="9.140625" style="32"/>
  </cols>
  <sheetData>
    <row r="2" spans="2:9" x14ac:dyDescent="0.2">
      <c r="B2" s="20" t="s">
        <v>8</v>
      </c>
      <c r="C2" s="21"/>
      <c r="D2" s="21"/>
      <c r="E2" s="21"/>
      <c r="F2" s="21"/>
      <c r="G2" s="21"/>
      <c r="H2" s="21"/>
      <c r="I2" s="21"/>
    </row>
    <row r="3" spans="2:9" x14ac:dyDescent="0.2">
      <c r="B3" s="1"/>
      <c r="C3" s="1"/>
      <c r="D3" s="1"/>
      <c r="E3" s="1"/>
      <c r="F3" s="1"/>
      <c r="G3" s="1"/>
      <c r="H3" s="1"/>
      <c r="I3" s="1"/>
    </row>
    <row r="4" spans="2:9" x14ac:dyDescent="0.2">
      <c r="B4" s="20" t="s">
        <v>2</v>
      </c>
      <c r="C4" s="21"/>
      <c r="D4" s="21"/>
      <c r="E4" s="21"/>
      <c r="F4" s="21"/>
      <c r="G4" s="21"/>
      <c r="H4" s="21"/>
      <c r="I4" s="21"/>
    </row>
    <row r="5" spans="2:9" x14ac:dyDescent="0.2">
      <c r="B5" s="76" t="s">
        <v>76</v>
      </c>
      <c r="C5" s="76" t="s">
        <v>9</v>
      </c>
      <c r="D5" s="77" t="s">
        <v>53</v>
      </c>
      <c r="E5" s="77" t="s">
        <v>52</v>
      </c>
      <c r="F5" s="77" t="s">
        <v>51</v>
      </c>
      <c r="G5" s="77" t="s">
        <v>85</v>
      </c>
      <c r="H5" s="77" t="s">
        <v>86</v>
      </c>
      <c r="I5" s="78" t="s">
        <v>1</v>
      </c>
    </row>
    <row r="6" spans="2:9" x14ac:dyDescent="0.2">
      <c r="B6" s="51" t="s">
        <v>80</v>
      </c>
      <c r="C6" s="24" t="s">
        <v>81</v>
      </c>
      <c r="D6" s="75" t="s">
        <v>98</v>
      </c>
      <c r="E6" s="23">
        <v>1624.11</v>
      </c>
      <c r="F6" s="23">
        <v>76906.31</v>
      </c>
      <c r="G6" s="23">
        <v>0</v>
      </c>
      <c r="H6" s="23">
        <f>G6*102.5%</f>
        <v>0</v>
      </c>
      <c r="I6" s="149">
        <f>SUM(D6:H6)</f>
        <v>78530.42</v>
      </c>
    </row>
    <row r="7" spans="2:9" x14ac:dyDescent="0.2">
      <c r="B7" s="3"/>
      <c r="C7" s="22"/>
      <c r="D7" s="23"/>
      <c r="E7" s="23"/>
      <c r="F7" s="23"/>
      <c r="G7" s="23"/>
      <c r="H7" s="23"/>
      <c r="I7" s="149">
        <f t="shared" ref="I7:I9" si="0">SUM(D7:H7)</f>
        <v>0</v>
      </c>
    </row>
    <row r="8" spans="2:9" x14ac:dyDescent="0.2">
      <c r="B8" s="3"/>
      <c r="C8" s="22"/>
      <c r="D8" s="23"/>
      <c r="E8" s="23"/>
      <c r="F8" s="23"/>
      <c r="G8" s="23"/>
      <c r="H8" s="23"/>
      <c r="I8" s="149">
        <f t="shared" si="0"/>
        <v>0</v>
      </c>
    </row>
    <row r="9" spans="2:9" x14ac:dyDescent="0.2">
      <c r="B9" s="3"/>
      <c r="C9" s="22"/>
      <c r="D9" s="23"/>
      <c r="E9" s="23"/>
      <c r="F9" s="23"/>
      <c r="G9" s="23"/>
      <c r="H9" s="23"/>
      <c r="I9" s="149">
        <f t="shared" si="0"/>
        <v>0</v>
      </c>
    </row>
    <row r="10" spans="2:9" x14ac:dyDescent="0.2">
      <c r="B10" s="13" t="s">
        <v>1</v>
      </c>
      <c r="C10" s="13"/>
      <c r="D10" s="79">
        <f t="shared" ref="D10:I10" si="1">SUM(D6:D9)</f>
        <v>0</v>
      </c>
      <c r="E10" s="79">
        <f t="shared" si="1"/>
        <v>1624.11</v>
      </c>
      <c r="F10" s="79">
        <f t="shared" si="1"/>
        <v>76906.31</v>
      </c>
      <c r="G10" s="79">
        <f t="shared" si="1"/>
        <v>0</v>
      </c>
      <c r="H10" s="79">
        <f t="shared" si="1"/>
        <v>0</v>
      </c>
      <c r="I10" s="79">
        <f t="shared" si="1"/>
        <v>78530.42</v>
      </c>
    </row>
    <row r="11" spans="2:9" x14ac:dyDescent="0.2">
      <c r="B11" s="1"/>
      <c r="C11" s="1"/>
      <c r="D11" s="1"/>
      <c r="E11" s="1"/>
      <c r="F11" s="1"/>
      <c r="G11" s="1"/>
      <c r="H11" s="1"/>
      <c r="I11" s="1"/>
    </row>
    <row r="12" spans="2:9" x14ac:dyDescent="0.2">
      <c r="B12" s="20" t="s">
        <v>10</v>
      </c>
      <c r="C12" s="21"/>
      <c r="D12" s="21"/>
      <c r="E12" s="21"/>
      <c r="F12" s="21"/>
      <c r="G12" s="21"/>
      <c r="H12" s="21"/>
      <c r="I12" s="21"/>
    </row>
    <row r="13" spans="2:9" x14ac:dyDescent="0.2">
      <c r="B13" s="76" t="s">
        <v>4</v>
      </c>
      <c r="C13" s="76" t="s">
        <v>9</v>
      </c>
      <c r="D13" s="77" t="s">
        <v>53</v>
      </c>
      <c r="E13" s="77" t="s">
        <v>52</v>
      </c>
      <c r="F13" s="77" t="s">
        <v>51</v>
      </c>
      <c r="G13" s="77" t="s">
        <v>85</v>
      </c>
      <c r="H13" s="77" t="s">
        <v>86</v>
      </c>
      <c r="I13" s="78" t="s">
        <v>1</v>
      </c>
    </row>
    <row r="14" spans="2:9" x14ac:dyDescent="0.2">
      <c r="B14" s="3" t="s">
        <v>18</v>
      </c>
      <c r="C14" s="3" t="s">
        <v>78</v>
      </c>
      <c r="D14" s="53">
        <v>10</v>
      </c>
      <c r="E14" s="53">
        <v>52</v>
      </c>
      <c r="F14" s="53">
        <v>32</v>
      </c>
      <c r="G14" s="53">
        <v>50</v>
      </c>
      <c r="H14" s="53">
        <v>50</v>
      </c>
      <c r="I14" s="133">
        <f>SUM(D14:H14)</f>
        <v>194</v>
      </c>
    </row>
    <row r="15" spans="2:9" x14ac:dyDescent="0.2">
      <c r="B15" s="3"/>
      <c r="C15" s="72"/>
      <c r="D15" s="55"/>
      <c r="E15" s="55"/>
      <c r="F15" s="56"/>
      <c r="G15" s="56"/>
      <c r="H15" s="56"/>
      <c r="I15" s="133">
        <f t="shared" ref="I15:I16" si="2">SUM(D15:H15)</f>
        <v>0</v>
      </c>
    </row>
    <row r="16" spans="2:9" x14ac:dyDescent="0.2">
      <c r="B16" s="3"/>
      <c r="C16" s="3"/>
      <c r="D16" s="6"/>
      <c r="E16" s="6"/>
      <c r="F16" s="6"/>
      <c r="G16" s="6"/>
      <c r="H16" s="6"/>
      <c r="I16" s="133">
        <f t="shared" si="2"/>
        <v>0</v>
      </c>
    </row>
    <row r="17" spans="2:9" x14ac:dyDescent="0.2">
      <c r="B17" s="73" t="s">
        <v>16</v>
      </c>
      <c r="C17" s="13"/>
      <c r="D17" s="74">
        <f t="shared" ref="D17:H17" si="3">SUM(D14:D16)</f>
        <v>10</v>
      </c>
      <c r="E17" s="74">
        <f t="shared" si="3"/>
        <v>52</v>
      </c>
      <c r="F17" s="74">
        <f t="shared" si="3"/>
        <v>32</v>
      </c>
      <c r="G17" s="74">
        <f t="shared" si="3"/>
        <v>50</v>
      </c>
      <c r="H17" s="74">
        <f t="shared" si="3"/>
        <v>50</v>
      </c>
      <c r="I17" s="150">
        <f>SUM(I14:I16)</f>
        <v>194</v>
      </c>
    </row>
    <row r="18" spans="2:9" x14ac:dyDescent="0.2">
      <c r="B18" s="1"/>
      <c r="C18" s="1"/>
      <c r="D18" s="7"/>
      <c r="E18" s="7"/>
      <c r="F18" s="54"/>
      <c r="G18" s="54"/>
      <c r="H18" s="54"/>
      <c r="I18" s="7"/>
    </row>
    <row r="19" spans="2:9" x14ac:dyDescent="0.2">
      <c r="B19" s="8" t="s">
        <v>6</v>
      </c>
      <c r="C19" s="1"/>
      <c r="D19" s="7"/>
      <c r="E19" s="7"/>
      <c r="F19" s="7"/>
      <c r="G19" s="7"/>
      <c r="H19" s="7"/>
      <c r="I19" s="7"/>
    </row>
    <row r="20" spans="2:9" x14ac:dyDescent="0.2">
      <c r="B20" s="59" t="s">
        <v>92</v>
      </c>
      <c r="C20" s="59"/>
      <c r="D20" s="59"/>
      <c r="E20" s="59"/>
      <c r="F20" s="59"/>
      <c r="G20" s="59"/>
      <c r="H20" s="59"/>
      <c r="I20" s="59"/>
    </row>
    <row r="21" spans="2:9" x14ac:dyDescent="0.2">
      <c r="B21" s="61" t="s">
        <v>93</v>
      </c>
      <c r="C21" s="61"/>
      <c r="D21" s="61"/>
      <c r="E21" s="61"/>
      <c r="F21" s="61"/>
      <c r="G21" s="61"/>
      <c r="H21" s="61"/>
      <c r="I21" s="61"/>
    </row>
    <row r="22" spans="2:9" x14ac:dyDescent="0.2">
      <c r="B22" s="61" t="s">
        <v>94</v>
      </c>
      <c r="C22" s="61"/>
      <c r="D22" s="61"/>
      <c r="E22" s="61"/>
      <c r="F22" s="61"/>
      <c r="G22" s="61"/>
      <c r="H22" s="61"/>
      <c r="I22" s="61"/>
    </row>
    <row r="23" spans="2:9" x14ac:dyDescent="0.2">
      <c r="B23" s="61" t="s">
        <v>95</v>
      </c>
      <c r="C23" s="61"/>
      <c r="D23" s="61"/>
      <c r="E23" s="61"/>
      <c r="F23" s="61"/>
      <c r="G23" s="61"/>
      <c r="H23" s="61"/>
      <c r="I23" s="61"/>
    </row>
    <row r="24" spans="2:9" x14ac:dyDescent="0.2">
      <c r="B24" s="61" t="s">
        <v>96</v>
      </c>
      <c r="C24" s="61"/>
      <c r="D24" s="61"/>
      <c r="E24" s="61"/>
      <c r="F24" s="61"/>
      <c r="G24" s="61"/>
      <c r="H24" s="61"/>
      <c r="I24" s="61"/>
    </row>
    <row r="25" spans="2:9" x14ac:dyDescent="0.2">
      <c r="B25" s="1"/>
      <c r="C25" s="1"/>
      <c r="D25" s="7"/>
      <c r="E25" s="7"/>
      <c r="F25" s="7"/>
      <c r="G25" s="7"/>
      <c r="H25" s="7"/>
      <c r="I25" s="7"/>
    </row>
    <row r="26" spans="2:9" x14ac:dyDescent="0.2">
      <c r="B26" s="20" t="s">
        <v>2</v>
      </c>
      <c r="C26" s="21"/>
      <c r="D26" s="21"/>
      <c r="E26" s="21"/>
      <c r="F26" s="21"/>
      <c r="G26" s="21"/>
      <c r="H26" s="21"/>
      <c r="I26" s="21"/>
    </row>
    <row r="27" spans="2:9" x14ac:dyDescent="0.2">
      <c r="B27" s="9" t="s">
        <v>11</v>
      </c>
      <c r="C27" s="10"/>
      <c r="D27" s="10"/>
      <c r="E27" s="10"/>
      <c r="F27" s="10"/>
      <c r="G27" s="10"/>
      <c r="H27" s="10"/>
      <c r="I27" s="10"/>
    </row>
    <row r="28" spans="2:9" x14ac:dyDescent="0.2">
      <c r="B28" s="223" t="s">
        <v>144</v>
      </c>
      <c r="C28" s="207"/>
      <c r="D28" s="207"/>
      <c r="E28" s="207"/>
      <c r="F28" s="207"/>
      <c r="G28" s="207"/>
      <c r="H28" s="207"/>
      <c r="I28" s="207"/>
    </row>
    <row r="29" spans="2:9" x14ac:dyDescent="0.2">
      <c r="B29" s="209"/>
      <c r="C29" s="209"/>
      <c r="D29" s="209"/>
      <c r="E29" s="209"/>
      <c r="F29" s="209"/>
      <c r="G29" s="209"/>
      <c r="H29" s="209"/>
      <c r="I29" s="209"/>
    </row>
    <row r="30" spans="2:9" x14ac:dyDescent="0.2">
      <c r="B30" s="11"/>
      <c r="C30" s="12"/>
      <c r="D30" s="12"/>
      <c r="E30" s="12"/>
      <c r="F30" s="12"/>
      <c r="G30" s="12"/>
      <c r="H30" s="12"/>
      <c r="I30" s="12"/>
    </row>
  </sheetData>
  <mergeCells count="1">
    <mergeCell ref="B28:I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41"/>
  <sheetViews>
    <sheetView showGridLines="0" workbookViewId="0">
      <selection activeCell="F30" sqref="F30"/>
    </sheetView>
  </sheetViews>
  <sheetFormatPr defaultRowHeight="12.75" x14ac:dyDescent="0.2"/>
  <cols>
    <col min="1" max="1" width="2.85546875" style="1" customWidth="1"/>
    <col min="2" max="2" width="53.7109375" style="1" customWidth="1"/>
    <col min="3" max="3" width="15.7109375" style="1" customWidth="1"/>
    <col min="4" max="14" width="9.140625" style="1"/>
    <col min="15" max="15" width="9.7109375" style="1" customWidth="1"/>
    <col min="16" max="16384" width="9.140625" style="1"/>
  </cols>
  <sheetData>
    <row r="2" spans="1:17" x14ac:dyDescent="0.2">
      <c r="B2" s="134" t="s">
        <v>61</v>
      </c>
      <c r="C2" s="135"/>
      <c r="D2" s="135"/>
      <c r="E2" s="135"/>
      <c r="F2" s="135"/>
      <c r="G2" s="135"/>
      <c r="H2" s="135"/>
      <c r="I2" s="213" t="s">
        <v>104</v>
      </c>
      <c r="J2" s="213"/>
      <c r="K2" s="213"/>
      <c r="L2" s="213"/>
      <c r="M2" s="213"/>
      <c r="N2" s="213"/>
      <c r="O2" s="213"/>
      <c r="P2" s="213"/>
      <c r="Q2" s="213"/>
    </row>
    <row r="3" spans="1:17" ht="15.75" x14ac:dyDescent="0.25">
      <c r="B3" s="42" t="s">
        <v>68</v>
      </c>
      <c r="C3" s="46"/>
      <c r="D3" s="46"/>
      <c r="E3" s="46"/>
      <c r="F3" s="46"/>
      <c r="G3" s="80"/>
      <c r="H3" s="80"/>
      <c r="I3" s="214" t="s">
        <v>105</v>
      </c>
      <c r="J3" s="214"/>
      <c r="K3" s="214"/>
      <c r="L3" s="214"/>
      <c r="M3" s="214"/>
      <c r="N3" s="214"/>
      <c r="O3" s="214"/>
      <c r="P3" s="214"/>
      <c r="Q3" s="214"/>
    </row>
    <row r="4" spans="1:17" s="27" customFormat="1" ht="3" customHeight="1" x14ac:dyDescent="0.2">
      <c r="B4" s="28"/>
      <c r="C4" s="28"/>
      <c r="D4" s="28"/>
      <c r="E4" s="28"/>
      <c r="F4" s="28"/>
      <c r="G4" s="28"/>
      <c r="H4" s="28"/>
      <c r="I4" s="28"/>
      <c r="J4" s="28"/>
      <c r="K4" s="28"/>
      <c r="L4" s="28"/>
      <c r="M4" s="28"/>
      <c r="N4" s="28"/>
      <c r="O4" s="28"/>
      <c r="P4" s="28"/>
      <c r="Q4" s="28"/>
    </row>
    <row r="5" spans="1:17" ht="76.5" x14ac:dyDescent="0.2">
      <c r="A5" s="33"/>
      <c r="B5" s="29" t="s">
        <v>17</v>
      </c>
      <c r="C5" s="29" t="s">
        <v>62</v>
      </c>
      <c r="D5" s="137" t="s">
        <v>63</v>
      </c>
      <c r="E5" s="137" t="s">
        <v>64</v>
      </c>
      <c r="F5" s="137" t="s">
        <v>65</v>
      </c>
      <c r="G5" s="136" t="s">
        <v>106</v>
      </c>
      <c r="H5" s="136" t="s">
        <v>107</v>
      </c>
      <c r="I5" s="136" t="s">
        <v>108</v>
      </c>
      <c r="J5" s="137" t="s">
        <v>109</v>
      </c>
      <c r="K5" s="137" t="s">
        <v>110</v>
      </c>
      <c r="L5" s="137" t="s">
        <v>111</v>
      </c>
      <c r="M5" s="138" t="s">
        <v>66</v>
      </c>
      <c r="N5" s="136" t="s">
        <v>112</v>
      </c>
      <c r="O5" s="136" t="s">
        <v>113</v>
      </c>
      <c r="P5" s="136" t="s">
        <v>114</v>
      </c>
      <c r="Q5" s="138" t="s">
        <v>60</v>
      </c>
    </row>
    <row r="6" spans="1:17" x14ac:dyDescent="0.2">
      <c r="A6" s="33"/>
      <c r="B6" s="148" t="s">
        <v>73</v>
      </c>
      <c r="C6" s="139"/>
      <c r="D6" s="139"/>
      <c r="E6" s="139"/>
      <c r="F6" s="139"/>
      <c r="G6" s="139"/>
      <c r="H6" s="139"/>
      <c r="I6" s="139"/>
      <c r="J6" s="139"/>
      <c r="K6" s="139"/>
      <c r="L6" s="139"/>
      <c r="M6" s="139"/>
      <c r="N6" s="139"/>
      <c r="O6" s="139"/>
      <c r="P6" s="140"/>
      <c r="Q6" s="141"/>
    </row>
    <row r="7" spans="1:17" x14ac:dyDescent="0.2">
      <c r="B7" s="145" t="s">
        <v>71</v>
      </c>
      <c r="C7" s="142" t="s">
        <v>72</v>
      </c>
      <c r="D7" s="146"/>
      <c r="E7" s="146"/>
      <c r="F7" s="147">
        <v>1</v>
      </c>
      <c r="G7" s="142">
        <v>0</v>
      </c>
      <c r="H7" s="143">
        <f>VLOOKUP(C:C,[1]Inputs!$B$20:$H$25,7,FALSE)*F7</f>
        <v>103.26059762014499</v>
      </c>
      <c r="I7" s="143">
        <f>VLOOKUP(C:C,[1]Inputs!$C$54:$G$59,5,FALSE)</f>
        <v>19.732436288346317</v>
      </c>
      <c r="J7" s="144"/>
      <c r="K7" s="142"/>
      <c r="L7" s="142"/>
      <c r="M7" s="143">
        <f>SUM(H7:K7)</f>
        <v>122.99303390849131</v>
      </c>
      <c r="N7" s="143">
        <f>[1]Inputs!$M$43*M7</f>
        <v>57.305727529149344</v>
      </c>
      <c r="O7" s="143">
        <f>[1]Inputs!$M$48*M7</f>
        <v>19.725325764744216</v>
      </c>
      <c r="P7" s="143">
        <f>[1]Inputs!$H$13*SUM(M7:O7)</f>
        <v>12.685527610375249</v>
      </c>
      <c r="Q7" s="143">
        <f t="shared" ref="Q7" si="0">SUM(M7:P7)</f>
        <v>212.70961481276012</v>
      </c>
    </row>
    <row r="8" spans="1:17" x14ac:dyDescent="0.2">
      <c r="A8" s="33"/>
      <c r="B8" s="47"/>
      <c r="C8" s="45"/>
      <c r="D8" s="48"/>
      <c r="E8" s="48"/>
      <c r="F8" s="50"/>
      <c r="G8" s="50"/>
      <c r="H8" s="50"/>
      <c r="I8" s="50"/>
      <c r="J8" s="50"/>
      <c r="K8" s="50"/>
      <c r="L8" s="50"/>
      <c r="M8" s="50"/>
      <c r="N8" s="50"/>
      <c r="O8" s="30"/>
      <c r="P8" s="30"/>
      <c r="Q8" s="30"/>
    </row>
    <row r="9" spans="1:17" x14ac:dyDescent="0.2">
      <c r="A9" s="33"/>
      <c r="B9" s="210" t="s">
        <v>1</v>
      </c>
      <c r="C9" s="211"/>
      <c r="D9" s="211"/>
      <c r="E9" s="212"/>
      <c r="F9" s="49">
        <f>SUM(F7:F8)</f>
        <v>1</v>
      </c>
      <c r="G9" s="49">
        <f t="shared" ref="G9:Q9" si="1">SUM(G7:G8)</f>
        <v>0</v>
      </c>
      <c r="H9" s="49">
        <f t="shared" si="1"/>
        <v>103.26059762014499</v>
      </c>
      <c r="I9" s="49">
        <f t="shared" si="1"/>
        <v>19.732436288346317</v>
      </c>
      <c r="J9" s="49">
        <f t="shared" si="1"/>
        <v>0</v>
      </c>
      <c r="K9" s="49">
        <f t="shared" si="1"/>
        <v>0</v>
      </c>
      <c r="L9" s="49">
        <f t="shared" si="1"/>
        <v>0</v>
      </c>
      <c r="M9" s="49">
        <f t="shared" si="1"/>
        <v>122.99303390849131</v>
      </c>
      <c r="N9" s="49">
        <f t="shared" si="1"/>
        <v>57.305727529149344</v>
      </c>
      <c r="O9" s="49">
        <f t="shared" si="1"/>
        <v>19.725325764744216</v>
      </c>
      <c r="P9" s="49">
        <f t="shared" si="1"/>
        <v>12.685527610375249</v>
      </c>
      <c r="Q9" s="49">
        <f t="shared" si="1"/>
        <v>212.70961481276012</v>
      </c>
    </row>
    <row r="10" spans="1:17" x14ac:dyDescent="0.2">
      <c r="A10" s="33"/>
    </row>
    <row r="15" spans="1:17" x14ac:dyDescent="0.2">
      <c r="A15" s="33"/>
    </row>
    <row r="28" spans="1:1" x14ac:dyDescent="0.2">
      <c r="A28" s="33"/>
    </row>
    <row r="41" spans="1:1" x14ac:dyDescent="0.2">
      <c r="A41" s="33"/>
    </row>
  </sheetData>
  <mergeCells count="3">
    <mergeCell ref="B9:E9"/>
    <mergeCell ref="I2:Q2"/>
    <mergeCell ref="I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F6414-23C8-4654-AFC4-EF90C4412CA0}">
  <dimension ref="A1:O29"/>
  <sheetViews>
    <sheetView workbookViewId="0">
      <selection activeCell="D9" sqref="D9"/>
    </sheetView>
  </sheetViews>
  <sheetFormatPr defaultRowHeight="15" x14ac:dyDescent="0.25"/>
  <cols>
    <col min="1" max="1" width="4.42578125" style="157" customWidth="1"/>
    <col min="2" max="2" width="49.28515625" style="157" bestFit="1" customWidth="1"/>
    <col min="3" max="3" width="13.28515625" style="157" customWidth="1"/>
    <col min="4" max="8" width="12.7109375" style="157" bestFit="1" customWidth="1"/>
    <col min="9" max="9" width="9.140625" style="157"/>
    <col min="10" max="15" width="10" style="157" bestFit="1" customWidth="1"/>
    <col min="16" max="16384" width="9.140625" style="157"/>
  </cols>
  <sheetData>
    <row r="1" spans="1:15" x14ac:dyDescent="0.25">
      <c r="B1" s="157" t="s">
        <v>121</v>
      </c>
      <c r="D1" s="158">
        <f>[1]Inputs!H16</f>
        <v>1</v>
      </c>
      <c r="E1" s="158">
        <f>[1]Inputs!I16</f>
        <v>1</v>
      </c>
      <c r="F1" s="158">
        <f>[1]Inputs!J16</f>
        <v>1.0109999999999999</v>
      </c>
      <c r="G1" s="158">
        <f>[1]Inputs!K16</f>
        <v>1.0231319999999999</v>
      </c>
      <c r="H1" s="158">
        <f>[1]Inputs!L16</f>
        <v>1.0337725727999998</v>
      </c>
      <c r="K1" s="159">
        <f>D1</f>
        <v>1</v>
      </c>
      <c r="L1" s="159">
        <f t="shared" ref="L1:O5" si="0">E1</f>
        <v>1</v>
      </c>
      <c r="M1" s="159">
        <f t="shared" si="0"/>
        <v>1.0109999999999999</v>
      </c>
      <c r="N1" s="159">
        <f t="shared" si="0"/>
        <v>1.0231319999999999</v>
      </c>
      <c r="O1" s="159">
        <f t="shared" si="0"/>
        <v>1.0337725727999998</v>
      </c>
    </row>
    <row r="2" spans="1:15" x14ac:dyDescent="0.25">
      <c r="B2" s="157" t="s">
        <v>122</v>
      </c>
      <c r="D2" s="158">
        <f>[1]Inputs!H61</f>
        <v>0.04</v>
      </c>
      <c r="E2" s="158">
        <f>[1]Inputs!I61</f>
        <v>0.04</v>
      </c>
      <c r="F2" s="158">
        <f>[1]Inputs!J61</f>
        <v>0.04</v>
      </c>
      <c r="G2" s="158">
        <f>[1]Inputs!K61</f>
        <v>0.04</v>
      </c>
      <c r="H2" s="158">
        <f>[1]Inputs!L61</f>
        <v>0.04</v>
      </c>
      <c r="K2" s="159"/>
      <c r="L2" s="159"/>
      <c r="M2" s="159"/>
      <c r="N2" s="159"/>
      <c r="O2" s="159"/>
    </row>
    <row r="3" spans="1:15" x14ac:dyDescent="0.25">
      <c r="B3" s="157" t="s">
        <v>123</v>
      </c>
      <c r="D3" s="159">
        <f>[1]Inputs!$M$43</f>
        <v>0.46592661151676018</v>
      </c>
      <c r="E3" s="159">
        <f>[1]Inputs!$M$43</f>
        <v>0.46592661151676018</v>
      </c>
      <c r="F3" s="159">
        <f>[1]Inputs!$M$43</f>
        <v>0.46592661151676018</v>
      </c>
      <c r="G3" s="159">
        <f>[1]Inputs!$M$43</f>
        <v>0.46592661151676018</v>
      </c>
      <c r="H3" s="159">
        <f>[1]Inputs!$M$43</f>
        <v>0.46592661151676018</v>
      </c>
      <c r="K3" s="159">
        <f t="shared" ref="K3:K5" si="1">D3</f>
        <v>0.46592661151676018</v>
      </c>
      <c r="L3" s="159">
        <f t="shared" si="0"/>
        <v>0.46592661151676018</v>
      </c>
      <c r="M3" s="159">
        <f t="shared" si="0"/>
        <v>0.46592661151676018</v>
      </c>
      <c r="N3" s="159">
        <f t="shared" si="0"/>
        <v>0.46592661151676018</v>
      </c>
      <c r="O3" s="159">
        <f t="shared" si="0"/>
        <v>0.46592661151676018</v>
      </c>
    </row>
    <row r="4" spans="1:15" x14ac:dyDescent="0.25">
      <c r="B4" s="157" t="s">
        <v>124</v>
      </c>
      <c r="D4" s="159">
        <f>[1]Inputs!$M$48</f>
        <v>0.16037758511933414</v>
      </c>
      <c r="E4" s="159">
        <f>[1]Inputs!$M$48</f>
        <v>0.16037758511933414</v>
      </c>
      <c r="F4" s="159">
        <f>[1]Inputs!$M$48</f>
        <v>0.16037758511933414</v>
      </c>
      <c r="G4" s="159">
        <f>[1]Inputs!$M$48</f>
        <v>0.16037758511933414</v>
      </c>
      <c r="H4" s="159">
        <f>[1]Inputs!$M$48</f>
        <v>0.16037758511933414</v>
      </c>
      <c r="K4" s="159">
        <f t="shared" si="1"/>
        <v>0.16037758511933414</v>
      </c>
      <c r="L4" s="159">
        <f t="shared" si="0"/>
        <v>0.16037758511933414</v>
      </c>
      <c r="M4" s="159">
        <f t="shared" si="0"/>
        <v>0.16037758511933414</v>
      </c>
      <c r="N4" s="159">
        <f t="shared" si="0"/>
        <v>0.16037758511933414</v>
      </c>
      <c r="O4" s="159">
        <f t="shared" si="0"/>
        <v>0.16037758511933414</v>
      </c>
    </row>
    <row r="5" spans="1:15" x14ac:dyDescent="0.25">
      <c r="B5" s="157" t="s">
        <v>125</v>
      </c>
      <c r="D5" s="159">
        <f>[1]Inputs!$H$13</f>
        <v>6.3420000000000004E-2</v>
      </c>
      <c r="E5" s="159">
        <f>[1]Inputs!$H$13</f>
        <v>6.3420000000000004E-2</v>
      </c>
      <c r="F5" s="159">
        <f>[1]Inputs!$H$13</f>
        <v>6.3420000000000004E-2</v>
      </c>
      <c r="G5" s="159">
        <f>[1]Inputs!$H$13</f>
        <v>6.3420000000000004E-2</v>
      </c>
      <c r="H5" s="159">
        <f>[1]Inputs!$H$13</f>
        <v>6.3420000000000004E-2</v>
      </c>
      <c r="K5" s="159">
        <f t="shared" si="1"/>
        <v>6.3420000000000004E-2</v>
      </c>
      <c r="L5" s="159">
        <f t="shared" si="0"/>
        <v>6.3420000000000004E-2</v>
      </c>
      <c r="M5" s="159">
        <f t="shared" si="0"/>
        <v>6.3420000000000004E-2</v>
      </c>
      <c r="N5" s="159">
        <f t="shared" si="0"/>
        <v>6.3420000000000004E-2</v>
      </c>
      <c r="O5" s="159">
        <f t="shared" si="0"/>
        <v>6.3420000000000004E-2</v>
      </c>
    </row>
    <row r="6" spans="1:15" s="160" customFormat="1" ht="15.75" x14ac:dyDescent="0.25">
      <c r="D6" s="218" t="s">
        <v>126</v>
      </c>
      <c r="E6" s="218"/>
      <c r="F6" s="218"/>
      <c r="G6" s="218"/>
      <c r="H6" s="218"/>
      <c r="J6" s="219" t="s">
        <v>127</v>
      </c>
      <c r="K6" s="219"/>
      <c r="L6" s="219"/>
      <c r="M6" s="219"/>
      <c r="N6" s="219"/>
      <c r="O6" s="219"/>
    </row>
    <row r="7" spans="1:15" s="160" customFormat="1" ht="15.75" x14ac:dyDescent="0.25">
      <c r="D7" s="216" t="s">
        <v>128</v>
      </c>
      <c r="E7" s="217"/>
      <c r="F7" s="217"/>
      <c r="G7" s="217"/>
      <c r="H7" s="217"/>
      <c r="J7" s="216" t="s">
        <v>128</v>
      </c>
      <c r="K7" s="217"/>
      <c r="L7" s="217"/>
      <c r="M7" s="217"/>
      <c r="N7" s="217"/>
      <c r="O7" s="217"/>
    </row>
    <row r="8" spans="1:15" x14ac:dyDescent="0.25">
      <c r="B8" s="161" t="s">
        <v>145</v>
      </c>
      <c r="C8" s="162"/>
      <c r="D8" s="162" t="s">
        <v>129</v>
      </c>
      <c r="E8" s="162" t="s">
        <v>130</v>
      </c>
      <c r="F8" s="162" t="s">
        <v>131</v>
      </c>
      <c r="G8" s="162" t="s">
        <v>132</v>
      </c>
      <c r="H8" s="162" t="s">
        <v>133</v>
      </c>
    </row>
    <row r="9" spans="1:15" ht="15" customHeight="1" x14ac:dyDescent="0.25">
      <c r="A9" s="215"/>
      <c r="B9" s="163" t="s">
        <v>107</v>
      </c>
      <c r="C9" s="164"/>
      <c r="D9" s="165">
        <f>D20*D$28</f>
        <v>4646.7268929065249</v>
      </c>
      <c r="E9" s="165">
        <f t="shared" ref="E9:H9" si="2">E20*E$28</f>
        <v>4460.8578171902636</v>
      </c>
      <c r="F9" s="165">
        <f t="shared" si="2"/>
        <v>4329.5301630521817</v>
      </c>
      <c r="G9" s="165">
        <f t="shared" si="2"/>
        <v>4252.4936205925478</v>
      </c>
      <c r="H9" s="165">
        <f t="shared" si="2"/>
        <v>4220.2668201365232</v>
      </c>
    </row>
    <row r="10" spans="1:15" x14ac:dyDescent="0.25">
      <c r="A10" s="215"/>
      <c r="B10" s="163" t="s">
        <v>108</v>
      </c>
      <c r="C10" s="164"/>
      <c r="D10" s="165">
        <f t="shared" ref="D10:H16" si="3">D21*D$28</f>
        <v>887.95963297558433</v>
      </c>
      <c r="E10" s="165">
        <f t="shared" si="3"/>
        <v>852.44124765656102</v>
      </c>
      <c r="F10" s="165">
        <f t="shared" si="3"/>
        <v>818.3435977502985</v>
      </c>
      <c r="G10" s="165">
        <f t="shared" si="3"/>
        <v>785.60985384028652</v>
      </c>
      <c r="H10" s="165">
        <f t="shared" si="3"/>
        <v>754.18545968667502</v>
      </c>
    </row>
    <row r="11" spans="1:15" x14ac:dyDescent="0.25">
      <c r="A11" s="215"/>
      <c r="B11" s="163" t="s">
        <v>118</v>
      </c>
      <c r="C11" s="164"/>
      <c r="D11" s="165">
        <f t="shared" si="3"/>
        <v>0</v>
      </c>
      <c r="E11" s="165">
        <f t="shared" si="3"/>
        <v>0</v>
      </c>
      <c r="F11" s="165">
        <f t="shared" si="3"/>
        <v>0</v>
      </c>
      <c r="G11" s="165">
        <f t="shared" si="3"/>
        <v>0</v>
      </c>
      <c r="H11" s="165">
        <f t="shared" si="3"/>
        <v>0</v>
      </c>
    </row>
    <row r="12" spans="1:15" x14ac:dyDescent="0.25">
      <c r="A12" s="215"/>
      <c r="B12" s="166" t="s">
        <v>134</v>
      </c>
      <c r="C12" s="166"/>
      <c r="D12" s="169">
        <f t="shared" si="3"/>
        <v>5534.686525882109</v>
      </c>
      <c r="E12" s="169">
        <f t="shared" si="3"/>
        <v>5313.2990648468249</v>
      </c>
      <c r="F12" s="169">
        <f t="shared" si="3"/>
        <v>5147.8737608024803</v>
      </c>
      <c r="G12" s="169">
        <f t="shared" si="3"/>
        <v>5038.1034744328344</v>
      </c>
      <c r="H12" s="169">
        <f t="shared" si="3"/>
        <v>4974.4522798231983</v>
      </c>
    </row>
    <row r="13" spans="1:15" x14ac:dyDescent="0.25">
      <c r="A13" s="215"/>
      <c r="B13" s="164" t="s">
        <v>112</v>
      </c>
      <c r="C13" s="164"/>
      <c r="D13" s="165">
        <f t="shared" si="3"/>
        <v>2578.7577388117206</v>
      </c>
      <c r="E13" s="165">
        <f t="shared" si="3"/>
        <v>2475.6074292592516</v>
      </c>
      <c r="F13" s="165">
        <f t="shared" si="3"/>
        <v>2398.5313778867408</v>
      </c>
      <c r="G13" s="165">
        <f t="shared" si="3"/>
        <v>2347.3864803133074</v>
      </c>
      <c r="H13" s="165">
        <f t="shared" si="3"/>
        <v>2317.7296948898452</v>
      </c>
    </row>
    <row r="14" spans="1:15" x14ac:dyDescent="0.25">
      <c r="A14" s="215"/>
      <c r="B14" s="164" t="s">
        <v>113</v>
      </c>
      <c r="C14" s="164"/>
      <c r="D14" s="165">
        <f t="shared" si="3"/>
        <v>887.63965941348977</v>
      </c>
      <c r="E14" s="165">
        <f t="shared" si="3"/>
        <v>852.13407303695021</v>
      </c>
      <c r="F14" s="165">
        <f t="shared" si="3"/>
        <v>825.60356225668659</v>
      </c>
      <c r="G14" s="165">
        <f t="shared" si="3"/>
        <v>807.99886881086502</v>
      </c>
      <c r="H14" s="165">
        <f t="shared" si="3"/>
        <v>797.79064392941063</v>
      </c>
    </row>
    <row r="15" spans="1:15" x14ac:dyDescent="0.25">
      <c r="A15" s="215"/>
      <c r="B15" s="164" t="s">
        <v>120</v>
      </c>
      <c r="C15" s="164"/>
      <c r="D15" s="165">
        <f t="shared" si="3"/>
        <v>570.84874246688628</v>
      </c>
      <c r="E15" s="165">
        <f t="shared" si="3"/>
        <v>548.01479276821078</v>
      </c>
      <c r="F15" s="165">
        <f t="shared" si="3"/>
        <v>530.95279181398962</v>
      </c>
      <c r="G15" s="165">
        <f t="shared" si="3"/>
        <v>519.63106118998542</v>
      </c>
      <c r="H15" s="165">
        <f t="shared" si="3"/>
        <v>513.06606347430454</v>
      </c>
    </row>
    <row r="16" spans="1:15" x14ac:dyDescent="0.25">
      <c r="A16" s="215"/>
      <c r="B16" s="167" t="s">
        <v>135</v>
      </c>
      <c r="C16" s="164"/>
      <c r="D16" s="169">
        <f t="shared" si="3"/>
        <v>9571.9326665742046</v>
      </c>
      <c r="E16" s="169">
        <f t="shared" si="3"/>
        <v>9189.0553599112372</v>
      </c>
      <c r="F16" s="169">
        <f t="shared" si="3"/>
        <v>8902.9614927598977</v>
      </c>
      <c r="G16" s="169">
        <f t="shared" si="3"/>
        <v>8713.1198847469932</v>
      </c>
      <c r="H16" s="169">
        <f t="shared" si="3"/>
        <v>8603.0386821167594</v>
      </c>
    </row>
    <row r="17" spans="1:15" s="155" customFormat="1" x14ac:dyDescent="0.25">
      <c r="A17" s="215"/>
      <c r="B17" s="168" t="s">
        <v>136</v>
      </c>
      <c r="C17" s="166"/>
      <c r="D17" s="169">
        <f>D29-D16</f>
        <v>0</v>
      </c>
      <c r="E17" s="169">
        <f t="shared" ref="E17:H17" si="4">E29-E16</f>
        <v>0</v>
      </c>
      <c r="F17" s="169">
        <f t="shared" si="4"/>
        <v>0</v>
      </c>
      <c r="G17" s="169">
        <f t="shared" si="4"/>
        <v>0</v>
      </c>
      <c r="H17" s="169">
        <f t="shared" si="4"/>
        <v>0</v>
      </c>
    </row>
    <row r="18" spans="1:15" s="155" customFormat="1" x14ac:dyDescent="0.25">
      <c r="A18" s="170"/>
      <c r="C18" s="171"/>
    </row>
    <row r="19" spans="1:15" x14ac:dyDescent="0.25">
      <c r="B19" s="172" t="s">
        <v>141</v>
      </c>
      <c r="C19" s="173"/>
      <c r="D19" s="174"/>
      <c r="E19" s="175"/>
      <c r="F19" s="175"/>
      <c r="G19" s="175"/>
      <c r="H19" s="175"/>
      <c r="J19" s="173"/>
      <c r="K19" s="216"/>
      <c r="L19" s="217"/>
      <c r="M19" s="217"/>
      <c r="N19" s="217"/>
      <c r="O19" s="217"/>
    </row>
    <row r="20" spans="1:15" x14ac:dyDescent="0.25">
      <c r="B20" s="176" t="s">
        <v>107</v>
      </c>
      <c r="C20" s="177">
        <f>'Proposed Fee'!H9</f>
        <v>103.26059762014499</v>
      </c>
      <c r="D20" s="178">
        <f>C20*D$1</f>
        <v>103.26059762014499</v>
      </c>
      <c r="E20" s="178">
        <f>D20*E1</f>
        <v>103.26059762014499</v>
      </c>
      <c r="F20" s="178">
        <f>E20*F1</f>
        <v>104.39646419396658</v>
      </c>
      <c r="G20" s="178">
        <f>F20*G1</f>
        <v>106.8113632037014</v>
      </c>
      <c r="H20" s="178">
        <f>G20*H1</f>
        <v>110.41865774336563</v>
      </c>
      <c r="J20" s="177"/>
      <c r="K20" s="178">
        <f>J20*K$1</f>
        <v>0</v>
      </c>
      <c r="L20" s="178">
        <f>K20*L1</f>
        <v>0</v>
      </c>
      <c r="M20" s="178">
        <f>L20*M1</f>
        <v>0</v>
      </c>
      <c r="N20" s="178">
        <f>M20*N1</f>
        <v>0</v>
      </c>
      <c r="O20" s="178">
        <f>N20*O1</f>
        <v>0</v>
      </c>
    </row>
    <row r="21" spans="1:15" x14ac:dyDescent="0.25">
      <c r="B21" s="176" t="s">
        <v>108</v>
      </c>
      <c r="C21" s="177">
        <f>'Proposed Fee'!I9</f>
        <v>19.732436288346317</v>
      </c>
      <c r="D21" s="178">
        <f>C21</f>
        <v>19.732436288346317</v>
      </c>
      <c r="E21" s="178">
        <f t="shared" ref="E21:H22" si="5">D21</f>
        <v>19.732436288346317</v>
      </c>
      <c r="F21" s="178">
        <f t="shared" si="5"/>
        <v>19.732436288346317</v>
      </c>
      <c r="G21" s="178">
        <f t="shared" si="5"/>
        <v>19.732436288346317</v>
      </c>
      <c r="H21" s="178">
        <f t="shared" si="5"/>
        <v>19.732436288346317</v>
      </c>
      <c r="J21" s="177"/>
      <c r="K21" s="178">
        <f>J21</f>
        <v>0</v>
      </c>
      <c r="L21" s="178">
        <f t="shared" ref="L21:O22" si="6">K21</f>
        <v>0</v>
      </c>
      <c r="M21" s="178">
        <f t="shared" si="6"/>
        <v>0</v>
      </c>
      <c r="N21" s="178">
        <f t="shared" si="6"/>
        <v>0</v>
      </c>
      <c r="O21" s="178">
        <f t="shared" si="6"/>
        <v>0</v>
      </c>
    </row>
    <row r="22" spans="1:15" x14ac:dyDescent="0.25">
      <c r="B22" s="176" t="s">
        <v>137</v>
      </c>
      <c r="C22" s="177">
        <f>'Proposed Fee'!J9</f>
        <v>0</v>
      </c>
      <c r="D22" s="178">
        <f>C22</f>
        <v>0</v>
      </c>
      <c r="E22" s="178">
        <f t="shared" si="5"/>
        <v>0</v>
      </c>
      <c r="F22" s="178">
        <f t="shared" si="5"/>
        <v>0</v>
      </c>
      <c r="G22" s="178">
        <f t="shared" si="5"/>
        <v>0</v>
      </c>
      <c r="H22" s="178">
        <f t="shared" si="5"/>
        <v>0</v>
      </c>
      <c r="J22" s="177"/>
      <c r="K22" s="178">
        <f>J22</f>
        <v>0</v>
      </c>
      <c r="L22" s="178">
        <f t="shared" si="6"/>
        <v>0</v>
      </c>
      <c r="M22" s="178">
        <f t="shared" si="6"/>
        <v>0</v>
      </c>
      <c r="N22" s="178">
        <f t="shared" si="6"/>
        <v>0</v>
      </c>
      <c r="O22" s="178">
        <f t="shared" si="6"/>
        <v>0</v>
      </c>
    </row>
    <row r="23" spans="1:15" s="155" customFormat="1" x14ac:dyDescent="0.25">
      <c r="B23" s="179" t="s">
        <v>134</v>
      </c>
      <c r="C23" s="224">
        <f>'Proposed Fee'!M9</f>
        <v>122.99303390849131</v>
      </c>
      <c r="D23" s="166">
        <f>SUM(D20:D22)</f>
        <v>122.99303390849131</v>
      </c>
      <c r="E23" s="166">
        <f t="shared" ref="E23:H23" si="7">SUM(E20:E22)</f>
        <v>122.99303390849131</v>
      </c>
      <c r="F23" s="166">
        <f t="shared" si="7"/>
        <v>124.1289004823129</v>
      </c>
      <c r="G23" s="166">
        <f t="shared" si="7"/>
        <v>126.54379949204773</v>
      </c>
      <c r="H23" s="166">
        <f t="shared" si="7"/>
        <v>130.15109403171195</v>
      </c>
      <c r="J23" s="180"/>
      <c r="K23" s="164">
        <f>SUM(K20:K22)</f>
        <v>0</v>
      </c>
      <c r="L23" s="164">
        <f t="shared" ref="L23:O23" si="8">SUM(L20:L22)</f>
        <v>0</v>
      </c>
      <c r="M23" s="164">
        <f t="shared" si="8"/>
        <v>0</v>
      </c>
      <c r="N23" s="164">
        <f t="shared" si="8"/>
        <v>0</v>
      </c>
      <c r="O23" s="164">
        <f t="shared" si="8"/>
        <v>0</v>
      </c>
    </row>
    <row r="24" spans="1:15" x14ac:dyDescent="0.25">
      <c r="B24" s="176" t="s">
        <v>112</v>
      </c>
      <c r="C24" s="177">
        <f>'Proposed Fee'!N9</f>
        <v>57.305727529149344</v>
      </c>
      <c r="D24" s="178">
        <f>D23*D$3</f>
        <v>57.305727529149344</v>
      </c>
      <c r="E24" s="178">
        <f t="shared" ref="E24:H24" si="9">E23*E$3</f>
        <v>57.305727529149344</v>
      </c>
      <c r="F24" s="178">
        <f t="shared" si="9"/>
        <v>57.834957993025185</v>
      </c>
      <c r="G24" s="178">
        <f t="shared" si="9"/>
        <v>58.960123705786117</v>
      </c>
      <c r="H24" s="178">
        <f t="shared" si="9"/>
        <v>60.64085822739478</v>
      </c>
      <c r="J24" s="177"/>
      <c r="K24" s="178">
        <f>K23*K$3</f>
        <v>0</v>
      </c>
      <c r="L24" s="178">
        <f t="shared" ref="L24:O24" si="10">L23*L$3</f>
        <v>0</v>
      </c>
      <c r="M24" s="178">
        <f t="shared" si="10"/>
        <v>0</v>
      </c>
      <c r="N24" s="178">
        <f t="shared" si="10"/>
        <v>0</v>
      </c>
      <c r="O24" s="178">
        <f t="shared" si="10"/>
        <v>0</v>
      </c>
    </row>
    <row r="25" spans="1:15" x14ac:dyDescent="0.25">
      <c r="B25" s="176" t="s">
        <v>113</v>
      </c>
      <c r="C25" s="177">
        <f>'Proposed Fee'!O9</f>
        <v>19.725325764744216</v>
      </c>
      <c r="D25" s="178">
        <f>D23*D$4</f>
        <v>19.725325764744216</v>
      </c>
      <c r="E25" s="178">
        <f t="shared" ref="E25:H25" si="11">E23*E$4</f>
        <v>19.725325764744216</v>
      </c>
      <c r="F25" s="178">
        <f t="shared" si="11"/>
        <v>19.907493302871494</v>
      </c>
      <c r="G25" s="178">
        <f t="shared" si="11"/>
        <v>20.294788974359836</v>
      </c>
      <c r="H25" s="178">
        <f t="shared" si="11"/>
        <v>20.873318161445344</v>
      </c>
      <c r="J25" s="177"/>
      <c r="K25" s="178">
        <f>K23*K$4</f>
        <v>0</v>
      </c>
      <c r="L25" s="178">
        <f t="shared" ref="L25:O25" si="12">L23*L$4</f>
        <v>0</v>
      </c>
      <c r="M25" s="178">
        <f t="shared" si="12"/>
        <v>0</v>
      </c>
      <c r="N25" s="178">
        <f t="shared" si="12"/>
        <v>0</v>
      </c>
      <c r="O25" s="178">
        <f t="shared" si="12"/>
        <v>0</v>
      </c>
    </row>
    <row r="26" spans="1:15" x14ac:dyDescent="0.25">
      <c r="B26" s="176" t="s">
        <v>114</v>
      </c>
      <c r="C26" s="177">
        <f>'Proposed Fee'!P9</f>
        <v>12.685527610375249</v>
      </c>
      <c r="D26" s="178">
        <f>SUM(D23:D25)*D$5</f>
        <v>12.685527610375249</v>
      </c>
      <c r="E26" s="178">
        <f t="shared" ref="E26:H26" si="13">SUM(E23:E25)*E$5</f>
        <v>12.685527610375249</v>
      </c>
      <c r="F26" s="178">
        <f t="shared" si="13"/>
        <v>12.802681129774054</v>
      </c>
      <c r="G26" s="178">
        <f t="shared" si="13"/>
        <v>13.051754325960525</v>
      </c>
      <c r="H26" s="178">
        <f t="shared" si="13"/>
        <v>13.423811450071414</v>
      </c>
      <c r="J26" s="177"/>
      <c r="K26" s="178">
        <f>SUM(K23:K25)*K$5</f>
        <v>0</v>
      </c>
      <c r="L26" s="178">
        <f t="shared" ref="L26:O26" si="14">SUM(L23:L25)*L$5</f>
        <v>0</v>
      </c>
      <c r="M26" s="178">
        <f t="shared" si="14"/>
        <v>0</v>
      </c>
      <c r="N26" s="178">
        <f t="shared" si="14"/>
        <v>0</v>
      </c>
      <c r="O26" s="178">
        <f t="shared" si="14"/>
        <v>0</v>
      </c>
    </row>
    <row r="27" spans="1:15" s="155" customFormat="1" x14ac:dyDescent="0.25">
      <c r="B27" s="181" t="s">
        <v>138</v>
      </c>
      <c r="C27" s="182">
        <f>'Proposed Fee'!Q9</f>
        <v>212.70961481276012</v>
      </c>
      <c r="D27" s="183">
        <f>SUM(D23:D26)</f>
        <v>212.70961481276012</v>
      </c>
      <c r="E27" s="183">
        <f t="shared" ref="E27:H27" si="15">SUM(E23:E26)</f>
        <v>212.70961481276012</v>
      </c>
      <c r="F27" s="183">
        <f t="shared" si="15"/>
        <v>214.67403290798364</v>
      </c>
      <c r="G27" s="183">
        <f t="shared" si="15"/>
        <v>218.85046649815422</v>
      </c>
      <c r="H27" s="183">
        <f t="shared" si="15"/>
        <v>225.08908187062349</v>
      </c>
      <c r="J27" s="182"/>
      <c r="K27" s="183">
        <f>SUM(K23:K26)</f>
        <v>0</v>
      </c>
      <c r="L27" s="183">
        <f t="shared" ref="L27:O27" si="16">SUM(L23:L26)</f>
        <v>0</v>
      </c>
      <c r="M27" s="183">
        <f t="shared" si="16"/>
        <v>0</v>
      </c>
      <c r="N27" s="183">
        <f t="shared" si="16"/>
        <v>0</v>
      </c>
      <c r="O27" s="183">
        <f t="shared" si="16"/>
        <v>0</v>
      </c>
    </row>
    <row r="28" spans="1:15" x14ac:dyDescent="0.25">
      <c r="B28" s="184" t="s">
        <v>139</v>
      </c>
      <c r="C28" s="178"/>
      <c r="D28" s="185">
        <f>'Forecast Revenue - Costs'!D11</f>
        <v>45</v>
      </c>
      <c r="E28" s="185">
        <f>'Forecast Revenue - Costs'!E11</f>
        <v>43.2</v>
      </c>
      <c r="F28" s="185">
        <f>'Forecast Revenue - Costs'!F11</f>
        <v>41.472000000000001</v>
      </c>
      <c r="G28" s="185">
        <f>'Forecast Revenue - Costs'!G11</f>
        <v>39.813119999999998</v>
      </c>
      <c r="H28" s="185">
        <f>'Forecast Revenue - Costs'!H11</f>
        <v>38.220595199999998</v>
      </c>
      <c r="J28" s="178"/>
      <c r="K28" s="185"/>
      <c r="L28" s="185"/>
      <c r="M28" s="185"/>
      <c r="N28" s="185"/>
      <c r="O28" s="185"/>
    </row>
    <row r="29" spans="1:15" s="155" customFormat="1" x14ac:dyDescent="0.25">
      <c r="B29" s="167" t="s">
        <v>140</v>
      </c>
      <c r="C29" s="166"/>
      <c r="D29" s="169">
        <f>D27*D28</f>
        <v>9571.9326665742046</v>
      </c>
      <c r="E29" s="169">
        <f t="shared" ref="E29:H29" si="17">E27*E28</f>
        <v>9189.0553599112372</v>
      </c>
      <c r="F29" s="169">
        <f t="shared" si="17"/>
        <v>8902.9614927598977</v>
      </c>
      <c r="G29" s="169">
        <f t="shared" si="17"/>
        <v>8713.1198847469932</v>
      </c>
      <c r="H29" s="169">
        <f t="shared" si="17"/>
        <v>8603.0386821167594</v>
      </c>
      <c r="J29" s="166"/>
      <c r="K29" s="169"/>
      <c r="L29" s="169"/>
      <c r="M29" s="169"/>
      <c r="N29" s="169"/>
      <c r="O29" s="169"/>
    </row>
  </sheetData>
  <mergeCells count="6">
    <mergeCell ref="A9:A17"/>
    <mergeCell ref="K19:O19"/>
    <mergeCell ref="D6:H6"/>
    <mergeCell ref="J6:O6"/>
    <mergeCell ref="D7:H7"/>
    <mergeCell ref="J7:O7"/>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3"/>
  <sheetViews>
    <sheetView showGridLines="0" workbookViewId="0">
      <selection activeCell="B36" sqref="B36"/>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0" t="s">
        <v>46</v>
      </c>
      <c r="C2" s="21"/>
      <c r="D2" s="21"/>
      <c r="E2" s="21"/>
      <c r="F2" s="21"/>
      <c r="G2" s="21"/>
      <c r="H2" s="21"/>
      <c r="I2" s="21"/>
    </row>
    <row r="3" spans="2:9" x14ac:dyDescent="0.25">
      <c r="B3" s="1"/>
      <c r="C3" s="1"/>
      <c r="D3" s="1"/>
      <c r="E3" s="1"/>
      <c r="F3" s="1"/>
      <c r="G3" s="1"/>
      <c r="H3" s="1"/>
      <c r="I3" s="1"/>
    </row>
    <row r="4" spans="2:9" x14ac:dyDescent="0.25">
      <c r="B4" s="70" t="s">
        <v>76</v>
      </c>
      <c r="C4" s="70" t="s">
        <v>3</v>
      </c>
      <c r="D4" s="43" t="s">
        <v>54</v>
      </c>
      <c r="E4" s="43" t="s">
        <v>55</v>
      </c>
      <c r="F4" s="43" t="s">
        <v>56</v>
      </c>
      <c r="G4" s="43" t="s">
        <v>77</v>
      </c>
      <c r="H4" s="43" t="s">
        <v>57</v>
      </c>
      <c r="I4" s="71" t="s">
        <v>1</v>
      </c>
    </row>
    <row r="5" spans="2:9" x14ac:dyDescent="0.25">
      <c r="B5" s="51" t="s">
        <v>82</v>
      </c>
      <c r="C5" s="3" t="str">
        <f>'AER Summary'!$C$3</f>
        <v>Illegal Connection</v>
      </c>
      <c r="D5" s="23">
        <f>'Forecast by year'!D29</f>
        <v>9571.9326665742046</v>
      </c>
      <c r="E5" s="23">
        <f>'Forecast by year'!E29</f>
        <v>9189.0553599112372</v>
      </c>
      <c r="F5" s="23">
        <f>'Forecast by year'!F29</f>
        <v>8902.9614927598977</v>
      </c>
      <c r="G5" s="23">
        <f>'Forecast by year'!G29</f>
        <v>8713.1198847469932</v>
      </c>
      <c r="H5" s="23">
        <f>'Forecast by year'!H29</f>
        <v>8603.0386821167594</v>
      </c>
      <c r="I5" s="149">
        <f>SUM(D5:H5)</f>
        <v>44980.108086109089</v>
      </c>
    </row>
    <row r="6" spans="2:9" x14ac:dyDescent="0.25">
      <c r="B6" s="13" t="s">
        <v>1</v>
      </c>
      <c r="C6" s="13"/>
      <c r="D6" s="79">
        <f>SUM(D5:D5)</f>
        <v>9571.9326665742046</v>
      </c>
      <c r="E6" s="79">
        <f>SUM(E5:E5)</f>
        <v>9189.0553599112372</v>
      </c>
      <c r="F6" s="79">
        <f>SUM(F5:F5)</f>
        <v>8902.9614927598977</v>
      </c>
      <c r="G6" s="79">
        <f>SUM(G5:G5)</f>
        <v>8713.1198847469932</v>
      </c>
      <c r="H6" s="79">
        <f>SUM(H5:H5)</f>
        <v>8603.0386821167594</v>
      </c>
      <c r="I6" s="79">
        <f>SUM(I5:I5)</f>
        <v>44980.108086109089</v>
      </c>
    </row>
    <row r="7" spans="2:9" x14ac:dyDescent="0.25">
      <c r="B7" s="1"/>
      <c r="C7" s="1"/>
      <c r="D7" s="1"/>
      <c r="E7" s="1"/>
      <c r="F7" s="1"/>
      <c r="G7" s="1"/>
      <c r="H7" s="1"/>
      <c r="I7" s="1"/>
    </row>
    <row r="8" spans="2:9" x14ac:dyDescent="0.25">
      <c r="B8" s="20" t="s">
        <v>26</v>
      </c>
      <c r="C8" s="21"/>
      <c r="D8" s="21"/>
      <c r="E8" s="21"/>
      <c r="F8" s="21"/>
      <c r="G8" s="21"/>
      <c r="H8" s="21"/>
      <c r="I8" s="21"/>
    </row>
    <row r="9" spans="2:9" x14ac:dyDescent="0.25">
      <c r="B9" s="1"/>
      <c r="C9" s="1"/>
      <c r="D9" s="1"/>
      <c r="E9" s="1"/>
      <c r="F9" s="1"/>
      <c r="G9" s="1"/>
      <c r="H9" s="1"/>
      <c r="I9" s="1"/>
    </row>
    <row r="10" spans="2:9" x14ac:dyDescent="0.25">
      <c r="B10" s="70" t="s">
        <v>76</v>
      </c>
      <c r="C10" s="70" t="s">
        <v>3</v>
      </c>
      <c r="D10" s="43" t="s">
        <v>54</v>
      </c>
      <c r="E10" s="43" t="s">
        <v>55</v>
      </c>
      <c r="F10" s="43" t="s">
        <v>56</v>
      </c>
      <c r="G10" s="43" t="s">
        <v>77</v>
      </c>
      <c r="H10" s="43" t="s">
        <v>57</v>
      </c>
      <c r="I10" s="71" t="s">
        <v>1</v>
      </c>
    </row>
    <row r="11" spans="2:9" x14ac:dyDescent="0.25">
      <c r="B11" s="51" t="s">
        <v>82</v>
      </c>
      <c r="C11" s="3" t="s">
        <v>83</v>
      </c>
      <c r="D11" s="53">
        <v>45</v>
      </c>
      <c r="E11" s="53">
        <f>D11-(D11*4%)</f>
        <v>43.2</v>
      </c>
      <c r="F11" s="53">
        <f t="shared" ref="F11:H11" si="0">E11-(E11*4%)</f>
        <v>41.472000000000001</v>
      </c>
      <c r="G11" s="53">
        <f t="shared" si="0"/>
        <v>39.813119999999998</v>
      </c>
      <c r="H11" s="53">
        <f t="shared" si="0"/>
        <v>38.220595199999998</v>
      </c>
      <c r="I11" s="133">
        <f>SUM(D11:H11)</f>
        <v>207.70571519999999</v>
      </c>
    </row>
    <row r="12" spans="2:9" x14ac:dyDescent="0.25">
      <c r="B12" s="13" t="s">
        <v>16</v>
      </c>
      <c r="C12" s="13"/>
      <c r="D12" s="74">
        <f>SUM(D11:D11)</f>
        <v>45</v>
      </c>
      <c r="E12" s="74">
        <f>SUM(E11:E11)</f>
        <v>43.2</v>
      </c>
      <c r="F12" s="74">
        <f>SUM(F11:F11)</f>
        <v>41.472000000000001</v>
      </c>
      <c r="G12" s="74">
        <f>SUM(G11:G11)</f>
        <v>39.813119999999998</v>
      </c>
      <c r="H12" s="74">
        <f>SUM(H11:H11)</f>
        <v>38.220595199999998</v>
      </c>
      <c r="I12" s="74">
        <f>SUM(I11:I11)</f>
        <v>207.70571519999999</v>
      </c>
    </row>
    <row r="13" spans="2:9" x14ac:dyDescent="0.25">
      <c r="B13" s="1"/>
      <c r="C13" s="1"/>
      <c r="D13" s="7"/>
      <c r="E13" s="7"/>
      <c r="F13" s="7"/>
      <c r="G13" s="7"/>
      <c r="H13" s="7"/>
      <c r="I13" s="7"/>
    </row>
    <row r="14" spans="2:9" x14ac:dyDescent="0.25">
      <c r="B14" s="8" t="s">
        <v>6</v>
      </c>
      <c r="C14" s="1"/>
      <c r="D14" s="7"/>
      <c r="E14" s="7"/>
      <c r="F14" s="7"/>
      <c r="G14" s="7"/>
      <c r="H14" s="7"/>
      <c r="I14" s="7"/>
    </row>
    <row r="15" spans="2:9" x14ac:dyDescent="0.25">
      <c r="B15" s="220" t="s">
        <v>97</v>
      </c>
      <c r="C15" s="220"/>
      <c r="D15" s="220"/>
      <c r="E15" s="220"/>
      <c r="F15" s="220"/>
      <c r="G15" s="220"/>
      <c r="H15" s="220"/>
      <c r="I15" s="220"/>
    </row>
    <row r="16" spans="2:9" x14ac:dyDescent="0.25">
      <c r="B16" s="221"/>
      <c r="C16" s="221"/>
      <c r="D16" s="221"/>
      <c r="E16" s="221"/>
      <c r="F16" s="221"/>
      <c r="G16" s="221"/>
      <c r="H16" s="221"/>
      <c r="I16" s="221"/>
    </row>
    <row r="17" spans="2:9" x14ac:dyDescent="0.25">
      <c r="B17" s="1"/>
      <c r="C17" s="1"/>
      <c r="D17" s="7"/>
      <c r="E17" s="7"/>
      <c r="F17" s="7"/>
      <c r="G17" s="7"/>
      <c r="H17" s="7"/>
      <c r="I17" s="7"/>
    </row>
    <row r="18" spans="2:9" x14ac:dyDescent="0.25">
      <c r="B18" s="20" t="s">
        <v>27</v>
      </c>
      <c r="C18" s="21"/>
      <c r="D18" s="21"/>
      <c r="E18" s="21"/>
      <c r="F18" s="21"/>
      <c r="G18" s="21"/>
      <c r="H18" s="21"/>
      <c r="I18" s="21"/>
    </row>
    <row r="19" spans="2:9" x14ac:dyDescent="0.25">
      <c r="B19" s="9" t="s">
        <v>25</v>
      </c>
      <c r="C19" s="10"/>
      <c r="D19" s="10"/>
      <c r="E19" s="10"/>
      <c r="F19" s="10"/>
      <c r="G19" s="10"/>
      <c r="H19" s="10"/>
      <c r="I19" s="10"/>
    </row>
    <row r="20" spans="2:9" x14ac:dyDescent="0.25">
      <c r="B20" s="223" t="s">
        <v>146</v>
      </c>
      <c r="C20" s="207"/>
      <c r="D20" s="207"/>
      <c r="E20" s="207"/>
      <c r="F20" s="207"/>
      <c r="G20" s="207"/>
      <c r="H20" s="207"/>
      <c r="I20" s="207"/>
    </row>
    <row r="21" spans="2:9" x14ac:dyDescent="0.25">
      <c r="B21" s="209"/>
      <c r="C21" s="209"/>
      <c r="D21" s="209"/>
      <c r="E21" s="209"/>
      <c r="F21" s="209"/>
      <c r="G21" s="209"/>
      <c r="H21" s="209"/>
      <c r="I21" s="209"/>
    </row>
    <row r="22" spans="2:9" x14ac:dyDescent="0.25">
      <c r="B22" s="11"/>
      <c r="C22" s="12"/>
      <c r="D22" s="12"/>
      <c r="E22" s="12"/>
      <c r="F22" s="12"/>
      <c r="G22" s="12"/>
      <c r="H22" s="12"/>
      <c r="I22" s="12"/>
    </row>
    <row r="23" spans="2:9" x14ac:dyDescent="0.25">
      <c r="B23" s="1"/>
      <c r="C23" s="1"/>
      <c r="D23" s="1"/>
      <c r="E23" s="1"/>
      <c r="F23" s="1"/>
      <c r="G23" s="1"/>
      <c r="H23" s="1"/>
      <c r="I23" s="1"/>
    </row>
    <row r="24" spans="2:9" x14ac:dyDescent="0.25">
      <c r="B24" s="25" t="s">
        <v>44</v>
      </c>
      <c r="C24" s="26"/>
      <c r="D24" s="26"/>
      <c r="E24" s="26"/>
      <c r="F24" s="26"/>
      <c r="G24" s="26"/>
      <c r="H24" s="26"/>
      <c r="I24" s="26"/>
    </row>
    <row r="25" spans="2:9" x14ac:dyDescent="0.25">
      <c r="B25" s="2" t="s">
        <v>19</v>
      </c>
      <c r="C25" s="13" t="s">
        <v>3</v>
      </c>
      <c r="D25" s="44" t="s">
        <v>54</v>
      </c>
      <c r="E25" s="44" t="s">
        <v>55</v>
      </c>
      <c r="F25" s="44" t="s">
        <v>56</v>
      </c>
      <c r="G25" s="44" t="s">
        <v>77</v>
      </c>
      <c r="H25" s="44" t="s">
        <v>57</v>
      </c>
      <c r="I25" s="14" t="s">
        <v>1</v>
      </c>
    </row>
    <row r="26" spans="2:9" x14ac:dyDescent="0.25">
      <c r="B26" s="151" t="s">
        <v>115</v>
      </c>
      <c r="C26" s="3" t="s">
        <v>116</v>
      </c>
      <c r="D26" s="52">
        <f>'Forecast by year'!D9</f>
        <v>4646.7268929065249</v>
      </c>
      <c r="E26" s="52">
        <f>'Forecast by year'!E9</f>
        <v>4460.8578171902636</v>
      </c>
      <c r="F26" s="52">
        <f>'Forecast by year'!F9</f>
        <v>4329.5301630521817</v>
      </c>
      <c r="G26" s="52">
        <f>'Forecast by year'!G9</f>
        <v>4252.4936205925478</v>
      </c>
      <c r="H26" s="52">
        <f>'Forecast by year'!H9</f>
        <v>4220.2668201365232</v>
      </c>
      <c r="I26" s="132">
        <f>SUM(D26:H26)</f>
        <v>21909.875313878041</v>
      </c>
    </row>
    <row r="27" spans="2:9" x14ac:dyDescent="0.25">
      <c r="B27" s="151" t="s">
        <v>117</v>
      </c>
      <c r="C27" s="5"/>
      <c r="D27" s="52">
        <f>'Forecast by year'!D10</f>
        <v>887.95963297558433</v>
      </c>
      <c r="E27" s="52">
        <f>'Forecast by year'!E10</f>
        <v>852.44124765656102</v>
      </c>
      <c r="F27" s="52">
        <f>'Forecast by year'!F10</f>
        <v>818.3435977502985</v>
      </c>
      <c r="G27" s="52">
        <f>'Forecast by year'!G10</f>
        <v>785.60985384028652</v>
      </c>
      <c r="H27" s="52">
        <f>'Forecast by year'!H10</f>
        <v>754.18545968667502</v>
      </c>
      <c r="I27" s="132">
        <f t="shared" ref="I27:I32" si="1">SUM(D27:H27)</f>
        <v>4098.5397919094057</v>
      </c>
    </row>
    <row r="28" spans="2:9" x14ac:dyDescent="0.25">
      <c r="B28" s="151" t="s">
        <v>118</v>
      </c>
      <c r="C28" s="3"/>
      <c r="D28" s="52">
        <f>'Forecast by year'!D11</f>
        <v>0</v>
      </c>
      <c r="E28" s="52">
        <f>'Forecast by year'!E11</f>
        <v>0</v>
      </c>
      <c r="F28" s="52">
        <f>'Forecast by year'!F11</f>
        <v>0</v>
      </c>
      <c r="G28" s="52">
        <f>'Forecast by year'!G11</f>
        <v>0</v>
      </c>
      <c r="H28" s="52">
        <f>'Forecast by year'!H11</f>
        <v>0</v>
      </c>
      <c r="I28" s="132">
        <f t="shared" si="1"/>
        <v>0</v>
      </c>
    </row>
    <row r="29" spans="2:9" s="155" customFormat="1" x14ac:dyDescent="0.25">
      <c r="B29" s="152" t="s">
        <v>119</v>
      </c>
      <c r="C29" s="153"/>
      <c r="D29" s="154">
        <f>'Forecast by year'!D12</f>
        <v>5534.686525882109</v>
      </c>
      <c r="E29" s="154">
        <f>'Forecast by year'!E12</f>
        <v>5313.2990648468249</v>
      </c>
      <c r="F29" s="154">
        <f>'Forecast by year'!F12</f>
        <v>5147.8737608024803</v>
      </c>
      <c r="G29" s="154">
        <f>'Forecast by year'!G12</f>
        <v>5038.1034744328344</v>
      </c>
      <c r="H29" s="154">
        <f>'Forecast by year'!H12</f>
        <v>4974.4522798231983</v>
      </c>
      <c r="I29" s="132">
        <f t="shared" si="1"/>
        <v>26008.415105787448</v>
      </c>
    </row>
    <row r="30" spans="2:9" x14ac:dyDescent="0.25">
      <c r="B30" s="4" t="s">
        <v>112</v>
      </c>
      <c r="C30" s="3"/>
      <c r="D30" s="52">
        <f>'Forecast by year'!D13</f>
        <v>2578.7577388117206</v>
      </c>
      <c r="E30" s="52">
        <f>'Forecast by year'!E13</f>
        <v>2475.6074292592516</v>
      </c>
      <c r="F30" s="52">
        <f>'Forecast by year'!F13</f>
        <v>2398.5313778867408</v>
      </c>
      <c r="G30" s="52">
        <f>'Forecast by year'!G13</f>
        <v>2347.3864803133074</v>
      </c>
      <c r="H30" s="52">
        <f>'Forecast by year'!H13</f>
        <v>2317.7296948898452</v>
      </c>
      <c r="I30" s="132">
        <f t="shared" si="1"/>
        <v>12118.012721160865</v>
      </c>
    </row>
    <row r="31" spans="2:9" x14ac:dyDescent="0.25">
      <c r="B31" s="4" t="s">
        <v>113</v>
      </c>
      <c r="C31" s="3"/>
      <c r="D31" s="52">
        <f>'Forecast by year'!D14</f>
        <v>887.63965941348977</v>
      </c>
      <c r="E31" s="52">
        <f>'Forecast by year'!E14</f>
        <v>852.13407303695021</v>
      </c>
      <c r="F31" s="52">
        <f>'Forecast by year'!F14</f>
        <v>825.60356225668659</v>
      </c>
      <c r="G31" s="52">
        <f>'Forecast by year'!G14</f>
        <v>807.99886881086502</v>
      </c>
      <c r="H31" s="52">
        <f>'Forecast by year'!H14</f>
        <v>797.79064392941063</v>
      </c>
      <c r="I31" s="132">
        <f t="shared" si="1"/>
        <v>4171.1668074474019</v>
      </c>
    </row>
    <row r="32" spans="2:9" x14ac:dyDescent="0.25">
      <c r="B32" s="4" t="s">
        <v>120</v>
      </c>
      <c r="C32" s="156"/>
      <c r="D32" s="52">
        <f>'Forecast by year'!D15</f>
        <v>570.84874246688628</v>
      </c>
      <c r="E32" s="52">
        <f>'Forecast by year'!E15</f>
        <v>548.01479276821078</v>
      </c>
      <c r="F32" s="52">
        <f>'Forecast by year'!F15</f>
        <v>530.95279181398962</v>
      </c>
      <c r="G32" s="52">
        <f>'Forecast by year'!G15</f>
        <v>519.63106118998542</v>
      </c>
      <c r="H32" s="52">
        <f>'Forecast by year'!H15</f>
        <v>513.06606347430454</v>
      </c>
      <c r="I32" s="132">
        <f t="shared" si="1"/>
        <v>2682.5134517133765</v>
      </c>
    </row>
    <row r="33" spans="2:9" x14ac:dyDescent="0.25">
      <c r="B33" s="16" t="s">
        <v>1</v>
      </c>
      <c r="C33" s="17"/>
      <c r="D33" s="18">
        <f>SUM(D29:D32)</f>
        <v>9571.9326665742046</v>
      </c>
      <c r="E33" s="18">
        <f t="shared" ref="E33:H33" si="2">SUM(E29:E32)</f>
        <v>9189.0553599112372</v>
      </c>
      <c r="F33" s="18">
        <f t="shared" si="2"/>
        <v>8902.9614927598977</v>
      </c>
      <c r="G33" s="18">
        <f t="shared" si="2"/>
        <v>8713.1198847469932</v>
      </c>
      <c r="H33" s="18">
        <f t="shared" si="2"/>
        <v>8603.0386821167594</v>
      </c>
      <c r="I33" s="18">
        <f>SUM(I29:I32)</f>
        <v>44980.108086109089</v>
      </c>
    </row>
  </sheetData>
  <mergeCells count="2">
    <mergeCell ref="B15:I16"/>
    <mergeCell ref="B20:I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2018-04-18T01:59:38Z</dcterms:modified>
</cp:coreProperties>
</file>