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3_ Inspection Services - Private &amp; ASPs\"/>
    </mc:Choice>
  </mc:AlternateContent>
  <xr:revisionPtr revIDLastSave="0" documentId="13_ncr:1_{874A2A75-8D38-4198-B235-7D132F2B6897}" xr6:coauthVersionLast="28" xr6:coauthVersionMax="28" xr10:uidLastSave="{00000000-0000-0000-0000-000000000000}"/>
  <bookViews>
    <workbookView xWindow="120" yWindow="15" windowWidth="19440" windowHeight="1131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J9" i="11"/>
  <c r="I9" i="11"/>
  <c r="J8" i="11"/>
  <c r="I8" i="11"/>
  <c r="J7" i="11"/>
  <c r="I7" i="11"/>
  <c r="C45" i="17" l="1"/>
  <c r="D45" i="17" s="1"/>
  <c r="E45" i="17" s="1"/>
  <c r="F45" i="17" s="1"/>
  <c r="G45" i="17" s="1"/>
  <c r="H45" i="17" s="1"/>
  <c r="C44" i="17"/>
  <c r="D44" i="17" s="1"/>
  <c r="E44" i="17" s="1"/>
  <c r="F44" i="17" s="1"/>
  <c r="G44" i="17" s="1"/>
  <c r="H44" i="17" s="1"/>
  <c r="C33" i="17"/>
  <c r="D33" i="17" s="1"/>
  <c r="E33" i="17" s="1"/>
  <c r="F33" i="17" s="1"/>
  <c r="G33" i="17" s="1"/>
  <c r="H33" i="17" s="1"/>
  <c r="C32" i="17"/>
  <c r="D32" i="17" s="1"/>
  <c r="E32" i="17" s="1"/>
  <c r="F32" i="17" s="1"/>
  <c r="G32" i="17" s="1"/>
  <c r="H32" i="17" s="1"/>
  <c r="C21" i="17"/>
  <c r="E51" i="17"/>
  <c r="F51" i="17"/>
  <c r="G51" i="17"/>
  <c r="H51" i="17"/>
  <c r="D51" i="17"/>
  <c r="E39" i="17"/>
  <c r="F39" i="17"/>
  <c r="G39" i="17"/>
  <c r="H39" i="17"/>
  <c r="D39" i="17"/>
  <c r="E27" i="17"/>
  <c r="F27" i="17"/>
  <c r="G27" i="17"/>
  <c r="H27" i="17"/>
  <c r="D27" i="17"/>
  <c r="K45" i="17"/>
  <c r="L45" i="17" s="1"/>
  <c r="M45" i="17" s="1"/>
  <c r="N45" i="17" s="1"/>
  <c r="O45" i="17" s="1"/>
  <c r="K44" i="17"/>
  <c r="L44" i="17" s="1"/>
  <c r="M44" i="17" s="1"/>
  <c r="N44" i="17" s="1"/>
  <c r="O44" i="17" s="1"/>
  <c r="K33" i="17"/>
  <c r="L33" i="17" s="1"/>
  <c r="M33" i="17" s="1"/>
  <c r="N33" i="17" s="1"/>
  <c r="O33" i="17" s="1"/>
  <c r="K32" i="17"/>
  <c r="L32" i="17" s="1"/>
  <c r="M32" i="17" s="1"/>
  <c r="N32" i="17" s="1"/>
  <c r="O32" i="17" s="1"/>
  <c r="K21" i="17"/>
  <c r="L21" i="17" s="1"/>
  <c r="M21" i="17" s="1"/>
  <c r="N21" i="17" s="1"/>
  <c r="O21" i="17" s="1"/>
  <c r="D21" i="17"/>
  <c r="K20" i="17"/>
  <c r="L20" i="17" s="1"/>
  <c r="M20" i="17" s="1"/>
  <c r="N20" i="17" s="1"/>
  <c r="O20" i="17" s="1"/>
  <c r="O5" i="17"/>
  <c r="L5" i="17"/>
  <c r="K5" i="17"/>
  <c r="O1" i="17"/>
  <c r="N1" i="17"/>
  <c r="M1" i="17"/>
  <c r="L1" i="17"/>
  <c r="K1" i="17"/>
  <c r="N9" i="11"/>
  <c r="C43" i="17"/>
  <c r="N8" i="11"/>
  <c r="C20" i="17"/>
  <c r="D20" i="17" s="1"/>
  <c r="C46" i="17" l="1"/>
  <c r="C34" i="17"/>
  <c r="N7" i="11"/>
  <c r="C19" i="17"/>
  <c r="C31" i="17"/>
  <c r="D31" i="17" s="1"/>
  <c r="E31" i="17" s="1"/>
  <c r="D9" i="17"/>
  <c r="D32" i="16" s="1"/>
  <c r="D10" i="17"/>
  <c r="D33" i="16" s="1"/>
  <c r="D19" i="17"/>
  <c r="E19" i="17" s="1"/>
  <c r="K43" i="17"/>
  <c r="K46" i="17" s="1"/>
  <c r="E20" i="17"/>
  <c r="E9" i="17" s="1"/>
  <c r="E32" i="16" s="1"/>
  <c r="E21" i="17"/>
  <c r="E10" i="17" s="1"/>
  <c r="E33" i="16" s="1"/>
  <c r="K31" i="17"/>
  <c r="N5" i="17"/>
  <c r="K19" i="17"/>
  <c r="M5" i="17"/>
  <c r="D43" i="17"/>
  <c r="I15" i="13"/>
  <c r="I16" i="13"/>
  <c r="I14" i="13"/>
  <c r="G17" i="13"/>
  <c r="H17" i="13"/>
  <c r="I7" i="13"/>
  <c r="I8" i="13"/>
  <c r="I9" i="13"/>
  <c r="I6" i="13"/>
  <c r="G10" i="13"/>
  <c r="H10" i="13"/>
  <c r="I14" i="15"/>
  <c r="I13" i="15"/>
  <c r="G15" i="15"/>
  <c r="H15" i="15"/>
  <c r="I5" i="15"/>
  <c r="I6" i="15"/>
  <c r="I7" i="15"/>
  <c r="I8" i="15"/>
  <c r="I4" i="15"/>
  <c r="G9" i="15"/>
  <c r="H9" i="15"/>
  <c r="D22" i="17" l="1"/>
  <c r="D34" i="17"/>
  <c r="C22" i="17"/>
  <c r="D8" i="17"/>
  <c r="D31" i="16" s="1"/>
  <c r="L43" i="17"/>
  <c r="L46" i="17" s="1"/>
  <c r="D46" i="17"/>
  <c r="E43" i="17"/>
  <c r="E8" i="17" s="1"/>
  <c r="E31" i="16" s="1"/>
  <c r="E22" i="17"/>
  <c r="F19" i="17"/>
  <c r="K34" i="17"/>
  <c r="L31" i="17"/>
  <c r="L19" i="17"/>
  <c r="K22" i="17"/>
  <c r="E34" i="17"/>
  <c r="F31" i="17"/>
  <c r="F20" i="17"/>
  <c r="F9" i="17" s="1"/>
  <c r="F32" i="16" s="1"/>
  <c r="F21" i="17"/>
  <c r="F10" i="17" s="1"/>
  <c r="F33" i="16" s="1"/>
  <c r="I14" i="16"/>
  <c r="I15" i="16"/>
  <c r="I13" i="16"/>
  <c r="G16" i="16"/>
  <c r="F58" i="8" s="1"/>
  <c r="D11" i="17" l="1"/>
  <c r="D34" i="16" s="1"/>
  <c r="C42" i="8" s="1"/>
  <c r="M43" i="17"/>
  <c r="M46" i="17" s="1"/>
  <c r="G21" i="17"/>
  <c r="G10" i="17" s="1"/>
  <c r="G33" i="16" s="1"/>
  <c r="M31" i="17"/>
  <c r="L34" i="17"/>
  <c r="G20" i="17"/>
  <c r="G9" i="17" s="1"/>
  <c r="G32" i="16" s="1"/>
  <c r="F22" i="17"/>
  <c r="G19" i="17"/>
  <c r="F34" i="17"/>
  <c r="G31" i="17"/>
  <c r="L22" i="17"/>
  <c r="M19" i="17"/>
  <c r="E46" i="17"/>
  <c r="E11" i="17" s="1"/>
  <c r="E34" i="16" s="1"/>
  <c r="F43" i="17"/>
  <c r="F8" i="17" s="1"/>
  <c r="F31" i="16" s="1"/>
  <c r="G8" i="11"/>
  <c r="G9" i="11"/>
  <c r="G7" i="11"/>
  <c r="N43" i="17" l="1"/>
  <c r="O43" i="17" s="1"/>
  <c r="O46" i="17" s="1"/>
  <c r="D42" i="8"/>
  <c r="N19" i="17"/>
  <c r="M22" i="17"/>
  <c r="N46" i="17"/>
  <c r="H31" i="17"/>
  <c r="H34" i="17" s="1"/>
  <c r="G34" i="17"/>
  <c r="F46" i="17"/>
  <c r="F11" i="17" s="1"/>
  <c r="F34" i="16" s="1"/>
  <c r="E42" i="8" s="1"/>
  <c r="G43" i="17"/>
  <c r="G8" i="17" s="1"/>
  <c r="G31" i="16" s="1"/>
  <c r="H20" i="17"/>
  <c r="H9" i="17" s="1"/>
  <c r="H32" i="16" s="1"/>
  <c r="I32" i="16" s="1"/>
  <c r="N31" i="17"/>
  <c r="M34" i="17"/>
  <c r="G22" i="17"/>
  <c r="H19" i="17"/>
  <c r="H21" i="17"/>
  <c r="H10" i="17" s="1"/>
  <c r="H33" i="16" s="1"/>
  <c r="I33" i="16" s="1"/>
  <c r="H16" i="16"/>
  <c r="G58" i="8" s="1"/>
  <c r="N22" i="17" l="1"/>
  <c r="O19" i="17"/>
  <c r="O22" i="17" s="1"/>
  <c r="H22" i="17"/>
  <c r="O31" i="17"/>
  <c r="O34" i="17" s="1"/>
  <c r="N34" i="17"/>
  <c r="G46" i="17"/>
  <c r="G11" i="17" s="1"/>
  <c r="G34" i="16" s="1"/>
  <c r="H43" i="17"/>
  <c r="H46" i="17" s="1"/>
  <c r="F42" i="8" l="1"/>
  <c r="H11" i="17"/>
  <c r="H34" i="16" s="1"/>
  <c r="G42" i="8" s="1"/>
  <c r="H8" i="17"/>
  <c r="H31" i="16" s="1"/>
  <c r="I31" i="16" s="1"/>
  <c r="F15" i="15"/>
  <c r="E15" i="15"/>
  <c r="D15" i="15"/>
  <c r="I34" i="16" l="1"/>
  <c r="I15" i="15"/>
  <c r="E9" i="15"/>
  <c r="D9" i="15"/>
  <c r="F16" i="16"/>
  <c r="E58" i="8" s="1"/>
  <c r="E16" i="16"/>
  <c r="D58" i="8" s="1"/>
  <c r="D16" i="16"/>
  <c r="C58" i="8" s="1"/>
  <c r="I16" i="16"/>
  <c r="F17" i="13"/>
  <c r="E17" i="13"/>
  <c r="D17" i="13"/>
  <c r="F10" i="13"/>
  <c r="E10" i="13"/>
  <c r="D10" i="13"/>
  <c r="H58" i="8" l="1"/>
  <c r="I10" i="13"/>
  <c r="I17" i="13"/>
  <c r="F9" i="15"/>
  <c r="I9" i="15" l="1"/>
  <c r="D3" i="9" l="1"/>
  <c r="H42" i="8" l="1"/>
  <c r="E4" i="17" l="1"/>
  <c r="P7" i="11"/>
  <c r="C24" i="17" s="1"/>
  <c r="G4" i="17"/>
  <c r="P9" i="11"/>
  <c r="C48" i="17" s="1"/>
  <c r="H4" i="17"/>
  <c r="D4" i="17"/>
  <c r="P8" i="11"/>
  <c r="F4" i="17"/>
  <c r="M4" i="17" l="1"/>
  <c r="F36" i="17"/>
  <c r="F24" i="17"/>
  <c r="F48" i="17"/>
  <c r="N4" i="17"/>
  <c r="G36" i="17"/>
  <c r="G24" i="17"/>
  <c r="G48" i="17"/>
  <c r="K4" i="17"/>
  <c r="D24" i="17"/>
  <c r="D36" i="17"/>
  <c r="D48" i="17"/>
  <c r="O4" i="17"/>
  <c r="H36" i="17"/>
  <c r="H24" i="17"/>
  <c r="H48" i="17"/>
  <c r="L4" i="17"/>
  <c r="E36" i="17"/>
  <c r="E24" i="17"/>
  <c r="E48" i="17"/>
  <c r="H13" i="17" l="1"/>
  <c r="H36" i="16" s="1"/>
  <c r="E13" i="17"/>
  <c r="E36" i="16" s="1"/>
  <c r="D13" i="17"/>
  <c r="D36" i="16" s="1"/>
  <c r="G13" i="17"/>
  <c r="G36" i="16" s="1"/>
  <c r="F13" i="17"/>
  <c r="F36" i="16" s="1"/>
  <c r="L48" i="17"/>
  <c r="L36" i="17"/>
  <c r="L24" i="17"/>
  <c r="O48" i="17"/>
  <c r="O24" i="17"/>
  <c r="O36" i="17"/>
  <c r="K48" i="17"/>
  <c r="K24" i="17"/>
  <c r="K36" i="17"/>
  <c r="N48" i="17"/>
  <c r="N24" i="17"/>
  <c r="N36" i="17"/>
  <c r="M48" i="17"/>
  <c r="M36" i="17"/>
  <c r="M24" i="17"/>
  <c r="I36" i="16" l="1"/>
  <c r="F3" i="17"/>
  <c r="H3" i="17"/>
  <c r="G3" i="17"/>
  <c r="O9" i="11"/>
  <c r="E3" i="17"/>
  <c r="O7" i="11"/>
  <c r="D3" i="17"/>
  <c r="O8" i="11"/>
  <c r="Q8" i="11" l="1"/>
  <c r="R8" i="11" s="1"/>
  <c r="C35" i="17"/>
  <c r="Q9" i="11"/>
  <c r="C49" i="17" s="1"/>
  <c r="C47" i="17"/>
  <c r="N3" i="17"/>
  <c r="G23" i="17"/>
  <c r="G47" i="17"/>
  <c r="G49" i="17" s="1"/>
  <c r="G50" i="17" s="1"/>
  <c r="G52" i="17" s="1"/>
  <c r="G7" i="16" s="1"/>
  <c r="G35" i="17"/>
  <c r="G37" i="17" s="1"/>
  <c r="G38" i="17" s="1"/>
  <c r="G40" i="17" s="1"/>
  <c r="G6" i="16" s="1"/>
  <c r="Q7" i="11"/>
  <c r="C25" i="17" s="1"/>
  <c r="C23" i="17"/>
  <c r="O3" i="17"/>
  <c r="H23" i="17"/>
  <c r="H47" i="17"/>
  <c r="H49" i="17" s="1"/>
  <c r="H50" i="17" s="1"/>
  <c r="H52" i="17" s="1"/>
  <c r="H7" i="16" s="1"/>
  <c r="H35" i="17"/>
  <c r="H37" i="17" s="1"/>
  <c r="H38" i="17" s="1"/>
  <c r="H40" i="17" s="1"/>
  <c r="H6" i="16" s="1"/>
  <c r="D35" i="17"/>
  <c r="D37" i="17" s="1"/>
  <c r="D38" i="17" s="1"/>
  <c r="D40" i="17" s="1"/>
  <c r="D6" i="16" s="1"/>
  <c r="D47" i="17"/>
  <c r="D49" i="17" s="1"/>
  <c r="D50" i="17" s="1"/>
  <c r="D52" i="17" s="1"/>
  <c r="D7" i="16" s="1"/>
  <c r="D23" i="17"/>
  <c r="K3" i="17"/>
  <c r="E35" i="17"/>
  <c r="E37" i="17" s="1"/>
  <c r="E38" i="17" s="1"/>
  <c r="E40" i="17" s="1"/>
  <c r="E6" i="16" s="1"/>
  <c r="E47" i="17"/>
  <c r="E49" i="17" s="1"/>
  <c r="E50" i="17" s="1"/>
  <c r="E52" i="17" s="1"/>
  <c r="E7" i="16" s="1"/>
  <c r="E23" i="17"/>
  <c r="L3" i="17"/>
  <c r="F35" i="17"/>
  <c r="F37" i="17" s="1"/>
  <c r="F38" i="17" s="1"/>
  <c r="F40" i="17" s="1"/>
  <c r="F6" i="16" s="1"/>
  <c r="F23" i="17"/>
  <c r="M3" i="17"/>
  <c r="F47" i="17"/>
  <c r="F49" i="17" s="1"/>
  <c r="F50" i="17" s="1"/>
  <c r="F52" i="17" s="1"/>
  <c r="F7" i="16" s="1"/>
  <c r="R9" i="11" l="1"/>
  <c r="C50" i="17" s="1"/>
  <c r="F12" i="17"/>
  <c r="F35" i="16" s="1"/>
  <c r="F25" i="17"/>
  <c r="M23" i="17"/>
  <c r="M25" i="17" s="1"/>
  <c r="M26" i="17" s="1"/>
  <c r="M35" i="17"/>
  <c r="M37" i="17" s="1"/>
  <c r="M38" i="17" s="1"/>
  <c r="M47" i="17"/>
  <c r="M49" i="17" s="1"/>
  <c r="M50" i="17" s="1"/>
  <c r="E25" i="17"/>
  <c r="E14" i="17" s="1"/>
  <c r="E37" i="16" s="1"/>
  <c r="E12" i="17"/>
  <c r="E35" i="16" s="1"/>
  <c r="D12" i="17"/>
  <c r="D35" i="16" s="1"/>
  <c r="D25" i="17"/>
  <c r="G12" i="17"/>
  <c r="G35" i="16" s="1"/>
  <c r="G25" i="17"/>
  <c r="H25" i="17"/>
  <c r="H12" i="17"/>
  <c r="H35" i="16" s="1"/>
  <c r="N47" i="17"/>
  <c r="N49" i="17" s="1"/>
  <c r="N50" i="17" s="1"/>
  <c r="N23" i="17"/>
  <c r="N25" i="17" s="1"/>
  <c r="N26" i="17" s="1"/>
  <c r="N35" i="17"/>
  <c r="N37" i="17" s="1"/>
  <c r="N38" i="17" s="1"/>
  <c r="I6" i="16"/>
  <c r="O47" i="17"/>
  <c r="O49" i="17" s="1"/>
  <c r="O50" i="17" s="1"/>
  <c r="O35" i="17"/>
  <c r="O37" i="17" s="1"/>
  <c r="O38" i="17" s="1"/>
  <c r="O23" i="17"/>
  <c r="O25" i="17" s="1"/>
  <c r="O26" i="17" s="1"/>
  <c r="I7" i="16"/>
  <c r="E8" i="8"/>
  <c r="C38" i="17"/>
  <c r="L35" i="17"/>
  <c r="L37" i="17" s="1"/>
  <c r="L38" i="17" s="1"/>
  <c r="L23" i="17"/>
  <c r="L25" i="17" s="1"/>
  <c r="L26" i="17" s="1"/>
  <c r="L47" i="17"/>
  <c r="L49" i="17" s="1"/>
  <c r="L50" i="17" s="1"/>
  <c r="K47" i="17"/>
  <c r="K49" i="17" s="1"/>
  <c r="K50" i="17" s="1"/>
  <c r="K23" i="17"/>
  <c r="K25" i="17" s="1"/>
  <c r="K26" i="17" s="1"/>
  <c r="K35" i="17"/>
  <c r="K37" i="17" s="1"/>
  <c r="K38" i="17" s="1"/>
  <c r="R7" i="11"/>
  <c r="C36" i="17"/>
  <c r="C37" i="17"/>
  <c r="F8" i="8" l="1"/>
  <c r="D44" i="8"/>
  <c r="D46" i="8" s="1"/>
  <c r="E26" i="17"/>
  <c r="E15" i="17" s="1"/>
  <c r="I35" i="16"/>
  <c r="C26" i="17"/>
  <c r="D8" i="8"/>
  <c r="D26" i="17"/>
  <c r="D14" i="17"/>
  <c r="D37" i="16" s="1"/>
  <c r="E38" i="16"/>
  <c r="H26" i="17"/>
  <c r="H14" i="17"/>
  <c r="H37" i="16" s="1"/>
  <c r="H38" i="16" s="1"/>
  <c r="G26" i="17"/>
  <c r="G14" i="17"/>
  <c r="G37" i="16" s="1"/>
  <c r="F44" i="8" s="1"/>
  <c r="F46" i="8" s="1"/>
  <c r="F26" i="17"/>
  <c r="F14" i="17"/>
  <c r="F37" i="16" s="1"/>
  <c r="E44" i="8" s="1"/>
  <c r="E46" i="8" s="1"/>
  <c r="E28" i="17" l="1"/>
  <c r="E5" i="16" s="1"/>
  <c r="E8" i="16" s="1"/>
  <c r="G38" i="16"/>
  <c r="F38" i="16"/>
  <c r="F28" i="17"/>
  <c r="F15" i="17"/>
  <c r="G15" i="17"/>
  <c r="G28" i="17"/>
  <c r="C44" i="8"/>
  <c r="I37" i="16"/>
  <c r="I38" i="16" s="1"/>
  <c r="D15" i="17"/>
  <c r="D28" i="17"/>
  <c r="D38" i="16"/>
  <c r="E16" i="17"/>
  <c r="H28" i="17"/>
  <c r="H15" i="17"/>
  <c r="G44" i="8"/>
  <c r="G46" i="8" s="1"/>
  <c r="C46" i="8" l="1"/>
  <c r="H44" i="8"/>
  <c r="H46" i="8" s="1"/>
  <c r="F5" i="16"/>
  <c r="F8" i="16" s="1"/>
  <c r="F16" i="17"/>
  <c r="H16" i="17"/>
  <c r="H5" i="16"/>
  <c r="H8" i="16" s="1"/>
  <c r="D16" i="17"/>
  <c r="D5" i="16"/>
  <c r="G16" i="17"/>
  <c r="G5" i="16"/>
  <c r="G8" i="16" s="1"/>
  <c r="D8" i="16" l="1"/>
  <c r="I5" i="16"/>
  <c r="I8" i="16" s="1"/>
</calcChain>
</file>

<file path=xl/sharedStrings.xml><?xml version="1.0" encoding="utf-8"?>
<sst xmlns="http://schemas.openxmlformats.org/spreadsheetml/2006/main" count="261" uniqueCount="144">
  <si>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</si>
  <si>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</si>
  <si>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</si>
  <si>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</si>
  <si>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</si>
  <si>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</si>
  <si>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</si>
  <si>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</si>
  <si>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</si>
  <si>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</si>
  <si>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</si>
  <si>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</si>
  <si>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</si>
  <si>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</si>
  <si>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</si>
  <si>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</si>
  <si>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</si>
  <si>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</si>
  <si>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</si>
  <si>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</si>
  <si>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</si>
  <si>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</si>
  <si>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</si>
  <si>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</si>
  <si>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</si>
  <si>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</si>
  <si>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</si>
  <si>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</si>
  <si>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</si>
  <si>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</si>
  <si>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</si>
  <si>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</si>
  <si>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</si>
  <si>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</si>
  <si>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</si>
  <si>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</si>
  <si>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</si>
  <si>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</si>
  <si>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</si>
  <si>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</si>
  <si>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</si>
  <si>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</si>
  <si>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</si>
  <si>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</si>
  <si>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</si>
  <si>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</si>
  <si>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</si>
  <si>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</si>
  <si>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</si>
  <si>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</si>
  <si>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</si>
  <si>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</si>
  <si>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</si>
  <si>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</si>
  <si>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</si>
  <si>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</si>
  <si>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</si>
  <si>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</si>
  <si>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</si>
  <si>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</si>
  <si>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</si>
  <si>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</si>
  <si>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</si>
  <si>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</si>
  <si>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</si>
  <si>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Substation Inspection (NEW)</t>
  </si>
  <si>
    <t>Bottom Up Estimation</t>
  </si>
  <si>
    <t>A</t>
  </si>
  <si>
    <t>B</t>
  </si>
  <si>
    <t>C</t>
  </si>
  <si>
    <t xml:space="preserve">Existing Service Description (2014 - 19) </t>
  </si>
  <si>
    <r>
      <t xml:space="preserve">
</t>
    </r>
    <r>
      <rPr>
        <sz val="10"/>
        <color rgb="FFFF0000"/>
        <rFont val="Arial"/>
        <family val="2"/>
      </rPr>
      <t>New Service</t>
    </r>
  </si>
  <si>
    <t>Inspection Services - Private Electrical Installations and ASPs
Inspection of and reinspection by a distributor, for safety purposes, of:
- private electrical wiring work undertaken by an electrical contractor and contestable works undertaken by ASPs.
- the investigation, review and implementation of remedial actions that may lead to corrective and disciplinary action of an ASP due to unsafe practices or substandard workmanship. 
- private inspection of privately owned low voltage or high voltage network infrastructure (i.e. privately owned distribution infrastructure before the meter).</t>
  </si>
  <si>
    <t>Field Officer</t>
  </si>
  <si>
    <t>Substation Inspection</t>
  </si>
  <si>
    <t>Substation Inspection - All (Fixed Fee)</t>
  </si>
  <si>
    <t>ASP Grade</t>
  </si>
  <si>
    <t>R2b</t>
  </si>
  <si>
    <t>Substation Inspection - All</t>
  </si>
  <si>
    <t>No travel time added to estimation as site to / from travel is included within Inspection of service work by Level 1 ASP's</t>
  </si>
  <si>
    <t xml:space="preserve"> - </t>
  </si>
  <si>
    <r>
      <t xml:space="preserve">
</t>
    </r>
    <r>
      <rPr>
        <b/>
        <sz val="10"/>
        <color theme="1"/>
        <rFont val="Arial"/>
        <family val="2"/>
      </rPr>
      <t>Substation Inspection</t>
    </r>
    <r>
      <rPr>
        <sz val="10"/>
        <color theme="1"/>
        <rFont val="Arial"/>
        <family val="2"/>
      </rPr>
      <t xml:space="preserve">
The inspection by Essential Energy of substations installed by an ASP accredited to perform Level 1 work, for the purpose of ensuring the quality of the assets to be handed over to Essential Energy.
This service is in addition to other Level 1 inspection services, where substations have been installed as part of new contestable connection works.
</t>
    </r>
  </si>
  <si>
    <t>Projected Volumes for FY2019-24 Regulatory Period</t>
  </si>
  <si>
    <t>Project Code</t>
  </si>
  <si>
    <t>Operating Costs (on IO's, work orders, cost objects, cost centres)</t>
  </si>
  <si>
    <t>FY22/23</t>
  </si>
  <si>
    <t xml:space="preserve">Operating Costs - </t>
  </si>
  <si>
    <t xml:space="preserve">New - Substation Inspection </t>
  </si>
  <si>
    <t>Substation Inspection - ASP Grade A</t>
  </si>
  <si>
    <t>Substation Inspection - ASP Grade B</t>
  </si>
  <si>
    <t>Substation Inspection - ASP Grade C</t>
  </si>
  <si>
    <t>New Service. No historical operating cost available.</t>
  </si>
  <si>
    <t>New Service. No historical revenue available.</t>
  </si>
  <si>
    <t>FY17/18</t>
  </si>
  <si>
    <t>FY18/19</t>
  </si>
  <si>
    <t xml:space="preserve">New Service. </t>
  </si>
  <si>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</si>
  <si>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</si>
  <si>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</si>
  <si>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</si>
  <si>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</si>
  <si>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</si>
  <si>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</si>
  <si>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</si>
  <si>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</si>
  <si>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</si>
  <si>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</si>
  <si>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</si>
  <si>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</si>
  <si>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</si>
  <si>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</si>
  <si>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</si>
  <si>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</si>
  <si>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</si>
  <si>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</si>
  <si>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</si>
  <si>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</si>
  <si>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</si>
  <si>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</si>
  <si>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</si>
  <si>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</si>
  <si>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</si>
  <si>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</si>
  <si>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</si>
  <si>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</si>
  <si>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</si>
  <si>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</si>
  <si>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</si>
  <si>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</si>
  <si>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</si>
  <si>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</si>
  <si>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</si>
  <si>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</si>
  <si>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</si>
  <si>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</si>
  <si>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</si>
  <si>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</si>
  <si>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13.6 Substation Inspection</t>
  </si>
  <si>
    <t>Substation Inspection - All - Grade A</t>
  </si>
  <si>
    <t>Substation Inspection - All - Grade B</t>
  </si>
  <si>
    <t>Substation Inspection - All - Grade C</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</si>
  <si>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</si>
  <si>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r>
      <t xml:space="preserve">New Service.Estimated volumes of substation inspections required is based on </t>
    </r>
    <r>
      <rPr>
        <i/>
        <sz val="10"/>
        <color rgb="FFFF0000"/>
        <rFont val="Arial"/>
        <family val="2"/>
      </rPr>
      <t>Substations Commissioned</t>
    </r>
    <r>
      <rPr>
        <sz val="10"/>
        <color rgb="FFFF0000"/>
        <rFont val="Arial"/>
        <family val="2"/>
      </rPr>
      <t xml:space="preserve"> tasks completed.</t>
    </r>
  </si>
  <si>
    <t xml:space="preserve">Estimates have been provided on the work effort that will be required to complete each service.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</si>
</sst>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7"/>
      <name val="Arial"/>
      <family val="2"/>
    </font>
    <font>
      <i/>
      <sz val="10"/>
      <color rgb="FFFF000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8"/>
      <color theme="1"/>
      <name val="Arial"/>
      <family val="2"/>
    </font>
    <font>
      <b/>
      <sz val="8"/>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61">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168"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168"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4" fillId="10" borderId="4" xfId="0" applyFont="1" applyFill="1" applyBorder="1"/>
    <xf numFmtId="0" fontId="4" fillId="11" borderId="4" xfId="0" applyFont="1" applyFill="1" applyBorder="1"/>
    <xf numFmtId="0" fontId="4" fillId="11" borderId="9" xfId="0" applyFont="1" applyFill="1" applyBorder="1"/>
    <xf numFmtId="170" fontId="4" fillId="11" borderId="4" xfId="0" applyNumberFormat="1" applyFont="1" applyFill="1" applyBorder="1" applyAlignment="1">
      <alignment horizontal="center"/>
    </xf>
    <xf numFmtId="0" fontId="8" fillId="0" borderId="0" xfId="0" applyFont="1"/>
    <xf numFmtId="0" fontId="8" fillId="0" borderId="0" xfId="0" applyFont="1" applyBorder="1"/>
    <xf numFmtId="0" fontId="8" fillId="0" borderId="2" xfId="0" applyFont="1" applyBorder="1"/>
    <xf numFmtId="170"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7" fillId="9" borderId="4" xfId="0" applyFont="1" applyFill="1" applyBorder="1"/>
    <xf numFmtId="0" fontId="2" fillId="6" borderId="0" xfId="0" applyFont="1" applyFill="1"/>
    <xf numFmtId="170" fontId="2" fillId="7" borderId="4"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2" fillId="7" borderId="0" xfId="0" applyFont="1" applyFill="1" applyAlignment="1">
      <alignment horizontal="left"/>
    </xf>
    <xf numFmtId="0" fontId="7" fillId="2" borderId="1" xfId="0" applyFont="1" applyFill="1" applyBorder="1"/>
    <xf numFmtId="168" fontId="4" fillId="0" borderId="0" xfId="2" applyNumberFormat="1" applyFont="1"/>
    <xf numFmtId="0" fontId="7" fillId="2" borderId="6" xfId="0" applyFont="1" applyFill="1" applyBorder="1"/>
    <xf numFmtId="168" fontId="7" fillId="2" borderId="7" xfId="2" applyNumberFormat="1" applyFont="1" applyFill="1" applyBorder="1"/>
    <xf numFmtId="10" fontId="2" fillId="0" borderId="0" xfId="1" applyNumberFormat="1" applyFont="1"/>
    <xf numFmtId="10" fontId="2" fillId="0" borderId="0" xfId="0" applyNumberFormat="1" applyFont="1"/>
    <xf numFmtId="171"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169" fontId="4" fillId="0" borderId="0" xfId="3" applyNumberFormat="1" applyFont="1" applyAlignment="1"/>
    <xf numFmtId="172" fontId="7" fillId="2" borderId="7" xfId="2" applyNumberFormat="1" applyFont="1" applyFill="1" applyBorder="1" applyAlignment="1"/>
    <xf numFmtId="169" fontId="10" fillId="0" borderId="0" xfId="3" applyNumberFormat="1" applyFont="1" applyAlignment="1">
      <alignment horizontal="right"/>
    </xf>
    <xf numFmtId="0" fontId="2" fillId="0" borderId="0" xfId="0" applyFont="1" applyFill="1" applyAlignment="1">
      <alignment horizontal="left"/>
    </xf>
    <xf numFmtId="0" fontId="12" fillId="0" borderId="0" xfId="0" applyFont="1"/>
    <xf numFmtId="0" fontId="2" fillId="0" borderId="8" xfId="0" applyFont="1" applyBorder="1"/>
    <xf numFmtId="0" fontId="2" fillId="0" borderId="11"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3"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70" fontId="2" fillId="3" borderId="4" xfId="0" applyNumberFormat="1" applyFont="1" applyFill="1" applyBorder="1" applyAlignment="1">
      <alignment horizontal="center"/>
    </xf>
    <xf numFmtId="0" fontId="4" fillId="10" borderId="4" xfId="0" applyFont="1" applyFill="1" applyBorder="1" applyAlignment="1">
      <alignment horizontal="center"/>
    </xf>
    <xf numFmtId="0" fontId="2" fillId="7" borderId="0" xfId="0" applyFont="1" applyFill="1" applyBorder="1" applyAlignment="1">
      <alignment horizontal="center" vertical="center"/>
    </xf>
    <xf numFmtId="0" fontId="14" fillId="7" borderId="0" xfId="0" applyFont="1" applyFill="1" applyBorder="1" applyAlignment="1">
      <alignment horizontal="center" vertical="center" wrapText="1"/>
    </xf>
    <xf numFmtId="0" fontId="15" fillId="7" borderId="0" xfId="0" applyFont="1" applyFill="1" applyBorder="1" applyAlignment="1">
      <alignment horizontal="center" vertical="center"/>
    </xf>
    <xf numFmtId="0" fontId="7" fillId="9" borderId="10" xfId="0" applyFont="1" applyFill="1" applyBorder="1"/>
    <xf numFmtId="0" fontId="7" fillId="9" borderId="5" xfId="0" applyFont="1" applyFill="1" applyBorder="1"/>
    <xf numFmtId="0" fontId="7" fillId="9" borderId="10" xfId="0" applyFont="1" applyFill="1" applyBorder="1" applyAlignment="1">
      <alignment horizontal="left" vertical="center"/>
    </xf>
    <xf numFmtId="0" fontId="5" fillId="8" borderId="5" xfId="0" applyFont="1" applyFill="1" applyBorder="1"/>
    <xf numFmtId="0" fontId="8" fillId="8" borderId="3" xfId="0" applyFont="1" applyFill="1" applyBorder="1"/>
    <xf numFmtId="0" fontId="14" fillId="9" borderId="4" xfId="0" applyFont="1" applyFill="1" applyBorder="1" applyAlignment="1">
      <alignment horizontal="center" vertical="center"/>
    </xf>
    <xf numFmtId="168" fontId="2" fillId="10" borderId="5" xfId="2" applyNumberFormat="1" applyFont="1" applyFill="1" applyBorder="1" applyAlignment="1">
      <alignment horizontal="center"/>
    </xf>
    <xf numFmtId="3" fontId="2" fillId="10" borderId="4" xfId="0" applyNumberFormat="1" applyFont="1" applyFill="1" applyBorder="1"/>
    <xf numFmtId="0" fontId="13" fillId="8" borderId="0" xfId="0" applyNumberFormat="1" applyFont="1" applyFill="1" applyBorder="1" applyAlignment="1">
      <alignment horizontal="left"/>
    </xf>
    <xf numFmtId="4" fontId="4" fillId="10" borderId="4" xfId="0" applyNumberFormat="1" applyFont="1" applyFill="1" applyBorder="1" applyAlignment="1">
      <alignment horizontal="center"/>
    </xf>
    <xf numFmtId="0" fontId="7" fillId="9" borderId="4" xfId="0" applyFont="1" applyFill="1" applyBorder="1" applyAlignment="1">
      <alignment vertical="center"/>
    </xf>
    <xf numFmtId="170" fontId="2" fillId="3" borderId="4" xfId="0" applyNumberFormat="1" applyFont="1" applyFill="1" applyBorder="1" applyAlignment="1">
      <alignment horizontal="center" vertical="center"/>
    </xf>
    <xf numFmtId="0" fontId="14" fillId="9" borderId="4" xfId="0" applyFont="1" applyFill="1" applyBorder="1" applyAlignment="1">
      <alignment vertical="center"/>
    </xf>
    <xf numFmtId="4" fontId="4" fillId="10" borderId="10" xfId="3" applyNumberFormat="1" applyFont="1" applyFill="1" applyBorder="1" applyAlignment="1">
      <alignment horizontal="center" vertical="center"/>
    </xf>
    <xf numFmtId="0" fontId="2" fillId="7" borderId="0" xfId="0" applyFont="1" applyFill="1" applyBorder="1" applyAlignment="1">
      <alignment horizontal="left" vertical="top" wrapText="1"/>
    </xf>
    <xf numFmtId="0" fontId="7" fillId="2" borderId="8" xfId="0" applyFont="1" applyFill="1" applyBorder="1" applyAlignment="1">
      <alignment horizontal="right"/>
    </xf>
    <xf numFmtId="0" fontId="6" fillId="7" borderId="1" xfId="0" applyNumberFormat="1" applyFont="1" applyFill="1" applyBorder="1" applyAlignment="1">
      <alignment wrapText="1"/>
    </xf>
    <xf numFmtId="170" fontId="4" fillId="7" borderId="10" xfId="0" applyNumberFormat="1" applyFont="1" applyFill="1" applyBorder="1" applyAlignment="1">
      <alignment horizontal="left"/>
    </xf>
    <xf numFmtId="170" fontId="4" fillId="7" borderId="1" xfId="0" applyNumberFormat="1" applyFont="1" applyFill="1" applyBorder="1" applyAlignment="1">
      <alignment horizontal="left"/>
    </xf>
    <xf numFmtId="170" fontId="4" fillId="7" borderId="14" xfId="0" applyNumberFormat="1" applyFont="1" applyFill="1" applyBorder="1" applyAlignment="1">
      <alignment horizontal="left"/>
    </xf>
    <xf numFmtId="0" fontId="6" fillId="7" borderId="9" xfId="0" applyFont="1" applyFill="1" applyBorder="1" applyAlignment="1">
      <alignment horizontal="left"/>
    </xf>
    <xf numFmtId="0" fontId="2" fillId="7" borderId="0" xfId="0" applyFont="1" applyFill="1"/>
    <xf numFmtId="0" fontId="9" fillId="4" borderId="4" xfId="0" applyFont="1" applyFill="1" applyBorder="1" applyAlignment="1">
      <alignment horizontal="left"/>
    </xf>
    <xf numFmtId="0" fontId="2" fillId="7" borderId="0" xfId="0" applyFont="1" applyFill="1" applyBorder="1" applyAlignment="1">
      <alignment wrapText="1"/>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7" fillId="8" borderId="0" xfId="0" applyFont="1" applyFill="1"/>
    <xf numFmtId="0" fontId="18" fillId="8" borderId="0" xfId="0" applyFont="1" applyFill="1"/>
    <xf numFmtId="0" fontId="19" fillId="0" borderId="0" xfId="0" applyFont="1"/>
    <xf numFmtId="0" fontId="20" fillId="0" borderId="0" xfId="0" applyFont="1"/>
    <xf numFmtId="0" fontId="20" fillId="10" borderId="4" xfId="0" applyFont="1" applyFill="1" applyBorder="1" applyAlignment="1">
      <alignment horizontal="left"/>
    </xf>
    <xf numFmtId="0" fontId="20" fillId="10" borderId="4" xfId="0" applyFont="1" applyFill="1" applyBorder="1" applyAlignment="1">
      <alignment wrapText="1"/>
    </xf>
    <xf numFmtId="168" fontId="20" fillId="10" borderId="4" xfId="2" applyNumberFormat="1" applyFont="1" applyFill="1" applyBorder="1"/>
    <xf numFmtId="0" fontId="20" fillId="4" borderId="3" xfId="0" applyFont="1" applyFill="1" applyBorder="1"/>
    <xf numFmtId="0" fontId="20" fillId="10" borderId="4" xfId="0" applyFont="1" applyFill="1" applyBorder="1"/>
    <xf numFmtId="0" fontId="21" fillId="5" borderId="8" xfId="0" applyFont="1" applyFill="1" applyBorder="1"/>
    <xf numFmtId="0" fontId="21" fillId="5" borderId="0" xfId="0" applyFont="1" applyFill="1" applyBorder="1"/>
    <xf numFmtId="168" fontId="21" fillId="5" borderId="8" xfId="2" applyNumberFormat="1" applyFont="1" applyFill="1" applyBorder="1"/>
    <xf numFmtId="0" fontId="20" fillId="4" borderId="5" xfId="0" applyFont="1" applyFill="1" applyBorder="1"/>
    <xf numFmtId="3" fontId="20" fillId="10" borderId="4" xfId="0" applyNumberFormat="1" applyFont="1" applyFill="1" applyBorder="1"/>
    <xf numFmtId="0" fontId="20" fillId="4" borderId="5" xfId="0" quotePrefix="1" applyFont="1" applyFill="1" applyBorder="1"/>
    <xf numFmtId="3" fontId="20" fillId="4" borderId="4" xfId="0" applyNumberFormat="1" applyFont="1" applyFill="1" applyBorder="1"/>
    <xf numFmtId="0" fontId="21" fillId="11" borderId="8" xfId="0" applyFont="1" applyFill="1" applyBorder="1"/>
    <xf numFmtId="3" fontId="21" fillId="5" borderId="8" xfId="0" applyNumberFormat="1" applyFont="1" applyFill="1" applyBorder="1"/>
    <xf numFmtId="0" fontId="22" fillId="0" borderId="0" xfId="0" applyFont="1"/>
    <xf numFmtId="0" fontId="21" fillId="5" borderId="6" xfId="0" applyFont="1" applyFill="1" applyBorder="1" applyAlignment="1">
      <alignment horizontal="left"/>
    </xf>
    <xf numFmtId="0" fontId="21" fillId="5" borderId="12" xfId="0" applyFont="1" applyFill="1" applyBorder="1"/>
    <xf numFmtId="0" fontId="24" fillId="5" borderId="12" xfId="0" applyFont="1" applyFill="1" applyBorder="1"/>
    <xf numFmtId="0" fontId="20" fillId="4" borderId="0" xfId="0" quotePrefix="1" applyFont="1" applyFill="1" applyBorder="1" applyAlignment="1">
      <alignment vertical="top"/>
    </xf>
    <xf numFmtId="0" fontId="20" fillId="4" borderId="0" xfId="0" applyFont="1" applyFill="1" applyBorder="1" applyAlignment="1">
      <alignment vertical="top"/>
    </xf>
    <xf numFmtId="0" fontId="21" fillId="11" borderId="7" xfId="0" applyFont="1" applyFill="1" applyBorder="1" applyAlignment="1">
      <alignment horizontal="left"/>
    </xf>
    <xf numFmtId="0" fontId="21" fillId="11" borderId="11" xfId="0" applyFont="1" applyFill="1" applyBorder="1" applyAlignment="1">
      <alignment horizontal="left"/>
    </xf>
    <xf numFmtId="0" fontId="21" fillId="11" borderId="7" xfId="0" applyFont="1" applyFill="1" applyBorder="1" applyAlignment="1">
      <alignment horizontal="center"/>
    </xf>
    <xf numFmtId="0" fontId="21" fillId="11" borderId="8" xfId="0" applyFont="1" applyFill="1" applyBorder="1" applyAlignment="1">
      <alignment horizontal="center"/>
    </xf>
    <xf numFmtId="0" fontId="21" fillId="11" borderId="8" xfId="0" applyFont="1" applyFill="1" applyBorder="1" applyAlignment="1">
      <alignment horizontal="right"/>
    </xf>
    <xf numFmtId="0" fontId="5" fillId="8" borderId="0" xfId="0" applyFont="1" applyFill="1" applyAlignment="1">
      <alignment horizontal="left"/>
    </xf>
    <xf numFmtId="0" fontId="25" fillId="9" borderId="4" xfId="0" applyFont="1" applyFill="1" applyBorder="1" applyAlignment="1">
      <alignment horizontal="center" vertical="center"/>
    </xf>
    <xf numFmtId="0" fontId="26" fillId="9" borderId="4" xfId="0" applyFont="1" applyFill="1" applyBorder="1" applyAlignment="1">
      <alignment horizontal="center" vertical="center"/>
    </xf>
    <xf numFmtId="168"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4" fontId="4" fillId="10" borderId="13" xfId="0" applyNumberFormat="1" applyFont="1" applyFill="1" applyBorder="1" applyAlignment="1">
      <alignment horizontal="center"/>
    </xf>
    <xf numFmtId="4" fontId="4" fillId="10" borderId="8" xfId="3" applyNumberFormat="1" applyFont="1" applyFill="1" applyBorder="1" applyAlignment="1">
      <alignment horizontal="center" vertical="center"/>
    </xf>
    <xf numFmtId="2" fontId="5" fillId="8" borderId="9" xfId="0" applyNumberFormat="1" applyFont="1" applyFill="1" applyBorder="1" applyAlignment="1">
      <alignment horizontal="center" vertical="center" wrapText="1"/>
    </xf>
    <xf numFmtId="170" fontId="7" fillId="9" borderId="2" xfId="0" applyNumberFormat="1" applyFont="1" applyFill="1" applyBorder="1" applyAlignment="1"/>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 fontId="4" fillId="10" borderId="4" xfId="3" applyNumberFormat="1" applyFont="1" applyFill="1" applyBorder="1" applyAlignment="1">
      <alignment horizontal="center"/>
    </xf>
    <xf numFmtId="1" fontId="4" fillId="10" borderId="10" xfId="3" applyNumberFormat="1" applyFont="1" applyFill="1" applyBorder="1" applyAlignment="1">
      <alignment horizontal="center"/>
    </xf>
    <xf numFmtId="2" fontId="4" fillId="10" borderId="10" xfId="3" applyNumberFormat="1" applyFont="1" applyFill="1" applyBorder="1" applyAlignment="1">
      <alignment horizontal="center"/>
    </xf>
    <xf numFmtId="168" fontId="22" fillId="11" borderId="5" xfId="2" applyNumberFormat="1" applyFont="1" applyFill="1" applyBorder="1"/>
    <xf numFmtId="3" fontId="22" fillId="11" borderId="10" xfId="0" applyNumberFormat="1" applyFont="1" applyFill="1" applyBorder="1"/>
    <xf numFmtId="3" fontId="22" fillId="11" borderId="5"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27" fillId="0" borderId="0" xfId="0" applyFont="1"/>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8"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9" fillId="4" borderId="5" xfId="0" applyFont="1" applyFill="1" applyBorder="1"/>
    <xf numFmtId="0" fontId="2" fillId="4" borderId="4" xfId="0" applyFont="1" applyFill="1" applyBorder="1" applyAlignment="1">
      <alignment horizontal="left"/>
    </xf>
    <xf numFmtId="167" fontId="30"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30" fillId="5" borderId="4" xfId="3" applyFont="1" applyFill="1" applyBorder="1"/>
    <xf numFmtId="0" fontId="6" fillId="4" borderId="4" xfId="0" applyFont="1" applyFill="1" applyBorder="1" applyAlignment="1">
      <alignment horizontal="left"/>
    </xf>
    <xf numFmtId="167" fontId="31"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6" fillId="7" borderId="10" xfId="0" applyNumberFormat="1" applyFont="1" applyFill="1" applyBorder="1" applyAlignment="1">
      <alignment horizontal="left" wrapText="1"/>
    </xf>
    <xf numFmtId="0" fontId="6"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2" fillId="2" borderId="11" xfId="0" applyFont="1" applyFill="1" applyBorder="1" applyAlignment="1">
      <alignment horizontal="center"/>
    </xf>
    <xf numFmtId="0" fontId="2" fillId="2" borderId="12" xfId="0" applyFont="1" applyFill="1" applyBorder="1" applyAlignment="1">
      <alignment horizontal="center"/>
    </xf>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9" fillId="7" borderId="0" xfId="0" quotePrefix="1"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23" fillId="4" borderId="1" xfId="0" applyFont="1" applyFill="1" applyBorder="1" applyAlignment="1">
      <alignment horizontal="left" vertical="top" wrapText="1"/>
    </xf>
    <xf numFmtId="0" fontId="23" fillId="4" borderId="0" xfId="0" applyFont="1" applyFill="1" applyBorder="1" applyAlignment="1">
      <alignment horizontal="left" vertical="top" wrapText="1"/>
    </xf>
    <xf numFmtId="0" fontId="20" fillId="4" borderId="1" xfId="0" quotePrefix="1" applyFont="1" applyFill="1" applyBorder="1" applyAlignment="1">
      <alignment horizontal="left" vertical="top" wrapText="1"/>
    </xf>
    <xf numFmtId="0" fontId="20" fillId="4" borderId="0" xfId="0" quotePrefix="1" applyFont="1" applyFill="1" applyBorder="1" applyAlignment="1">
      <alignment horizontal="left" vertical="top" wrapText="1"/>
    </xf>
    <xf numFmtId="0" fontId="6" fillId="4" borderId="5" xfId="0" applyFont="1" applyFill="1" applyBorder="1" applyAlignment="1">
      <alignment horizontal="center"/>
    </xf>
    <xf numFmtId="0" fontId="6" fillId="4" borderId="2" xfId="0" applyFont="1" applyFill="1" applyBorder="1" applyAlignment="1">
      <alignment horizontal="center"/>
    </xf>
    <xf numFmtId="10" fontId="28" fillId="14" borderId="12" xfId="0" applyNumberFormat="1" applyFont="1" applyFill="1" applyBorder="1" applyAlignment="1">
      <alignment horizontal="center"/>
    </xf>
    <xf numFmtId="10" fontId="28" fillId="14" borderId="0" xfId="0" applyNumberFormat="1" applyFont="1" applyFill="1" applyBorder="1" applyAlignment="1">
      <alignment horizontal="center"/>
    </xf>
    <xf numFmtId="0" fontId="9" fillId="4" borderId="1" xfId="0" applyFont="1" applyFill="1" applyBorder="1" applyAlignment="1">
      <alignment horizontal="left" vertical="top"/>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2" fontId="4" fillId="10" borderId="13" xfId="3" applyNumberFormat="1" applyFont="1" applyFill="1" applyBorder="1" applyAlignment="1">
      <alignment horizontal="center"/>
    </xf>
    <xf numFmtId="170" fontId="7" fillId="9" borderId="5" xfId="0" applyNumberFormat="1" applyFont="1" applyFill="1" applyBorder="1" applyAlignment="1"/>
    <xf numFmtId="170" fontId="7" fillId="9" borderId="3" xfId="0" applyNumberFormat="1" applyFont="1" applyFill="1" applyBorder="1" applyAlignment="1"/>
    <xf numFmtId="167" fontId="31" fillId="5" borderId="4" xfId="3" applyFont="1" applyFill="1" applyBorder="1"/>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R59"/>
  <sheetViews>
    <sheetView showGridLines="0" tabSelected="1" zoomScaleNormal="100" workbookViewId="0">
      <selection activeCell="H58" sqref="H58"/>
    </sheetView>
  </sheetViews>
  <sheetFormatPr defaultColWidth="9.140625" defaultRowHeight="12.75" x14ac:dyDescent="0.2"/>
  <cols>
    <col min="1" max="1" width="2.42578125" style="1" customWidth="1"/>
    <col min="2" max="2" width="41.85546875" style="1" customWidth="1"/>
    <col min="3" max="3" width="20.140625" style="1" customWidth="1"/>
    <col min="4" max="4" width="14.28515625" style="1" customWidth="1"/>
    <col min="5" max="5" width="13.85546875" style="1" customWidth="1"/>
    <col min="6" max="6" width="13.42578125" style="1" customWidth="1"/>
    <col min="7" max="7" width="12.85546875" style="1" customWidth="1"/>
    <col min="8" max="8" width="13" style="1" customWidth="1"/>
    <col min="9" max="16384" width="9.140625" style="1"/>
  </cols>
  <sheetData>
    <row r="2" spans="2:18" x14ac:dyDescent="0.2">
      <c r="B2" s="52" t="s">
        <v>7</v>
      </c>
      <c r="C2" s="29"/>
      <c r="D2" s="29"/>
      <c r="E2" s="29"/>
      <c r="F2" s="29"/>
      <c r="G2" s="29"/>
      <c r="H2" s="29"/>
      <c r="N2" s="37"/>
      <c r="O2" s="37"/>
      <c r="P2" s="37"/>
      <c r="Q2" s="37"/>
      <c r="R2" s="37"/>
    </row>
    <row r="3" spans="2:18" ht="75.75" customHeight="1" x14ac:dyDescent="0.2">
      <c r="B3" s="53" t="s">
        <v>56</v>
      </c>
      <c r="C3" s="213" t="s">
        <v>65</v>
      </c>
      <c r="D3" s="214"/>
      <c r="E3" s="214"/>
      <c r="F3" s="214"/>
      <c r="G3" s="117"/>
      <c r="H3" s="117"/>
      <c r="L3" s="54"/>
      <c r="M3" s="54"/>
      <c r="N3" s="37"/>
      <c r="O3" s="37"/>
      <c r="P3" s="37"/>
      <c r="Q3" s="37"/>
      <c r="R3" s="37"/>
    </row>
    <row r="4" spans="2:18" ht="55.5" customHeight="1" x14ac:dyDescent="0.2">
      <c r="B4" s="101"/>
      <c r="C4" s="216"/>
      <c r="D4" s="217"/>
      <c r="E4" s="217"/>
      <c r="F4" s="217"/>
      <c r="G4" s="99"/>
      <c r="H4" s="99"/>
      <c r="L4" s="54"/>
      <c r="M4" s="54"/>
      <c r="N4" s="37"/>
      <c r="O4" s="37"/>
      <c r="P4" s="37"/>
      <c r="Q4" s="37"/>
      <c r="R4" s="37"/>
    </row>
    <row r="5" spans="2:18" x14ac:dyDescent="0.2">
      <c r="B5" s="102" t="s">
        <v>13</v>
      </c>
      <c r="C5" s="113"/>
      <c r="D5" s="158" t="s">
        <v>47</v>
      </c>
      <c r="E5" s="158" t="s">
        <v>47</v>
      </c>
      <c r="F5" s="158" t="s">
        <v>47</v>
      </c>
      <c r="G5" s="100"/>
      <c r="H5" s="100"/>
      <c r="L5" s="54"/>
      <c r="M5" s="54"/>
      <c r="N5" s="37"/>
      <c r="O5" s="37"/>
      <c r="P5" s="37"/>
      <c r="Q5" s="37"/>
      <c r="R5" s="37"/>
    </row>
    <row r="6" spans="2:18" x14ac:dyDescent="0.2">
      <c r="B6" s="101" t="s">
        <v>76</v>
      </c>
      <c r="C6" s="106"/>
      <c r="D6" s="159" t="s">
        <v>67</v>
      </c>
      <c r="E6" s="159" t="s">
        <v>68</v>
      </c>
      <c r="F6" s="159" t="s">
        <v>69</v>
      </c>
      <c r="G6" s="100"/>
      <c r="H6" s="100"/>
      <c r="L6" s="54"/>
      <c r="M6" s="54"/>
      <c r="N6" s="37"/>
      <c r="O6" s="37"/>
      <c r="P6" s="37"/>
      <c r="Q6" s="37"/>
      <c r="R6" s="37"/>
    </row>
    <row r="7" spans="2:18" x14ac:dyDescent="0.2">
      <c r="B7" s="103" t="s">
        <v>41</v>
      </c>
      <c r="C7" s="55"/>
      <c r="D7" s="55" t="s">
        <v>80</v>
      </c>
      <c r="E7" s="55" t="s">
        <v>80</v>
      </c>
      <c r="F7" s="55" t="s">
        <v>80</v>
      </c>
      <c r="G7" s="98"/>
      <c r="H7" s="98"/>
      <c r="L7" s="54"/>
      <c r="M7" s="54"/>
      <c r="N7" s="37"/>
      <c r="O7" s="37"/>
      <c r="P7" s="37"/>
      <c r="Q7" s="37"/>
      <c r="R7" s="37"/>
    </row>
    <row r="8" spans="2:18" x14ac:dyDescent="0.2">
      <c r="B8" s="111" t="s">
        <v>96</v>
      </c>
      <c r="C8" s="55"/>
      <c r="D8" s="96">
        <f>'Proposed price'!R7</f>
        <v>425.41922962552025</v>
      </c>
      <c r="E8" s="112">
        <f>'Proposed price'!R8</f>
        <v>744.48365184466047</v>
      </c>
      <c r="F8" s="112">
        <f>'Proposed price'!R9</f>
        <v>957.19326665742039</v>
      </c>
      <c r="G8" s="98"/>
      <c r="H8" s="98"/>
      <c r="N8" s="37"/>
      <c r="O8" s="37"/>
      <c r="P8" s="37"/>
      <c r="Q8" s="37"/>
      <c r="R8" s="37"/>
    </row>
    <row r="9" spans="2:18" x14ac:dyDescent="0.2">
      <c r="B9" s="56" t="s">
        <v>48</v>
      </c>
      <c r="C9" s="118" t="s">
        <v>66</v>
      </c>
      <c r="D9" s="119"/>
      <c r="E9" s="120"/>
      <c r="F9" s="121"/>
      <c r="G9" s="39"/>
      <c r="H9" s="39"/>
      <c r="N9" s="37"/>
      <c r="O9" s="37"/>
      <c r="P9" s="37"/>
      <c r="Q9" s="37"/>
      <c r="R9" s="37"/>
    </row>
    <row r="10" spans="2:18" x14ac:dyDescent="0.2">
      <c r="B10" s="104" t="s">
        <v>5</v>
      </c>
      <c r="C10" s="57"/>
      <c r="D10" s="57"/>
      <c r="E10" s="57"/>
      <c r="F10" s="57"/>
      <c r="G10" s="57"/>
      <c r="H10" s="105"/>
      <c r="N10" s="37"/>
      <c r="O10" s="37"/>
      <c r="P10" s="37"/>
      <c r="Q10" s="37"/>
      <c r="R10" s="37"/>
    </row>
    <row r="11" spans="2:18" ht="111" customHeight="1" x14ac:dyDescent="0.2">
      <c r="B11" s="215" t="s">
        <v>81</v>
      </c>
      <c r="C11" s="215"/>
      <c r="D11" s="215"/>
      <c r="E11" s="215"/>
      <c r="F11" s="215"/>
      <c r="G11" s="215"/>
      <c r="H11" s="215"/>
      <c r="N11" s="37"/>
      <c r="O11" s="37"/>
      <c r="P11" s="37"/>
      <c r="Q11" s="37"/>
      <c r="R11" s="37"/>
    </row>
    <row r="12" spans="2:18" x14ac:dyDescent="0.2">
      <c r="B12" s="58"/>
      <c r="C12" s="58"/>
      <c r="D12" s="58"/>
      <c r="E12" s="58"/>
      <c r="F12" s="58"/>
      <c r="G12" s="58"/>
      <c r="H12" s="115"/>
      <c r="N12" s="37"/>
      <c r="O12" s="37"/>
      <c r="P12" s="37"/>
      <c r="Q12" s="37"/>
      <c r="R12" s="37"/>
    </row>
    <row r="13" spans="2:18" x14ac:dyDescent="0.2">
      <c r="N13" s="37"/>
      <c r="O13" s="37"/>
      <c r="P13" s="37"/>
      <c r="Q13" s="37"/>
      <c r="R13" s="37"/>
    </row>
    <row r="14" spans="2:18" x14ac:dyDescent="0.2">
      <c r="B14" s="28" t="s">
        <v>34</v>
      </c>
      <c r="C14" s="29"/>
      <c r="D14" s="29"/>
      <c r="E14" s="29"/>
      <c r="F14" s="29"/>
      <c r="G14" s="29"/>
      <c r="H14" s="29"/>
      <c r="N14" s="37"/>
      <c r="O14" s="37"/>
      <c r="P14" s="37"/>
      <c r="Q14" s="37"/>
      <c r="R14" s="37"/>
    </row>
    <row r="15" spans="2:18" x14ac:dyDescent="0.2">
      <c r="B15" s="124"/>
      <c r="C15" s="124"/>
      <c r="D15" s="124"/>
      <c r="E15" s="124"/>
      <c r="F15" s="124"/>
      <c r="G15" s="124"/>
      <c r="H15" s="124"/>
    </row>
    <row r="16" spans="2:18" ht="140.25" customHeight="1" x14ac:dyDescent="0.2">
      <c r="B16" s="221" t="s">
        <v>141</v>
      </c>
      <c r="C16" s="221"/>
      <c r="D16" s="221"/>
      <c r="E16" s="221"/>
      <c r="F16" s="221"/>
      <c r="G16" s="221"/>
      <c r="H16" s="221"/>
    </row>
    <row r="17" spans="2:8" x14ac:dyDescent="0.2">
      <c r="B17" s="124"/>
      <c r="C17" s="124"/>
      <c r="D17" s="124"/>
      <c r="E17" s="124"/>
      <c r="F17" s="124"/>
      <c r="G17" s="124"/>
      <c r="H17" s="124"/>
    </row>
    <row r="18" spans="2:8" x14ac:dyDescent="0.2">
      <c r="B18" s="61"/>
      <c r="C18" s="61"/>
      <c r="D18" s="61"/>
      <c r="E18" s="61"/>
      <c r="F18" s="61"/>
      <c r="G18" s="61"/>
    </row>
    <row r="19" spans="2:8" x14ac:dyDescent="0.2">
      <c r="B19" s="28" t="s">
        <v>42</v>
      </c>
      <c r="C19" s="29"/>
      <c r="D19" s="29"/>
      <c r="E19" s="29"/>
      <c r="F19" s="29"/>
      <c r="G19" s="29"/>
      <c r="H19" s="29"/>
    </row>
    <row r="20" spans="2:8" x14ac:dyDescent="0.2">
      <c r="B20" s="219"/>
      <c r="C20" s="219"/>
      <c r="D20" s="219"/>
      <c r="E20" s="219"/>
      <c r="F20" s="219"/>
      <c r="G20" s="219"/>
      <c r="H20" s="122"/>
    </row>
    <row r="21" spans="2:8" x14ac:dyDescent="0.2">
      <c r="B21" s="220" t="s">
        <v>95</v>
      </c>
      <c r="C21" s="220"/>
      <c r="D21" s="220"/>
      <c r="E21" s="220"/>
      <c r="F21" s="220"/>
      <c r="G21" s="220"/>
      <c r="H21" s="122"/>
    </row>
    <row r="22" spans="2:8" x14ac:dyDescent="0.2">
      <c r="B22" s="220"/>
      <c r="C22" s="220"/>
      <c r="D22" s="220"/>
      <c r="E22" s="220"/>
      <c r="F22" s="220"/>
      <c r="G22" s="220"/>
      <c r="H22" s="122"/>
    </row>
    <row r="23" spans="2:8" x14ac:dyDescent="0.2">
      <c r="B23" s="221"/>
      <c r="C23" s="222"/>
      <c r="D23" s="222"/>
      <c r="E23" s="222"/>
      <c r="F23" s="222"/>
      <c r="G23" s="222"/>
      <c r="H23" s="122"/>
    </row>
    <row r="24" spans="2:8" x14ac:dyDescent="0.2">
      <c r="B24" s="59"/>
      <c r="C24" s="59"/>
      <c r="D24" s="59"/>
      <c r="E24" s="59"/>
      <c r="F24" s="59"/>
      <c r="G24" s="59"/>
      <c r="H24" s="122"/>
    </row>
    <row r="25" spans="2:8" x14ac:dyDescent="0.2">
      <c r="B25" s="219"/>
      <c r="C25" s="219"/>
      <c r="D25" s="219"/>
      <c r="E25" s="219"/>
      <c r="F25" s="219"/>
      <c r="G25" s="219"/>
      <c r="H25" s="122"/>
    </row>
    <row r="26" spans="2:8" x14ac:dyDescent="0.2">
      <c r="B26" s="60"/>
      <c r="C26" s="60"/>
      <c r="D26" s="60"/>
      <c r="E26" s="60"/>
      <c r="F26" s="60"/>
      <c r="G26" s="60"/>
      <c r="H26" s="122"/>
    </row>
    <row r="27" spans="2:8" x14ac:dyDescent="0.2">
      <c r="B27" s="60"/>
      <c r="C27" s="60"/>
      <c r="D27" s="60"/>
      <c r="E27" s="60"/>
      <c r="F27" s="60"/>
      <c r="G27" s="60"/>
      <c r="H27" s="122"/>
    </row>
    <row r="28" spans="2:8" x14ac:dyDescent="0.2">
      <c r="B28" s="60"/>
      <c r="C28" s="60"/>
      <c r="D28" s="60"/>
      <c r="E28" s="60"/>
      <c r="F28" s="60"/>
      <c r="G28" s="60"/>
      <c r="H28" s="122"/>
    </row>
    <row r="29" spans="2:8" x14ac:dyDescent="0.2">
      <c r="B29" s="60"/>
      <c r="C29" s="60"/>
      <c r="D29" s="60"/>
      <c r="E29" s="60"/>
      <c r="F29" s="60"/>
      <c r="G29" s="60"/>
      <c r="H29" s="122"/>
    </row>
    <row r="30" spans="2:8" x14ac:dyDescent="0.2">
      <c r="B30" s="62"/>
      <c r="C30" s="62"/>
      <c r="D30" s="62"/>
      <c r="E30" s="62"/>
      <c r="F30" s="62"/>
      <c r="G30" s="62"/>
      <c r="H30" s="37"/>
    </row>
    <row r="31" spans="2:8" x14ac:dyDescent="0.2">
      <c r="B31" s="28" t="s">
        <v>6</v>
      </c>
    </row>
    <row r="32" spans="2:8" x14ac:dyDescent="0.2">
      <c r="B32" s="63" t="s">
        <v>14</v>
      </c>
      <c r="C32" s="64" t="s">
        <v>29</v>
      </c>
      <c r="D32" s="64"/>
      <c r="E32" s="64"/>
      <c r="F32" s="64"/>
      <c r="G32" s="64"/>
      <c r="H32" s="122"/>
    </row>
    <row r="33" spans="2:8" x14ac:dyDescent="0.2">
      <c r="B33" s="65" t="s">
        <v>45</v>
      </c>
      <c r="C33" s="64" t="s">
        <v>53</v>
      </c>
      <c r="D33" s="64"/>
      <c r="E33" s="64"/>
      <c r="F33" s="64"/>
      <c r="G33" s="64"/>
      <c r="H33" s="122"/>
    </row>
    <row r="34" spans="2:8" x14ac:dyDescent="0.2">
      <c r="B34" s="65" t="s">
        <v>46</v>
      </c>
      <c r="C34" s="64" t="s">
        <v>54</v>
      </c>
      <c r="D34" s="64"/>
      <c r="E34" s="64"/>
      <c r="F34" s="64"/>
      <c r="G34" s="64"/>
      <c r="H34" s="122"/>
    </row>
    <row r="35" spans="2:8" x14ac:dyDescent="0.2">
      <c r="B35" s="65" t="s">
        <v>15</v>
      </c>
      <c r="C35" s="64" t="s">
        <v>30</v>
      </c>
      <c r="D35" s="64"/>
      <c r="E35" s="64"/>
      <c r="F35" s="64"/>
      <c r="G35" s="64"/>
      <c r="H35" s="122"/>
    </row>
    <row r="38" spans="2:8" x14ac:dyDescent="0.2">
      <c r="B38" s="28" t="s">
        <v>35</v>
      </c>
      <c r="C38" s="29"/>
      <c r="D38" s="29"/>
      <c r="E38" s="29"/>
      <c r="F38" s="29"/>
      <c r="G38" s="29"/>
      <c r="H38" s="29"/>
    </row>
    <row r="40" spans="2:8" x14ac:dyDescent="0.2">
      <c r="B40" s="51"/>
      <c r="C40" s="30" t="s">
        <v>36</v>
      </c>
      <c r="D40" s="30" t="s">
        <v>37</v>
      </c>
      <c r="E40" s="30" t="s">
        <v>38</v>
      </c>
      <c r="F40" s="30" t="s">
        <v>40</v>
      </c>
      <c r="G40" s="30" t="s">
        <v>39</v>
      </c>
      <c r="H40" s="31" t="s">
        <v>1</v>
      </c>
    </row>
    <row r="41" spans="2:8" x14ac:dyDescent="0.2">
      <c r="C41" s="66"/>
      <c r="D41" s="66"/>
      <c r="E41" s="66"/>
      <c r="F41" s="66"/>
      <c r="G41" s="66"/>
      <c r="H41" s="66"/>
    </row>
    <row r="42" spans="2:8" x14ac:dyDescent="0.2">
      <c r="B42" s="67" t="s">
        <v>97</v>
      </c>
      <c r="C42" s="68">
        <f>'Forecast Revenue - Costs'!D34</f>
        <v>256132.99311443316</v>
      </c>
      <c r="D42" s="68">
        <f>'Forecast Revenue - Costs'!E34</f>
        <v>256132.99311443316</v>
      </c>
      <c r="E42" s="68">
        <f>'Forecast Revenue - Costs'!F34</f>
        <v>258498.4352544166</v>
      </c>
      <c r="F42" s="68">
        <f>'Forecast Revenue - Costs'!G34</f>
        <v>263527.4624421894</v>
      </c>
      <c r="G42" s="68">
        <f>'Forecast Revenue - Costs'!H34</f>
        <v>271039.65332104015</v>
      </c>
      <c r="H42" s="68">
        <f>SUM(C42:G42)</f>
        <v>1305331.5372465125</v>
      </c>
    </row>
    <row r="43" spans="2:8" x14ac:dyDescent="0.2">
      <c r="C43" s="69"/>
      <c r="D43" s="70"/>
      <c r="E43" s="69"/>
      <c r="F43" s="69"/>
      <c r="G43" s="69"/>
    </row>
    <row r="44" spans="2:8" x14ac:dyDescent="0.2">
      <c r="B44" s="67" t="s">
        <v>98</v>
      </c>
      <c r="C44" s="68">
        <f>SUM('Forecast Revenue - Costs'!D35:D37)</f>
        <v>186834.77973313979</v>
      </c>
      <c r="D44" s="68">
        <f>SUM('Forecast Revenue - Costs'!E35:E37)</f>
        <v>186834.77973313979</v>
      </c>
      <c r="E44" s="68">
        <f>SUM('Forecast Revenue - Costs'!F35:F37)</f>
        <v>188560.23827645928</v>
      </c>
      <c r="F44" s="68">
        <f>SUM('Forecast Revenue - Costs'!G35:G37)</f>
        <v>192228.63404021671</v>
      </c>
      <c r="G44" s="68">
        <f>SUM('Forecast Revenue - Costs'!H35:H37)</f>
        <v>197708.35967453328</v>
      </c>
      <c r="H44" s="68">
        <f>SUM(C44:G44)</f>
        <v>952166.79145748878</v>
      </c>
    </row>
    <row r="45" spans="2:8" x14ac:dyDescent="0.2">
      <c r="C45" s="69"/>
      <c r="D45" s="70"/>
      <c r="E45" s="69"/>
      <c r="F45" s="69"/>
      <c r="G45" s="69"/>
    </row>
    <row r="46" spans="2:8" x14ac:dyDescent="0.2">
      <c r="B46" s="67" t="s">
        <v>99</v>
      </c>
      <c r="C46" s="68">
        <f t="shared" ref="C46:H46" si="0">+C42+C44</f>
        <v>442967.77284757292</v>
      </c>
      <c r="D46" s="68">
        <f t="shared" si="0"/>
        <v>442967.77284757292</v>
      </c>
      <c r="E46" s="68">
        <f t="shared" si="0"/>
        <v>447058.67353087588</v>
      </c>
      <c r="F46" s="68">
        <f t="shared" si="0"/>
        <v>455756.09648240614</v>
      </c>
      <c r="G46" s="68">
        <f t="shared" si="0"/>
        <v>468748.01299557346</v>
      </c>
      <c r="H46" s="68">
        <f t="shared" si="0"/>
        <v>2257498.3287040014</v>
      </c>
    </row>
    <row r="47" spans="2:8" x14ac:dyDescent="0.2">
      <c r="C47" s="71"/>
      <c r="D47" s="71"/>
      <c r="E47" s="71"/>
      <c r="F47" s="71"/>
      <c r="G47" s="71"/>
    </row>
    <row r="48" spans="2:8" x14ac:dyDescent="0.2">
      <c r="B48" s="72" t="s">
        <v>6</v>
      </c>
    </row>
    <row r="49" spans="2:8" ht="14.25" customHeight="1" x14ac:dyDescent="0.2">
      <c r="B49" s="218"/>
      <c r="C49" s="218"/>
      <c r="D49" s="218"/>
      <c r="E49" s="218"/>
      <c r="F49" s="218"/>
      <c r="G49" s="218"/>
      <c r="H49" s="122"/>
    </row>
    <row r="50" spans="2:8" x14ac:dyDescent="0.2">
      <c r="B50" s="219"/>
      <c r="C50" s="219"/>
      <c r="D50" s="219"/>
      <c r="E50" s="219"/>
      <c r="F50" s="219"/>
      <c r="G50" s="219"/>
      <c r="H50" s="122"/>
    </row>
    <row r="51" spans="2:8" ht="27.75" customHeight="1" x14ac:dyDescent="0.2">
      <c r="B51" s="219"/>
      <c r="C51" s="219"/>
      <c r="D51" s="219"/>
      <c r="E51" s="219"/>
      <c r="F51" s="219"/>
      <c r="G51" s="219"/>
      <c r="H51" s="122"/>
    </row>
    <row r="54" spans="2:8" x14ac:dyDescent="0.2">
      <c r="B54" s="28" t="s">
        <v>82</v>
      </c>
      <c r="C54" s="29"/>
      <c r="D54" s="29"/>
      <c r="E54" s="29"/>
      <c r="F54" s="29"/>
      <c r="G54" s="29"/>
      <c r="H54" s="29"/>
    </row>
    <row r="55" spans="2:8" x14ac:dyDescent="0.2">
      <c r="B55" s="16"/>
    </row>
    <row r="56" spans="2:8" x14ac:dyDescent="0.2">
      <c r="B56" s="73"/>
      <c r="C56" s="74" t="s">
        <v>36</v>
      </c>
      <c r="D56" s="74" t="s">
        <v>37</v>
      </c>
      <c r="E56" s="74" t="s">
        <v>38</v>
      </c>
      <c r="F56" s="74" t="s">
        <v>40</v>
      </c>
      <c r="G56" s="74" t="s">
        <v>39</v>
      </c>
      <c r="H56" s="116" t="s">
        <v>1</v>
      </c>
    </row>
    <row r="57" spans="2:8" x14ac:dyDescent="0.2">
      <c r="C57" s="75"/>
      <c r="D57" s="75"/>
      <c r="E57" s="75"/>
      <c r="F57" s="75"/>
      <c r="G57" s="75"/>
      <c r="H57" s="75"/>
    </row>
    <row r="58" spans="2:8" x14ac:dyDescent="0.2">
      <c r="B58" s="73" t="s">
        <v>12</v>
      </c>
      <c r="C58" s="76">
        <f>'Forecast Revenue - Costs'!D16</f>
        <v>735</v>
      </c>
      <c r="D58" s="76">
        <f>'Forecast Revenue - Costs'!E16</f>
        <v>735</v>
      </c>
      <c r="E58" s="76">
        <f>'Forecast Revenue - Costs'!F16</f>
        <v>735</v>
      </c>
      <c r="F58" s="76">
        <f>'Forecast Revenue - Costs'!G16</f>
        <v>735</v>
      </c>
      <c r="G58" s="76">
        <f>'Forecast Revenue - Costs'!H16</f>
        <v>735</v>
      </c>
      <c r="H58" s="76">
        <f>SUM(C58:G58)</f>
        <v>3675</v>
      </c>
    </row>
    <row r="59" spans="2:8" x14ac:dyDescent="0.2">
      <c r="C59" s="77"/>
      <c r="D59" s="77"/>
      <c r="E59" s="77"/>
      <c r="F59" s="77"/>
      <c r="G59" s="77"/>
    </row>
  </sheetData>
  <mergeCells count="10">
    <mergeCell ref="C3:F3"/>
    <mergeCell ref="B11:H11"/>
    <mergeCell ref="C4:F4"/>
    <mergeCell ref="B49:G51"/>
    <mergeCell ref="B20:G20"/>
    <mergeCell ref="B21:G21"/>
    <mergeCell ref="B22:G22"/>
    <mergeCell ref="B23:G23"/>
    <mergeCell ref="B25:G25"/>
    <mergeCell ref="B16:H16"/>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61" customWidth="1"/>
    <col min="3" max="3" width="10.140625" style="61" customWidth="1"/>
    <col min="4" max="9" width="13.140625" style="61" customWidth="1"/>
    <col min="10" max="11" width="9.140625" style="61"/>
    <col min="12" max="12" width="5.28515625" style="61" customWidth="1"/>
    <col min="13" max="13" width="2.42578125" style="1" customWidth="1"/>
    <col min="14" max="16384" width="9.140625" style="1"/>
  </cols>
  <sheetData>
    <row r="1" spans="2:14" ht="9" customHeight="1" x14ac:dyDescent="0.2"/>
    <row r="2" spans="2:14" ht="18" customHeight="1" x14ac:dyDescent="0.2">
      <c r="B2" s="50" t="s">
        <v>16</v>
      </c>
      <c r="C2" s="50"/>
      <c r="D2" s="50"/>
      <c r="E2" s="50"/>
      <c r="F2" s="50"/>
      <c r="G2" s="50"/>
      <c r="H2" s="50"/>
      <c r="I2" s="50"/>
      <c r="J2" s="50"/>
      <c r="K2" s="50"/>
    </row>
    <row r="3" spans="2:14" x14ac:dyDescent="0.2">
      <c r="B3" s="38" t="s">
        <v>0</v>
      </c>
      <c r="C3" s="51"/>
      <c r="D3" s="225" t="str">
        <f>'AER Summary'!C3</f>
        <v>Substation Inspection (NEW)</v>
      </c>
      <c r="E3" s="226"/>
      <c r="F3" s="226"/>
      <c r="G3" s="226"/>
      <c r="H3" s="226"/>
      <c r="I3" s="226"/>
      <c r="J3" s="226"/>
      <c r="K3" s="226"/>
      <c r="N3" s="36"/>
    </row>
    <row r="4" spans="2:14" x14ac:dyDescent="0.2">
      <c r="N4" s="36"/>
    </row>
    <row r="5" spans="2:14" x14ac:dyDescent="0.2">
      <c r="B5" s="227" t="s">
        <v>70</v>
      </c>
      <c r="C5" s="227"/>
      <c r="D5" s="227"/>
      <c r="E5" s="227"/>
      <c r="F5" s="227"/>
      <c r="G5" s="227"/>
      <c r="H5" s="227"/>
      <c r="I5" s="227"/>
      <c r="J5" s="227"/>
      <c r="K5" s="227"/>
      <c r="N5" s="36"/>
    </row>
    <row r="6" spans="2:14" ht="60.75" customHeight="1" x14ac:dyDescent="0.2">
      <c r="B6" s="228" t="s">
        <v>71</v>
      </c>
      <c r="C6" s="229"/>
      <c r="D6" s="229"/>
      <c r="E6" s="229"/>
      <c r="F6" s="229"/>
      <c r="G6" s="229"/>
      <c r="H6" s="229"/>
      <c r="I6" s="229"/>
      <c r="J6" s="229"/>
      <c r="K6" s="229"/>
      <c r="N6" s="36"/>
    </row>
    <row r="9" spans="2:14" x14ac:dyDescent="0.2">
      <c r="B9" s="227" t="s">
        <v>43</v>
      </c>
      <c r="C9" s="227"/>
      <c r="D9" s="227"/>
      <c r="E9" s="227"/>
      <c r="F9" s="227"/>
      <c r="G9" s="227"/>
      <c r="H9" s="227"/>
      <c r="I9" s="227"/>
      <c r="J9" s="227"/>
      <c r="K9" s="227"/>
    </row>
    <row r="10" spans="2:14" ht="15" customHeight="1" x14ac:dyDescent="0.2">
      <c r="B10" s="224" t="s">
        <v>72</v>
      </c>
      <c r="C10" s="224"/>
      <c r="D10" s="224"/>
      <c r="E10" s="224"/>
      <c r="F10" s="224"/>
      <c r="G10" s="224"/>
      <c r="H10" s="224"/>
      <c r="I10" s="224"/>
      <c r="J10" s="224"/>
      <c r="K10" s="224"/>
    </row>
    <row r="11" spans="2:14" ht="24.75" customHeight="1" x14ac:dyDescent="0.2">
      <c r="B11" s="230"/>
      <c r="C11" s="230"/>
      <c r="D11" s="230"/>
      <c r="E11" s="230"/>
      <c r="F11" s="230"/>
      <c r="G11" s="230"/>
      <c r="H11" s="230"/>
      <c r="I11" s="230"/>
      <c r="J11" s="230"/>
      <c r="K11" s="230"/>
      <c r="L11" s="78"/>
      <c r="M11" s="37"/>
      <c r="N11" s="37"/>
    </row>
    <row r="12" spans="2:14" x14ac:dyDescent="0.2">
      <c r="B12" s="230"/>
      <c r="C12" s="230"/>
      <c r="D12" s="230"/>
      <c r="E12" s="230"/>
      <c r="F12" s="230"/>
      <c r="G12" s="230"/>
      <c r="H12" s="230"/>
      <c r="I12" s="230"/>
      <c r="J12" s="230"/>
      <c r="K12" s="230"/>
      <c r="L12" s="78"/>
      <c r="M12" s="37"/>
      <c r="N12" s="37"/>
    </row>
    <row r="13" spans="2:14" x14ac:dyDescent="0.2">
      <c r="B13" s="230"/>
      <c r="C13" s="230"/>
      <c r="D13" s="230"/>
      <c r="E13" s="230"/>
      <c r="F13" s="230"/>
      <c r="G13" s="230"/>
      <c r="H13" s="230"/>
      <c r="I13" s="230"/>
      <c r="J13" s="230"/>
      <c r="K13" s="230"/>
      <c r="L13" s="78"/>
      <c r="M13" s="37"/>
      <c r="N13" s="37"/>
    </row>
    <row r="14" spans="2:14" ht="77.25" customHeight="1" x14ac:dyDescent="0.2">
      <c r="B14" s="230"/>
      <c r="C14" s="230"/>
      <c r="D14" s="230"/>
      <c r="E14" s="230"/>
      <c r="F14" s="230"/>
      <c r="G14" s="230"/>
      <c r="H14" s="230"/>
      <c r="I14" s="230"/>
      <c r="J14" s="230"/>
      <c r="K14" s="230"/>
      <c r="L14" s="78"/>
      <c r="M14" s="37"/>
      <c r="N14" s="37"/>
    </row>
    <row r="15" spans="2:14" x14ac:dyDescent="0.2">
      <c r="B15" s="230"/>
      <c r="C15" s="230"/>
      <c r="D15" s="230"/>
      <c r="E15" s="230"/>
      <c r="F15" s="230"/>
      <c r="G15" s="230"/>
      <c r="H15" s="230"/>
      <c r="I15" s="230"/>
      <c r="J15" s="230"/>
      <c r="K15" s="230"/>
      <c r="L15" s="78"/>
      <c r="M15" s="37"/>
      <c r="N15" s="37"/>
    </row>
    <row r="16" spans="2:14" x14ac:dyDescent="0.2">
      <c r="B16" s="230"/>
      <c r="C16" s="230"/>
      <c r="D16" s="230"/>
      <c r="E16" s="230"/>
      <c r="F16" s="230"/>
      <c r="G16" s="230"/>
      <c r="H16" s="230"/>
      <c r="I16" s="230"/>
      <c r="J16" s="230"/>
      <c r="K16" s="230"/>
      <c r="L16" s="78"/>
      <c r="M16" s="37"/>
      <c r="N16" s="37"/>
    </row>
    <row r="17" spans="2:14" x14ac:dyDescent="0.2">
      <c r="L17" s="78"/>
      <c r="M17" s="37"/>
      <c r="N17" s="37"/>
    </row>
    <row r="18" spans="2:14" x14ac:dyDescent="0.2">
      <c r="L18" s="78"/>
      <c r="M18" s="37"/>
      <c r="N18" s="37"/>
    </row>
    <row r="19" spans="2:14" x14ac:dyDescent="0.2">
      <c r="B19" s="227" t="s">
        <v>44</v>
      </c>
      <c r="C19" s="227"/>
      <c r="D19" s="227"/>
      <c r="E19" s="227"/>
      <c r="F19" s="227"/>
      <c r="G19" s="227"/>
      <c r="H19" s="227"/>
      <c r="I19" s="227"/>
      <c r="J19" s="227"/>
      <c r="K19" s="227"/>
      <c r="L19" s="78"/>
      <c r="M19" s="37"/>
      <c r="N19" s="37"/>
    </row>
    <row r="20" spans="2:14" ht="105.75" customHeight="1" x14ac:dyDescent="0.2">
      <c r="B20" s="224" t="str">
        <f>'AER Summary'!B11:H11</f>
        <v xml:space="preserve">
Substation Inspection
The inspection by Essential Energy of substations installed by an ASP accredited to perform Level 1 work, for the purpose of ensuring the quality of the assets to be handed over to Essential Energy.
This service is in addition to other Level 1 inspection services, where substations have been installed as part of new contestable connection works.
</v>
      </c>
      <c r="C20" s="224"/>
      <c r="D20" s="224"/>
      <c r="E20" s="224"/>
      <c r="F20" s="224"/>
      <c r="G20" s="224"/>
      <c r="H20" s="224"/>
      <c r="I20" s="224"/>
      <c r="J20" s="224"/>
      <c r="K20" s="224"/>
    </row>
    <row r="21" spans="2:14" x14ac:dyDescent="0.2">
      <c r="B21" s="223"/>
      <c r="C21" s="223"/>
      <c r="D21" s="223"/>
      <c r="E21" s="223"/>
      <c r="F21" s="223"/>
      <c r="G21" s="223"/>
      <c r="H21" s="223"/>
      <c r="I21" s="223"/>
      <c r="J21" s="223"/>
      <c r="K21" s="223"/>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39" sqref="B39"/>
    </sheetView>
  </sheetViews>
  <sheetFormatPr defaultColWidth="9.140625" defaultRowHeight="12.75" x14ac:dyDescent="0.2"/>
  <cols>
    <col min="1" max="1" width="3.5703125" style="79" customWidth="1"/>
    <col min="2" max="2" width="58.7109375" style="79" customWidth="1"/>
    <col min="3" max="3" width="65.140625" style="79" customWidth="1"/>
    <col min="4" max="4" width="12.85546875" style="79" customWidth="1"/>
    <col min="5" max="8" width="11.28515625" style="79" customWidth="1"/>
    <col min="9" max="9" width="12.7109375" style="79" customWidth="1"/>
    <col min="10" max="16384" width="9.140625" style="79"/>
  </cols>
  <sheetData>
    <row r="2" spans="1:9" x14ac:dyDescent="0.2">
      <c r="B2" s="52" t="s">
        <v>84</v>
      </c>
      <c r="C2" s="34"/>
      <c r="D2" s="34"/>
      <c r="E2" s="34"/>
      <c r="F2" s="34"/>
      <c r="G2" s="34"/>
      <c r="H2" s="34"/>
      <c r="I2" s="34"/>
    </row>
    <row r="3" spans="1:9" x14ac:dyDescent="0.2">
      <c r="B3" s="22" t="s">
        <v>20</v>
      </c>
      <c r="C3" s="22" t="s">
        <v>3</v>
      </c>
      <c r="D3" s="94" t="s">
        <v>59</v>
      </c>
      <c r="E3" s="94" t="s">
        <v>58</v>
      </c>
      <c r="F3" s="94" t="s">
        <v>57</v>
      </c>
      <c r="G3" s="126" t="s">
        <v>93</v>
      </c>
      <c r="H3" s="126" t="s">
        <v>94</v>
      </c>
      <c r="I3" s="23" t="s">
        <v>1</v>
      </c>
    </row>
    <row r="4" spans="1:9" x14ac:dyDescent="0.2">
      <c r="B4" s="5" t="s">
        <v>21</v>
      </c>
      <c r="C4" s="5" t="s">
        <v>73</v>
      </c>
      <c r="D4" s="107"/>
      <c r="E4" s="107"/>
      <c r="F4" s="107"/>
      <c r="G4" s="107"/>
      <c r="H4" s="107"/>
      <c r="I4" s="160">
        <f>SUM(D4:H4)</f>
        <v>0</v>
      </c>
    </row>
    <row r="5" spans="1:9" x14ac:dyDescent="0.2">
      <c r="B5" s="5" t="s">
        <v>23</v>
      </c>
      <c r="C5" s="12"/>
      <c r="D5" s="107"/>
      <c r="E5" s="107"/>
      <c r="F5" s="107"/>
      <c r="G5" s="107"/>
      <c r="H5" s="107"/>
      <c r="I5" s="160">
        <f t="shared" ref="I5:I8" si="0">SUM(D5:H5)</f>
        <v>0</v>
      </c>
    </row>
    <row r="6" spans="1:9" x14ac:dyDescent="0.2">
      <c r="B6" s="5" t="s">
        <v>24</v>
      </c>
      <c r="C6" s="5"/>
      <c r="D6" s="107">
        <v>0</v>
      </c>
      <c r="E6" s="107">
        <v>0</v>
      </c>
      <c r="F6" s="107">
        <v>0</v>
      </c>
      <c r="G6" s="107">
        <v>0</v>
      </c>
      <c r="H6" s="107">
        <v>0</v>
      </c>
      <c r="I6" s="160">
        <f t="shared" si="0"/>
        <v>0</v>
      </c>
    </row>
    <row r="7" spans="1:9" x14ac:dyDescent="0.2">
      <c r="B7" s="5" t="s">
        <v>25</v>
      </c>
      <c r="C7" s="5"/>
      <c r="D7" s="107"/>
      <c r="E7" s="107"/>
      <c r="F7" s="107"/>
      <c r="G7" s="107"/>
      <c r="H7" s="107"/>
      <c r="I7" s="160">
        <f t="shared" si="0"/>
        <v>0</v>
      </c>
    </row>
    <row r="8" spans="1:9" x14ac:dyDescent="0.2">
      <c r="B8" s="5" t="s">
        <v>22</v>
      </c>
      <c r="C8" s="5"/>
      <c r="D8" s="107"/>
      <c r="E8" s="107"/>
      <c r="F8" s="107"/>
      <c r="G8" s="107"/>
      <c r="H8" s="107"/>
      <c r="I8" s="160">
        <f t="shared" si="0"/>
        <v>0</v>
      </c>
    </row>
    <row r="9" spans="1:9" x14ac:dyDescent="0.2">
      <c r="B9" s="86" t="s">
        <v>1</v>
      </c>
      <c r="C9" s="25"/>
      <c r="D9" s="26">
        <f t="shared" ref="D9:I9" si="1">SUM(D4:D8)</f>
        <v>0</v>
      </c>
      <c r="E9" s="26">
        <f t="shared" si="1"/>
        <v>0</v>
      </c>
      <c r="F9" s="26">
        <f t="shared" si="1"/>
        <v>0</v>
      </c>
      <c r="G9" s="26">
        <f t="shared" ref="G9:H9" si="2">SUM(G4:G8)</f>
        <v>0</v>
      </c>
      <c r="H9" s="26">
        <f t="shared" si="2"/>
        <v>0</v>
      </c>
      <c r="I9" s="27">
        <f t="shared" si="1"/>
        <v>0</v>
      </c>
    </row>
    <row r="10" spans="1:9" x14ac:dyDescent="0.2">
      <c r="B10" s="82"/>
      <c r="C10" s="83"/>
      <c r="D10" s="84"/>
      <c r="E10" s="84"/>
      <c r="F10" s="84"/>
      <c r="G10" s="84"/>
      <c r="H10" s="84"/>
      <c r="I10" s="84"/>
    </row>
    <row r="11" spans="1:9" x14ac:dyDescent="0.2">
      <c r="B11" s="85" t="s">
        <v>10</v>
      </c>
      <c r="C11" s="29"/>
      <c r="D11" s="29"/>
      <c r="E11" s="29"/>
      <c r="F11" s="29"/>
      <c r="G11" s="29"/>
      <c r="H11" s="29"/>
      <c r="I11" s="29"/>
    </row>
    <row r="12" spans="1:9" x14ac:dyDescent="0.2">
      <c r="B12" s="87" t="s">
        <v>4</v>
      </c>
      <c r="C12" s="11" t="s">
        <v>9</v>
      </c>
      <c r="D12" s="95" t="s">
        <v>59</v>
      </c>
      <c r="E12" s="95" t="s">
        <v>58</v>
      </c>
      <c r="F12" s="95" t="s">
        <v>57</v>
      </c>
      <c r="G12" s="127" t="s">
        <v>93</v>
      </c>
      <c r="H12" s="127" t="s">
        <v>94</v>
      </c>
      <c r="I12" s="4" t="s">
        <v>1</v>
      </c>
    </row>
    <row r="13" spans="1:9" x14ac:dyDescent="0.2">
      <c r="B13" s="5" t="s">
        <v>19</v>
      </c>
      <c r="C13" s="12" t="s">
        <v>51</v>
      </c>
      <c r="D13" s="108"/>
      <c r="E13" s="108"/>
      <c r="F13" s="108"/>
      <c r="G13" s="108"/>
      <c r="H13" s="108"/>
      <c r="I13" s="161">
        <f>SUM(D13:H13)</f>
        <v>0</v>
      </c>
    </row>
    <row r="14" spans="1:9" x14ac:dyDescent="0.2">
      <c r="B14" s="12"/>
      <c r="C14" s="14"/>
      <c r="D14" s="108"/>
      <c r="E14" s="108"/>
      <c r="F14" s="108"/>
      <c r="G14" s="108"/>
      <c r="H14" s="108"/>
      <c r="I14" s="162">
        <f>SUM(D14:H14)</f>
        <v>0</v>
      </c>
    </row>
    <row r="15" spans="1:9" x14ac:dyDescent="0.2">
      <c r="A15" s="88"/>
      <c r="B15" s="89" t="s">
        <v>55</v>
      </c>
      <c r="C15" s="9"/>
      <c r="D15" s="15">
        <f t="shared" ref="D15:I15" si="3">SUM(D13:D14)</f>
        <v>0</v>
      </c>
      <c r="E15" s="15">
        <f t="shared" si="3"/>
        <v>0</v>
      </c>
      <c r="F15" s="15">
        <f t="shared" si="3"/>
        <v>0</v>
      </c>
      <c r="G15" s="15">
        <f t="shared" ref="G15:H15" si="4">SUM(G13:G14)</f>
        <v>0</v>
      </c>
      <c r="H15" s="15">
        <f t="shared" si="4"/>
        <v>0</v>
      </c>
      <c r="I15" s="15">
        <f t="shared" si="3"/>
        <v>0</v>
      </c>
    </row>
    <row r="17" spans="1:9" x14ac:dyDescent="0.2">
      <c r="A17" s="88"/>
      <c r="B17" s="17" t="s">
        <v>6</v>
      </c>
      <c r="C17" s="1"/>
      <c r="D17" s="16"/>
      <c r="E17" s="16"/>
      <c r="F17" s="16"/>
      <c r="G17" s="16"/>
      <c r="H17" s="16"/>
      <c r="I17" s="16"/>
    </row>
    <row r="18" spans="1:9" x14ac:dyDescent="0.2">
      <c r="B18" s="231" t="s">
        <v>91</v>
      </c>
      <c r="C18" s="232"/>
      <c r="D18" s="232"/>
      <c r="E18" s="232"/>
      <c r="F18" s="232"/>
      <c r="G18" s="232"/>
      <c r="H18" s="232"/>
      <c r="I18" s="232"/>
    </row>
    <row r="19" spans="1:9" x14ac:dyDescent="0.2">
      <c r="B19" s="233"/>
      <c r="C19" s="234"/>
      <c r="D19" s="234"/>
      <c r="E19" s="234"/>
      <c r="F19" s="234"/>
      <c r="G19" s="234"/>
      <c r="H19" s="234"/>
      <c r="I19" s="234"/>
    </row>
    <row r="20" spans="1:9" x14ac:dyDescent="0.2">
      <c r="B20" s="90"/>
      <c r="C20" s="35"/>
      <c r="D20" s="35"/>
      <c r="E20" s="35"/>
      <c r="F20" s="35"/>
      <c r="G20" s="125"/>
      <c r="H20" s="125"/>
      <c r="I20" s="35"/>
    </row>
    <row r="21" spans="1:9" x14ac:dyDescent="0.2">
      <c r="B21" s="1"/>
      <c r="C21" s="1"/>
      <c r="D21" s="16"/>
      <c r="E21" s="16"/>
      <c r="F21" s="16"/>
      <c r="G21" s="16"/>
      <c r="H21" s="16"/>
      <c r="I21" s="16"/>
    </row>
    <row r="22" spans="1:9" x14ac:dyDescent="0.2">
      <c r="B22" s="85" t="s">
        <v>86</v>
      </c>
      <c r="C22" s="29"/>
      <c r="D22" s="29"/>
      <c r="E22" s="29"/>
      <c r="F22" s="29"/>
      <c r="G22" s="29"/>
      <c r="H22" s="29"/>
      <c r="I22" s="29"/>
    </row>
    <row r="23" spans="1:9" x14ac:dyDescent="0.2">
      <c r="B23" s="91" t="s">
        <v>11</v>
      </c>
      <c r="C23" s="19"/>
      <c r="D23" s="19"/>
      <c r="E23" s="19"/>
      <c r="F23" s="19"/>
      <c r="G23" s="19"/>
      <c r="H23" s="19"/>
      <c r="I23" s="19"/>
    </row>
    <row r="24" spans="1:9" x14ac:dyDescent="0.2">
      <c r="B24" s="235"/>
      <c r="C24" s="236"/>
      <c r="D24" s="236"/>
      <c r="E24" s="236"/>
      <c r="F24" s="236"/>
      <c r="G24" s="236"/>
      <c r="H24" s="236"/>
      <c r="I24" s="236"/>
    </row>
    <row r="25" spans="1:9" x14ac:dyDescent="0.2">
      <c r="B25" s="237"/>
      <c r="C25" s="238"/>
      <c r="D25" s="238"/>
      <c r="E25" s="238"/>
      <c r="F25" s="238"/>
      <c r="G25" s="238"/>
      <c r="H25" s="238"/>
      <c r="I25" s="238"/>
    </row>
    <row r="26" spans="1:9" x14ac:dyDescent="0.2">
      <c r="B26" s="92"/>
      <c r="C26" s="21"/>
      <c r="D26" s="21"/>
      <c r="E26" s="21"/>
      <c r="F26" s="21"/>
      <c r="G26" s="21"/>
      <c r="H26" s="21"/>
      <c r="I26" s="21"/>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E33" sqref="E33"/>
    </sheetView>
  </sheetViews>
  <sheetFormatPr defaultColWidth="9.140625" defaultRowHeight="12.75" x14ac:dyDescent="0.2"/>
  <cols>
    <col min="1" max="1" width="3.140625" style="130" customWidth="1"/>
    <col min="2" max="2" width="80" style="130" bestFit="1" customWidth="1"/>
    <col min="3" max="3" width="65.140625" style="130" customWidth="1"/>
    <col min="4" max="4" width="12.85546875" style="130" customWidth="1"/>
    <col min="5" max="8" width="11.28515625" style="130" customWidth="1"/>
    <col min="9" max="9" width="12.7109375" style="130" customWidth="1"/>
    <col min="10" max="16384" width="9.140625" style="130"/>
  </cols>
  <sheetData>
    <row r="2" spans="2:9" x14ac:dyDescent="0.2">
      <c r="B2" s="128" t="s">
        <v>8</v>
      </c>
      <c r="C2" s="129"/>
      <c r="D2" s="129"/>
      <c r="E2" s="129"/>
      <c r="F2" s="129"/>
      <c r="G2" s="129"/>
      <c r="H2" s="129"/>
      <c r="I2" s="129"/>
    </row>
    <row r="3" spans="2:9" x14ac:dyDescent="0.2">
      <c r="B3" s="131"/>
      <c r="C3" s="131"/>
      <c r="D3" s="131"/>
      <c r="E3" s="131"/>
      <c r="F3" s="131"/>
      <c r="G3" s="131"/>
      <c r="H3" s="131"/>
      <c r="I3" s="131"/>
    </row>
    <row r="4" spans="2:9" x14ac:dyDescent="0.2">
      <c r="B4" s="128" t="s">
        <v>2</v>
      </c>
      <c r="C4" s="129"/>
      <c r="D4" s="129"/>
      <c r="E4" s="129"/>
      <c r="F4" s="129"/>
      <c r="G4" s="129"/>
      <c r="H4" s="129"/>
      <c r="I4" s="129"/>
    </row>
    <row r="5" spans="2:9" x14ac:dyDescent="0.2">
      <c r="B5" s="152" t="s">
        <v>83</v>
      </c>
      <c r="C5" s="152" t="s">
        <v>9</v>
      </c>
      <c r="D5" s="154" t="s">
        <v>59</v>
      </c>
      <c r="E5" s="154" t="s">
        <v>58</v>
      </c>
      <c r="F5" s="154" t="s">
        <v>57</v>
      </c>
      <c r="G5" s="155" t="s">
        <v>93</v>
      </c>
      <c r="H5" s="155" t="s">
        <v>94</v>
      </c>
      <c r="I5" s="156" t="s">
        <v>1</v>
      </c>
    </row>
    <row r="6" spans="2:9" ht="14.25" customHeight="1" x14ac:dyDescent="0.2">
      <c r="B6" s="132"/>
      <c r="C6" s="133"/>
      <c r="D6" s="134"/>
      <c r="E6" s="134"/>
      <c r="F6" s="134"/>
      <c r="G6" s="134"/>
      <c r="H6" s="134"/>
      <c r="I6" s="178">
        <f>SUM(D6:H6)</f>
        <v>0</v>
      </c>
    </row>
    <row r="7" spans="2:9" x14ac:dyDescent="0.2">
      <c r="B7" s="135"/>
      <c r="C7" s="136"/>
      <c r="D7" s="134"/>
      <c r="E7" s="134"/>
      <c r="F7" s="134"/>
      <c r="G7" s="134"/>
      <c r="H7" s="134"/>
      <c r="I7" s="178">
        <f t="shared" ref="I7:I9" si="0">SUM(D7:H7)</f>
        <v>0</v>
      </c>
    </row>
    <row r="8" spans="2:9" x14ac:dyDescent="0.2">
      <c r="B8" s="135"/>
      <c r="C8" s="136"/>
      <c r="D8" s="134"/>
      <c r="E8" s="134"/>
      <c r="F8" s="134"/>
      <c r="G8" s="134"/>
      <c r="H8" s="134"/>
      <c r="I8" s="178">
        <f t="shared" si="0"/>
        <v>0</v>
      </c>
    </row>
    <row r="9" spans="2:9" x14ac:dyDescent="0.2">
      <c r="B9" s="135"/>
      <c r="C9" s="136"/>
      <c r="D9" s="134"/>
      <c r="E9" s="134"/>
      <c r="F9" s="134"/>
      <c r="G9" s="134"/>
      <c r="H9" s="134"/>
      <c r="I9" s="178">
        <f t="shared" si="0"/>
        <v>0</v>
      </c>
    </row>
    <row r="10" spans="2:9" x14ac:dyDescent="0.2">
      <c r="B10" s="137" t="s">
        <v>1</v>
      </c>
      <c r="C10" s="138"/>
      <c r="D10" s="139">
        <f t="shared" ref="D10:I10" si="1">SUM(D6:D9)</f>
        <v>0</v>
      </c>
      <c r="E10" s="139">
        <f t="shared" si="1"/>
        <v>0</v>
      </c>
      <c r="F10" s="139">
        <f t="shared" si="1"/>
        <v>0</v>
      </c>
      <c r="G10" s="139">
        <f t="shared" ref="G10:H10" si="2">SUM(G6:G9)</f>
        <v>0</v>
      </c>
      <c r="H10" s="139">
        <f t="shared" si="2"/>
        <v>0</v>
      </c>
      <c r="I10" s="139">
        <f t="shared" si="1"/>
        <v>0</v>
      </c>
    </row>
    <row r="11" spans="2:9" x14ac:dyDescent="0.2">
      <c r="B11" s="131"/>
      <c r="C11" s="131"/>
      <c r="D11" s="131"/>
      <c r="E11" s="131"/>
      <c r="F11" s="131"/>
      <c r="G11" s="131"/>
      <c r="H11" s="131"/>
      <c r="I11" s="131"/>
    </row>
    <row r="12" spans="2:9" x14ac:dyDescent="0.2">
      <c r="B12" s="128" t="s">
        <v>10</v>
      </c>
      <c r="C12" s="129"/>
      <c r="D12" s="129"/>
      <c r="E12" s="129"/>
      <c r="F12" s="129"/>
      <c r="G12" s="129"/>
      <c r="H12" s="129"/>
      <c r="I12" s="129"/>
    </row>
    <row r="13" spans="2:9" x14ac:dyDescent="0.2">
      <c r="B13" s="152" t="s">
        <v>4</v>
      </c>
      <c r="C13" s="153" t="s">
        <v>9</v>
      </c>
      <c r="D13" s="154" t="s">
        <v>59</v>
      </c>
      <c r="E13" s="154" t="s">
        <v>58</v>
      </c>
      <c r="F13" s="154" t="s">
        <v>57</v>
      </c>
      <c r="G13" s="155" t="s">
        <v>93</v>
      </c>
      <c r="H13" s="155" t="s">
        <v>94</v>
      </c>
      <c r="I13" s="156" t="s">
        <v>1</v>
      </c>
    </row>
    <row r="14" spans="2:9" x14ac:dyDescent="0.2">
      <c r="B14" s="140"/>
      <c r="C14" s="140"/>
      <c r="D14" s="141"/>
      <c r="E14" s="141"/>
      <c r="F14" s="141"/>
      <c r="G14" s="141"/>
      <c r="H14" s="141"/>
      <c r="I14" s="179">
        <f>SUM(D14:H14)</f>
        <v>0</v>
      </c>
    </row>
    <row r="15" spans="2:9" x14ac:dyDescent="0.2">
      <c r="B15" s="140"/>
      <c r="C15" s="142"/>
      <c r="D15" s="143"/>
      <c r="E15" s="143"/>
      <c r="F15" s="143"/>
      <c r="G15" s="143"/>
      <c r="H15" s="143"/>
      <c r="I15" s="179">
        <f t="shared" ref="I15:I16" si="3">SUM(D15:H15)</f>
        <v>0</v>
      </c>
    </row>
    <row r="16" spans="2:9" x14ac:dyDescent="0.2">
      <c r="B16" s="140"/>
      <c r="C16" s="140"/>
      <c r="D16" s="143"/>
      <c r="E16" s="143"/>
      <c r="F16" s="143"/>
      <c r="G16" s="143"/>
      <c r="H16" s="143"/>
      <c r="I16" s="180">
        <f t="shared" si="3"/>
        <v>0</v>
      </c>
    </row>
    <row r="17" spans="2:9" x14ac:dyDescent="0.2">
      <c r="B17" s="144" t="s">
        <v>17</v>
      </c>
      <c r="C17" s="138"/>
      <c r="D17" s="145">
        <f t="shared" ref="D17:F17" si="4">SUM(D14:D16)</f>
        <v>0</v>
      </c>
      <c r="E17" s="145">
        <f t="shared" si="4"/>
        <v>0</v>
      </c>
      <c r="F17" s="145">
        <f t="shared" si="4"/>
        <v>0</v>
      </c>
      <c r="G17" s="145">
        <f t="shared" ref="G17:H17" si="5">SUM(G14:G16)</f>
        <v>0</v>
      </c>
      <c r="H17" s="145">
        <f t="shared" si="5"/>
        <v>0</v>
      </c>
      <c r="I17" s="145">
        <f>SUM(I14:I16)</f>
        <v>0</v>
      </c>
    </row>
    <row r="18" spans="2:9" x14ac:dyDescent="0.2">
      <c r="B18" s="131"/>
      <c r="C18" s="131"/>
      <c r="D18" s="146"/>
      <c r="E18" s="146"/>
      <c r="F18" s="146"/>
      <c r="G18" s="146"/>
      <c r="H18" s="146"/>
      <c r="I18" s="146"/>
    </row>
    <row r="19" spans="2:9" x14ac:dyDescent="0.2">
      <c r="B19" s="147" t="s">
        <v>6</v>
      </c>
      <c r="C19" s="131"/>
      <c r="D19" s="146"/>
      <c r="E19" s="146"/>
      <c r="F19" s="146"/>
      <c r="G19" s="146"/>
      <c r="H19" s="146"/>
      <c r="I19" s="146"/>
    </row>
    <row r="20" spans="2:9" x14ac:dyDescent="0.2">
      <c r="B20" s="244" t="s">
        <v>92</v>
      </c>
      <c r="C20" s="244"/>
      <c r="D20" s="244"/>
      <c r="E20" s="244"/>
      <c r="F20" s="244"/>
      <c r="G20" s="244"/>
      <c r="H20" s="244"/>
      <c r="I20" s="244"/>
    </row>
    <row r="21" spans="2:9" x14ac:dyDescent="0.2">
      <c r="B21" s="245"/>
      <c r="C21" s="245"/>
      <c r="D21" s="245"/>
      <c r="E21" s="245"/>
      <c r="F21" s="245"/>
      <c r="G21" s="245"/>
      <c r="H21" s="245"/>
      <c r="I21" s="245"/>
    </row>
    <row r="22" spans="2:9" x14ac:dyDescent="0.2">
      <c r="B22" s="131"/>
      <c r="C22" s="131"/>
      <c r="D22" s="146"/>
      <c r="E22" s="146"/>
      <c r="F22" s="146"/>
      <c r="G22" s="146"/>
      <c r="H22" s="146"/>
      <c r="I22" s="146"/>
    </row>
    <row r="23" spans="2:9" x14ac:dyDescent="0.2">
      <c r="B23" s="128" t="s">
        <v>2</v>
      </c>
      <c r="C23" s="129"/>
      <c r="D23" s="129"/>
      <c r="E23" s="129"/>
      <c r="F23" s="129"/>
      <c r="G23" s="129"/>
      <c r="H23" s="129"/>
      <c r="I23" s="129"/>
    </row>
    <row r="24" spans="2:9" x14ac:dyDescent="0.2">
      <c r="B24" s="148" t="s">
        <v>11</v>
      </c>
      <c r="C24" s="149"/>
      <c r="D24" s="149"/>
      <c r="E24" s="149"/>
      <c r="F24" s="149"/>
      <c r="G24" s="149"/>
      <c r="H24" s="149"/>
      <c r="I24" s="149"/>
    </row>
    <row r="25" spans="2:9" x14ac:dyDescent="0.2">
      <c r="B25" s="246"/>
      <c r="C25" s="246"/>
      <c r="D25" s="246"/>
      <c r="E25" s="246"/>
      <c r="F25" s="246"/>
      <c r="G25" s="246"/>
      <c r="H25" s="246"/>
      <c r="I25" s="246"/>
    </row>
    <row r="26" spans="2:9" x14ac:dyDescent="0.2">
      <c r="B26" s="247"/>
      <c r="C26" s="247"/>
      <c r="D26" s="247"/>
      <c r="E26" s="247"/>
      <c r="F26" s="247"/>
      <c r="G26" s="247"/>
      <c r="H26" s="247"/>
      <c r="I26" s="247"/>
    </row>
    <row r="27" spans="2:9" x14ac:dyDescent="0.2">
      <c r="B27" s="150"/>
      <c r="C27" s="151"/>
      <c r="D27" s="151"/>
      <c r="E27" s="151"/>
      <c r="F27" s="151"/>
      <c r="G27" s="151"/>
      <c r="H27" s="151"/>
      <c r="I27" s="151"/>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7"/>
  <sheetViews>
    <sheetView showGridLines="0" workbookViewId="0">
      <selection activeCell="E24" sqref="E24"/>
    </sheetView>
  </sheetViews>
  <sheetFormatPr defaultColWidth="9.140625" defaultRowHeight="12.75" x14ac:dyDescent="0.2"/>
  <cols>
    <col min="1" max="1" width="2.85546875" style="1" customWidth="1"/>
    <col min="2" max="2" width="40.140625" style="1" customWidth="1"/>
    <col min="3" max="3" width="12.28515625" style="1" customWidth="1"/>
    <col min="4" max="4" width="15.7109375" style="1" customWidth="1"/>
    <col min="5" max="16384" width="9.140625" style="1"/>
  </cols>
  <sheetData>
    <row r="2" spans="1:18" x14ac:dyDescent="0.2">
      <c r="B2" s="163" t="s">
        <v>50</v>
      </c>
      <c r="C2" s="164"/>
      <c r="D2" s="164"/>
      <c r="E2" s="164"/>
      <c r="F2" s="164"/>
      <c r="G2" s="164"/>
      <c r="H2" s="164"/>
      <c r="I2" s="242" t="s">
        <v>111</v>
      </c>
      <c r="J2" s="242"/>
      <c r="K2" s="242"/>
      <c r="L2" s="242"/>
      <c r="M2" s="242"/>
      <c r="N2" s="242"/>
      <c r="O2" s="242"/>
      <c r="P2" s="242"/>
      <c r="Q2" s="242"/>
      <c r="R2" s="242"/>
    </row>
    <row r="3" spans="1:18" ht="15.75" x14ac:dyDescent="0.25">
      <c r="B3" s="93" t="s">
        <v>74</v>
      </c>
      <c r="C3" s="109"/>
      <c r="D3" s="50"/>
      <c r="E3" s="50"/>
      <c r="F3" s="50"/>
      <c r="G3" s="50"/>
      <c r="H3" s="157"/>
      <c r="I3" s="243" t="s">
        <v>112</v>
      </c>
      <c r="J3" s="243"/>
      <c r="K3" s="243"/>
      <c r="L3" s="243"/>
      <c r="M3" s="243"/>
      <c r="N3" s="243"/>
      <c r="O3" s="243"/>
      <c r="P3" s="243"/>
      <c r="Q3" s="243"/>
      <c r="R3" s="243"/>
    </row>
    <row r="4" spans="1:18" s="37" customFormat="1" ht="3" customHeight="1" x14ac:dyDescent="0.2">
      <c r="B4" s="40"/>
      <c r="C4" s="40"/>
      <c r="D4" s="40"/>
      <c r="E4" s="40"/>
      <c r="F4" s="40"/>
      <c r="G4" s="40"/>
      <c r="H4" s="40"/>
      <c r="I4" s="40"/>
      <c r="J4" s="40"/>
      <c r="K4" s="40"/>
      <c r="L4" s="40"/>
      <c r="M4" s="40"/>
      <c r="N4" s="40"/>
      <c r="O4" s="40"/>
      <c r="P4" s="40"/>
      <c r="Q4" s="40"/>
      <c r="R4" s="40"/>
    </row>
    <row r="5" spans="1:18" ht="76.5" x14ac:dyDescent="0.2">
      <c r="A5" s="80"/>
      <c r="B5" s="41" t="s">
        <v>18</v>
      </c>
      <c r="C5" s="41" t="s">
        <v>76</v>
      </c>
      <c r="D5" s="41" t="s">
        <v>31</v>
      </c>
      <c r="E5" s="165" t="s">
        <v>64</v>
      </c>
      <c r="F5" s="165" t="s">
        <v>33</v>
      </c>
      <c r="G5" s="165" t="s">
        <v>32</v>
      </c>
      <c r="H5" s="170" t="s">
        <v>100</v>
      </c>
      <c r="I5" s="170" t="s">
        <v>101</v>
      </c>
      <c r="J5" s="170" t="s">
        <v>102</v>
      </c>
      <c r="K5" s="170" t="s">
        <v>103</v>
      </c>
      <c r="L5" s="165" t="s">
        <v>104</v>
      </c>
      <c r="M5" s="165" t="s">
        <v>105</v>
      </c>
      <c r="N5" s="170" t="s">
        <v>106</v>
      </c>
      <c r="O5" s="170" t="s">
        <v>107</v>
      </c>
      <c r="P5" s="170" t="s">
        <v>108</v>
      </c>
      <c r="Q5" s="170" t="s">
        <v>109</v>
      </c>
      <c r="R5" s="170" t="s">
        <v>110</v>
      </c>
    </row>
    <row r="6" spans="1:18" x14ac:dyDescent="0.2">
      <c r="A6" s="80"/>
      <c r="B6" s="257" t="s">
        <v>75</v>
      </c>
      <c r="C6" s="171"/>
      <c r="D6" s="171"/>
      <c r="E6" s="171"/>
      <c r="F6" s="171"/>
      <c r="G6" s="171"/>
      <c r="H6" s="171"/>
      <c r="I6" s="171"/>
      <c r="J6" s="171"/>
      <c r="K6" s="171"/>
      <c r="L6" s="171"/>
      <c r="M6" s="171"/>
      <c r="N6" s="171"/>
      <c r="O6" s="171"/>
      <c r="P6" s="171"/>
      <c r="Q6" s="171"/>
      <c r="R6" s="258"/>
    </row>
    <row r="7" spans="1:18" x14ac:dyDescent="0.2">
      <c r="B7" s="166" t="s">
        <v>78</v>
      </c>
      <c r="C7" s="167" t="s">
        <v>67</v>
      </c>
      <c r="D7" s="167" t="s">
        <v>77</v>
      </c>
      <c r="E7" s="168">
        <v>2</v>
      </c>
      <c r="F7" s="168">
        <v>1</v>
      </c>
      <c r="G7" s="169">
        <f>F7*E7</f>
        <v>2</v>
      </c>
      <c r="H7" s="172">
        <v>0</v>
      </c>
      <c r="I7" s="256">
        <f>IF(H7=0,VLOOKUP(D:D,[1]Inputs!$B$20:$H$25,7,FALSE)*G7,VLOOKUP(D:D,[1]Inputs!$B$20:$I$25,8,FALSE)*G7)</f>
        <v>206.52119524028998</v>
      </c>
      <c r="J7" s="174">
        <f>VLOOKUP(D:D,[1]Inputs!$C$54:$G$59,5,FALSE)*G7</f>
        <v>39.464872576692635</v>
      </c>
      <c r="K7" s="174"/>
      <c r="L7" s="174"/>
      <c r="M7" s="174"/>
      <c r="N7" s="174">
        <f>SUM(I7:K7)</f>
        <v>245.98606781698263</v>
      </c>
      <c r="O7" s="174">
        <f>[1]Inputs!$M$43*N7</f>
        <v>114.61145505829869</v>
      </c>
      <c r="P7" s="174">
        <f>[1]Inputs!$M$48*N7</f>
        <v>39.450651529488432</v>
      </c>
      <c r="Q7" s="256">
        <f>[1]Inputs!$H$13*SUM(N7:P7)</f>
        <v>25.371055220750499</v>
      </c>
      <c r="R7" s="174">
        <f t="shared" ref="R7:R9" si="0">SUM(N7:Q7)</f>
        <v>425.41922962552025</v>
      </c>
    </row>
    <row r="8" spans="1:18" x14ac:dyDescent="0.2">
      <c r="B8" s="42" t="s">
        <v>78</v>
      </c>
      <c r="C8" s="97" t="s">
        <v>68</v>
      </c>
      <c r="D8" s="97" t="s">
        <v>77</v>
      </c>
      <c r="E8" s="110">
        <v>3.5</v>
      </c>
      <c r="F8" s="110">
        <v>1</v>
      </c>
      <c r="G8" s="114">
        <f t="shared" ref="G8:G9" si="1">F8*E8</f>
        <v>3.5</v>
      </c>
      <c r="H8" s="175">
        <v>0</v>
      </c>
      <c r="I8" s="173">
        <f>IF(H8=0,VLOOKUP(D:D,[1]Inputs!$B$20:$H$25,7,FALSE)*G8,VLOOKUP(D:D,[1]Inputs!$B$20:$I$25,8,FALSE)*G8)</f>
        <v>361.41209167050749</v>
      </c>
      <c r="J8" s="173">
        <f>VLOOKUP(D:D,[1]Inputs!$C$54:$G$59,5,FALSE)*G8</f>
        <v>69.063527009212109</v>
      </c>
      <c r="K8" s="173"/>
      <c r="L8" s="173"/>
      <c r="M8" s="173"/>
      <c r="N8" s="173">
        <f t="shared" ref="N8:N9" si="2">SUM(I8:K8)</f>
        <v>430.47561867971962</v>
      </c>
      <c r="O8" s="173">
        <f>[1]Inputs!$M$43*N8</f>
        <v>200.5700463520227</v>
      </c>
      <c r="P8" s="173">
        <f>[1]Inputs!$M$48*N8</f>
        <v>69.038640176604758</v>
      </c>
      <c r="Q8" s="173">
        <f>[1]Inputs!$H$13*SUM(N8:P8)</f>
        <v>44.399346636313375</v>
      </c>
      <c r="R8" s="173">
        <f t="shared" si="0"/>
        <v>744.48365184466047</v>
      </c>
    </row>
    <row r="9" spans="1:18" x14ac:dyDescent="0.2">
      <c r="B9" s="42" t="s">
        <v>78</v>
      </c>
      <c r="C9" s="97" t="s">
        <v>69</v>
      </c>
      <c r="D9" s="97" t="s">
        <v>77</v>
      </c>
      <c r="E9" s="110">
        <v>4.5</v>
      </c>
      <c r="F9" s="110">
        <v>1</v>
      </c>
      <c r="G9" s="114">
        <f t="shared" si="1"/>
        <v>4.5</v>
      </c>
      <c r="H9" s="176">
        <v>0</v>
      </c>
      <c r="I9" s="173">
        <f>IF(H9=0,VLOOKUP(D:D,[1]Inputs!$B$20:$H$25,7,FALSE)*G9,VLOOKUP(D:D,[1]Inputs!$B$20:$I$25,8,FALSE)*G9)</f>
        <v>464.67268929065244</v>
      </c>
      <c r="J9" s="177">
        <f>VLOOKUP(D:D,[1]Inputs!$C$54:$G$59,5,FALSE)*G9</f>
        <v>88.79596329755843</v>
      </c>
      <c r="K9" s="177"/>
      <c r="L9" s="177"/>
      <c r="M9" s="177"/>
      <c r="N9" s="177">
        <f t="shared" si="2"/>
        <v>553.46865258821083</v>
      </c>
      <c r="O9" s="177">
        <f>[1]Inputs!$M$43*N9</f>
        <v>257.87577388117199</v>
      </c>
      <c r="P9" s="177">
        <f>[1]Inputs!$M$48*N9</f>
        <v>88.763965941348957</v>
      </c>
      <c r="Q9" s="173">
        <f>[1]Inputs!$H$13*SUM(N9:P9)</f>
        <v>57.084874246688614</v>
      </c>
      <c r="R9" s="177">
        <f t="shared" si="0"/>
        <v>957.19326665742039</v>
      </c>
    </row>
    <row r="10" spans="1:18" x14ac:dyDescent="0.2">
      <c r="A10" s="80"/>
      <c r="B10" s="239" t="s">
        <v>1</v>
      </c>
      <c r="C10" s="240"/>
      <c r="D10" s="240"/>
      <c r="E10" s="240"/>
      <c r="F10" s="241"/>
      <c r="G10" s="43"/>
      <c r="H10" s="44"/>
      <c r="I10" s="44"/>
      <c r="J10" s="44"/>
      <c r="K10" s="44"/>
      <c r="L10" s="44"/>
      <c r="M10" s="44"/>
      <c r="N10" s="44"/>
      <c r="O10" s="44"/>
      <c r="P10" s="44"/>
      <c r="Q10" s="45"/>
      <c r="R10" s="45"/>
    </row>
    <row r="11" spans="1:18" x14ac:dyDescent="0.2">
      <c r="A11" s="80"/>
      <c r="B11" s="46"/>
      <c r="C11" s="46"/>
      <c r="D11" s="46"/>
      <c r="E11" s="47"/>
      <c r="F11" s="46"/>
      <c r="G11" s="47"/>
      <c r="H11" s="47"/>
      <c r="I11" s="47"/>
      <c r="J11" s="47"/>
      <c r="K11" s="47"/>
      <c r="L11" s="47"/>
      <c r="M11" s="47"/>
      <c r="N11" s="47"/>
      <c r="O11" s="47"/>
      <c r="P11" s="48"/>
      <c r="Q11" s="49"/>
      <c r="R11" s="49"/>
    </row>
    <row r="13" spans="1:18" x14ac:dyDescent="0.2">
      <c r="A13" s="81"/>
      <c r="B13" s="1" t="s">
        <v>79</v>
      </c>
    </row>
    <row r="16" spans="1:18" x14ac:dyDescent="0.2">
      <c r="A16" s="80"/>
    </row>
    <row r="21" spans="1:1" x14ac:dyDescent="0.2">
      <c r="A21" s="80"/>
    </row>
    <row r="34" spans="1:1" x14ac:dyDescent="0.2">
      <c r="A34" s="80"/>
    </row>
    <row r="47" spans="1:1" x14ac:dyDescent="0.2">
      <c r="A47" s="80"/>
    </row>
  </sheetData>
  <mergeCells count="3">
    <mergeCell ref="B10:F10"/>
    <mergeCell ref="I2:R2"/>
    <mergeCell ref="I3:R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0F827-8151-478F-AC18-215EDCD64E33}">
  <dimension ref="B1:O52"/>
  <sheetViews>
    <sheetView topLeftCell="A19" workbookViewId="0">
      <selection activeCell="C46" sqref="C46:H46"/>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118</v>
      </c>
      <c r="D1" s="188">
        <f>[1]Inputs!H16</f>
        <v>1</v>
      </c>
      <c r="E1" s="188">
        <f>[1]Inputs!I16</f>
        <v>1</v>
      </c>
      <c r="F1" s="188">
        <f>[1]Inputs!J16</f>
        <v>1.0109999999999999</v>
      </c>
      <c r="G1" s="188">
        <f>[1]Inputs!K16</f>
        <v>1.0231319999999999</v>
      </c>
      <c r="H1" s="188">
        <f>[1]Inputs!L16</f>
        <v>1.0337725727999998</v>
      </c>
      <c r="K1" s="189">
        <f>D1</f>
        <v>1</v>
      </c>
      <c r="L1" s="189">
        <f t="shared" ref="L1:O5" si="0">E1</f>
        <v>1</v>
      </c>
      <c r="M1" s="189">
        <f t="shared" si="0"/>
        <v>1.0109999999999999</v>
      </c>
      <c r="N1" s="189">
        <f t="shared" si="0"/>
        <v>1.0231319999999999</v>
      </c>
      <c r="O1" s="189">
        <f t="shared" si="0"/>
        <v>1.0337725727999998</v>
      </c>
    </row>
    <row r="2" spans="2:15" x14ac:dyDescent="0.25">
      <c r="B2" t="s">
        <v>119</v>
      </c>
      <c r="D2" s="188">
        <f>[1]Inputs!H61</f>
        <v>0.04</v>
      </c>
      <c r="E2" s="188">
        <f>[1]Inputs!I61</f>
        <v>0.04</v>
      </c>
      <c r="F2" s="188">
        <f>[1]Inputs!J61</f>
        <v>0.04</v>
      </c>
      <c r="G2" s="188">
        <f>[1]Inputs!K61</f>
        <v>0.04</v>
      </c>
      <c r="H2" s="188">
        <f>[1]Inputs!L61</f>
        <v>0.04</v>
      </c>
      <c r="K2" s="189"/>
      <c r="L2" s="189"/>
      <c r="M2" s="189"/>
      <c r="N2" s="189"/>
      <c r="O2" s="189"/>
    </row>
    <row r="3" spans="2:15" x14ac:dyDescent="0.25">
      <c r="B3" t="s">
        <v>120</v>
      </c>
      <c r="D3" s="189">
        <f>[1]Inputs!$M$43</f>
        <v>0.46592661151676018</v>
      </c>
      <c r="E3" s="189">
        <f>[1]Inputs!$M$43</f>
        <v>0.46592661151676018</v>
      </c>
      <c r="F3" s="189">
        <f>[1]Inputs!$M$43</f>
        <v>0.46592661151676018</v>
      </c>
      <c r="G3" s="189">
        <f>[1]Inputs!$M$43</f>
        <v>0.46592661151676018</v>
      </c>
      <c r="H3" s="189">
        <f>[1]Inputs!$M$43</f>
        <v>0.46592661151676018</v>
      </c>
      <c r="K3" s="189">
        <f t="shared" ref="K3:K5" si="1">D3</f>
        <v>0.46592661151676018</v>
      </c>
      <c r="L3" s="189">
        <f t="shared" si="0"/>
        <v>0.46592661151676018</v>
      </c>
      <c r="M3" s="189">
        <f t="shared" si="0"/>
        <v>0.46592661151676018</v>
      </c>
      <c r="N3" s="189">
        <f t="shared" si="0"/>
        <v>0.46592661151676018</v>
      </c>
      <c r="O3" s="189">
        <f t="shared" si="0"/>
        <v>0.46592661151676018</v>
      </c>
    </row>
    <row r="4" spans="2:15" x14ac:dyDescent="0.25">
      <c r="B4" t="s">
        <v>121</v>
      </c>
      <c r="D4" s="189">
        <f>[1]Inputs!$M$48</f>
        <v>0.16037758511933414</v>
      </c>
      <c r="E4" s="189">
        <f>[1]Inputs!$M$48</f>
        <v>0.16037758511933414</v>
      </c>
      <c r="F4" s="189">
        <f>[1]Inputs!$M$48</f>
        <v>0.16037758511933414</v>
      </c>
      <c r="G4" s="189">
        <f>[1]Inputs!$M$48</f>
        <v>0.16037758511933414</v>
      </c>
      <c r="H4" s="189">
        <f>[1]Inputs!$M$48</f>
        <v>0.16037758511933414</v>
      </c>
      <c r="K4" s="189">
        <f t="shared" si="1"/>
        <v>0.16037758511933414</v>
      </c>
      <c r="L4" s="189">
        <f t="shared" si="0"/>
        <v>0.16037758511933414</v>
      </c>
      <c r="M4" s="189">
        <f t="shared" si="0"/>
        <v>0.16037758511933414</v>
      </c>
      <c r="N4" s="189">
        <f t="shared" si="0"/>
        <v>0.16037758511933414</v>
      </c>
      <c r="O4" s="189">
        <f t="shared" si="0"/>
        <v>0.16037758511933414</v>
      </c>
    </row>
    <row r="5" spans="2:15" x14ac:dyDescent="0.25">
      <c r="B5" t="s">
        <v>122</v>
      </c>
      <c r="D5" s="189">
        <f>[1]Inputs!$H$13</f>
        <v>6.3420000000000004E-2</v>
      </c>
      <c r="E5" s="189">
        <f>[1]Inputs!$H$13</f>
        <v>6.3420000000000004E-2</v>
      </c>
      <c r="F5" s="189">
        <f>[1]Inputs!$H$13</f>
        <v>6.3420000000000004E-2</v>
      </c>
      <c r="G5" s="189">
        <f>[1]Inputs!$H$13</f>
        <v>6.3420000000000004E-2</v>
      </c>
      <c r="H5" s="189">
        <f>[1]Inputs!$H$13</f>
        <v>6.3420000000000004E-2</v>
      </c>
      <c r="K5" s="189">
        <f t="shared" si="1"/>
        <v>6.3420000000000004E-2</v>
      </c>
      <c r="L5" s="189">
        <f t="shared" si="0"/>
        <v>6.3420000000000004E-2</v>
      </c>
      <c r="M5" s="189">
        <f t="shared" si="0"/>
        <v>6.3420000000000004E-2</v>
      </c>
      <c r="N5" s="189">
        <f t="shared" si="0"/>
        <v>6.3420000000000004E-2</v>
      </c>
      <c r="O5" s="189">
        <f t="shared" si="0"/>
        <v>6.3420000000000004E-2</v>
      </c>
    </row>
    <row r="6" spans="2:15" s="190" customFormat="1" ht="15.75" x14ac:dyDescent="0.25">
      <c r="D6" s="250" t="s">
        <v>123</v>
      </c>
      <c r="E6" s="250"/>
      <c r="F6" s="250"/>
      <c r="G6" s="250"/>
      <c r="H6" s="250"/>
      <c r="J6" s="251" t="s">
        <v>124</v>
      </c>
      <c r="K6" s="251"/>
      <c r="L6" s="251"/>
      <c r="M6" s="251"/>
      <c r="N6" s="251"/>
      <c r="O6" s="251"/>
    </row>
    <row r="7" spans="2:15" x14ac:dyDescent="0.25">
      <c r="B7" s="191" t="s">
        <v>137</v>
      </c>
      <c r="C7" s="192"/>
      <c r="D7" s="192" t="s">
        <v>125</v>
      </c>
      <c r="E7" s="192" t="s">
        <v>126</v>
      </c>
      <c r="F7" s="192" t="s">
        <v>127</v>
      </c>
      <c r="G7" s="192" t="s">
        <v>128</v>
      </c>
      <c r="H7" s="192" t="s">
        <v>129</v>
      </c>
    </row>
    <row r="8" spans="2:15" x14ac:dyDescent="0.25">
      <c r="B8" s="193" t="s">
        <v>101</v>
      </c>
      <c r="C8" s="194"/>
      <c r="D8" s="195">
        <f>(D19*D$27)+(D31*D$39)+(D43*D$51)</f>
        <v>215040.19454395195</v>
      </c>
      <c r="E8" s="195">
        <f t="shared" ref="E8:H8" si="2">(E19*E$27)+(E31*E$39)+(E43*E$51)</f>
        <v>215040.19454395195</v>
      </c>
      <c r="F8" s="195">
        <f t="shared" si="2"/>
        <v>217405.63668393539</v>
      </c>
      <c r="G8" s="195">
        <f t="shared" si="2"/>
        <v>222434.66387170818</v>
      </c>
      <c r="H8" s="195">
        <f t="shared" si="2"/>
        <v>229946.85475055891</v>
      </c>
    </row>
    <row r="9" spans="2:15" x14ac:dyDescent="0.25">
      <c r="B9" s="193" t="s">
        <v>102</v>
      </c>
      <c r="C9" s="194"/>
      <c r="D9" s="195">
        <f t="shared" ref="D9:H15" si="3">(D20*D$27)+(D32*D$39)+(D44*D$51)</f>
        <v>41092.798570481202</v>
      </c>
      <c r="E9" s="195">
        <f t="shared" si="3"/>
        <v>41092.798570481202</v>
      </c>
      <c r="F9" s="195">
        <f t="shared" si="3"/>
        <v>41092.798570481202</v>
      </c>
      <c r="G9" s="195">
        <f t="shared" si="3"/>
        <v>41092.798570481202</v>
      </c>
      <c r="H9" s="195">
        <f t="shared" si="3"/>
        <v>41092.798570481202</v>
      </c>
    </row>
    <row r="10" spans="2:15" x14ac:dyDescent="0.25">
      <c r="B10" s="193" t="s">
        <v>103</v>
      </c>
      <c r="C10" s="194"/>
      <c r="D10" s="195">
        <f t="shared" si="3"/>
        <v>0</v>
      </c>
      <c r="E10" s="195">
        <f t="shared" si="3"/>
        <v>0</v>
      </c>
      <c r="F10" s="195">
        <f t="shared" si="3"/>
        <v>0</v>
      </c>
      <c r="G10" s="195">
        <f t="shared" si="3"/>
        <v>0</v>
      </c>
      <c r="H10" s="195">
        <f t="shared" si="3"/>
        <v>0</v>
      </c>
    </row>
    <row r="11" spans="2:15" x14ac:dyDescent="0.25">
      <c r="B11" s="196" t="s">
        <v>130</v>
      </c>
      <c r="C11" s="196"/>
      <c r="D11" s="197">
        <f t="shared" si="3"/>
        <v>256132.99311443316</v>
      </c>
      <c r="E11" s="197">
        <f t="shared" si="3"/>
        <v>256132.99311443316</v>
      </c>
      <c r="F11" s="197">
        <f t="shared" si="3"/>
        <v>258498.4352544166</v>
      </c>
      <c r="G11" s="197">
        <f t="shared" si="3"/>
        <v>263527.4624421894</v>
      </c>
      <c r="H11" s="197">
        <f t="shared" si="3"/>
        <v>271039.65332104015</v>
      </c>
    </row>
    <row r="12" spans="2:15" x14ac:dyDescent="0.25">
      <c r="B12" s="194" t="s">
        <v>107</v>
      </c>
      <c r="C12" s="194"/>
      <c r="D12" s="195">
        <f t="shared" si="3"/>
        <v>119339.17757945351</v>
      </c>
      <c r="E12" s="195">
        <f t="shared" si="3"/>
        <v>119339.17757945351</v>
      </c>
      <c r="F12" s="195">
        <f t="shared" si="3"/>
        <v>120441.30002047496</v>
      </c>
      <c r="G12" s="195">
        <f t="shared" si="3"/>
        <v>122784.45761729957</v>
      </c>
      <c r="H12" s="195">
        <f t="shared" si="3"/>
        <v>126284.58725854963</v>
      </c>
    </row>
    <row r="13" spans="2:15" x14ac:dyDescent="0.25">
      <c r="B13" s="194" t="s">
        <v>108</v>
      </c>
      <c r="C13" s="194"/>
      <c r="D13" s="195">
        <f t="shared" si="3"/>
        <v>41077.990905079831</v>
      </c>
      <c r="E13" s="195">
        <f t="shared" si="3"/>
        <v>41077.990905079831</v>
      </c>
      <c r="F13" s="195">
        <f t="shared" si="3"/>
        <v>41457.354803229879</v>
      </c>
      <c r="G13" s="195">
        <f t="shared" si="3"/>
        <v>42263.898039104359</v>
      </c>
      <c r="H13" s="195">
        <f t="shared" si="3"/>
        <v>43468.685071209933</v>
      </c>
    </row>
    <row r="14" spans="2:15" x14ac:dyDescent="0.25">
      <c r="B14" s="194" t="s">
        <v>117</v>
      </c>
      <c r="C14" s="194"/>
      <c r="D14" s="195">
        <f t="shared" si="3"/>
        <v>26417.611248606459</v>
      </c>
      <c r="E14" s="195">
        <f t="shared" si="3"/>
        <v>26417.611248606459</v>
      </c>
      <c r="F14" s="195">
        <f t="shared" si="3"/>
        <v>26661.583452754465</v>
      </c>
      <c r="G14" s="195">
        <f t="shared" si="3"/>
        <v>27180.278383812787</v>
      </c>
      <c r="H14" s="195">
        <f t="shared" si="3"/>
        <v>27955.087344773721</v>
      </c>
    </row>
    <row r="15" spans="2:15" s="199" customFormat="1" x14ac:dyDescent="0.25">
      <c r="B15" s="198" t="s">
        <v>131</v>
      </c>
      <c r="C15" s="194"/>
      <c r="D15" s="197">
        <f t="shared" si="3"/>
        <v>442967.77284757298</v>
      </c>
      <c r="E15" s="197">
        <f t="shared" si="3"/>
        <v>442967.77284757298</v>
      </c>
      <c r="F15" s="197">
        <f t="shared" si="3"/>
        <v>447058.67353087588</v>
      </c>
      <c r="G15" s="197">
        <f t="shared" si="3"/>
        <v>455756.09648240608</v>
      </c>
      <c r="H15" s="197">
        <f t="shared" si="3"/>
        <v>468748.01299557346</v>
      </c>
    </row>
    <row r="16" spans="2:15" s="184" customFormat="1" x14ac:dyDescent="0.25">
      <c r="B16" s="200" t="s">
        <v>132</v>
      </c>
      <c r="C16" s="196"/>
      <c r="D16" s="197">
        <f>D28+D40+D52-D15</f>
        <v>0</v>
      </c>
      <c r="E16" s="197">
        <f t="shared" ref="E16:H16" si="4">E28+E40+E52-E15</f>
        <v>0</v>
      </c>
      <c r="F16" s="197">
        <f t="shared" si="4"/>
        <v>0</v>
      </c>
      <c r="G16" s="197">
        <f t="shared" si="4"/>
        <v>0</v>
      </c>
      <c r="H16" s="197">
        <f t="shared" si="4"/>
        <v>0</v>
      </c>
    </row>
    <row r="17" spans="2:15" s="184" customFormat="1" x14ac:dyDescent="0.25">
      <c r="C17" s="201"/>
    </row>
    <row r="18" spans="2:15" x14ac:dyDescent="0.25">
      <c r="B18" s="202" t="s">
        <v>138</v>
      </c>
      <c r="C18" s="185"/>
      <c r="D18" s="248" t="s">
        <v>133</v>
      </c>
      <c r="E18" s="249"/>
      <c r="F18" s="249"/>
      <c r="G18" s="249"/>
      <c r="H18" s="249"/>
      <c r="J18" s="185"/>
      <c r="K18" s="248" t="s">
        <v>133</v>
      </c>
      <c r="L18" s="249"/>
      <c r="M18" s="249"/>
      <c r="N18" s="249"/>
      <c r="O18" s="249"/>
    </row>
    <row r="19" spans="2:15" x14ac:dyDescent="0.25">
      <c r="B19" s="203" t="s">
        <v>101</v>
      </c>
      <c r="C19" s="204">
        <f>'Proposed price'!I7</f>
        <v>206.52119524028998</v>
      </c>
      <c r="D19" s="205">
        <f>C19*D$1</f>
        <v>206.52119524028998</v>
      </c>
      <c r="E19" s="205">
        <f>D19*E1</f>
        <v>206.52119524028998</v>
      </c>
      <c r="F19" s="205">
        <f>E19*F1</f>
        <v>208.79292838793316</v>
      </c>
      <c r="G19" s="205">
        <f>F19*G1</f>
        <v>213.62272640740281</v>
      </c>
      <c r="H19" s="205">
        <f>G19*H1</f>
        <v>220.83731548673126</v>
      </c>
      <c r="J19" s="204"/>
      <c r="K19" s="205">
        <f>J19*K$1</f>
        <v>0</v>
      </c>
      <c r="L19" s="205">
        <f>K19*L1</f>
        <v>0</v>
      </c>
      <c r="M19" s="205">
        <f>L19*M1</f>
        <v>0</v>
      </c>
      <c r="N19" s="205">
        <f>M19*N1</f>
        <v>0</v>
      </c>
      <c r="O19" s="205">
        <f>N19*O1</f>
        <v>0</v>
      </c>
    </row>
    <row r="20" spans="2:15" x14ac:dyDescent="0.25">
      <c r="B20" s="203" t="s">
        <v>102</v>
      </c>
      <c r="C20" s="204">
        <f>'Proposed price'!J7</f>
        <v>39.464872576692635</v>
      </c>
      <c r="D20" s="205">
        <f>C20</f>
        <v>39.464872576692635</v>
      </c>
      <c r="E20" s="205">
        <f t="shared" ref="E20:H21" si="5">D20</f>
        <v>39.464872576692635</v>
      </c>
      <c r="F20" s="205">
        <f t="shared" si="5"/>
        <v>39.464872576692635</v>
      </c>
      <c r="G20" s="205">
        <f t="shared" si="5"/>
        <v>39.464872576692635</v>
      </c>
      <c r="H20" s="205">
        <f t="shared" si="5"/>
        <v>39.464872576692635</v>
      </c>
      <c r="J20" s="204"/>
      <c r="K20" s="205">
        <f>J20</f>
        <v>0</v>
      </c>
      <c r="L20" s="205">
        <f t="shared" ref="L20:O21" si="6">K20</f>
        <v>0</v>
      </c>
      <c r="M20" s="205">
        <f t="shared" si="6"/>
        <v>0</v>
      </c>
      <c r="N20" s="205">
        <f t="shared" si="6"/>
        <v>0</v>
      </c>
      <c r="O20" s="205">
        <f t="shared" si="6"/>
        <v>0</v>
      </c>
    </row>
    <row r="21" spans="2:15" x14ac:dyDescent="0.25">
      <c r="B21" s="203" t="s">
        <v>103</v>
      </c>
      <c r="C21" s="204">
        <f>'Proposed price'!K7</f>
        <v>0</v>
      </c>
      <c r="D21" s="205">
        <f>C21</f>
        <v>0</v>
      </c>
      <c r="E21" s="205">
        <f t="shared" si="5"/>
        <v>0</v>
      </c>
      <c r="F21" s="205">
        <f t="shared" si="5"/>
        <v>0</v>
      </c>
      <c r="G21" s="205">
        <f t="shared" si="5"/>
        <v>0</v>
      </c>
      <c r="H21" s="205">
        <f t="shared" si="5"/>
        <v>0</v>
      </c>
      <c r="J21" s="204"/>
      <c r="K21" s="205">
        <f>J21</f>
        <v>0</v>
      </c>
      <c r="L21" s="205">
        <f t="shared" si="6"/>
        <v>0</v>
      </c>
      <c r="M21" s="205">
        <f t="shared" si="6"/>
        <v>0</v>
      </c>
      <c r="N21" s="205">
        <f t="shared" si="6"/>
        <v>0</v>
      </c>
      <c r="O21" s="205">
        <f t="shared" si="6"/>
        <v>0</v>
      </c>
    </row>
    <row r="22" spans="2:15" s="184" customFormat="1" x14ac:dyDescent="0.25">
      <c r="B22" s="206" t="s">
        <v>130</v>
      </c>
      <c r="C22" s="259">
        <f>'Proposed price'!N7</f>
        <v>245.98606781698263</v>
      </c>
      <c r="D22" s="196">
        <f>SUM(D19:D21)</f>
        <v>245.98606781698263</v>
      </c>
      <c r="E22" s="196">
        <f t="shared" ref="E22:H22" si="7">SUM(E19:E21)</f>
        <v>245.98606781698263</v>
      </c>
      <c r="F22" s="196">
        <f t="shared" si="7"/>
        <v>248.2578009646258</v>
      </c>
      <c r="G22" s="196">
        <f t="shared" si="7"/>
        <v>253.08759898409545</v>
      </c>
      <c r="H22" s="196">
        <f t="shared" si="7"/>
        <v>260.3021880634239</v>
      </c>
      <c r="J22" s="207"/>
      <c r="K22" s="194">
        <f>SUM(K19:K21)</f>
        <v>0</v>
      </c>
      <c r="L22" s="194">
        <f t="shared" ref="L22:O22" si="8">SUM(L19:L21)</f>
        <v>0</v>
      </c>
      <c r="M22" s="194">
        <f t="shared" si="8"/>
        <v>0</v>
      </c>
      <c r="N22" s="194">
        <f t="shared" si="8"/>
        <v>0</v>
      </c>
      <c r="O22" s="194">
        <f t="shared" si="8"/>
        <v>0</v>
      </c>
    </row>
    <row r="23" spans="2:15" x14ac:dyDescent="0.25">
      <c r="B23" s="203" t="s">
        <v>107</v>
      </c>
      <c r="C23" s="204">
        <f>'Proposed price'!O7</f>
        <v>114.61145505829869</v>
      </c>
      <c r="D23" s="205">
        <f>D22*D$3</f>
        <v>114.61145505829869</v>
      </c>
      <c r="E23" s="205">
        <f t="shared" ref="E23:H23" si="9">E22*E$3</f>
        <v>114.61145505829869</v>
      </c>
      <c r="F23" s="205">
        <f t="shared" si="9"/>
        <v>115.66991598605037</v>
      </c>
      <c r="G23" s="205">
        <f t="shared" si="9"/>
        <v>117.92024741157223</v>
      </c>
      <c r="H23" s="205">
        <f t="shared" si="9"/>
        <v>121.28171645478956</v>
      </c>
      <c r="J23" s="204"/>
      <c r="K23" s="205">
        <f>K22*K$3</f>
        <v>0</v>
      </c>
      <c r="L23" s="205">
        <f t="shared" ref="L23:O23" si="10">L22*L$3</f>
        <v>0</v>
      </c>
      <c r="M23" s="205">
        <f t="shared" si="10"/>
        <v>0</v>
      </c>
      <c r="N23" s="205">
        <f t="shared" si="10"/>
        <v>0</v>
      </c>
      <c r="O23" s="205">
        <f t="shared" si="10"/>
        <v>0</v>
      </c>
    </row>
    <row r="24" spans="2:15" x14ac:dyDescent="0.25">
      <c r="B24" s="203" t="s">
        <v>108</v>
      </c>
      <c r="C24" s="204">
        <f>'Proposed price'!P7</f>
        <v>39.450651529488432</v>
      </c>
      <c r="D24" s="205">
        <f>D22*D$4</f>
        <v>39.450651529488432</v>
      </c>
      <c r="E24" s="205">
        <f t="shared" ref="E24:H24" si="11">E22*E$4</f>
        <v>39.450651529488432</v>
      </c>
      <c r="F24" s="205">
        <f t="shared" si="11"/>
        <v>39.814986605742988</v>
      </c>
      <c r="G24" s="205">
        <f t="shared" si="11"/>
        <v>40.589577948719672</v>
      </c>
      <c r="H24" s="205">
        <f t="shared" si="11"/>
        <v>41.746636322890687</v>
      </c>
      <c r="J24" s="204"/>
      <c r="K24" s="205">
        <f>K22*K$4</f>
        <v>0</v>
      </c>
      <c r="L24" s="205">
        <f t="shared" ref="L24:O24" si="12">L22*L$4</f>
        <v>0</v>
      </c>
      <c r="M24" s="205">
        <f t="shared" si="12"/>
        <v>0</v>
      </c>
      <c r="N24" s="205">
        <f t="shared" si="12"/>
        <v>0</v>
      </c>
      <c r="O24" s="205">
        <f t="shared" si="12"/>
        <v>0</v>
      </c>
    </row>
    <row r="25" spans="2:15" x14ac:dyDescent="0.25">
      <c r="B25" s="203" t="s">
        <v>109</v>
      </c>
      <c r="C25" s="204">
        <f>'Proposed price'!Q7</f>
        <v>25.371055220750499</v>
      </c>
      <c r="D25" s="205">
        <f>SUM(D22:D24)*D$5</f>
        <v>25.371055220750499</v>
      </c>
      <c r="E25" s="205">
        <f t="shared" ref="E25:H25" si="13">SUM(E22:E24)*E$5</f>
        <v>25.371055220750499</v>
      </c>
      <c r="F25" s="205">
        <f t="shared" si="13"/>
        <v>25.605362259548109</v>
      </c>
      <c r="G25" s="205">
        <f t="shared" si="13"/>
        <v>26.10350865192105</v>
      </c>
      <c r="H25" s="205">
        <f t="shared" si="13"/>
        <v>26.847622900142827</v>
      </c>
      <c r="J25" s="204"/>
      <c r="K25" s="205">
        <f>SUM(K22:K24)*K$5</f>
        <v>0</v>
      </c>
      <c r="L25" s="205">
        <f t="shared" ref="L25:O25" si="14">SUM(L22:L24)*L$5</f>
        <v>0</v>
      </c>
      <c r="M25" s="205">
        <f t="shared" si="14"/>
        <v>0</v>
      </c>
      <c r="N25" s="205">
        <f t="shared" si="14"/>
        <v>0</v>
      </c>
      <c r="O25" s="205">
        <f t="shared" si="14"/>
        <v>0</v>
      </c>
    </row>
    <row r="26" spans="2:15" s="184" customFormat="1" x14ac:dyDescent="0.25">
      <c r="B26" s="208" t="s">
        <v>134</v>
      </c>
      <c r="C26" s="209">
        <f>'Proposed price'!R7</f>
        <v>425.41922962552025</v>
      </c>
      <c r="D26" s="210">
        <f>SUM(D22:D25)</f>
        <v>425.41922962552025</v>
      </c>
      <c r="E26" s="210">
        <f t="shared" ref="E26:H26" si="15">SUM(E22:E25)</f>
        <v>425.41922962552025</v>
      </c>
      <c r="F26" s="210">
        <f t="shared" si="15"/>
        <v>429.34806581596729</v>
      </c>
      <c r="G26" s="210">
        <f t="shared" si="15"/>
        <v>437.70093299630844</v>
      </c>
      <c r="H26" s="210">
        <f t="shared" si="15"/>
        <v>450.17816374124698</v>
      </c>
      <c r="J26" s="209"/>
      <c r="K26" s="210">
        <f>SUM(K22:K25)</f>
        <v>0</v>
      </c>
      <c r="L26" s="210">
        <f t="shared" ref="L26:O26" si="16">SUM(L22:L25)</f>
        <v>0</v>
      </c>
      <c r="M26" s="210">
        <f t="shared" si="16"/>
        <v>0</v>
      </c>
      <c r="N26" s="210">
        <f t="shared" si="16"/>
        <v>0</v>
      </c>
      <c r="O26" s="210">
        <f t="shared" si="16"/>
        <v>0</v>
      </c>
    </row>
    <row r="27" spans="2:15" x14ac:dyDescent="0.25">
      <c r="B27" s="211" t="s">
        <v>135</v>
      </c>
      <c r="C27" s="205"/>
      <c r="D27" s="212">
        <f>'Forecast Revenue - Costs'!D13</f>
        <v>350</v>
      </c>
      <c r="E27" s="212">
        <f>'Forecast Revenue - Costs'!E13</f>
        <v>350</v>
      </c>
      <c r="F27" s="212">
        <f>'Forecast Revenue - Costs'!F13</f>
        <v>350</v>
      </c>
      <c r="G27" s="212">
        <f>'Forecast Revenue - Costs'!G13</f>
        <v>350</v>
      </c>
      <c r="H27" s="212">
        <f>'Forecast Revenue - Costs'!H13</f>
        <v>350</v>
      </c>
      <c r="J27" s="205"/>
      <c r="K27" s="212"/>
      <c r="L27" s="212"/>
      <c r="M27" s="212"/>
      <c r="N27" s="212"/>
      <c r="O27" s="212"/>
    </row>
    <row r="28" spans="2:15" s="184" customFormat="1" x14ac:dyDescent="0.25">
      <c r="B28" s="198" t="s">
        <v>136</v>
      </c>
      <c r="C28" s="196"/>
      <c r="D28" s="197">
        <f>D26*D27</f>
        <v>148896.7303689321</v>
      </c>
      <c r="E28" s="197">
        <f t="shared" ref="E28:H28" si="17">E26*E27</f>
        <v>148896.7303689321</v>
      </c>
      <c r="F28" s="197">
        <f t="shared" si="17"/>
        <v>150271.82303558855</v>
      </c>
      <c r="G28" s="197">
        <f t="shared" si="17"/>
        <v>153195.32654870796</v>
      </c>
      <c r="H28" s="197">
        <f t="shared" si="17"/>
        <v>157562.35730943645</v>
      </c>
      <c r="J28" s="196"/>
      <c r="K28" s="197"/>
      <c r="L28" s="197"/>
      <c r="M28" s="197"/>
      <c r="N28" s="197"/>
      <c r="O28" s="197"/>
    </row>
    <row r="30" spans="2:15" x14ac:dyDescent="0.25">
      <c r="B30" s="202" t="s">
        <v>139</v>
      </c>
      <c r="C30" s="185"/>
      <c r="D30" s="248" t="s">
        <v>133</v>
      </c>
      <c r="E30" s="249"/>
      <c r="F30" s="249"/>
      <c r="G30" s="249"/>
      <c r="H30" s="249"/>
      <c r="J30" s="185"/>
      <c r="K30" s="248" t="s">
        <v>133</v>
      </c>
      <c r="L30" s="249"/>
      <c r="M30" s="249"/>
      <c r="N30" s="249"/>
      <c r="O30" s="249"/>
    </row>
    <row r="31" spans="2:15" x14ac:dyDescent="0.25">
      <c r="B31" s="203" t="s">
        <v>101</v>
      </c>
      <c r="C31" s="204">
        <f>'Proposed price'!I8</f>
        <v>361.41209167050749</v>
      </c>
      <c r="D31" s="205">
        <f>C31*D$1</f>
        <v>361.41209167050749</v>
      </c>
      <c r="E31" s="205">
        <f t="shared" ref="E31:H31" si="18">D31*E$1</f>
        <v>361.41209167050749</v>
      </c>
      <c r="F31" s="205">
        <f t="shared" si="18"/>
        <v>365.38762467888301</v>
      </c>
      <c r="G31" s="205">
        <f t="shared" si="18"/>
        <v>373.83977121295493</v>
      </c>
      <c r="H31" s="205">
        <f t="shared" si="18"/>
        <v>386.46530210177974</v>
      </c>
      <c r="J31" s="204"/>
      <c r="K31" s="205">
        <f>J31*K$1</f>
        <v>0</v>
      </c>
      <c r="L31" s="205">
        <f t="shared" ref="L31:O31" si="19">K31*L$1</f>
        <v>0</v>
      </c>
      <c r="M31" s="205">
        <f t="shared" si="19"/>
        <v>0</v>
      </c>
      <c r="N31" s="205">
        <f t="shared" si="19"/>
        <v>0</v>
      </c>
      <c r="O31" s="205">
        <f t="shared" si="19"/>
        <v>0</v>
      </c>
    </row>
    <row r="32" spans="2:15" x14ac:dyDescent="0.25">
      <c r="B32" s="203" t="s">
        <v>102</v>
      </c>
      <c r="C32" s="204">
        <f>'Proposed price'!J8</f>
        <v>69.063527009212109</v>
      </c>
      <c r="D32" s="205">
        <f>C32</f>
        <v>69.063527009212109</v>
      </c>
      <c r="E32" s="205">
        <f t="shared" ref="E32:H32" si="20">D32</f>
        <v>69.063527009212109</v>
      </c>
      <c r="F32" s="205">
        <f t="shared" si="20"/>
        <v>69.063527009212109</v>
      </c>
      <c r="G32" s="205">
        <f t="shared" si="20"/>
        <v>69.063527009212109</v>
      </c>
      <c r="H32" s="205">
        <f t="shared" si="20"/>
        <v>69.063527009212109</v>
      </c>
      <c r="J32" s="204"/>
      <c r="K32" s="205">
        <f>J32</f>
        <v>0</v>
      </c>
      <c r="L32" s="205">
        <f t="shared" ref="L32:O33" si="21">K32</f>
        <v>0</v>
      </c>
      <c r="M32" s="205">
        <f t="shared" si="21"/>
        <v>0</v>
      </c>
      <c r="N32" s="205">
        <f t="shared" si="21"/>
        <v>0</v>
      </c>
      <c r="O32" s="205">
        <f t="shared" si="21"/>
        <v>0</v>
      </c>
    </row>
    <row r="33" spans="2:15" x14ac:dyDescent="0.25">
      <c r="B33" s="203" t="s">
        <v>103</v>
      </c>
      <c r="C33" s="204">
        <f>'Proposed price'!K8</f>
        <v>0</v>
      </c>
      <c r="D33" s="205">
        <f>C33</f>
        <v>0</v>
      </c>
      <c r="E33" s="205">
        <f t="shared" ref="E33:H33" si="22">D33</f>
        <v>0</v>
      </c>
      <c r="F33" s="205">
        <f t="shared" si="22"/>
        <v>0</v>
      </c>
      <c r="G33" s="205">
        <f t="shared" si="22"/>
        <v>0</v>
      </c>
      <c r="H33" s="205">
        <f t="shared" si="22"/>
        <v>0</v>
      </c>
      <c r="J33" s="204"/>
      <c r="K33" s="205">
        <f>J33</f>
        <v>0</v>
      </c>
      <c r="L33" s="205">
        <f t="shared" si="21"/>
        <v>0</v>
      </c>
      <c r="M33" s="205">
        <f t="shared" si="21"/>
        <v>0</v>
      </c>
      <c r="N33" s="205">
        <f t="shared" si="21"/>
        <v>0</v>
      </c>
      <c r="O33" s="205">
        <f t="shared" si="21"/>
        <v>0</v>
      </c>
    </row>
    <row r="34" spans="2:15" x14ac:dyDescent="0.25">
      <c r="B34" s="206" t="s">
        <v>130</v>
      </c>
      <c r="C34" s="259">
        <f>'Proposed price'!N8</f>
        <v>430.47561867971962</v>
      </c>
      <c r="D34" s="196">
        <f>SUM(D31:D33)</f>
        <v>430.47561867971962</v>
      </c>
      <c r="E34" s="196">
        <f t="shared" ref="E34:H34" si="23">SUM(E31:E33)</f>
        <v>430.47561867971962</v>
      </c>
      <c r="F34" s="196">
        <f t="shared" si="23"/>
        <v>434.45115168809514</v>
      </c>
      <c r="G34" s="196">
        <f t="shared" si="23"/>
        <v>442.90329822216705</v>
      </c>
      <c r="H34" s="196">
        <f t="shared" si="23"/>
        <v>455.52882911099186</v>
      </c>
      <c r="J34" s="207"/>
      <c r="K34" s="194">
        <f>SUM(K31:K33)</f>
        <v>0</v>
      </c>
      <c r="L34" s="194">
        <f t="shared" ref="L34:O34" si="24">SUM(L31:L33)</f>
        <v>0</v>
      </c>
      <c r="M34" s="194">
        <f t="shared" si="24"/>
        <v>0</v>
      </c>
      <c r="N34" s="194">
        <f t="shared" si="24"/>
        <v>0</v>
      </c>
      <c r="O34" s="194">
        <f t="shared" si="24"/>
        <v>0</v>
      </c>
    </row>
    <row r="35" spans="2:15" x14ac:dyDescent="0.25">
      <c r="B35" s="203" t="s">
        <v>107</v>
      </c>
      <c r="C35" s="204">
        <f>'Proposed price'!O8</f>
        <v>200.5700463520227</v>
      </c>
      <c r="D35" s="205">
        <f>D34*D$3</f>
        <v>200.5700463520227</v>
      </c>
      <c r="E35" s="205">
        <f t="shared" ref="E35:H35" si="25">E34*E$3</f>
        <v>200.5700463520227</v>
      </c>
      <c r="F35" s="205">
        <f t="shared" si="25"/>
        <v>202.42235297558815</v>
      </c>
      <c r="G35" s="205">
        <f t="shared" si="25"/>
        <v>206.3604329702514</v>
      </c>
      <c r="H35" s="205">
        <f t="shared" si="25"/>
        <v>212.24300379588175</v>
      </c>
      <c r="J35" s="204"/>
      <c r="K35" s="205">
        <f>K34*K$3</f>
        <v>0</v>
      </c>
      <c r="L35" s="205">
        <f t="shared" ref="L35:O35" si="26">L34*L$3</f>
        <v>0</v>
      </c>
      <c r="M35" s="205">
        <f t="shared" si="26"/>
        <v>0</v>
      </c>
      <c r="N35" s="205">
        <f t="shared" si="26"/>
        <v>0</v>
      </c>
      <c r="O35" s="205">
        <f t="shared" si="26"/>
        <v>0</v>
      </c>
    </row>
    <row r="36" spans="2:15" x14ac:dyDescent="0.25">
      <c r="B36" s="203" t="s">
        <v>108</v>
      </c>
      <c r="C36" s="204">
        <f>'Proposed price'!Q8</f>
        <v>44.399346636313375</v>
      </c>
      <c r="D36" s="205">
        <f>D34*D$4</f>
        <v>69.038640176604758</v>
      </c>
      <c r="E36" s="205">
        <f t="shared" ref="E36:H36" si="27">E34*E$4</f>
        <v>69.038640176604758</v>
      </c>
      <c r="F36" s="205">
        <f t="shared" si="27"/>
        <v>69.676226560050225</v>
      </c>
      <c r="G36" s="205">
        <f t="shared" si="27"/>
        <v>71.031761410259435</v>
      </c>
      <c r="H36" s="205">
        <f t="shared" si="27"/>
        <v>73.056613565058711</v>
      </c>
      <c r="J36" s="204"/>
      <c r="K36" s="205">
        <f>K34*K$4</f>
        <v>0</v>
      </c>
      <c r="L36" s="205">
        <f t="shared" ref="L36:O36" si="28">L34*L$4</f>
        <v>0</v>
      </c>
      <c r="M36" s="205">
        <f t="shared" si="28"/>
        <v>0</v>
      </c>
      <c r="N36" s="205">
        <f t="shared" si="28"/>
        <v>0</v>
      </c>
      <c r="O36" s="205">
        <f t="shared" si="28"/>
        <v>0</v>
      </c>
    </row>
    <row r="37" spans="2:15" x14ac:dyDescent="0.25">
      <c r="B37" s="203" t="s">
        <v>109</v>
      </c>
      <c r="C37" s="204">
        <f>'Proposed price'!Q8</f>
        <v>44.399346636313375</v>
      </c>
      <c r="D37" s="205">
        <f>SUM(D34:D36)*D$5</f>
        <v>44.399346636313375</v>
      </c>
      <c r="E37" s="205">
        <f t="shared" ref="E37:H37" si="29">SUM(E34:E36)*E$5</f>
        <v>44.399346636313375</v>
      </c>
      <c r="F37" s="205">
        <f t="shared" si="29"/>
        <v>44.809383954209181</v>
      </c>
      <c r="G37" s="205">
        <f t="shared" si="29"/>
        <v>45.681140140861828</v>
      </c>
      <c r="H37" s="205">
        <f t="shared" si="29"/>
        <v>46.983340075249956</v>
      </c>
      <c r="J37" s="204"/>
      <c r="K37" s="205">
        <f>SUM(K34:K36)*K$5</f>
        <v>0</v>
      </c>
      <c r="L37" s="205">
        <f t="shared" ref="L37:O37" si="30">SUM(L34:L36)*L$5</f>
        <v>0</v>
      </c>
      <c r="M37" s="205">
        <f t="shared" si="30"/>
        <v>0</v>
      </c>
      <c r="N37" s="205">
        <f t="shared" si="30"/>
        <v>0</v>
      </c>
      <c r="O37" s="205">
        <f t="shared" si="30"/>
        <v>0</v>
      </c>
    </row>
    <row r="38" spans="2:15" s="184" customFormat="1" x14ac:dyDescent="0.25">
      <c r="B38" s="208" t="s">
        <v>134</v>
      </c>
      <c r="C38" s="209">
        <f>'Proposed price'!R8</f>
        <v>744.48365184466047</v>
      </c>
      <c r="D38" s="210">
        <f>SUM(D34:D37)</f>
        <v>744.48365184466047</v>
      </c>
      <c r="E38" s="210">
        <f t="shared" ref="E38:H38" si="31">SUM(E34:E37)</f>
        <v>744.48365184466047</v>
      </c>
      <c r="F38" s="210">
        <f t="shared" si="31"/>
        <v>751.35911517794261</v>
      </c>
      <c r="G38" s="210">
        <f t="shared" si="31"/>
        <v>765.97663274353954</v>
      </c>
      <c r="H38" s="210">
        <f t="shared" si="31"/>
        <v>787.81178654718235</v>
      </c>
      <c r="J38" s="209"/>
      <c r="K38" s="210">
        <f>SUM(K34:K37)</f>
        <v>0</v>
      </c>
      <c r="L38" s="210">
        <f t="shared" ref="L38:O38" si="32">SUM(L34:L37)</f>
        <v>0</v>
      </c>
      <c r="M38" s="210">
        <f t="shared" si="32"/>
        <v>0</v>
      </c>
      <c r="N38" s="210">
        <f t="shared" si="32"/>
        <v>0</v>
      </c>
      <c r="O38" s="210">
        <f t="shared" si="32"/>
        <v>0</v>
      </c>
    </row>
    <row r="39" spans="2:15" x14ac:dyDescent="0.25">
      <c r="B39" s="211" t="s">
        <v>135</v>
      </c>
      <c r="C39" s="205"/>
      <c r="D39" s="212">
        <f>'Forecast Revenue - Costs'!D14</f>
        <v>350</v>
      </c>
      <c r="E39" s="212">
        <f>'Forecast Revenue - Costs'!E14</f>
        <v>350</v>
      </c>
      <c r="F39" s="212">
        <f>'Forecast Revenue - Costs'!F14</f>
        <v>350</v>
      </c>
      <c r="G39" s="212">
        <f>'Forecast Revenue - Costs'!G14</f>
        <v>350</v>
      </c>
      <c r="H39" s="212">
        <f>'Forecast Revenue - Costs'!H14</f>
        <v>350</v>
      </c>
      <c r="J39" s="205"/>
      <c r="K39" s="212"/>
      <c r="L39" s="212"/>
      <c r="M39" s="212"/>
      <c r="N39" s="212"/>
      <c r="O39" s="212"/>
    </row>
    <row r="40" spans="2:15" s="184" customFormat="1" x14ac:dyDescent="0.25">
      <c r="B40" s="198" t="s">
        <v>136</v>
      </c>
      <c r="C40" s="196"/>
      <c r="D40" s="197">
        <f>D38*D39</f>
        <v>260569.27814563116</v>
      </c>
      <c r="E40" s="197">
        <f t="shared" ref="E40:H40" si="33">E38*E39</f>
        <v>260569.27814563116</v>
      </c>
      <c r="F40" s="197">
        <f t="shared" si="33"/>
        <v>262975.69031227991</v>
      </c>
      <c r="G40" s="197">
        <f t="shared" si="33"/>
        <v>268091.82146023883</v>
      </c>
      <c r="H40" s="197">
        <f t="shared" si="33"/>
        <v>275734.1252915138</v>
      </c>
      <c r="J40" s="196"/>
      <c r="K40" s="197"/>
      <c r="L40" s="197"/>
      <c r="M40" s="197"/>
      <c r="N40" s="197"/>
      <c r="O40" s="197"/>
    </row>
    <row r="42" spans="2:15" x14ac:dyDescent="0.25">
      <c r="B42" s="202" t="s">
        <v>140</v>
      </c>
      <c r="C42" s="185"/>
      <c r="D42" s="248" t="s">
        <v>133</v>
      </c>
      <c r="E42" s="249"/>
      <c r="F42" s="249"/>
      <c r="G42" s="249"/>
      <c r="H42" s="249"/>
      <c r="J42" s="185"/>
      <c r="K42" s="248" t="s">
        <v>133</v>
      </c>
      <c r="L42" s="249"/>
      <c r="M42" s="249"/>
      <c r="N42" s="249"/>
      <c r="O42" s="249"/>
    </row>
    <row r="43" spans="2:15" x14ac:dyDescent="0.25">
      <c r="B43" s="203" t="s">
        <v>101</v>
      </c>
      <c r="C43" s="204">
        <f>'Proposed price'!I9</f>
        <v>464.67268929065244</v>
      </c>
      <c r="D43" s="205">
        <f>C43*D$1</f>
        <v>464.67268929065244</v>
      </c>
      <c r="E43" s="205">
        <f t="shared" ref="E43:H43" si="34">D43*E$1</f>
        <v>464.67268929065244</v>
      </c>
      <c r="F43" s="205">
        <f t="shared" si="34"/>
        <v>469.78408887284957</v>
      </c>
      <c r="G43" s="205">
        <f t="shared" si="34"/>
        <v>480.6511344166563</v>
      </c>
      <c r="H43" s="205">
        <f t="shared" si="34"/>
        <v>496.88395984514534</v>
      </c>
      <c r="J43" s="204"/>
      <c r="K43" s="205">
        <f>J43*K$1</f>
        <v>0</v>
      </c>
      <c r="L43" s="205">
        <f t="shared" ref="L43:O43" si="35">K43*L$1</f>
        <v>0</v>
      </c>
      <c r="M43" s="205">
        <f t="shared" si="35"/>
        <v>0</v>
      </c>
      <c r="N43" s="205">
        <f t="shared" si="35"/>
        <v>0</v>
      </c>
      <c r="O43" s="205">
        <f t="shared" si="35"/>
        <v>0</v>
      </c>
    </row>
    <row r="44" spans="2:15" x14ac:dyDescent="0.25">
      <c r="B44" s="203" t="s">
        <v>102</v>
      </c>
      <c r="C44" s="204">
        <f>'Proposed price'!J9</f>
        <v>88.79596329755843</v>
      </c>
      <c r="D44" s="205">
        <f>C44</f>
        <v>88.79596329755843</v>
      </c>
      <c r="E44" s="205">
        <f t="shared" ref="E44:H44" si="36">D44</f>
        <v>88.79596329755843</v>
      </c>
      <c r="F44" s="205">
        <f t="shared" si="36"/>
        <v>88.79596329755843</v>
      </c>
      <c r="G44" s="205">
        <f t="shared" si="36"/>
        <v>88.79596329755843</v>
      </c>
      <c r="H44" s="205">
        <f t="shared" si="36"/>
        <v>88.79596329755843</v>
      </c>
      <c r="J44" s="204"/>
      <c r="K44" s="205">
        <f>J44</f>
        <v>0</v>
      </c>
      <c r="L44" s="205">
        <f t="shared" ref="L44:O45" si="37">K44</f>
        <v>0</v>
      </c>
      <c r="M44" s="205">
        <f t="shared" si="37"/>
        <v>0</v>
      </c>
      <c r="N44" s="205">
        <f t="shared" si="37"/>
        <v>0</v>
      </c>
      <c r="O44" s="205">
        <f t="shared" si="37"/>
        <v>0</v>
      </c>
    </row>
    <row r="45" spans="2:15" x14ac:dyDescent="0.25">
      <c r="B45" s="203" t="s">
        <v>103</v>
      </c>
      <c r="C45" s="204">
        <f>'Proposed price'!K9</f>
        <v>0</v>
      </c>
      <c r="D45" s="205">
        <f>C45</f>
        <v>0</v>
      </c>
      <c r="E45" s="205">
        <f t="shared" ref="E45:H45" si="38">D45</f>
        <v>0</v>
      </c>
      <c r="F45" s="205">
        <f t="shared" si="38"/>
        <v>0</v>
      </c>
      <c r="G45" s="205">
        <f t="shared" si="38"/>
        <v>0</v>
      </c>
      <c r="H45" s="205">
        <f t="shared" si="38"/>
        <v>0</v>
      </c>
      <c r="J45" s="204"/>
      <c r="K45" s="205">
        <f>J45</f>
        <v>0</v>
      </c>
      <c r="L45" s="205">
        <f t="shared" si="37"/>
        <v>0</v>
      </c>
      <c r="M45" s="205">
        <f t="shared" si="37"/>
        <v>0</v>
      </c>
      <c r="N45" s="205">
        <f t="shared" si="37"/>
        <v>0</v>
      </c>
      <c r="O45" s="205">
        <f t="shared" si="37"/>
        <v>0</v>
      </c>
    </row>
    <row r="46" spans="2:15" x14ac:dyDescent="0.25">
      <c r="B46" s="206" t="s">
        <v>130</v>
      </c>
      <c r="C46" s="259">
        <f>'Proposed price'!N9</f>
        <v>553.46865258821083</v>
      </c>
      <c r="D46" s="196">
        <f>SUM(D43:D45)</f>
        <v>553.46865258821083</v>
      </c>
      <c r="E46" s="196">
        <f t="shared" ref="E46:H46" si="39">SUM(E43:E45)</f>
        <v>553.46865258821083</v>
      </c>
      <c r="F46" s="196">
        <f t="shared" si="39"/>
        <v>558.58005217040795</v>
      </c>
      <c r="G46" s="196">
        <f t="shared" si="39"/>
        <v>569.44709771421469</v>
      </c>
      <c r="H46" s="196">
        <f t="shared" si="39"/>
        <v>585.67992314270373</v>
      </c>
      <c r="J46" s="207"/>
      <c r="K46" s="194">
        <f>SUM(K43:K45)</f>
        <v>0</v>
      </c>
      <c r="L46" s="194">
        <f t="shared" ref="L46:O46" si="40">SUM(L43:L45)</f>
        <v>0</v>
      </c>
      <c r="M46" s="194">
        <f t="shared" si="40"/>
        <v>0</v>
      </c>
      <c r="N46" s="194">
        <f t="shared" si="40"/>
        <v>0</v>
      </c>
      <c r="O46" s="194">
        <f t="shared" si="40"/>
        <v>0</v>
      </c>
    </row>
    <row r="47" spans="2:15" x14ac:dyDescent="0.25">
      <c r="B47" s="203" t="s">
        <v>107</v>
      </c>
      <c r="C47" s="204">
        <f>'Proposed price'!O9</f>
        <v>257.87577388117199</v>
      </c>
      <c r="D47" s="205">
        <f>D46*D$3</f>
        <v>257.87577388117199</v>
      </c>
      <c r="E47" s="205">
        <f t="shared" ref="E47:H47" si="41">E46*E$3</f>
        <v>257.87577388117199</v>
      </c>
      <c r="F47" s="205">
        <f t="shared" si="41"/>
        <v>260.2573109686133</v>
      </c>
      <c r="G47" s="205">
        <f t="shared" si="41"/>
        <v>265.32055667603748</v>
      </c>
      <c r="H47" s="205">
        <f t="shared" si="41"/>
        <v>272.88386202327649</v>
      </c>
      <c r="J47" s="204"/>
      <c r="K47" s="205">
        <f>K46*K$3</f>
        <v>0</v>
      </c>
      <c r="L47" s="205">
        <f t="shared" ref="L47:O47" si="42">L46*L$3</f>
        <v>0</v>
      </c>
      <c r="M47" s="205">
        <f t="shared" si="42"/>
        <v>0</v>
      </c>
      <c r="N47" s="205">
        <f t="shared" si="42"/>
        <v>0</v>
      </c>
      <c r="O47" s="205">
        <f t="shared" si="42"/>
        <v>0</v>
      </c>
    </row>
    <row r="48" spans="2:15" x14ac:dyDescent="0.25">
      <c r="B48" s="203" t="s">
        <v>108</v>
      </c>
      <c r="C48" s="204">
        <f>'Proposed price'!P9</f>
        <v>88.763965941348957</v>
      </c>
      <c r="D48" s="205">
        <f>D46*D$4</f>
        <v>88.763965941348957</v>
      </c>
      <c r="E48" s="205">
        <f t="shared" ref="E48:H48" si="43">E46*E$4</f>
        <v>88.763965941348957</v>
      </c>
      <c r="F48" s="205">
        <f t="shared" si="43"/>
        <v>89.583719862921711</v>
      </c>
      <c r="G48" s="205">
        <f t="shared" si="43"/>
        <v>91.326550384619253</v>
      </c>
      <c r="H48" s="205">
        <f t="shared" si="43"/>
        <v>93.929931726504051</v>
      </c>
      <c r="J48" s="204"/>
      <c r="K48" s="205">
        <f>K46*K$4</f>
        <v>0</v>
      </c>
      <c r="L48" s="205">
        <f t="shared" ref="L48:O48" si="44">L46*L$4</f>
        <v>0</v>
      </c>
      <c r="M48" s="205">
        <f t="shared" si="44"/>
        <v>0</v>
      </c>
      <c r="N48" s="205">
        <f t="shared" si="44"/>
        <v>0</v>
      </c>
      <c r="O48" s="205">
        <f t="shared" si="44"/>
        <v>0</v>
      </c>
    </row>
    <row r="49" spans="2:15" x14ac:dyDescent="0.25">
      <c r="B49" s="203" t="s">
        <v>109</v>
      </c>
      <c r="C49" s="204">
        <f>'Proposed price'!Q9</f>
        <v>57.084874246688614</v>
      </c>
      <c r="D49" s="205">
        <f>SUM(D46:D48)*D$5</f>
        <v>57.084874246688614</v>
      </c>
      <c r="E49" s="205">
        <f t="shared" ref="E49:H49" si="45">SUM(E46:E48)*E$5</f>
        <v>57.084874246688614</v>
      </c>
      <c r="F49" s="205">
        <f t="shared" si="45"/>
        <v>57.612065083983225</v>
      </c>
      <c r="G49" s="205">
        <f t="shared" si="45"/>
        <v>58.732894466822351</v>
      </c>
      <c r="H49" s="205">
        <f t="shared" si="45"/>
        <v>60.407151525321353</v>
      </c>
      <c r="J49" s="204"/>
      <c r="K49" s="205">
        <f>SUM(K46:K48)*K$5</f>
        <v>0</v>
      </c>
      <c r="L49" s="205">
        <f t="shared" ref="L49:O49" si="46">SUM(L46:L48)*L$5</f>
        <v>0</v>
      </c>
      <c r="M49" s="205">
        <f t="shared" si="46"/>
        <v>0</v>
      </c>
      <c r="N49" s="205">
        <f t="shared" si="46"/>
        <v>0</v>
      </c>
      <c r="O49" s="205">
        <f t="shared" si="46"/>
        <v>0</v>
      </c>
    </row>
    <row r="50" spans="2:15" x14ac:dyDescent="0.25">
      <c r="B50" s="208" t="s">
        <v>134</v>
      </c>
      <c r="C50" s="209">
        <f>'Proposed price'!R9</f>
        <v>957.19326665742039</v>
      </c>
      <c r="D50" s="210">
        <f>SUM(D46:D49)</f>
        <v>957.19326665742039</v>
      </c>
      <c r="E50" s="210">
        <f t="shared" ref="E50:H50" si="47">SUM(E46:E49)</f>
        <v>957.19326665742039</v>
      </c>
      <c r="F50" s="210">
        <f t="shared" si="47"/>
        <v>966.0331480859262</v>
      </c>
      <c r="G50" s="210">
        <f t="shared" si="47"/>
        <v>984.82709924169376</v>
      </c>
      <c r="H50" s="210">
        <f t="shared" si="47"/>
        <v>1012.9008684178057</v>
      </c>
      <c r="J50" s="209"/>
      <c r="K50" s="210">
        <f>SUM(K46:K49)</f>
        <v>0</v>
      </c>
      <c r="L50" s="210">
        <f t="shared" ref="L50:O50" si="48">SUM(L46:L49)</f>
        <v>0</v>
      </c>
      <c r="M50" s="210">
        <f t="shared" si="48"/>
        <v>0</v>
      </c>
      <c r="N50" s="210">
        <f t="shared" si="48"/>
        <v>0</v>
      </c>
      <c r="O50" s="210">
        <f t="shared" si="48"/>
        <v>0</v>
      </c>
    </row>
    <row r="51" spans="2:15" x14ac:dyDescent="0.25">
      <c r="B51" s="211" t="s">
        <v>135</v>
      </c>
      <c r="C51" s="205"/>
      <c r="D51" s="212">
        <f>'Forecast Revenue - Costs'!D15</f>
        <v>35</v>
      </c>
      <c r="E51" s="212">
        <f>'Forecast Revenue - Costs'!E15</f>
        <v>35</v>
      </c>
      <c r="F51" s="212">
        <f>'Forecast Revenue - Costs'!F15</f>
        <v>35</v>
      </c>
      <c r="G51" s="212">
        <f>'Forecast Revenue - Costs'!G15</f>
        <v>35</v>
      </c>
      <c r="H51" s="212">
        <f>'Forecast Revenue - Costs'!H15</f>
        <v>35</v>
      </c>
      <c r="J51" s="205"/>
      <c r="K51" s="212"/>
      <c r="L51" s="212"/>
      <c r="M51" s="212"/>
      <c r="N51" s="212"/>
      <c r="O51" s="212"/>
    </row>
    <row r="52" spans="2:15" x14ac:dyDescent="0.25">
      <c r="B52" s="198" t="s">
        <v>136</v>
      </c>
      <c r="C52" s="196"/>
      <c r="D52" s="197">
        <f>D50*D51</f>
        <v>33501.764333009713</v>
      </c>
      <c r="E52" s="197">
        <f t="shared" ref="E52:H52" si="49">E50*E51</f>
        <v>33501.764333009713</v>
      </c>
      <c r="F52" s="197">
        <f t="shared" si="49"/>
        <v>33811.160183007414</v>
      </c>
      <c r="G52" s="197">
        <f t="shared" si="49"/>
        <v>34468.948473459284</v>
      </c>
      <c r="H52" s="197">
        <f t="shared" si="49"/>
        <v>35451.530394623202</v>
      </c>
      <c r="J52" s="196"/>
      <c r="K52" s="197"/>
      <c r="L52" s="197"/>
      <c r="M52" s="197"/>
      <c r="N52" s="197"/>
      <c r="O52" s="197"/>
    </row>
  </sheetData>
  <mergeCells count="8">
    <mergeCell ref="D42:H42"/>
    <mergeCell ref="K42:O42"/>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8"/>
  <sheetViews>
    <sheetView showGridLines="0" workbookViewId="0">
      <selection activeCell="B25" sqref="B25:I26"/>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8" t="s">
        <v>52</v>
      </c>
      <c r="C2" s="29"/>
      <c r="D2" s="29"/>
      <c r="E2" s="29"/>
      <c r="F2" s="29"/>
      <c r="G2" s="29"/>
      <c r="H2" s="29"/>
      <c r="I2" s="29"/>
    </row>
    <row r="3" spans="2:9" x14ac:dyDescent="0.25">
      <c r="B3" s="1"/>
      <c r="C3" s="1"/>
      <c r="D3" s="1"/>
      <c r="E3" s="1"/>
      <c r="F3" s="1"/>
      <c r="G3" s="1"/>
      <c r="H3" s="1"/>
      <c r="I3" s="1"/>
    </row>
    <row r="4" spans="2:9" x14ac:dyDescent="0.25">
      <c r="B4" s="3" t="s">
        <v>83</v>
      </c>
      <c r="C4" s="3" t="s">
        <v>3</v>
      </c>
      <c r="D4" s="95" t="s">
        <v>60</v>
      </c>
      <c r="E4" s="95" t="s">
        <v>61</v>
      </c>
      <c r="F4" s="95" t="s">
        <v>62</v>
      </c>
      <c r="G4" s="95" t="s">
        <v>85</v>
      </c>
      <c r="H4" s="95" t="s">
        <v>63</v>
      </c>
      <c r="I4" s="4" t="s">
        <v>1</v>
      </c>
    </row>
    <row r="5" spans="2:9" x14ac:dyDescent="0.25">
      <c r="B5" s="123" t="s">
        <v>87</v>
      </c>
      <c r="C5" s="5" t="s">
        <v>88</v>
      </c>
      <c r="D5" s="32">
        <f>'Forecasts by year'!D28</f>
        <v>148896.7303689321</v>
      </c>
      <c r="E5" s="32">
        <f>'Forecasts by year'!E28</f>
        <v>148896.7303689321</v>
      </c>
      <c r="F5" s="32">
        <f>'Forecasts by year'!F28</f>
        <v>150271.82303558855</v>
      </c>
      <c r="G5" s="32">
        <f>'Forecasts by year'!G28</f>
        <v>153195.32654870796</v>
      </c>
      <c r="H5" s="32">
        <f>'Forecasts by year'!H28</f>
        <v>157562.35730943645</v>
      </c>
      <c r="I5" s="160">
        <f>SUM(D5:H5)</f>
        <v>758822.96763159707</v>
      </c>
    </row>
    <row r="6" spans="2:9" x14ac:dyDescent="0.25">
      <c r="B6" s="7"/>
      <c r="C6" s="5" t="s">
        <v>89</v>
      </c>
      <c r="D6" s="6">
        <f>'Forecasts by year'!D40</f>
        <v>260569.27814563116</v>
      </c>
      <c r="E6" s="6">
        <f>'Forecasts by year'!E40</f>
        <v>260569.27814563116</v>
      </c>
      <c r="F6" s="6">
        <f>'Forecasts by year'!F40</f>
        <v>262975.69031227991</v>
      </c>
      <c r="G6" s="6">
        <f>'Forecasts by year'!G40</f>
        <v>268091.82146023883</v>
      </c>
      <c r="H6" s="6">
        <f>'Forecasts by year'!H40</f>
        <v>275734.1252915138</v>
      </c>
      <c r="I6" s="160">
        <f t="shared" ref="I6:I7" si="0">SUM(D6:H6)</f>
        <v>1327940.1933552949</v>
      </c>
    </row>
    <row r="7" spans="2:9" x14ac:dyDescent="0.25">
      <c r="B7" s="7"/>
      <c r="C7" s="5" t="s">
        <v>90</v>
      </c>
      <c r="D7" s="6">
        <f>'Forecasts by year'!D52</f>
        <v>33501.764333009713</v>
      </c>
      <c r="E7" s="6">
        <f>'Forecasts by year'!E52</f>
        <v>33501.764333009713</v>
      </c>
      <c r="F7" s="6">
        <f>'Forecasts by year'!F52</f>
        <v>33811.160183007414</v>
      </c>
      <c r="G7" s="6">
        <f>'Forecasts by year'!G52</f>
        <v>34468.948473459284</v>
      </c>
      <c r="H7" s="6">
        <f>'Forecasts by year'!H52</f>
        <v>35451.530394623202</v>
      </c>
      <c r="I7" s="160">
        <f t="shared" si="0"/>
        <v>170735.16771710932</v>
      </c>
    </row>
    <row r="8" spans="2:9" x14ac:dyDescent="0.25">
      <c r="B8" s="8" t="s">
        <v>1</v>
      </c>
      <c r="C8" s="9"/>
      <c r="D8" s="10">
        <f>SUM(D5:D7)</f>
        <v>442967.77284757298</v>
      </c>
      <c r="E8" s="10">
        <f>SUM(E5:E7)</f>
        <v>442967.77284757298</v>
      </c>
      <c r="F8" s="10">
        <f>SUM(F5:F7)</f>
        <v>447058.67353087588</v>
      </c>
      <c r="G8" s="10">
        <f>SUM(G5:G7)</f>
        <v>455756.09648240608</v>
      </c>
      <c r="H8" s="10">
        <f>SUM(H5:H7)</f>
        <v>468748.01299557346</v>
      </c>
      <c r="I8" s="10">
        <f>SUM(I5:I7)</f>
        <v>2257498.3287040014</v>
      </c>
    </row>
    <row r="9" spans="2:9" x14ac:dyDescent="0.25">
      <c r="B9" s="1"/>
      <c r="C9" s="1"/>
      <c r="D9" s="1"/>
      <c r="E9" s="1"/>
      <c r="F9" s="1"/>
      <c r="G9" s="1"/>
      <c r="H9" s="1"/>
      <c r="I9" s="1"/>
    </row>
    <row r="10" spans="2:9" x14ac:dyDescent="0.25">
      <c r="B10" s="28" t="s">
        <v>27</v>
      </c>
      <c r="C10" s="29"/>
      <c r="D10" s="29"/>
      <c r="E10" s="29"/>
      <c r="F10" s="29"/>
      <c r="G10" s="29"/>
      <c r="H10" s="29"/>
      <c r="I10" s="29"/>
    </row>
    <row r="11" spans="2:9" x14ac:dyDescent="0.25">
      <c r="B11" s="1"/>
      <c r="C11" s="1"/>
      <c r="D11" s="1"/>
      <c r="E11" s="1"/>
      <c r="F11" s="1"/>
      <c r="G11" s="1"/>
      <c r="H11" s="1"/>
      <c r="I11" s="1"/>
    </row>
    <row r="12" spans="2:9" x14ac:dyDescent="0.25">
      <c r="B12" s="3" t="s">
        <v>83</v>
      </c>
      <c r="C12" s="3" t="s">
        <v>3</v>
      </c>
      <c r="D12" s="95" t="s">
        <v>60</v>
      </c>
      <c r="E12" s="95" t="s">
        <v>61</v>
      </c>
      <c r="F12" s="95" t="s">
        <v>62</v>
      </c>
      <c r="G12" s="95" t="s">
        <v>85</v>
      </c>
      <c r="H12" s="95" t="s">
        <v>63</v>
      </c>
      <c r="I12" s="4" t="s">
        <v>1</v>
      </c>
    </row>
    <row r="13" spans="2:9" x14ac:dyDescent="0.25">
      <c r="B13" s="123" t="s">
        <v>87</v>
      </c>
      <c r="C13" s="5" t="s">
        <v>88</v>
      </c>
      <c r="D13" s="108">
        <v>350</v>
      </c>
      <c r="E13" s="108">
        <v>350</v>
      </c>
      <c r="F13" s="108">
        <v>350</v>
      </c>
      <c r="G13" s="108">
        <v>350</v>
      </c>
      <c r="H13" s="108">
        <v>350</v>
      </c>
      <c r="I13" s="161">
        <f>SUM(D13:H13)</f>
        <v>1750</v>
      </c>
    </row>
    <row r="14" spans="2:9" x14ac:dyDescent="0.25">
      <c r="B14" s="12"/>
      <c r="C14" s="5" t="s">
        <v>89</v>
      </c>
      <c r="D14" s="13">
        <v>350</v>
      </c>
      <c r="E14" s="13">
        <v>350</v>
      </c>
      <c r="F14" s="13">
        <v>350</v>
      </c>
      <c r="G14" s="13">
        <v>350</v>
      </c>
      <c r="H14" s="13">
        <v>350</v>
      </c>
      <c r="I14" s="161">
        <f t="shared" ref="I14:I15" si="1">SUM(D14:H14)</f>
        <v>1750</v>
      </c>
    </row>
    <row r="15" spans="2:9" x14ac:dyDescent="0.25">
      <c r="B15" s="12"/>
      <c r="C15" s="5" t="s">
        <v>90</v>
      </c>
      <c r="D15" s="13">
        <v>35</v>
      </c>
      <c r="E15" s="13">
        <v>35</v>
      </c>
      <c r="F15" s="13">
        <v>35</v>
      </c>
      <c r="G15" s="13">
        <v>35</v>
      </c>
      <c r="H15" s="13">
        <v>35</v>
      </c>
      <c r="I15" s="162">
        <f t="shared" si="1"/>
        <v>175</v>
      </c>
    </row>
    <row r="16" spans="2:9" x14ac:dyDescent="0.25">
      <c r="B16" s="8" t="s">
        <v>17</v>
      </c>
      <c r="C16" s="9"/>
      <c r="D16" s="15">
        <f t="shared" ref="D16:F16" si="2">SUM(D13:D15)</f>
        <v>735</v>
      </c>
      <c r="E16" s="15">
        <f t="shared" si="2"/>
        <v>735</v>
      </c>
      <c r="F16" s="15">
        <f t="shared" si="2"/>
        <v>735</v>
      </c>
      <c r="G16" s="15">
        <f t="shared" ref="G16" si="3">SUM(G13:G15)</f>
        <v>735</v>
      </c>
      <c r="H16" s="15">
        <f t="shared" ref="H16" si="4">SUM(H13:H15)</f>
        <v>735</v>
      </c>
      <c r="I16" s="15">
        <f>SUM(I13:I15)</f>
        <v>3675</v>
      </c>
    </row>
    <row r="17" spans="2:9" x14ac:dyDescent="0.25">
      <c r="B17" s="1"/>
      <c r="C17" s="1"/>
      <c r="D17" s="16"/>
      <c r="E17" s="16"/>
      <c r="F17" s="16"/>
      <c r="G17" s="16"/>
      <c r="H17" s="16"/>
      <c r="I17" s="16"/>
    </row>
    <row r="18" spans="2:9" x14ac:dyDescent="0.25">
      <c r="B18" s="17" t="s">
        <v>6</v>
      </c>
      <c r="C18" s="1"/>
      <c r="D18" s="16"/>
      <c r="E18" s="16"/>
      <c r="F18" s="16"/>
      <c r="G18" s="16"/>
      <c r="H18" s="16"/>
      <c r="I18" s="16"/>
    </row>
    <row r="19" spans="2:9" x14ac:dyDescent="0.25">
      <c r="B19" s="252" t="s">
        <v>142</v>
      </c>
      <c r="C19" s="253"/>
      <c r="D19" s="253"/>
      <c r="E19" s="253"/>
      <c r="F19" s="253"/>
      <c r="G19" s="253"/>
      <c r="H19" s="253"/>
      <c r="I19" s="253"/>
    </row>
    <row r="20" spans="2:9" x14ac:dyDescent="0.25">
      <c r="B20" s="254"/>
      <c r="C20" s="254"/>
      <c r="D20" s="254"/>
      <c r="E20" s="254"/>
      <c r="F20" s="254"/>
      <c r="G20" s="254"/>
      <c r="H20" s="254"/>
      <c r="I20" s="254"/>
    </row>
    <row r="21" spans="2:9" x14ac:dyDescent="0.25">
      <c r="B21" s="1"/>
      <c r="C21" s="1"/>
      <c r="D21" s="16"/>
      <c r="E21" s="16"/>
      <c r="F21" s="16"/>
      <c r="G21" s="16"/>
      <c r="H21" s="16"/>
      <c r="I21" s="16"/>
    </row>
    <row r="22" spans="2:9" x14ac:dyDescent="0.25">
      <c r="B22" s="28" t="s">
        <v>28</v>
      </c>
      <c r="C22" s="29"/>
      <c r="D22" s="29"/>
      <c r="E22" s="29"/>
      <c r="F22" s="29"/>
      <c r="G22" s="29"/>
      <c r="H22" s="29"/>
      <c r="I22" s="29"/>
    </row>
    <row r="23" spans="2:9" x14ac:dyDescent="0.25">
      <c r="B23" s="1"/>
      <c r="C23" s="1"/>
      <c r="D23" s="1"/>
      <c r="E23" s="1"/>
      <c r="F23" s="1"/>
      <c r="G23" s="1"/>
      <c r="H23" s="1"/>
      <c r="I23" s="1"/>
    </row>
    <row r="24" spans="2:9" x14ac:dyDescent="0.25">
      <c r="B24" s="18" t="s">
        <v>26</v>
      </c>
      <c r="C24" s="19"/>
      <c r="D24" s="19"/>
      <c r="E24" s="19"/>
      <c r="F24" s="19"/>
      <c r="G24" s="19"/>
      <c r="H24" s="19"/>
      <c r="I24" s="19"/>
    </row>
    <row r="25" spans="2:9" x14ac:dyDescent="0.25">
      <c r="B25" s="260" t="s">
        <v>143</v>
      </c>
      <c r="C25" s="236"/>
      <c r="D25" s="236"/>
      <c r="E25" s="236"/>
      <c r="F25" s="236"/>
      <c r="G25" s="236"/>
      <c r="H25" s="236"/>
      <c r="I25" s="236"/>
    </row>
    <row r="26" spans="2:9" x14ac:dyDescent="0.25">
      <c r="B26" s="238"/>
      <c r="C26" s="238"/>
      <c r="D26" s="238"/>
      <c r="E26" s="238"/>
      <c r="F26" s="238"/>
      <c r="G26" s="238"/>
      <c r="H26" s="238"/>
      <c r="I26" s="238"/>
    </row>
    <row r="27" spans="2:9" x14ac:dyDescent="0.25">
      <c r="B27" s="20"/>
      <c r="C27" s="21"/>
      <c r="D27" s="21"/>
      <c r="E27" s="21"/>
      <c r="F27" s="21"/>
      <c r="G27" s="21"/>
      <c r="H27" s="21"/>
      <c r="I27" s="21"/>
    </row>
    <row r="28" spans="2:9" x14ac:dyDescent="0.25">
      <c r="B28" s="1"/>
      <c r="C28" s="1"/>
      <c r="D28" s="1"/>
      <c r="E28" s="1"/>
      <c r="F28" s="1"/>
      <c r="G28" s="1"/>
      <c r="H28" s="1"/>
      <c r="I28" s="1"/>
    </row>
    <row r="29" spans="2:9" x14ac:dyDescent="0.25">
      <c r="B29" s="33" t="s">
        <v>49</v>
      </c>
      <c r="C29" s="34"/>
      <c r="D29" s="255" t="s">
        <v>113</v>
      </c>
      <c r="E29" s="255"/>
      <c r="F29" s="255"/>
      <c r="G29" s="255"/>
      <c r="H29" s="255"/>
      <c r="I29" s="34"/>
    </row>
    <row r="30" spans="2:9" ht="15.75" customHeight="1" x14ac:dyDescent="0.25">
      <c r="B30" s="2" t="s">
        <v>20</v>
      </c>
      <c r="C30" s="22" t="s">
        <v>3</v>
      </c>
      <c r="D30" s="95" t="s">
        <v>60</v>
      </c>
      <c r="E30" s="95" t="s">
        <v>61</v>
      </c>
      <c r="F30" s="95" t="s">
        <v>62</v>
      </c>
      <c r="G30" s="95" t="s">
        <v>85</v>
      </c>
      <c r="H30" s="127" t="s">
        <v>63</v>
      </c>
      <c r="I30" s="23" t="s">
        <v>1</v>
      </c>
    </row>
    <row r="31" spans="2:9" s="184" customFormat="1" x14ac:dyDescent="0.25">
      <c r="B31" s="181" t="s">
        <v>114</v>
      </c>
      <c r="C31" s="182"/>
      <c r="D31" s="107">
        <f>'Forecasts by year'!D8</f>
        <v>215040.19454395195</v>
      </c>
      <c r="E31" s="107">
        <f>'Forecasts by year'!E8</f>
        <v>215040.19454395195</v>
      </c>
      <c r="F31" s="107">
        <f>'Forecasts by year'!F8</f>
        <v>217405.63668393539</v>
      </c>
      <c r="G31" s="107">
        <f>'Forecasts by year'!G8</f>
        <v>222434.66387170818</v>
      </c>
      <c r="H31" s="107">
        <f>'Forecasts by year'!H8</f>
        <v>229946.85475055891</v>
      </c>
      <c r="I31" s="183">
        <f t="shared" ref="I31:I33" si="5">SUM(D31:H31)</f>
        <v>1099867.5443941064</v>
      </c>
    </row>
    <row r="32" spans="2:9" s="184" customFormat="1" x14ac:dyDescent="0.25">
      <c r="B32" s="181" t="s">
        <v>115</v>
      </c>
      <c r="C32" s="185"/>
      <c r="D32" s="107">
        <f>'Forecasts by year'!D9</f>
        <v>41092.798570481202</v>
      </c>
      <c r="E32" s="107">
        <f>'Forecasts by year'!E9</f>
        <v>41092.798570481202</v>
      </c>
      <c r="F32" s="107">
        <f>'Forecasts by year'!F9</f>
        <v>41092.798570481202</v>
      </c>
      <c r="G32" s="107">
        <f>'Forecasts by year'!G9</f>
        <v>41092.798570481202</v>
      </c>
      <c r="H32" s="107">
        <f>'Forecasts by year'!H9</f>
        <v>41092.798570481202</v>
      </c>
      <c r="I32" s="183">
        <f t="shared" si="5"/>
        <v>205463.99285240599</v>
      </c>
    </row>
    <row r="33" spans="2:9" s="184" customFormat="1" x14ac:dyDescent="0.25">
      <c r="B33" s="181" t="s">
        <v>103</v>
      </c>
      <c r="C33" s="185"/>
      <c r="D33" s="107">
        <f>'Forecasts by year'!D10</f>
        <v>0</v>
      </c>
      <c r="E33" s="107">
        <f>'Forecasts by year'!E10</f>
        <v>0</v>
      </c>
      <c r="F33" s="107">
        <f>'Forecasts by year'!F10</f>
        <v>0</v>
      </c>
      <c r="G33" s="107">
        <f>'Forecasts by year'!G10</f>
        <v>0</v>
      </c>
      <c r="H33" s="107">
        <f>'Forecasts by year'!H10</f>
        <v>0</v>
      </c>
      <c r="I33" s="183">
        <f t="shared" si="5"/>
        <v>0</v>
      </c>
    </row>
    <row r="34" spans="2:9" s="184" customFormat="1" x14ac:dyDescent="0.25">
      <c r="B34" s="186" t="s">
        <v>116</v>
      </c>
      <c r="C34" s="185"/>
      <c r="D34" s="187">
        <f>'Forecasts by year'!D11</f>
        <v>256132.99311443316</v>
      </c>
      <c r="E34" s="187">
        <f>'Forecasts by year'!E11</f>
        <v>256132.99311443316</v>
      </c>
      <c r="F34" s="187">
        <f>'Forecasts by year'!F11</f>
        <v>258498.4352544166</v>
      </c>
      <c r="G34" s="187">
        <f>'Forecasts by year'!G11</f>
        <v>263527.4624421894</v>
      </c>
      <c r="H34" s="187">
        <f>'Forecasts by year'!H11</f>
        <v>271039.65332104015</v>
      </c>
      <c r="I34" s="183">
        <f>SUM(D34:H34)</f>
        <v>1305331.5372465125</v>
      </c>
    </row>
    <row r="35" spans="2:9" x14ac:dyDescent="0.25">
      <c r="B35" s="7" t="s">
        <v>107</v>
      </c>
      <c r="C35" s="12"/>
      <c r="D35" s="107">
        <f>'Forecasts by year'!D12</f>
        <v>119339.17757945351</v>
      </c>
      <c r="E35" s="107">
        <f>'Forecasts by year'!E12</f>
        <v>119339.17757945351</v>
      </c>
      <c r="F35" s="107">
        <f>'Forecasts by year'!F12</f>
        <v>120441.30002047496</v>
      </c>
      <c r="G35" s="107">
        <f>'Forecasts by year'!G12</f>
        <v>122784.45761729957</v>
      </c>
      <c r="H35" s="107">
        <f>'Forecasts by year'!H12</f>
        <v>126284.58725854963</v>
      </c>
      <c r="I35" s="183">
        <f>SUM(D35:H35)</f>
        <v>608188.70005523111</v>
      </c>
    </row>
    <row r="36" spans="2:9" x14ac:dyDescent="0.25">
      <c r="B36" s="7" t="s">
        <v>108</v>
      </c>
      <c r="C36" s="5"/>
      <c r="D36" s="107">
        <f>'Forecasts by year'!D13</f>
        <v>41077.990905079831</v>
      </c>
      <c r="E36" s="107">
        <f>'Forecasts by year'!E13</f>
        <v>41077.990905079831</v>
      </c>
      <c r="F36" s="107">
        <f>'Forecasts by year'!F13</f>
        <v>41457.354803229879</v>
      </c>
      <c r="G36" s="107">
        <f>'Forecasts by year'!G13</f>
        <v>42263.898039104359</v>
      </c>
      <c r="H36" s="107">
        <f>'Forecasts by year'!H13</f>
        <v>43468.685071209933</v>
      </c>
      <c r="I36" s="183">
        <f>SUM(D36:H36)</f>
        <v>209345.91972370385</v>
      </c>
    </row>
    <row r="37" spans="2:9" x14ac:dyDescent="0.25">
      <c r="B37" s="7" t="s">
        <v>117</v>
      </c>
      <c r="C37" s="5"/>
      <c r="D37" s="107">
        <f>'Forecasts by year'!D14</f>
        <v>26417.611248606459</v>
      </c>
      <c r="E37" s="107">
        <f>'Forecasts by year'!E14</f>
        <v>26417.611248606459</v>
      </c>
      <c r="F37" s="107">
        <f>'Forecasts by year'!F14</f>
        <v>26661.583452754465</v>
      </c>
      <c r="G37" s="107">
        <f>'Forecasts by year'!G14</f>
        <v>27180.278383812787</v>
      </c>
      <c r="H37" s="107">
        <f>'Forecasts by year'!H14</f>
        <v>27955.087344773721</v>
      </c>
      <c r="I37" s="183">
        <f>SUM(D37:H37)</f>
        <v>134632.17167855389</v>
      </c>
    </row>
    <row r="38" spans="2:9" x14ac:dyDescent="0.25">
      <c r="B38" s="24" t="s">
        <v>1</v>
      </c>
      <c r="C38" s="25"/>
      <c r="D38" s="26">
        <f>SUM(D34:D37)</f>
        <v>442967.77284757298</v>
      </c>
      <c r="E38" s="26">
        <f t="shared" ref="E38:H38" si="6">SUM(E34:E37)</f>
        <v>442967.77284757298</v>
      </c>
      <c r="F38" s="26">
        <f t="shared" si="6"/>
        <v>447058.67353087588</v>
      </c>
      <c r="G38" s="26">
        <f t="shared" si="6"/>
        <v>455756.09648240614</v>
      </c>
      <c r="H38" s="26">
        <f t="shared" si="6"/>
        <v>468748.0129955734</v>
      </c>
      <c r="I38" s="27">
        <f>SUM(I34:I37)</f>
        <v>2257498.3287040014</v>
      </c>
    </row>
  </sheetData>
  <mergeCells count="3">
    <mergeCell ref="B19:I20"/>
    <mergeCell ref="B25:I26"/>
    <mergeCell ref="D29:H29"/>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2018-04-17T05:44:56Z</dcterms:modified>
</cp:coreProperties>
</file>