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ED317D32-B6C9-4ABA-A5CF-E115E3ADC64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Bottom Up Estimation"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E27" i="17" l="1"/>
  <c r="F27" i="17"/>
  <c r="G27" i="17"/>
  <c r="H27" i="17"/>
  <c r="D27" i="17"/>
  <c r="K21" i="17"/>
  <c r="L21" i="17" s="1"/>
  <c r="M21" i="17" s="1"/>
  <c r="N21" i="17" s="1"/>
  <c r="O21" i="17" s="1"/>
  <c r="K20" i="17"/>
  <c r="L20" i="17" s="1"/>
  <c r="M20" i="17" s="1"/>
  <c r="N20" i="17" s="1"/>
  <c r="O20" i="17" s="1"/>
  <c r="N5" i="17"/>
  <c r="O5" i="17"/>
  <c r="K5" i="17"/>
  <c r="M1" i="17"/>
  <c r="O1" i="17"/>
  <c r="N1" i="17"/>
  <c r="L1" i="17"/>
  <c r="G8" i="11"/>
  <c r="H8" i="11"/>
  <c r="C19" i="17" s="1"/>
  <c r="I8" i="11"/>
  <c r="C20" i="17" s="1"/>
  <c r="D20" i="17" s="1"/>
  <c r="D9" i="17" s="1"/>
  <c r="D26" i="16" s="1"/>
  <c r="J8" i="11"/>
  <c r="C21" i="17" s="1"/>
  <c r="D21" i="17" s="1"/>
  <c r="D10" i="17" s="1"/>
  <c r="D27" i="16" s="1"/>
  <c r="K8" i="11"/>
  <c r="L8" i="11"/>
  <c r="F8" i="11"/>
  <c r="M7" i="11"/>
  <c r="M8" i="11" l="1"/>
  <c r="C22" i="17" s="1"/>
  <c r="E20" i="17"/>
  <c r="K1" i="17"/>
  <c r="K19" i="17" s="1"/>
  <c r="D19" i="17"/>
  <c r="D8" i="17" s="1"/>
  <c r="D25" i="16" s="1"/>
  <c r="L5" i="17"/>
  <c r="E21" i="17"/>
  <c r="E10" i="17" s="1"/>
  <c r="E27" i="16" s="1"/>
  <c r="M5" i="17"/>
  <c r="I15" i="13"/>
  <c r="I16" i="13"/>
  <c r="I14" i="13"/>
  <c r="G17" i="13"/>
  <c r="H17" i="13"/>
  <c r="I7" i="13"/>
  <c r="I8" i="13"/>
  <c r="I9" i="13"/>
  <c r="I6" i="13"/>
  <c r="G10" i="13"/>
  <c r="H10" i="13"/>
  <c r="I13" i="15"/>
  <c r="G15" i="15"/>
  <c r="H15" i="15"/>
  <c r="I5" i="15"/>
  <c r="I6" i="15"/>
  <c r="I7" i="15"/>
  <c r="I8" i="15"/>
  <c r="I4" i="15"/>
  <c r="G9" i="15"/>
  <c r="H9" i="15"/>
  <c r="F20" i="17" l="1"/>
  <c r="F9" i="17" s="1"/>
  <c r="F26" i="16" s="1"/>
  <c r="E9" i="17"/>
  <c r="E26" i="16" s="1"/>
  <c r="F21" i="17"/>
  <c r="F10" i="17" s="1"/>
  <c r="F27" i="16" s="1"/>
  <c r="E19" i="17"/>
  <c r="E8" i="17" s="1"/>
  <c r="E25" i="16" s="1"/>
  <c r="D22" i="17"/>
  <c r="D11" i="17" s="1"/>
  <c r="D28" i="16" s="1"/>
  <c r="K22" i="17"/>
  <c r="L19" i="17"/>
  <c r="B10" i="16"/>
  <c r="G20" i="17" l="1"/>
  <c r="G9" i="17" s="1"/>
  <c r="G26" i="16" s="1"/>
  <c r="C42" i="8"/>
  <c r="H20" i="17"/>
  <c r="H9" i="17" s="1"/>
  <c r="H26" i="16" s="1"/>
  <c r="E22" i="17"/>
  <c r="E11" i="17" s="1"/>
  <c r="E28" i="16" s="1"/>
  <c r="F19" i="17"/>
  <c r="F8" i="17" s="1"/>
  <c r="F25" i="16" s="1"/>
  <c r="M19" i="17"/>
  <c r="L22" i="17"/>
  <c r="G21" i="17"/>
  <c r="G10" i="17" s="1"/>
  <c r="G27" i="16" s="1"/>
  <c r="C10" i="16"/>
  <c r="D9" i="15"/>
  <c r="I26" i="16" l="1"/>
  <c r="D42" i="8"/>
  <c r="F22" i="17"/>
  <c r="F11" i="17" s="1"/>
  <c r="F28" i="16" s="1"/>
  <c r="G19" i="17"/>
  <c r="G8" i="17" s="1"/>
  <c r="G25" i="16" s="1"/>
  <c r="M22" i="17"/>
  <c r="N19" i="17"/>
  <c r="H21" i="17"/>
  <c r="H10" i="17" s="1"/>
  <c r="H27" i="16" s="1"/>
  <c r="I27" i="16" s="1"/>
  <c r="F17" i="13"/>
  <c r="I10" i="16"/>
  <c r="G11" i="16"/>
  <c r="E9" i="15"/>
  <c r="E42" i="8" l="1"/>
  <c r="N22" i="17"/>
  <c r="O19" i="17"/>
  <c r="O22" i="17" s="1"/>
  <c r="G22" i="17"/>
  <c r="G11" i="17" s="1"/>
  <c r="G28" i="16" s="1"/>
  <c r="H19" i="17"/>
  <c r="H8" i="17" s="1"/>
  <c r="H25" i="16" s="1"/>
  <c r="I25" i="16" s="1"/>
  <c r="F58" i="8"/>
  <c r="F42" i="8" l="1"/>
  <c r="H22" i="17"/>
  <c r="H11" i="17" s="1"/>
  <c r="H28" i="16" s="1"/>
  <c r="I28" i="16" s="1"/>
  <c r="F7" i="11"/>
  <c r="G42" i="8" l="1"/>
  <c r="H11" i="16"/>
  <c r="G58" i="8" l="1"/>
  <c r="F15" i="15" l="1"/>
  <c r="E15" i="15"/>
  <c r="D15" i="15"/>
  <c r="I14" i="15"/>
  <c r="I15" i="15" l="1"/>
  <c r="F11" i="16"/>
  <c r="E11" i="16"/>
  <c r="D11" i="16"/>
  <c r="I11" i="16"/>
  <c r="C5" i="16"/>
  <c r="E17" i="13"/>
  <c r="D17" i="13"/>
  <c r="F10" i="13"/>
  <c r="E10" i="13"/>
  <c r="D10" i="13"/>
  <c r="E58" i="8" l="1"/>
  <c r="C58" i="8"/>
  <c r="D58" i="8"/>
  <c r="I10" i="13"/>
  <c r="I17" i="13"/>
  <c r="F9" i="15"/>
  <c r="I9" i="15" l="1"/>
  <c r="D3" i="9" l="1"/>
  <c r="H58" i="8" l="1"/>
  <c r="H42" i="8" l="1"/>
  <c r="E4" i="17" l="1"/>
  <c r="H4" i="17"/>
  <c r="D4" i="17"/>
  <c r="G4" i="17"/>
  <c r="O7" i="11"/>
  <c r="O8" i="11" s="1"/>
  <c r="C24" i="17" s="1"/>
  <c r="F4" i="17"/>
  <c r="N4" i="17" l="1"/>
  <c r="N24" i="17" s="1"/>
  <c r="G24" i="17"/>
  <c r="G13" i="17" s="1"/>
  <c r="G30" i="16" s="1"/>
  <c r="K4" i="17"/>
  <c r="K24" i="17" s="1"/>
  <c r="D24" i="17"/>
  <c r="D13" i="17" s="1"/>
  <c r="D30" i="16" s="1"/>
  <c r="M4" i="17"/>
  <c r="M24" i="17" s="1"/>
  <c r="F24" i="17"/>
  <c r="F13" i="17" s="1"/>
  <c r="F30" i="16" s="1"/>
  <c r="O4" i="17"/>
  <c r="O24" i="17" s="1"/>
  <c r="H24" i="17"/>
  <c r="H13" i="17" s="1"/>
  <c r="H30" i="16" s="1"/>
  <c r="L4" i="17"/>
  <c r="L24" i="17" s="1"/>
  <c r="E24" i="17"/>
  <c r="E13" i="17" s="1"/>
  <c r="E30" i="16" s="1"/>
  <c r="I30" i="16" l="1"/>
  <c r="F3" i="17"/>
  <c r="E3" i="17"/>
  <c r="H3" i="17"/>
  <c r="D3" i="17"/>
  <c r="G3" i="17"/>
  <c r="N7" i="11"/>
  <c r="D23" i="17" l="1"/>
  <c r="K3" i="17"/>
  <c r="K23" i="17" s="1"/>
  <c r="K25" i="17" s="1"/>
  <c r="K26" i="17" s="1"/>
  <c r="O3" i="17"/>
  <c r="O23" i="17" s="1"/>
  <c r="O25" i="17" s="1"/>
  <c r="O26" i="17" s="1"/>
  <c r="H23" i="17"/>
  <c r="P7" i="11"/>
  <c r="P8" i="11" s="1"/>
  <c r="C25" i="17" s="1"/>
  <c r="N8" i="11"/>
  <c r="C23" i="17" s="1"/>
  <c r="Q7" i="11"/>
  <c r="E23" i="17"/>
  <c r="L3" i="17"/>
  <c r="L23" i="17" s="1"/>
  <c r="L25" i="17" s="1"/>
  <c r="L26" i="17" s="1"/>
  <c r="N3" i="17"/>
  <c r="N23" i="17" s="1"/>
  <c r="N25" i="17" s="1"/>
  <c r="N26" i="17" s="1"/>
  <c r="G23" i="17"/>
  <c r="F23" i="17"/>
  <c r="M3" i="17"/>
  <c r="M23" i="17" s="1"/>
  <c r="M25" i="17" s="1"/>
  <c r="M26" i="17" s="1"/>
  <c r="H12" i="17" l="1"/>
  <c r="H29" i="16" s="1"/>
  <c r="H25" i="17"/>
  <c r="H14" i="17" s="1"/>
  <c r="H31" i="16" s="1"/>
  <c r="H26" i="17"/>
  <c r="G25" i="17"/>
  <c r="G14" i="17" s="1"/>
  <c r="G31" i="16" s="1"/>
  <c r="G12" i="17"/>
  <c r="G29" i="16" s="1"/>
  <c r="D8" i="8"/>
  <c r="Q8" i="11"/>
  <c r="C26" i="17" s="1"/>
  <c r="E25" i="17"/>
  <c r="E14" i="17" s="1"/>
  <c r="E31" i="16" s="1"/>
  <c r="E12" i="17"/>
  <c r="E29" i="16" s="1"/>
  <c r="F25" i="17"/>
  <c r="F14" i="17" s="1"/>
  <c r="F31" i="16" s="1"/>
  <c r="F12" i="17"/>
  <c r="F29" i="16" s="1"/>
  <c r="D25" i="17"/>
  <c r="D14" i="17" s="1"/>
  <c r="D31" i="16" s="1"/>
  <c r="D12" i="17"/>
  <c r="D29" i="16" s="1"/>
  <c r="E26" i="17" l="1"/>
  <c r="F26" i="17"/>
  <c r="F28" i="17" s="1"/>
  <c r="G26" i="17"/>
  <c r="G15" i="17" s="1"/>
  <c r="I31" i="16"/>
  <c r="I29" i="16"/>
  <c r="D32" i="16"/>
  <c r="C44" i="8"/>
  <c r="E15" i="17"/>
  <c r="E28" i="17"/>
  <c r="H15" i="17"/>
  <c r="H28" i="17"/>
  <c r="F15" i="17"/>
  <c r="E32" i="16"/>
  <c r="D44" i="8"/>
  <c r="D46" i="8" s="1"/>
  <c r="G28" i="17"/>
  <c r="D26" i="17"/>
  <c r="E44" i="8"/>
  <c r="E46" i="8" s="1"/>
  <c r="F32" i="16"/>
  <c r="G32" i="16"/>
  <c r="F44" i="8"/>
  <c r="F46" i="8" s="1"/>
  <c r="G44" i="8"/>
  <c r="G46" i="8" s="1"/>
  <c r="H32" i="16"/>
  <c r="I32" i="16" l="1"/>
  <c r="G5" i="16"/>
  <c r="G6" i="16" s="1"/>
  <c r="G16" i="17"/>
  <c r="H16" i="17"/>
  <c r="H5" i="16"/>
  <c r="H6" i="16" s="1"/>
  <c r="C46" i="8"/>
  <c r="H44" i="8"/>
  <c r="H46" i="8" s="1"/>
  <c r="D15" i="17"/>
  <c r="D28" i="17"/>
  <c r="F16" i="17"/>
  <c r="F5" i="16"/>
  <c r="F6" i="16" s="1"/>
  <c r="E5" i="16"/>
  <c r="E6" i="16" s="1"/>
  <c r="E16" i="17"/>
  <c r="D16" i="17" l="1"/>
  <c r="D5" i="16"/>
  <c r="I5" i="16" l="1"/>
  <c r="I6" i="16" s="1"/>
  <c r="D6" i="16"/>
</calcChain>
</file>

<file path=xl/sharedStrings.xml><?xml version="1.0" encoding="utf-8"?>
<sst xmlns="http://schemas.openxmlformats.org/spreadsheetml/2006/main" count="222" uniqueCount="142">
  <si>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</si>
  <si>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</si>
  <si>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</si>
  <si>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</si>
  <si>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</si>
  <si>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</si>
  <si>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</si>
  <si>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</si>
  <si>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</si>
  <si>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</si>
  <si>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</si>
  <si>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</si>
  <si>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</si>
  <si>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</si>
  <si>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</si>
  <si>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</si>
  <si>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</si>
  <si>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</si>
  <si>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</si>
  <si>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</si>
  <si>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</si>
  <si>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</si>
  <si>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</si>
  <si>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</si>
  <si>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</si>
  <si>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</si>
  <si>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</si>
  <si>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</si>
  <si>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</si>
  <si>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</si>
  <si>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</si>
  <si>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</si>
  <si>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</si>
  <si>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</si>
  <si>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</si>
  <si>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</si>
  <si>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</si>
  <si>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</si>
  <si>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</si>
  <si>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</si>
  <si>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</si>
  <si>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</si>
  <si>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</si>
  <si>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</si>
  <si>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</si>
  <si>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</si>
  <si>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</si>
  <si>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</si>
  <si>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</si>
  <si>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</si>
  <si>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</si>
  <si>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</si>
  <si>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</si>
  <si>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</si>
  <si>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</si>
  <si>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</si>
  <si>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</si>
  <si>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</si>
  <si>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</si>
  <si>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</si>
  <si>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</si>
  <si>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</si>
  <si>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</si>
  <si>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</si>
  <si>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</si>
  <si>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Time on Task (Hours)</t>
  </si>
  <si>
    <t>Inspection of service work (by Level 2 ASP's)  (fixed fee)</t>
  </si>
  <si>
    <t>R2b</t>
  </si>
  <si>
    <t>Bottom Up Estimation</t>
  </si>
  <si>
    <t xml:space="preserve">Existing Service Description (2014 - 19) </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</si>
  <si>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</si>
  <si>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RIN</t>
  </si>
  <si>
    <t>ASP Grade</t>
  </si>
  <si>
    <t>Inspection Rate</t>
  </si>
  <si>
    <t>Number of Inspections</t>
  </si>
  <si>
    <t>1 inspection per 25 jobs</t>
  </si>
  <si>
    <t>Project Code</t>
  </si>
  <si>
    <t>Projected Volumes for FY2019-24 Regulatory Period</t>
  </si>
  <si>
    <t>FY22/23</t>
  </si>
  <si>
    <t>Operating Costs (on IO's, work orders, cost objects, cost centres)</t>
  </si>
  <si>
    <t>ANS P&amp;L</t>
  </si>
  <si>
    <t>Field Officer</t>
  </si>
  <si>
    <t xml:space="preserve"> - </t>
  </si>
  <si>
    <t>Per CCEW</t>
  </si>
  <si>
    <t>New Service</t>
  </si>
  <si>
    <t>Inspect Installation (customers)</t>
  </si>
  <si>
    <r>
      <t xml:space="preserve">
</t>
    </r>
    <r>
      <rPr>
        <sz val="10"/>
        <color rgb="FFFF0000"/>
        <rFont val="Arial"/>
        <family val="2"/>
      </rPr>
      <t>New Service</t>
    </r>
  </si>
  <si>
    <t>Inspection of electrical work (customers)</t>
  </si>
  <si>
    <t>Certificate of Compliance for electrical work (CCEW)</t>
  </si>
  <si>
    <t>CCEW audit frequency as per Essential Energy Procedure - CEOP2013 CUSTOMER ELECTRICAL INSTALLATION and Level 2 INSPECTION SELECTION CRITERIA AND VALIDATION</t>
  </si>
  <si>
    <t>New Service - No historical revenue available.</t>
  </si>
  <si>
    <t>New Service. No historical operating costs available.</t>
  </si>
  <si>
    <t>Initial inspection of private electrical work required as separate inspection to Level 2 ASP electrical inspections (ROSW) as per Essential Energy policy CEOP2013 “CUSTOMER ELECTRICAL INSTALLATION and Level 2 INSPECTION SELECTION CRITERIA AND VALIDATION”.</t>
  </si>
  <si>
    <t>FY17/18</t>
  </si>
  <si>
    <t>FY18/19</t>
  </si>
  <si>
    <t>New Service - Inspect Customer Installation</t>
  </si>
  <si>
    <r>
      <t xml:space="preserve">
</t>
    </r>
    <r>
      <rPr>
        <b/>
        <sz val="10"/>
        <color theme="1"/>
        <rFont val="Arial"/>
        <family val="2"/>
      </rPr>
      <t>Inspect Installation (customers)</t>
    </r>
    <r>
      <rPr>
        <sz val="10"/>
        <color theme="1"/>
        <rFont val="Arial"/>
        <family val="2"/>
      </rPr>
      <t xml:space="preserve">
Initial inspection by a DSNP of private electrical wiring work undertaken by an electrical contractor. Inspection of electrical work as submitted within the Certificate of Compliance for electrical work (CCEW), as required under the Electricity (Consumer Safety) Act 2004 and Electricity (Consumer Safety) Regulation 2015.
</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</si>
  <si>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</si>
  <si>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</si>
  <si>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</si>
  <si>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</si>
  <si>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</si>
  <si>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</si>
  <si>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</si>
  <si>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</si>
  <si>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</si>
  <si>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</si>
  <si>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</si>
  <si>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</si>
  <si>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</si>
  <si>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</si>
  <si>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</si>
  <si>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</si>
  <si>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</si>
  <si>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</si>
  <si>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</si>
  <si>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</si>
  <si>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</si>
  <si>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</si>
  <si>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</si>
  <si>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</si>
  <si>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</si>
  <si>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</si>
  <si>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</si>
  <si>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</si>
  <si>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</si>
  <si>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</si>
  <si>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</si>
  <si>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</si>
  <si>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</si>
  <si>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</si>
  <si>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</si>
  <si>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</si>
  <si>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</si>
  <si>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</si>
  <si>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</si>
  <si>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</si>
  <si>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</si>
  <si>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13.8 Inspect Customer Installation</t>
  </si>
  <si>
    <t>Inspect Customer Installation - All</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</si>
  <si>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</si>
  <si>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Forecast volumes based on number of CCEW submitted via Secure Web Form for FY16/17 - 30391.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</si>
</sst>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4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306">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8" fillId="8" borderId="0" xfId="0" applyFont="1" applyFill="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168" fontId="7" fillId="0" borderId="0" xfId="2" applyNumberFormat="1" applyFont="1" applyFill="1" applyBorder="1"/>
    <xf numFmtId="0" fontId="5" fillId="8" borderId="8"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0" fontId="7" fillId="0" borderId="0" xfId="0" applyFont="1" applyFill="1" applyBorder="1" applyAlignment="1">
      <alignment horizontal="right"/>
    </xf>
    <xf numFmtId="0" fontId="12" fillId="8" borderId="0" xfId="0" applyFont="1" applyFill="1"/>
    <xf numFmtId="0" fontId="13" fillId="8" borderId="0" xfId="0" applyFont="1" applyFill="1"/>
    <xf numFmtId="0" fontId="14" fillId="0" borderId="0" xfId="0" applyFont="1"/>
    <xf numFmtId="0" fontId="15" fillId="0" borderId="0" xfId="0" applyFont="1"/>
    <xf numFmtId="0" fontId="16" fillId="5" borderId="7" xfId="0" applyFont="1" applyFill="1" applyBorder="1" applyAlignment="1">
      <alignment horizontal="left"/>
    </xf>
    <xf numFmtId="0" fontId="16" fillId="5" borderId="7" xfId="0" applyFont="1" applyFill="1" applyBorder="1" applyAlignment="1">
      <alignment horizontal="center"/>
    </xf>
    <xf numFmtId="0" fontId="16" fillId="5" borderId="8" xfId="0" applyFont="1" applyFill="1" applyBorder="1" applyAlignment="1">
      <alignment horizontal="right"/>
    </xf>
    <xf numFmtId="0" fontId="15" fillId="4" borderId="4" xfId="0" applyFont="1" applyFill="1" applyBorder="1"/>
    <xf numFmtId="168" fontId="15" fillId="10" borderId="4" xfId="2" applyNumberFormat="1" applyFont="1" applyFill="1" applyBorder="1"/>
    <xf numFmtId="0" fontId="16" fillId="5" borderId="8" xfId="0" applyFont="1" applyFill="1" applyBorder="1"/>
    <xf numFmtId="0" fontId="16" fillId="5" borderId="0" xfId="0" applyFont="1" applyFill="1" applyBorder="1"/>
    <xf numFmtId="168" fontId="16" fillId="5" borderId="8" xfId="2" applyNumberFormat="1" applyFont="1" applyFill="1" applyBorder="1"/>
    <xf numFmtId="3" fontId="15" fillId="10" borderId="4" xfId="0" applyNumberFormat="1" applyFont="1" applyFill="1" applyBorder="1"/>
    <xf numFmtId="3" fontId="16" fillId="5" borderId="8" xfId="0" applyNumberFormat="1" applyFont="1" applyFill="1" applyBorder="1"/>
    <xf numFmtId="0" fontId="17" fillId="0" borderId="0" xfId="0" applyFont="1"/>
    <xf numFmtId="0" fontId="16" fillId="5" borderId="6" xfId="0" applyFont="1" applyFill="1" applyBorder="1" applyAlignment="1">
      <alignment horizontal="left"/>
    </xf>
    <xf numFmtId="0" fontId="16" fillId="5" borderId="12" xfId="0" applyFont="1" applyFill="1" applyBorder="1"/>
    <xf numFmtId="0" fontId="18" fillId="5" borderId="12" xfId="0" applyFont="1" applyFill="1" applyBorder="1"/>
    <xf numFmtId="0" fontId="15" fillId="4" borderId="0" xfId="0" quotePrefix="1" applyFont="1" applyFill="1" applyBorder="1" applyAlignment="1">
      <alignment vertical="top"/>
    </xf>
    <xf numFmtId="0" fontId="15" fillId="4" borderId="0" xfId="0" applyFont="1" applyFill="1" applyBorder="1" applyAlignment="1">
      <alignment vertical="top"/>
    </xf>
    <xf numFmtId="0" fontId="19" fillId="0" borderId="0" xfId="0" applyFont="1"/>
    <xf numFmtId="0" fontId="21" fillId="8" borderId="8" xfId="0" applyNumberFormat="1" applyFont="1" applyFill="1" applyBorder="1" applyAlignment="1">
      <alignment horizontal="left"/>
    </xf>
    <xf numFmtId="0" fontId="20" fillId="8" borderId="0" xfId="0" applyFont="1" applyFill="1" applyAlignment="1">
      <alignment horizontal="center"/>
    </xf>
    <xf numFmtId="2" fontId="20" fillId="8" borderId="0" xfId="0" applyNumberFormat="1" applyFont="1" applyFill="1" applyAlignment="1">
      <alignment horizontal="center"/>
    </xf>
    <xf numFmtId="1" fontId="20" fillId="8" borderId="0" xfId="0" applyNumberFormat="1" applyFont="1" applyFill="1" applyAlignment="1">
      <alignment horizontal="left"/>
    </xf>
    <xf numFmtId="2" fontId="20" fillId="8" borderId="0" xfId="0" applyNumberFormat="1" applyFont="1" applyFill="1" applyAlignment="1">
      <alignment horizontal="left"/>
    </xf>
    <xf numFmtId="0" fontId="19" fillId="0" borderId="0" xfId="0" applyFont="1" applyFill="1"/>
    <xf numFmtId="0" fontId="20" fillId="0" borderId="0" xfId="0" applyFont="1" applyFill="1" applyAlignment="1">
      <alignment horizontal="left"/>
    </xf>
    <xf numFmtId="0" fontId="20" fillId="0" borderId="0" xfId="0" applyFont="1" applyFill="1" applyAlignment="1">
      <alignment horizontal="center"/>
    </xf>
    <xf numFmtId="2" fontId="20" fillId="0" borderId="0" xfId="0" applyNumberFormat="1" applyFont="1" applyFill="1" applyAlignment="1">
      <alignment horizontal="center"/>
    </xf>
    <xf numFmtId="1" fontId="20" fillId="0" borderId="0" xfId="0" applyNumberFormat="1" applyFont="1" applyFill="1" applyAlignment="1">
      <alignment horizontal="left"/>
    </xf>
    <xf numFmtId="2" fontId="20" fillId="0" borderId="0" xfId="0" applyNumberFormat="1" applyFont="1" applyFill="1" applyAlignment="1">
      <alignment horizontal="left"/>
    </xf>
    <xf numFmtId="0" fontId="20" fillId="8" borderId="9" xfId="0" applyFont="1" applyFill="1" applyBorder="1" applyAlignment="1">
      <alignment horizontal="center" vertical="center"/>
    </xf>
    <xf numFmtId="0" fontId="19" fillId="0" borderId="8" xfId="0" applyFont="1" applyBorder="1"/>
    <xf numFmtId="2" fontId="22" fillId="11" borderId="4" xfId="0" applyNumberFormat="1" applyFont="1" applyFill="1" applyBorder="1" applyAlignment="1">
      <alignment horizontal="center"/>
    </xf>
    <xf numFmtId="0" fontId="24" fillId="0" borderId="0" xfId="0" applyFont="1"/>
    <xf numFmtId="0" fontId="24" fillId="0" borderId="0" xfId="0" applyFont="1" applyAlignment="1">
      <alignment horizontal="center"/>
    </xf>
    <xf numFmtId="2" fontId="24" fillId="0" borderId="0" xfId="0" applyNumberFormat="1" applyFont="1" applyBorder="1" applyAlignment="1">
      <alignment horizontal="center"/>
    </xf>
    <xf numFmtId="1" fontId="24" fillId="0" borderId="0" xfId="0" applyNumberFormat="1" applyFont="1"/>
    <xf numFmtId="2" fontId="24" fillId="0" borderId="0" xfId="0" applyNumberFormat="1" applyFont="1" applyBorder="1"/>
    <xf numFmtId="0" fontId="24" fillId="0" borderId="2" xfId="0" applyFont="1" applyBorder="1"/>
    <xf numFmtId="170" fontId="24" fillId="0" borderId="1" xfId="0" applyNumberFormat="1" applyFont="1" applyBorder="1" applyAlignment="1">
      <alignment horizontal="center"/>
    </xf>
    <xf numFmtId="0" fontId="19" fillId="0" borderId="0" xfId="0" applyFont="1" applyAlignment="1">
      <alignment horizontal="center"/>
    </xf>
    <xf numFmtId="2" fontId="19" fillId="0" borderId="0" xfId="0" applyNumberFormat="1" applyFont="1" applyAlignment="1">
      <alignment horizontal="center"/>
    </xf>
    <xf numFmtId="1" fontId="19" fillId="0" borderId="0" xfId="0" applyNumberFormat="1" applyFont="1"/>
    <xf numFmtId="2" fontId="19" fillId="0" borderId="0" xfId="0" applyNumberFormat="1" applyFont="1"/>
    <xf numFmtId="170" fontId="19" fillId="0" borderId="0" xfId="0" applyNumberFormat="1" applyFont="1" applyAlignment="1">
      <alignment horizontal="center"/>
    </xf>
    <xf numFmtId="0" fontId="19" fillId="0" borderId="11" xfId="0" applyFont="1" applyBorder="1"/>
    <xf numFmtId="170" fontId="22" fillId="9" borderId="4" xfId="0" applyNumberFormat="1" applyFont="1" applyFill="1" applyBorder="1" applyAlignment="1"/>
    <xf numFmtId="0" fontId="22" fillId="11" borderId="5" xfId="0" applyFont="1" applyFill="1" applyBorder="1" applyAlignment="1">
      <alignment vertical="center"/>
    </xf>
    <xf numFmtId="0" fontId="22" fillId="11" borderId="12" xfId="0" applyFont="1" applyFill="1" applyBorder="1" applyAlignment="1">
      <alignment vertical="center"/>
    </xf>
    <xf numFmtId="0" fontId="4" fillId="10" borderId="4" xfId="0" applyFont="1" applyFill="1" applyBorder="1" applyAlignment="1">
      <alignment horizontal="left" vertical="center"/>
    </xf>
    <xf numFmtId="0" fontId="9" fillId="4" borderId="4" xfId="0" applyFont="1" applyFill="1" applyBorder="1" applyAlignment="1">
      <alignment horizontal="left"/>
    </xf>
    <xf numFmtId="0" fontId="9" fillId="4" borderId="0" xfId="0" applyFont="1" applyFill="1" applyBorder="1" applyAlignment="1">
      <alignment horizontal="left" vertical="top" wrapText="1"/>
    </xf>
    <xf numFmtId="0" fontId="25" fillId="8" borderId="0" xfId="0" applyFont="1" applyFill="1"/>
    <xf numFmtId="0" fontId="26" fillId="8" borderId="0" xfId="0" applyFont="1" applyFill="1"/>
    <xf numFmtId="0" fontId="27" fillId="0" borderId="0" xfId="0" applyFont="1"/>
    <xf numFmtId="0" fontId="28" fillId="0" borderId="0" xfId="0" applyFont="1"/>
    <xf numFmtId="0" fontId="28" fillId="10" borderId="4" xfId="0" applyFont="1" applyFill="1" applyBorder="1" applyAlignment="1">
      <alignment horizontal="left"/>
    </xf>
    <xf numFmtId="0" fontId="28" fillId="10" borderId="4" xfId="0" applyFont="1" applyFill="1" applyBorder="1" applyAlignment="1">
      <alignment wrapText="1"/>
    </xf>
    <xf numFmtId="168" fontId="28" fillId="10" borderId="4" xfId="2" applyNumberFormat="1" applyFont="1" applyFill="1" applyBorder="1"/>
    <xf numFmtId="0" fontId="28" fillId="4" borderId="3" xfId="0" applyFont="1" applyFill="1" applyBorder="1"/>
    <xf numFmtId="0" fontId="28" fillId="10" borderId="4" xfId="0" applyFont="1" applyFill="1" applyBorder="1"/>
    <xf numFmtId="0" fontId="29" fillId="5" borderId="8" xfId="0" applyFont="1" applyFill="1" applyBorder="1"/>
    <xf numFmtId="0" fontId="29" fillId="5" borderId="0" xfId="0" applyFont="1" applyFill="1" applyBorder="1"/>
    <xf numFmtId="168" fontId="29" fillId="5" borderId="8" xfId="2" applyNumberFormat="1" applyFont="1" applyFill="1" applyBorder="1"/>
    <xf numFmtId="0" fontId="28" fillId="4" borderId="5" xfId="0" applyFont="1" applyFill="1" applyBorder="1"/>
    <xf numFmtId="3" fontId="28" fillId="10" borderId="4" xfId="0" applyNumberFormat="1" applyFont="1" applyFill="1" applyBorder="1"/>
    <xf numFmtId="0" fontId="28" fillId="4" borderId="5" xfId="0" quotePrefix="1" applyFont="1" applyFill="1" applyBorder="1"/>
    <xf numFmtId="3" fontId="28" fillId="4" borderId="4" xfId="0" applyNumberFormat="1" applyFont="1" applyFill="1" applyBorder="1"/>
    <xf numFmtId="0" fontId="29" fillId="11" borderId="8" xfId="0" applyFont="1" applyFill="1" applyBorder="1"/>
    <xf numFmtId="3" fontId="29" fillId="5" borderId="8" xfId="0" applyNumberFormat="1" applyFont="1" applyFill="1" applyBorder="1"/>
    <xf numFmtId="0" fontId="30" fillId="0" borderId="0" xfId="0" applyFont="1"/>
    <xf numFmtId="0" fontId="29" fillId="11" borderId="11" xfId="0" applyFont="1" applyFill="1" applyBorder="1" applyAlignment="1">
      <alignment horizontal="left"/>
    </xf>
    <xf numFmtId="0" fontId="29" fillId="11" borderId="7" xfId="0" applyFont="1" applyFill="1" applyBorder="1" applyAlignment="1">
      <alignment horizontal="center"/>
    </xf>
    <xf numFmtId="0" fontId="29" fillId="11" borderId="8" xfId="0" applyFont="1" applyFill="1" applyBorder="1" applyAlignment="1">
      <alignment horizontal="center"/>
    </xf>
    <xf numFmtId="0" fontId="29" fillId="11" borderId="8" xfId="0" applyFont="1" applyFill="1" applyBorder="1" applyAlignment="1">
      <alignment horizontal="right"/>
    </xf>
    <xf numFmtId="0" fontId="29" fillId="5" borderId="6" xfId="0" applyFont="1" applyFill="1" applyBorder="1" applyAlignment="1">
      <alignment horizontal="left"/>
    </xf>
    <xf numFmtId="0" fontId="29" fillId="5" borderId="12" xfId="0" applyFont="1" applyFill="1" applyBorder="1"/>
    <xf numFmtId="0" fontId="32"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0" fontId="29" fillId="11" borderId="7" xfId="0" applyFont="1" applyFill="1" applyBorder="1" applyAlignment="1">
      <alignment horizontal="left"/>
    </xf>
    <xf numFmtId="0" fontId="33" fillId="8" borderId="11" xfId="0" applyFont="1" applyFill="1" applyBorder="1"/>
    <xf numFmtId="0" fontId="34" fillId="8" borderId="0" xfId="0" applyFont="1" applyFill="1"/>
    <xf numFmtId="0" fontId="35" fillId="0" borderId="0" xfId="0" applyFont="1"/>
    <xf numFmtId="0" fontId="35" fillId="0" borderId="0" xfId="0" applyFont="1" applyFill="1"/>
    <xf numFmtId="0" fontId="36" fillId="9" borderId="4" xfId="0" applyFont="1" applyFill="1" applyBorder="1"/>
    <xf numFmtId="0" fontId="35" fillId="6" borderId="0" xfId="0" applyFont="1" applyFill="1"/>
    <xf numFmtId="0" fontId="36" fillId="9" borderId="9" xfId="0" applyFont="1" applyFill="1" applyBorder="1"/>
    <xf numFmtId="0" fontId="35" fillId="2" borderId="5" xfId="0" applyFont="1" applyFill="1" applyBorder="1" applyAlignment="1"/>
    <xf numFmtId="0" fontId="35" fillId="2" borderId="2" xfId="0" applyFont="1" applyFill="1" applyBorder="1" applyAlignment="1"/>
    <xf numFmtId="0" fontId="35" fillId="7" borderId="0" xfId="0" applyFont="1" applyFill="1" applyBorder="1" applyAlignment="1"/>
    <xf numFmtId="0" fontId="38" fillId="7" borderId="0" xfId="0" applyFont="1" applyFill="1" applyBorder="1" applyAlignment="1">
      <alignment horizontal="center" vertical="center" wrapText="1"/>
    </xf>
    <xf numFmtId="0" fontId="36" fillId="9" borderId="5" xfId="0" applyFont="1" applyFill="1" applyBorder="1"/>
    <xf numFmtId="0" fontId="38" fillId="2" borderId="4" xfId="0" applyFont="1" applyFill="1" applyBorder="1" applyAlignment="1">
      <alignment horizontal="center" vertical="center"/>
    </xf>
    <xf numFmtId="0" fontId="38" fillId="7" borderId="0" xfId="0" applyFont="1" applyFill="1" applyBorder="1" applyAlignment="1">
      <alignment horizontal="center" vertical="center"/>
    </xf>
    <xf numFmtId="0" fontId="39" fillId="7" borderId="0" xfId="0" applyFont="1" applyFill="1" applyBorder="1" applyAlignment="1">
      <alignment horizontal="center" vertical="center"/>
    </xf>
    <xf numFmtId="0" fontId="36" fillId="9" borderId="10" xfId="0" applyFont="1" applyFill="1" applyBorder="1"/>
    <xf numFmtId="0" fontId="39" fillId="2" borderId="5" xfId="0" applyFont="1" applyFill="1" applyBorder="1" applyAlignment="1">
      <alignment horizontal="center" vertical="center"/>
    </xf>
    <xf numFmtId="0" fontId="36" fillId="9" borderId="10" xfId="0" applyFont="1" applyFill="1" applyBorder="1" applyAlignment="1">
      <alignment vertical="center"/>
    </xf>
    <xf numFmtId="170" fontId="35" fillId="7" borderId="4" xfId="0" applyNumberFormat="1" applyFont="1" applyFill="1" applyBorder="1" applyAlignment="1">
      <alignment horizontal="center"/>
    </xf>
    <xf numFmtId="170" fontId="35" fillId="7" borderId="5" xfId="0" applyNumberFormat="1" applyFont="1" applyFill="1" applyBorder="1" applyAlignment="1">
      <alignment horizontal="center"/>
    </xf>
    <xf numFmtId="170" fontId="35" fillId="7" borderId="0" xfId="0" applyNumberFormat="1" applyFont="1" applyFill="1" applyBorder="1" applyAlignment="1">
      <alignment horizontal="center" vertical="center"/>
    </xf>
    <xf numFmtId="0" fontId="35" fillId="7" borderId="0" xfId="0" applyFont="1" applyFill="1" applyBorder="1" applyAlignment="1">
      <alignment horizontal="center" vertical="center"/>
    </xf>
    <xf numFmtId="170" fontId="35" fillId="3" borderId="5" xfId="0" applyNumberFormat="1" applyFont="1" applyFill="1" applyBorder="1" applyAlignment="1">
      <alignment horizontal="center"/>
    </xf>
    <xf numFmtId="0" fontId="36" fillId="9" borderId="4" xfId="0" applyFont="1" applyFill="1" applyBorder="1" applyAlignment="1">
      <alignment horizontal="left" vertical="center"/>
    </xf>
    <xf numFmtId="170" fontId="40" fillId="7" borderId="5" xfId="0" applyNumberFormat="1" applyFont="1" applyFill="1" applyBorder="1" applyAlignment="1"/>
    <xf numFmtId="170" fontId="40" fillId="7" borderId="1" xfId="0" applyNumberFormat="1" applyFont="1" applyFill="1" applyBorder="1" applyAlignment="1"/>
    <xf numFmtId="170" fontId="40" fillId="7" borderId="12" xfId="0" applyNumberFormat="1" applyFont="1" applyFill="1" applyBorder="1" applyAlignment="1"/>
    <xf numFmtId="170" fontId="40" fillId="7" borderId="0" xfId="0" applyNumberFormat="1" applyFont="1" applyFill="1" applyBorder="1" applyAlignment="1"/>
    <xf numFmtId="0" fontId="37" fillId="7" borderId="0" xfId="0" applyFont="1" applyFill="1" applyBorder="1" applyAlignment="1">
      <alignment horizontal="left"/>
    </xf>
    <xf numFmtId="0" fontId="33" fillId="8" borderId="5" xfId="0" applyFont="1" applyFill="1" applyBorder="1"/>
    <xf numFmtId="0" fontId="34" fillId="8" borderId="2" xfId="0" applyFont="1" applyFill="1" applyBorder="1"/>
    <xf numFmtId="0" fontId="34" fillId="8" borderId="0" xfId="0" applyFont="1" applyFill="1" applyBorder="1"/>
    <xf numFmtId="0" fontId="35" fillId="0" borderId="8" xfId="0" applyFont="1" applyBorder="1"/>
    <xf numFmtId="0" fontId="35" fillId="7" borderId="0" xfId="0" applyFont="1" applyFill="1" applyBorder="1" applyAlignment="1">
      <alignment horizontal="left" vertical="top" wrapText="1"/>
    </xf>
    <xf numFmtId="0" fontId="33" fillId="8" borderId="0" xfId="0" applyFont="1" applyFill="1"/>
    <xf numFmtId="0" fontId="35" fillId="7" borderId="0" xfId="0" applyFont="1" applyFill="1" applyBorder="1" applyAlignment="1">
      <alignment horizontal="left"/>
    </xf>
    <xf numFmtId="0" fontId="35" fillId="0" borderId="0" xfId="0" applyFont="1" applyAlignment="1">
      <alignment horizontal="left"/>
    </xf>
    <xf numFmtId="0" fontId="35" fillId="0" borderId="0" xfId="0" applyFont="1" applyFill="1" applyBorder="1" applyAlignment="1">
      <alignment horizontal="left"/>
    </xf>
    <xf numFmtId="0" fontId="36" fillId="2" borderId="3" xfId="0" applyFont="1" applyFill="1" applyBorder="1"/>
    <xf numFmtId="0" fontId="35" fillId="7" borderId="0" xfId="0" applyFont="1" applyFill="1" applyAlignment="1">
      <alignment horizontal="left"/>
    </xf>
    <xf numFmtId="0" fontId="36" fillId="2" borderId="1" xfId="0" applyFont="1" applyFill="1" applyBorder="1"/>
    <xf numFmtId="0" fontId="36" fillId="9" borderId="6" xfId="0" applyFont="1" applyFill="1" applyBorder="1" applyAlignment="1">
      <alignment horizontal="left"/>
    </xf>
    <xf numFmtId="0" fontId="36" fillId="9" borderId="7" xfId="0" applyFont="1" applyFill="1" applyBorder="1" applyAlignment="1">
      <alignment horizontal="right"/>
    </xf>
    <xf numFmtId="0" fontId="36" fillId="9" borderId="8" xfId="0" applyFont="1" applyFill="1" applyBorder="1" applyAlignment="1">
      <alignment horizontal="right"/>
    </xf>
    <xf numFmtId="168" fontId="40" fillId="0" borderId="0" xfId="2" applyNumberFormat="1" applyFont="1"/>
    <xf numFmtId="168" fontId="36" fillId="2" borderId="7" xfId="2" applyNumberFormat="1" applyFont="1" applyFill="1" applyBorder="1"/>
    <xf numFmtId="10" fontId="35" fillId="0" borderId="0" xfId="1" applyNumberFormat="1" applyFont="1"/>
    <xf numFmtId="10" fontId="35" fillId="0" borderId="0" xfId="0" applyNumberFormat="1" applyFont="1"/>
    <xf numFmtId="171" fontId="35" fillId="0" borderId="0" xfId="1" applyNumberFormat="1" applyFont="1"/>
    <xf numFmtId="0" fontId="33" fillId="8" borderId="6" xfId="0" applyFont="1" applyFill="1" applyBorder="1" applyAlignment="1">
      <alignment horizontal="left"/>
    </xf>
    <xf numFmtId="0" fontId="37" fillId="0" borderId="0" xfId="0" applyFont="1"/>
    <xf numFmtId="0" fontId="36" fillId="2" borderId="6" xfId="0" applyFont="1" applyFill="1" applyBorder="1" applyAlignment="1">
      <alignment horizontal="left"/>
    </xf>
    <xf numFmtId="0" fontId="36" fillId="2" borderId="7" xfId="0" applyFont="1" applyFill="1" applyBorder="1" applyAlignment="1">
      <alignment horizontal="right"/>
    </xf>
    <xf numFmtId="0" fontId="36" fillId="2" borderId="8" xfId="0" applyFont="1" applyFill="1" applyBorder="1" applyAlignment="1">
      <alignment horizontal="right"/>
    </xf>
    <xf numFmtId="169" fontId="40" fillId="0" borderId="0" xfId="3" applyNumberFormat="1" applyFont="1" applyAlignment="1"/>
    <xf numFmtId="172" fontId="36" fillId="2" borderId="7" xfId="2" applyNumberFormat="1" applyFont="1" applyFill="1" applyBorder="1" applyAlignment="1"/>
    <xf numFmtId="169" fontId="42" fillId="0" borderId="0" xfId="3" applyNumberFormat="1" applyFont="1" applyAlignment="1">
      <alignment horizontal="right"/>
    </xf>
    <xf numFmtId="169" fontId="42" fillId="0" borderId="0" xfId="3" applyNumberFormat="1" applyFont="1" applyAlignment="1">
      <alignment horizontal="center" vertical="center"/>
    </xf>
    <xf numFmtId="0" fontId="7" fillId="9" borderId="4" xfId="0" applyFont="1" applyFill="1" applyBorder="1" applyAlignment="1">
      <alignment vertical="center"/>
    </xf>
    <xf numFmtId="0" fontId="7" fillId="2" borderId="6" xfId="0" applyFont="1" applyFill="1" applyBorder="1"/>
    <xf numFmtId="0" fontId="20" fillId="8" borderId="8" xfId="0" applyFont="1" applyFill="1" applyBorder="1" applyAlignment="1"/>
    <xf numFmtId="0" fontId="20" fillId="8" borderId="0" xfId="0" applyFont="1" applyFill="1" applyBorder="1" applyAlignment="1"/>
    <xf numFmtId="0" fontId="19" fillId="0" borderId="0" xfId="0" applyFont="1" applyBorder="1"/>
    <xf numFmtId="2" fontId="20" fillId="8" borderId="9" xfId="0" applyNumberFormat="1" applyFont="1" applyFill="1" applyBorder="1" applyAlignment="1">
      <alignment horizontal="center" vertical="center" wrapText="1"/>
    </xf>
    <xf numFmtId="1" fontId="20" fillId="8" borderId="9" xfId="0" applyNumberFormat="1" applyFont="1" applyFill="1" applyBorder="1" applyAlignment="1">
      <alignment horizontal="center" vertical="center" wrapText="1"/>
    </xf>
    <xf numFmtId="0" fontId="4" fillId="10" borderId="13" xfId="0" applyFont="1" applyFill="1" applyBorder="1" applyAlignment="1">
      <alignment horizontal="left" vertical="center"/>
    </xf>
    <xf numFmtId="0" fontId="23" fillId="10" borderId="13" xfId="0" applyFont="1" applyFill="1" applyBorder="1" applyAlignment="1">
      <alignment horizontal="center"/>
    </xf>
    <xf numFmtId="2" fontId="23" fillId="10" borderId="6" xfId="0" applyNumberFormat="1" applyFont="1" applyFill="1" applyBorder="1" applyAlignment="1">
      <alignment horizontal="center"/>
    </xf>
    <xf numFmtId="1" fontId="23" fillId="10" borderId="8" xfId="0" applyNumberFormat="1" applyFont="1" applyFill="1" applyBorder="1" applyAlignment="1">
      <alignment horizontal="center"/>
    </xf>
    <xf numFmtId="2" fontId="23" fillId="10" borderId="8" xfId="3" applyNumberFormat="1" applyFont="1" applyFill="1" applyBorder="1" applyAlignment="1">
      <alignment horizontal="center"/>
    </xf>
    <xf numFmtId="170" fontId="22" fillId="9" borderId="5" xfId="0" applyNumberFormat="1" applyFont="1" applyFill="1" applyBorder="1" applyAlignment="1"/>
    <xf numFmtId="170" fontId="22" fillId="9" borderId="2" xfId="0" applyNumberFormat="1"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7" fillId="9" borderId="2" xfId="0" applyNumberFormat="1" applyFont="1" applyFill="1" applyBorder="1" applyAlignment="1"/>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0" fontId="24" fillId="0" borderId="1" xfId="0" applyFont="1" applyBorder="1"/>
    <xf numFmtId="168" fontId="30" fillId="11" borderId="5" xfId="2" applyNumberFormat="1" applyFont="1" applyFill="1" applyBorder="1"/>
    <xf numFmtId="3" fontId="30" fillId="11" borderId="10" xfId="0" applyNumberFormat="1" applyFont="1" applyFill="1" applyBorder="1"/>
    <xf numFmtId="3" fontId="30" fillId="11" borderId="5" xfId="0" applyNumberFormat="1" applyFont="1" applyFill="1" applyBorder="1"/>
    <xf numFmtId="168" fontId="17" fillId="11" borderId="5" xfId="2" applyNumberFormat="1" applyFont="1" applyFill="1" applyBorder="1"/>
    <xf numFmtId="3" fontId="17" fillId="11" borderId="10" xfId="0" applyNumberFormat="1" applyFont="1" applyFill="1" applyBorder="1"/>
    <xf numFmtId="0" fontId="5" fillId="8" borderId="12" xfId="0" applyFont="1" applyFill="1" applyBorder="1"/>
    <xf numFmtId="0" fontId="7" fillId="5" borderId="8" xfId="0" applyFont="1" applyFill="1" applyBorder="1" applyAlignment="1">
      <alignment horizontal="center"/>
    </xf>
    <xf numFmtId="0" fontId="43" fillId="0" borderId="0" xfId="0" applyFont="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44"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5" fillId="4" borderId="5" xfId="0" applyFont="1" applyFill="1" applyBorder="1"/>
    <xf numFmtId="0" fontId="2" fillId="4" borderId="4" xfId="0" applyFont="1" applyFill="1" applyBorder="1" applyAlignment="1">
      <alignment horizontal="left"/>
    </xf>
    <xf numFmtId="167" fontId="46"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6" fillId="5" borderId="4" xfId="3" applyFont="1" applyFill="1" applyBorder="1"/>
    <xf numFmtId="0" fontId="6" fillId="4" borderId="4" xfId="0" applyFont="1" applyFill="1" applyBorder="1" applyAlignment="1">
      <alignment horizontal="left"/>
    </xf>
    <xf numFmtId="167" fontId="47"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48" fillId="2" borderId="5" xfId="0" applyFont="1" applyFill="1" applyBorder="1" applyAlignment="1">
      <alignment horizontal="center" vertical="center"/>
    </xf>
    <xf numFmtId="0" fontId="37" fillId="7" borderId="5" xfId="0" applyNumberFormat="1" applyFont="1" applyFill="1" applyBorder="1" applyAlignment="1">
      <alignment horizontal="left" wrapText="1"/>
    </xf>
    <xf numFmtId="0" fontId="37" fillId="7" borderId="2" xfId="0" applyNumberFormat="1" applyFont="1" applyFill="1" applyBorder="1" applyAlignment="1">
      <alignment horizontal="left" wrapText="1"/>
    </xf>
    <xf numFmtId="0" fontId="37" fillId="7" borderId="1" xfId="0" applyNumberFormat="1" applyFont="1" applyFill="1" applyBorder="1" applyAlignment="1">
      <alignment horizontal="left" wrapText="1"/>
    </xf>
    <xf numFmtId="0" fontId="35" fillId="7" borderId="0" xfId="0" applyFont="1" applyFill="1" applyBorder="1" applyAlignment="1">
      <alignment horizontal="left" wrapText="1"/>
    </xf>
    <xf numFmtId="0" fontId="3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35" fillId="7" borderId="1" xfId="0" applyFont="1" applyFill="1" applyBorder="1" applyAlignment="1">
      <alignment horizontal="left" wrapText="1"/>
    </xf>
    <xf numFmtId="0" fontId="41" fillId="7" borderId="0" xfId="0" quotePrefix="1" applyFont="1" applyFill="1" applyBorder="1" applyAlignment="1">
      <alignment horizontal="left" vertical="top" wrapText="1"/>
    </xf>
    <xf numFmtId="0" fontId="35" fillId="7" borderId="0" xfId="0" quotePrefix="1"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170" fontId="23" fillId="10" borderId="5" xfId="0" applyNumberFormat="1" applyFont="1" applyFill="1" applyBorder="1" applyAlignment="1">
      <alignment horizontal="left"/>
    </xf>
    <xf numFmtId="170" fontId="23" fillId="10" borderId="3" xfId="0" applyNumberFormat="1" applyFont="1" applyFill="1" applyBorder="1" applyAlignment="1">
      <alignment horizontal="left"/>
    </xf>
    <xf numFmtId="0" fontId="22" fillId="11" borderId="5" xfId="0" applyFont="1" applyFill="1" applyBorder="1" applyAlignment="1">
      <alignment horizontal="left" vertical="center"/>
    </xf>
    <xf numFmtId="0" fontId="22" fillId="11" borderId="2" xfId="0" applyFont="1" applyFill="1" applyBorder="1" applyAlignment="1">
      <alignment horizontal="left" vertical="center"/>
    </xf>
    <xf numFmtId="0" fontId="22" fillId="11" borderId="3" xfId="0" applyFont="1" applyFill="1" applyBorder="1" applyAlignment="1">
      <alignment horizontal="left" vertical="center"/>
    </xf>
    <xf numFmtId="0" fontId="20" fillId="8" borderId="5" xfId="0" applyFont="1" applyFill="1" applyBorder="1" applyAlignment="1">
      <alignment horizontal="center" vertical="center"/>
    </xf>
    <xf numFmtId="0" fontId="20" fillId="8" borderId="2" xfId="0" applyFont="1" applyFill="1" applyBorder="1" applyAlignment="1">
      <alignment horizontal="center" vertical="center"/>
    </xf>
    <xf numFmtId="0" fontId="20" fillId="8" borderId="3" xfId="0" applyFont="1" applyFill="1" applyBorder="1" applyAlignment="1">
      <alignment horizontal="center" vertical="center"/>
    </xf>
    <xf numFmtId="170" fontId="22" fillId="9" borderId="5" xfId="0" applyNumberFormat="1" applyFont="1" applyFill="1" applyBorder="1" applyAlignment="1">
      <alignment horizontal="left"/>
    </xf>
    <xf numFmtId="170" fontId="22" fillId="9" borderId="3" xfId="0" applyNumberFormat="1" applyFont="1" applyFill="1" applyBorder="1" applyAlignment="1">
      <alignment horizontal="left"/>
    </xf>
    <xf numFmtId="0" fontId="31" fillId="4" borderId="1" xfId="0" applyFont="1" applyFill="1" applyBorder="1" applyAlignment="1">
      <alignment horizontal="left" vertical="top" wrapText="1"/>
    </xf>
    <xf numFmtId="0" fontId="31" fillId="4" borderId="0" xfId="0" applyFont="1" applyFill="1" applyBorder="1" applyAlignment="1">
      <alignment horizontal="left" vertical="top" wrapText="1"/>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10" fontId="44" fillId="14" borderId="12" xfId="0" applyNumberFormat="1" applyFont="1" applyFill="1" applyBorder="1" applyAlignment="1">
      <alignment horizontal="center"/>
    </xf>
    <xf numFmtId="10" fontId="4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18" fillId="4" borderId="1" xfId="0" applyFont="1" applyFill="1" applyBorder="1" applyAlignment="1">
      <alignment horizontal="left" vertical="top"/>
    </xf>
    <xf numFmtId="0" fontId="18" fillId="4" borderId="0" xfId="0" applyFont="1" applyFill="1" applyBorder="1" applyAlignment="1">
      <alignment horizontal="left" vertical="top"/>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7" fillId="5" borderId="4" xfId="0" applyFont="1" applyFill="1" applyBorder="1" applyAlignment="1">
      <alignment horizontal="left"/>
    </xf>
    <xf numFmtId="0" fontId="7" fillId="5"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8" fontId="2" fillId="10" borderId="4" xfId="2" applyNumberFormat="1" applyFont="1" applyFill="1" applyBorder="1" applyAlignment="1">
      <alignment horizontal="center"/>
    </xf>
    <xf numFmtId="168" fontId="6" fillId="11" borderId="4" xfId="2" applyNumberFormat="1" applyFont="1" applyFill="1" applyBorder="1"/>
    <xf numFmtId="0" fontId="4" fillId="5" borderId="4" xfId="0" applyFont="1" applyFill="1" applyBorder="1"/>
    <xf numFmtId="168" fontId="7" fillId="5" borderId="4" xfId="2" applyNumberFormat="1" applyFont="1" applyFill="1" applyBorder="1"/>
    <xf numFmtId="168" fontId="7" fillId="11" borderId="4" xfId="2" applyNumberFormat="1" applyFont="1" applyFill="1" applyBorder="1"/>
    <xf numFmtId="167" fontId="47"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F58025"/>
      <color rgb="FFBFBFBF"/>
      <color rgb="FF5E6A71"/>
      <color rgb="FFBC921A"/>
      <color rgb="FFE0AE20"/>
      <color rgb="FF006A71"/>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N11" sqref="N11"/>
    </sheetView>
  </sheetViews>
  <sheetFormatPr defaultColWidth="9.140625" defaultRowHeight="12.75" x14ac:dyDescent="0.2"/>
  <cols>
    <col min="1" max="1" width="2.42578125" style="124" customWidth="1"/>
    <col min="2" max="2" width="41.85546875" style="124" customWidth="1"/>
    <col min="3" max="4" width="14.28515625" style="124" customWidth="1"/>
    <col min="5" max="5" width="13.85546875" style="124" customWidth="1"/>
    <col min="6" max="6" width="14" style="124" customWidth="1"/>
    <col min="7" max="7" width="12.85546875" style="124" customWidth="1"/>
    <col min="8" max="8" width="13.28515625" style="124" customWidth="1"/>
    <col min="9" max="9" width="11.5703125" style="124" customWidth="1"/>
    <col min="10" max="16384" width="9.140625" style="124"/>
  </cols>
  <sheetData>
    <row r="2" spans="2:19" x14ac:dyDescent="0.2">
      <c r="B2" s="122" t="s">
        <v>7</v>
      </c>
      <c r="C2" s="123"/>
      <c r="D2" s="123"/>
      <c r="E2" s="123"/>
      <c r="F2" s="123"/>
      <c r="G2" s="123"/>
      <c r="H2" s="123"/>
      <c r="O2" s="125"/>
      <c r="P2" s="125"/>
      <c r="Q2" s="125"/>
      <c r="R2" s="125"/>
      <c r="S2" s="125"/>
    </row>
    <row r="3" spans="2:19" ht="75.75" customHeight="1" x14ac:dyDescent="0.2">
      <c r="B3" s="126" t="s">
        <v>56</v>
      </c>
      <c r="C3" s="243" t="s">
        <v>85</v>
      </c>
      <c r="D3" s="244"/>
      <c r="E3" s="245"/>
      <c r="F3" s="245"/>
      <c r="G3" s="245"/>
      <c r="H3" s="245"/>
      <c r="M3" s="127"/>
      <c r="N3" s="127"/>
      <c r="O3" s="125"/>
      <c r="P3" s="125"/>
      <c r="Q3" s="125"/>
      <c r="R3" s="125"/>
      <c r="S3" s="125"/>
    </row>
    <row r="4" spans="2:19" ht="55.5" customHeight="1" x14ac:dyDescent="0.2">
      <c r="B4" s="128"/>
      <c r="C4" s="129"/>
      <c r="D4" s="130"/>
      <c r="E4" s="131"/>
      <c r="F4" s="131"/>
      <c r="G4" s="132"/>
      <c r="H4" s="132"/>
      <c r="M4" s="127"/>
      <c r="N4" s="127"/>
      <c r="O4" s="125"/>
      <c r="P4" s="125"/>
      <c r="Q4" s="125"/>
      <c r="R4" s="125"/>
      <c r="S4" s="125"/>
    </row>
    <row r="5" spans="2:19" x14ac:dyDescent="0.2">
      <c r="B5" s="133" t="s">
        <v>13</v>
      </c>
      <c r="C5" s="134"/>
      <c r="D5" s="242" t="s">
        <v>47</v>
      </c>
      <c r="E5" s="135"/>
      <c r="F5" s="135"/>
      <c r="G5" s="136"/>
      <c r="H5" s="136"/>
      <c r="M5" s="127"/>
      <c r="N5" s="127"/>
      <c r="O5" s="125"/>
      <c r="P5" s="125"/>
      <c r="Q5" s="125"/>
      <c r="R5" s="125"/>
      <c r="S5" s="125"/>
    </row>
    <row r="6" spans="2:19" x14ac:dyDescent="0.2">
      <c r="B6" s="137" t="s">
        <v>72</v>
      </c>
      <c r="C6" s="134"/>
      <c r="D6" s="138"/>
      <c r="E6" s="136"/>
      <c r="F6" s="136"/>
      <c r="G6" s="136"/>
      <c r="H6" s="136"/>
      <c r="M6" s="127"/>
      <c r="N6" s="127"/>
      <c r="O6" s="125"/>
      <c r="P6" s="125"/>
      <c r="Q6" s="125"/>
      <c r="R6" s="125"/>
      <c r="S6" s="125"/>
    </row>
    <row r="7" spans="2:19" x14ac:dyDescent="0.2">
      <c r="B7" s="139" t="s">
        <v>41</v>
      </c>
      <c r="C7" s="140" t="s">
        <v>83</v>
      </c>
      <c r="D7" s="141" t="s">
        <v>82</v>
      </c>
      <c r="E7" s="142"/>
      <c r="F7" s="142"/>
      <c r="G7" s="143"/>
      <c r="H7" s="143"/>
      <c r="M7" s="127"/>
      <c r="N7" s="127"/>
      <c r="O7" s="125"/>
      <c r="P7" s="125"/>
      <c r="Q7" s="125"/>
      <c r="R7" s="125"/>
      <c r="S7" s="125"/>
    </row>
    <row r="8" spans="2:19" x14ac:dyDescent="0.2">
      <c r="B8" s="180" t="s">
        <v>97</v>
      </c>
      <c r="C8" s="140" t="s">
        <v>83</v>
      </c>
      <c r="D8" s="144">
        <f>'Bottom Up Estimation'!Q7</f>
        <v>53.177403703190031</v>
      </c>
      <c r="E8" s="142"/>
      <c r="F8" s="142"/>
      <c r="G8" s="143"/>
      <c r="H8" s="143"/>
      <c r="O8" s="125"/>
      <c r="P8" s="125"/>
      <c r="Q8" s="125"/>
      <c r="R8" s="125"/>
      <c r="S8" s="125"/>
    </row>
    <row r="9" spans="2:19" x14ac:dyDescent="0.2">
      <c r="B9" s="145" t="s">
        <v>48</v>
      </c>
      <c r="C9" s="146" t="s">
        <v>68</v>
      </c>
      <c r="D9" s="147"/>
      <c r="E9" s="148"/>
      <c r="F9" s="149"/>
      <c r="G9" s="150"/>
      <c r="H9" s="150"/>
      <c r="O9" s="125"/>
      <c r="P9" s="125"/>
      <c r="Q9" s="125"/>
      <c r="R9" s="125"/>
      <c r="S9" s="125"/>
    </row>
    <row r="10" spans="2:19" x14ac:dyDescent="0.2">
      <c r="B10" s="151" t="s">
        <v>5</v>
      </c>
      <c r="C10" s="152"/>
      <c r="D10" s="152"/>
      <c r="E10" s="153"/>
      <c r="F10" s="152"/>
      <c r="G10" s="152"/>
      <c r="H10" s="152"/>
      <c r="I10" s="154"/>
      <c r="O10" s="125"/>
      <c r="P10" s="125"/>
      <c r="Q10" s="125"/>
      <c r="R10" s="125"/>
      <c r="S10" s="125"/>
    </row>
    <row r="11" spans="2:19" ht="131.25" customHeight="1" x14ac:dyDescent="0.2">
      <c r="B11" s="247" t="s">
        <v>96</v>
      </c>
      <c r="C11" s="247"/>
      <c r="D11" s="247"/>
      <c r="E11" s="247"/>
      <c r="F11" s="247"/>
      <c r="G11" s="247"/>
      <c r="H11" s="247"/>
      <c r="O11" s="125"/>
      <c r="P11" s="125"/>
      <c r="Q11" s="125"/>
      <c r="R11" s="125"/>
      <c r="S11" s="125"/>
    </row>
    <row r="12" spans="2:19" x14ac:dyDescent="0.2">
      <c r="B12" s="155"/>
      <c r="C12" s="155"/>
      <c r="D12" s="155"/>
      <c r="E12" s="155"/>
      <c r="F12" s="155"/>
      <c r="G12" s="155"/>
      <c r="H12" s="155"/>
      <c r="O12" s="125"/>
      <c r="P12" s="125"/>
      <c r="Q12" s="125"/>
      <c r="R12" s="125"/>
      <c r="S12" s="125"/>
    </row>
    <row r="13" spans="2:19" x14ac:dyDescent="0.2">
      <c r="O13" s="125"/>
      <c r="P13" s="125"/>
      <c r="Q13" s="125"/>
      <c r="R13" s="125"/>
      <c r="S13" s="125"/>
    </row>
    <row r="14" spans="2:19" x14ac:dyDescent="0.2">
      <c r="B14" s="156" t="s">
        <v>34</v>
      </c>
      <c r="C14" s="123"/>
      <c r="D14" s="123"/>
      <c r="E14" s="123"/>
      <c r="F14" s="123"/>
      <c r="G14" s="123"/>
      <c r="H14" s="123"/>
      <c r="O14" s="125"/>
      <c r="P14" s="125"/>
      <c r="Q14" s="125"/>
      <c r="R14" s="125"/>
      <c r="S14" s="125"/>
    </row>
    <row r="15" spans="2:19" x14ac:dyDescent="0.2">
      <c r="B15" s="246"/>
      <c r="C15" s="246"/>
      <c r="D15" s="246"/>
      <c r="E15" s="246"/>
      <c r="F15" s="246"/>
      <c r="G15" s="246"/>
      <c r="H15" s="246"/>
    </row>
    <row r="16" spans="2:19" ht="121.5" customHeight="1" x14ac:dyDescent="0.2">
      <c r="B16" s="248" t="s">
        <v>140</v>
      </c>
      <c r="C16" s="248"/>
      <c r="D16" s="248"/>
      <c r="E16" s="248"/>
      <c r="F16" s="248"/>
      <c r="G16" s="248"/>
      <c r="H16" s="248"/>
      <c r="I16" s="125"/>
    </row>
    <row r="17" spans="2:9" x14ac:dyDescent="0.2">
      <c r="B17" s="157"/>
      <c r="C17" s="157"/>
      <c r="D17" s="157"/>
      <c r="E17" s="157"/>
      <c r="F17" s="157"/>
      <c r="G17" s="157"/>
      <c r="H17" s="157"/>
    </row>
    <row r="18" spans="2:9" x14ac:dyDescent="0.2">
      <c r="B18" s="158"/>
      <c r="C18" s="158"/>
      <c r="D18" s="158"/>
      <c r="E18" s="158"/>
      <c r="F18" s="158"/>
      <c r="G18" s="158"/>
      <c r="H18" s="158"/>
    </row>
    <row r="19" spans="2:9" x14ac:dyDescent="0.2">
      <c r="B19" s="156" t="s">
        <v>42</v>
      </c>
      <c r="C19" s="123"/>
      <c r="D19" s="123"/>
      <c r="E19" s="123"/>
      <c r="F19" s="123"/>
      <c r="G19" s="123"/>
      <c r="H19" s="123"/>
    </row>
    <row r="20" spans="2:9" x14ac:dyDescent="0.2">
      <c r="B20" s="246"/>
      <c r="C20" s="246"/>
      <c r="D20" s="246"/>
      <c r="E20" s="246"/>
      <c r="F20" s="246"/>
      <c r="G20" s="246"/>
      <c r="H20" s="246"/>
    </row>
    <row r="21" spans="2:9" x14ac:dyDescent="0.2">
      <c r="B21" s="250" t="s">
        <v>84</v>
      </c>
      <c r="C21" s="250"/>
      <c r="D21" s="250"/>
      <c r="E21" s="250"/>
      <c r="F21" s="250"/>
      <c r="G21" s="250"/>
      <c r="H21" s="250"/>
    </row>
    <row r="22" spans="2:9" x14ac:dyDescent="0.2">
      <c r="B22" s="251"/>
      <c r="C22" s="251"/>
      <c r="D22" s="251"/>
      <c r="E22" s="251"/>
      <c r="F22" s="251"/>
      <c r="G22" s="251"/>
      <c r="H22" s="251"/>
    </row>
    <row r="23" spans="2:9" ht="12.75" customHeight="1" x14ac:dyDescent="0.2">
      <c r="B23" s="250" t="s">
        <v>92</v>
      </c>
      <c r="C23" s="250"/>
      <c r="D23" s="250"/>
      <c r="E23" s="250"/>
      <c r="F23" s="250"/>
      <c r="G23" s="250"/>
      <c r="H23" s="250"/>
    </row>
    <row r="24" spans="2:9" x14ac:dyDescent="0.2">
      <c r="B24" s="250"/>
      <c r="C24" s="250"/>
      <c r="D24" s="250"/>
      <c r="E24" s="250"/>
      <c r="F24" s="250"/>
      <c r="G24" s="250"/>
      <c r="H24" s="250"/>
    </row>
    <row r="25" spans="2:9" x14ac:dyDescent="0.2">
      <c r="B25" s="250"/>
      <c r="C25" s="250"/>
      <c r="D25" s="250"/>
      <c r="E25" s="250"/>
      <c r="F25" s="250"/>
      <c r="G25" s="250"/>
      <c r="H25" s="250"/>
    </row>
    <row r="26" spans="2:9" x14ac:dyDescent="0.2">
      <c r="B26" s="250"/>
      <c r="C26" s="250"/>
      <c r="D26" s="250"/>
      <c r="E26" s="250"/>
      <c r="F26" s="250"/>
      <c r="G26" s="250"/>
      <c r="H26" s="250"/>
    </row>
    <row r="27" spans="2:9" x14ac:dyDescent="0.2">
      <c r="B27" s="157"/>
      <c r="C27" s="157"/>
      <c r="D27" s="157"/>
      <c r="E27" s="157"/>
      <c r="F27" s="157"/>
      <c r="G27" s="157"/>
      <c r="H27" s="157"/>
    </row>
    <row r="28" spans="2:9" x14ac:dyDescent="0.2">
      <c r="B28" s="157"/>
      <c r="C28" s="157"/>
      <c r="D28" s="157"/>
      <c r="E28" s="157"/>
      <c r="F28" s="157"/>
      <c r="G28" s="157"/>
      <c r="H28" s="157"/>
    </row>
    <row r="29" spans="2:9" x14ac:dyDescent="0.2">
      <c r="B29" s="157"/>
      <c r="C29" s="157"/>
      <c r="D29" s="157"/>
      <c r="E29" s="157"/>
      <c r="F29" s="157"/>
      <c r="G29" s="157"/>
      <c r="H29" s="157"/>
    </row>
    <row r="30" spans="2:9" x14ac:dyDescent="0.2">
      <c r="B30" s="159"/>
      <c r="C30" s="159"/>
      <c r="D30" s="159"/>
      <c r="E30" s="159"/>
      <c r="F30" s="159"/>
      <c r="G30" s="159"/>
      <c r="H30" s="159"/>
      <c r="I30" s="125"/>
    </row>
    <row r="31" spans="2:9" x14ac:dyDescent="0.2">
      <c r="B31" s="156" t="s">
        <v>6</v>
      </c>
    </row>
    <row r="32" spans="2:9" x14ac:dyDescent="0.2">
      <c r="B32" s="160" t="s">
        <v>14</v>
      </c>
      <c r="C32" s="161" t="s">
        <v>29</v>
      </c>
      <c r="D32" s="161"/>
      <c r="E32" s="161"/>
      <c r="F32" s="161"/>
      <c r="G32" s="161"/>
      <c r="H32" s="161"/>
    </row>
    <row r="33" spans="2:8" x14ac:dyDescent="0.2">
      <c r="B33" s="162" t="s">
        <v>45</v>
      </c>
      <c r="C33" s="161" t="s">
        <v>52</v>
      </c>
      <c r="D33" s="161"/>
      <c r="E33" s="161"/>
      <c r="F33" s="161"/>
      <c r="G33" s="161"/>
      <c r="H33" s="161"/>
    </row>
    <row r="34" spans="2:8" x14ac:dyDescent="0.2">
      <c r="B34" s="162" t="s">
        <v>46</v>
      </c>
      <c r="C34" s="161" t="s">
        <v>53</v>
      </c>
      <c r="D34" s="161"/>
      <c r="E34" s="161"/>
      <c r="F34" s="161"/>
      <c r="G34" s="161"/>
      <c r="H34" s="161"/>
    </row>
    <row r="35" spans="2:8" x14ac:dyDescent="0.2">
      <c r="B35" s="162" t="s">
        <v>15</v>
      </c>
      <c r="C35" s="161" t="s">
        <v>30</v>
      </c>
      <c r="D35" s="161"/>
      <c r="E35" s="161"/>
      <c r="F35" s="161"/>
      <c r="G35" s="161"/>
      <c r="H35" s="161"/>
    </row>
    <row r="38" spans="2:8" x14ac:dyDescent="0.2">
      <c r="B38" s="156" t="s">
        <v>35</v>
      </c>
      <c r="C38" s="123"/>
      <c r="D38" s="123"/>
      <c r="E38" s="123"/>
      <c r="F38" s="123"/>
      <c r="G38" s="123"/>
      <c r="H38" s="123"/>
    </row>
    <row r="40" spans="2:8" x14ac:dyDescent="0.2">
      <c r="B40" s="163"/>
      <c r="C40" s="164" t="s">
        <v>36</v>
      </c>
      <c r="D40" s="164" t="s">
        <v>37</v>
      </c>
      <c r="E40" s="164" t="s">
        <v>38</v>
      </c>
      <c r="F40" s="164" t="s">
        <v>40</v>
      </c>
      <c r="G40" s="164" t="s">
        <v>39</v>
      </c>
      <c r="H40" s="165" t="s">
        <v>1</v>
      </c>
    </row>
    <row r="41" spans="2:8" x14ac:dyDescent="0.2">
      <c r="C41" s="166"/>
      <c r="D41" s="166"/>
      <c r="E41" s="166"/>
      <c r="F41" s="166"/>
      <c r="G41" s="166"/>
      <c r="H41" s="166"/>
    </row>
    <row r="42" spans="2:8" x14ac:dyDescent="0.2">
      <c r="B42" s="181" t="s">
        <v>98</v>
      </c>
      <c r="C42" s="167">
        <f>'Forecast Revenue - Costs'!D28</f>
        <v>46122.387715684243</v>
      </c>
      <c r="D42" s="167">
        <f>'Forecast Revenue - Costs'!E28</f>
        <v>46122.387715684243</v>
      </c>
      <c r="E42" s="167">
        <f>'Forecast Revenue - Costs'!F28</f>
        <v>46548.337680867335</v>
      </c>
      <c r="F42" s="167">
        <f>'Forecast Revenue - Costs'!G28</f>
        <v>47453.924809517899</v>
      </c>
      <c r="G42" s="167">
        <f>'Forecast Revenue - Costs'!H28</f>
        <v>48806.660261891979</v>
      </c>
      <c r="H42" s="167">
        <f>SUM(C42:G42)</f>
        <v>235053.6981836457</v>
      </c>
    </row>
    <row r="43" spans="2:8" x14ac:dyDescent="0.2">
      <c r="C43" s="168"/>
      <c r="D43" s="169"/>
      <c r="E43" s="168"/>
      <c r="F43" s="168"/>
      <c r="G43" s="168"/>
    </row>
    <row r="44" spans="2:8" x14ac:dyDescent="0.2">
      <c r="B44" s="181" t="s">
        <v>99</v>
      </c>
      <c r="C44" s="167">
        <f>SUM('Forecast Revenue - Costs'!D29:D31)</f>
        <v>33643.717839100806</v>
      </c>
      <c r="D44" s="167">
        <f>SUM('Forecast Revenue - Costs'!E29:E31)</f>
        <v>33643.717839100806</v>
      </c>
      <c r="E44" s="167">
        <f>SUM('Forecast Revenue - Costs'!F29:F31)</f>
        <v>33954.424659626522</v>
      </c>
      <c r="F44" s="167">
        <f>SUM('Forecast Revenue - Costs'!G29:G31)</f>
        <v>34615.000127289932</v>
      </c>
      <c r="G44" s="167">
        <f>SUM('Forecast Revenue - Costs'!H29:H31)</f>
        <v>35601.745439591825</v>
      </c>
      <c r="H44" s="167">
        <f>SUM(C44:G44)</f>
        <v>171458.6059047099</v>
      </c>
    </row>
    <row r="45" spans="2:8" x14ac:dyDescent="0.2">
      <c r="C45" s="168"/>
      <c r="D45" s="169"/>
      <c r="E45" s="168"/>
      <c r="F45" s="168"/>
      <c r="G45" s="168"/>
    </row>
    <row r="46" spans="2:8" x14ac:dyDescent="0.2">
      <c r="B46" s="181" t="s">
        <v>100</v>
      </c>
      <c r="C46" s="167">
        <f t="shared" ref="C46:H46" si="0">+C42+C44</f>
        <v>79766.105554785056</v>
      </c>
      <c r="D46" s="167">
        <f t="shared" si="0"/>
        <v>79766.105554785056</v>
      </c>
      <c r="E46" s="167">
        <f t="shared" si="0"/>
        <v>80502.762340493849</v>
      </c>
      <c r="F46" s="167">
        <f t="shared" si="0"/>
        <v>82068.924936807831</v>
      </c>
      <c r="G46" s="167">
        <f t="shared" si="0"/>
        <v>84408.405701483804</v>
      </c>
      <c r="H46" s="167">
        <f t="shared" si="0"/>
        <v>406512.30408835562</v>
      </c>
    </row>
    <row r="47" spans="2:8" x14ac:dyDescent="0.2">
      <c r="C47" s="170"/>
      <c r="D47" s="170"/>
      <c r="E47" s="170"/>
      <c r="F47" s="170"/>
      <c r="G47" s="170"/>
    </row>
    <row r="48" spans="2:8" x14ac:dyDescent="0.2">
      <c r="B48" s="171" t="s">
        <v>6</v>
      </c>
    </row>
    <row r="49" spans="2:9" ht="14.25" customHeight="1" x14ac:dyDescent="0.2">
      <c r="B49" s="249"/>
      <c r="C49" s="249"/>
      <c r="D49" s="249"/>
      <c r="E49" s="249"/>
      <c r="F49" s="249"/>
      <c r="G49" s="249"/>
      <c r="H49" s="249"/>
    </row>
    <row r="50" spans="2:9" x14ac:dyDescent="0.2">
      <c r="B50" s="246"/>
      <c r="C50" s="246"/>
      <c r="D50" s="246"/>
      <c r="E50" s="246"/>
      <c r="F50" s="246"/>
      <c r="G50" s="246"/>
      <c r="H50" s="246"/>
      <c r="I50" s="125"/>
    </row>
    <row r="51" spans="2:9" ht="27.75" customHeight="1" x14ac:dyDescent="0.2">
      <c r="B51" s="246"/>
      <c r="C51" s="246"/>
      <c r="D51" s="246"/>
      <c r="E51" s="246"/>
      <c r="F51" s="246"/>
      <c r="G51" s="246"/>
      <c r="H51" s="246"/>
    </row>
    <row r="54" spans="2:9" x14ac:dyDescent="0.2">
      <c r="B54" s="156" t="s">
        <v>77</v>
      </c>
      <c r="C54" s="123"/>
      <c r="D54" s="123"/>
      <c r="E54" s="123"/>
      <c r="F54" s="123"/>
      <c r="G54" s="123"/>
      <c r="H54" s="123"/>
    </row>
    <row r="55" spans="2:9" x14ac:dyDescent="0.2">
      <c r="B55" s="172"/>
    </row>
    <row r="56" spans="2:9" x14ac:dyDescent="0.2">
      <c r="B56" s="173"/>
      <c r="C56" s="174" t="s">
        <v>36</v>
      </c>
      <c r="D56" s="174" t="s">
        <v>37</v>
      </c>
      <c r="E56" s="174" t="s">
        <v>38</v>
      </c>
      <c r="F56" s="174" t="s">
        <v>40</v>
      </c>
      <c r="G56" s="174" t="s">
        <v>39</v>
      </c>
      <c r="H56" s="175" t="s">
        <v>1</v>
      </c>
    </row>
    <row r="57" spans="2:9" x14ac:dyDescent="0.2">
      <c r="C57" s="176"/>
      <c r="D57" s="176"/>
      <c r="E57" s="176"/>
      <c r="F57" s="176"/>
      <c r="G57" s="176"/>
      <c r="H57" s="176"/>
    </row>
    <row r="58" spans="2:9" x14ac:dyDescent="0.2">
      <c r="B58" s="173" t="s">
        <v>12</v>
      </c>
      <c r="C58" s="177">
        <f>'Forecast Revenue - Costs'!D11</f>
        <v>1500</v>
      </c>
      <c r="D58" s="177">
        <f>'Forecast Revenue - Costs'!E11</f>
        <v>1500</v>
      </c>
      <c r="E58" s="177">
        <f>'Forecast Revenue - Costs'!F11</f>
        <v>1500</v>
      </c>
      <c r="F58" s="177">
        <f>'Forecast Revenue - Costs'!G11</f>
        <v>1500</v>
      </c>
      <c r="G58" s="177">
        <f>'Forecast Revenue - Costs'!H11</f>
        <v>1500</v>
      </c>
      <c r="H58" s="177">
        <f>SUM(C58:G58)</f>
        <v>7500</v>
      </c>
    </row>
    <row r="59" spans="2:9" x14ac:dyDescent="0.2">
      <c r="C59" s="178"/>
      <c r="D59" s="178"/>
      <c r="E59" s="178"/>
      <c r="F59" s="178"/>
      <c r="G59" s="178"/>
      <c r="H59" s="179"/>
    </row>
  </sheetData>
  <mergeCells count="9">
    <mergeCell ref="C3:H3"/>
    <mergeCell ref="B15:H15"/>
    <mergeCell ref="B11:H11"/>
    <mergeCell ref="B16:H16"/>
    <mergeCell ref="B49:H51"/>
    <mergeCell ref="B20:H20"/>
    <mergeCell ref="B21:H21"/>
    <mergeCell ref="B22:H22"/>
    <mergeCell ref="B23:H2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E24" sqref="E24"/>
    </sheetView>
  </sheetViews>
  <sheetFormatPr defaultColWidth="9.140625" defaultRowHeight="12.75" x14ac:dyDescent="0.2"/>
  <cols>
    <col min="1" max="1" width="2.28515625" style="1" customWidth="1"/>
    <col min="2" max="2" width="2.42578125" style="24" customWidth="1"/>
    <col min="3" max="3" width="10.140625" style="24" customWidth="1"/>
    <col min="4" max="9" width="13.140625" style="24" customWidth="1"/>
    <col min="10" max="11" width="9.140625" style="24"/>
    <col min="12" max="12" width="5.28515625" style="24" customWidth="1"/>
    <col min="13" max="13" width="2.42578125" style="1" customWidth="1"/>
    <col min="14" max="16384" width="9.140625" style="1"/>
  </cols>
  <sheetData>
    <row r="1" spans="2:14" ht="9" customHeight="1" x14ac:dyDescent="0.2"/>
    <row r="2" spans="2:14" ht="18" customHeight="1" x14ac:dyDescent="0.2">
      <c r="B2" s="21" t="s">
        <v>16</v>
      </c>
      <c r="C2" s="21"/>
      <c r="D2" s="21"/>
      <c r="E2" s="21"/>
      <c r="F2" s="21"/>
      <c r="G2" s="21"/>
      <c r="H2" s="21"/>
      <c r="I2" s="21"/>
      <c r="J2" s="21"/>
      <c r="K2" s="21"/>
    </row>
    <row r="3" spans="2:14" x14ac:dyDescent="0.2">
      <c r="B3" s="20" t="s">
        <v>0</v>
      </c>
      <c r="C3" s="22"/>
      <c r="D3" s="254" t="str">
        <f>'AER Summary'!C3</f>
        <v>Inspect Installation (customers)</v>
      </c>
      <c r="E3" s="255"/>
      <c r="F3" s="255"/>
      <c r="G3" s="255"/>
      <c r="H3" s="255"/>
      <c r="I3" s="255"/>
      <c r="J3" s="255"/>
      <c r="K3" s="255"/>
      <c r="N3" s="18"/>
    </row>
    <row r="4" spans="2:14" x14ac:dyDescent="0.2">
      <c r="N4" s="18"/>
    </row>
    <row r="5" spans="2:14" x14ac:dyDescent="0.2">
      <c r="B5" s="256" t="s">
        <v>69</v>
      </c>
      <c r="C5" s="256"/>
      <c r="D5" s="256"/>
      <c r="E5" s="256"/>
      <c r="F5" s="256"/>
      <c r="G5" s="256"/>
      <c r="H5" s="256"/>
      <c r="I5" s="256"/>
      <c r="J5" s="256"/>
      <c r="K5" s="256"/>
      <c r="N5" s="18"/>
    </row>
    <row r="6" spans="2:14" ht="78.75" customHeight="1" x14ac:dyDescent="0.2">
      <c r="B6" s="257" t="s">
        <v>86</v>
      </c>
      <c r="C6" s="258"/>
      <c r="D6" s="258"/>
      <c r="E6" s="258"/>
      <c r="F6" s="258"/>
      <c r="G6" s="258"/>
      <c r="H6" s="258"/>
      <c r="I6" s="258"/>
      <c r="J6" s="258"/>
      <c r="K6" s="258"/>
      <c r="N6" s="18"/>
    </row>
    <row r="9" spans="2:14" x14ac:dyDescent="0.2">
      <c r="B9" s="256" t="s">
        <v>43</v>
      </c>
      <c r="C9" s="256"/>
      <c r="D9" s="256"/>
      <c r="E9" s="256"/>
      <c r="F9" s="256"/>
      <c r="G9" s="256"/>
      <c r="H9" s="256"/>
      <c r="I9" s="256"/>
      <c r="J9" s="256"/>
      <c r="K9" s="256"/>
    </row>
    <row r="10" spans="2:14" ht="15" customHeight="1" x14ac:dyDescent="0.2">
      <c r="B10" s="253" t="s">
        <v>70</v>
      </c>
      <c r="C10" s="253"/>
      <c r="D10" s="253"/>
      <c r="E10" s="253"/>
      <c r="F10" s="253"/>
      <c r="G10" s="253"/>
      <c r="H10" s="253"/>
      <c r="I10" s="253"/>
      <c r="J10" s="253"/>
      <c r="K10" s="253"/>
    </row>
    <row r="11" spans="2:14" ht="24.75" customHeight="1" x14ac:dyDescent="0.2">
      <c r="B11" s="259"/>
      <c r="C11" s="259"/>
      <c r="D11" s="259"/>
      <c r="E11" s="259"/>
      <c r="F11" s="259"/>
      <c r="G11" s="259"/>
      <c r="H11" s="259"/>
      <c r="I11" s="259"/>
      <c r="J11" s="259"/>
      <c r="K11" s="259"/>
      <c r="L11" s="25"/>
      <c r="M11" s="19"/>
      <c r="N11" s="19"/>
    </row>
    <row r="12" spans="2:14" x14ac:dyDescent="0.2">
      <c r="B12" s="259"/>
      <c r="C12" s="259"/>
      <c r="D12" s="259"/>
      <c r="E12" s="259"/>
      <c r="F12" s="259"/>
      <c r="G12" s="259"/>
      <c r="H12" s="259"/>
      <c r="I12" s="259"/>
      <c r="J12" s="259"/>
      <c r="K12" s="259"/>
      <c r="L12" s="25"/>
      <c r="M12" s="19"/>
      <c r="N12" s="19"/>
    </row>
    <row r="13" spans="2:14" x14ac:dyDescent="0.2">
      <c r="B13" s="259"/>
      <c r="C13" s="259"/>
      <c r="D13" s="259"/>
      <c r="E13" s="259"/>
      <c r="F13" s="259"/>
      <c r="G13" s="259"/>
      <c r="H13" s="259"/>
      <c r="I13" s="259"/>
      <c r="J13" s="259"/>
      <c r="K13" s="259"/>
      <c r="L13" s="25"/>
      <c r="M13" s="19"/>
      <c r="N13" s="19"/>
    </row>
    <row r="14" spans="2:14" ht="48" customHeight="1" x14ac:dyDescent="0.2">
      <c r="B14" s="259"/>
      <c r="C14" s="259"/>
      <c r="D14" s="259"/>
      <c r="E14" s="259"/>
      <c r="F14" s="259"/>
      <c r="G14" s="259"/>
      <c r="H14" s="259"/>
      <c r="I14" s="259"/>
      <c r="J14" s="259"/>
      <c r="K14" s="259"/>
      <c r="L14" s="25"/>
      <c r="M14" s="19"/>
      <c r="N14" s="19"/>
    </row>
    <row r="15" spans="2:14" x14ac:dyDescent="0.2">
      <c r="B15" s="259"/>
      <c r="C15" s="259"/>
      <c r="D15" s="259"/>
      <c r="E15" s="259"/>
      <c r="F15" s="259"/>
      <c r="G15" s="259"/>
      <c r="H15" s="259"/>
      <c r="I15" s="259"/>
      <c r="J15" s="259"/>
      <c r="K15" s="259"/>
      <c r="L15" s="25"/>
      <c r="M15" s="19"/>
      <c r="N15" s="19"/>
    </row>
    <row r="16" spans="2:14" x14ac:dyDescent="0.2">
      <c r="B16" s="259"/>
      <c r="C16" s="259"/>
      <c r="D16" s="259"/>
      <c r="E16" s="259"/>
      <c r="F16" s="259"/>
      <c r="G16" s="259"/>
      <c r="H16" s="259"/>
      <c r="I16" s="259"/>
      <c r="J16" s="259"/>
      <c r="K16" s="259"/>
      <c r="L16" s="25"/>
      <c r="M16" s="19"/>
      <c r="N16" s="19"/>
    </row>
    <row r="17" spans="2:14" x14ac:dyDescent="0.2">
      <c r="L17" s="25"/>
      <c r="M17" s="19"/>
      <c r="N17" s="19"/>
    </row>
    <row r="18" spans="2:14" x14ac:dyDescent="0.2">
      <c r="L18" s="25"/>
      <c r="M18" s="19"/>
      <c r="N18" s="19"/>
    </row>
    <row r="19" spans="2:14" x14ac:dyDescent="0.2">
      <c r="B19" s="256" t="s">
        <v>44</v>
      </c>
      <c r="C19" s="256"/>
      <c r="D19" s="256"/>
      <c r="E19" s="256"/>
      <c r="F19" s="256"/>
      <c r="G19" s="256"/>
      <c r="H19" s="256"/>
      <c r="I19" s="256"/>
      <c r="J19" s="256"/>
      <c r="K19" s="256"/>
      <c r="L19" s="25"/>
      <c r="M19" s="19"/>
      <c r="N19" s="19"/>
    </row>
    <row r="20" spans="2:14" ht="117" customHeight="1" x14ac:dyDescent="0.2">
      <c r="B20" s="253" t="str">
        <f>'AER Summary'!B11:H11</f>
        <v xml:space="preserve">
Inspect Installation (customers)
Initial inspection by a DSNP of private electrical wiring work undertaken by an electrical contractor. Inspection of electrical work as submitted within the Certificate of Compliance for electrical work (CCEW), as required under the Electricity (Consumer Safety) Act 2004 and Electricity (Consumer Safety) Regulation 2015.
</v>
      </c>
      <c r="C20" s="253"/>
      <c r="D20" s="253"/>
      <c r="E20" s="253"/>
      <c r="F20" s="253"/>
      <c r="G20" s="253"/>
      <c r="H20" s="253"/>
      <c r="I20" s="253"/>
      <c r="J20" s="253"/>
      <c r="K20" s="253"/>
    </row>
    <row r="21" spans="2:14" x14ac:dyDescent="0.2">
      <c r="B21" s="252"/>
      <c r="C21" s="252"/>
      <c r="D21" s="252"/>
      <c r="E21" s="252"/>
      <c r="F21" s="252"/>
      <c r="G21" s="252"/>
      <c r="H21" s="252"/>
      <c r="I21" s="252"/>
      <c r="J21" s="252"/>
      <c r="K21" s="25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 sqref="B3:I9"/>
    </sheetView>
  </sheetViews>
  <sheetFormatPr defaultColWidth="9.140625" defaultRowHeight="12.75" x14ac:dyDescent="0.2"/>
  <cols>
    <col min="1" max="1" width="3.5703125" style="26" customWidth="1"/>
    <col min="2" max="2" width="58.7109375" style="26" customWidth="1"/>
    <col min="3" max="3" width="65.140625" style="26" customWidth="1"/>
    <col min="4" max="4" width="12.85546875" style="26" customWidth="1"/>
    <col min="5" max="8" width="12" style="26" customWidth="1"/>
    <col min="9" max="9" width="12.7109375" style="26" customWidth="1"/>
    <col min="10" max="16384" width="9.140625" style="26"/>
  </cols>
  <sheetData>
    <row r="2" spans="1:9" x14ac:dyDescent="0.2">
      <c r="B2" s="23" t="s">
        <v>79</v>
      </c>
      <c r="C2" s="16"/>
      <c r="D2" s="16"/>
      <c r="E2" s="16"/>
      <c r="F2" s="16"/>
      <c r="G2" s="16"/>
      <c r="H2" s="16"/>
      <c r="I2" s="16"/>
    </row>
    <row r="3" spans="1:9" x14ac:dyDescent="0.2">
      <c r="B3" s="10" t="s">
        <v>20</v>
      </c>
      <c r="C3" s="10" t="s">
        <v>3</v>
      </c>
      <c r="D3" s="34" t="s">
        <v>60</v>
      </c>
      <c r="E3" s="34" t="s">
        <v>59</v>
      </c>
      <c r="F3" s="34" t="s">
        <v>58</v>
      </c>
      <c r="G3" s="34" t="s">
        <v>93</v>
      </c>
      <c r="H3" s="34" t="s">
        <v>94</v>
      </c>
      <c r="I3" s="294" t="s">
        <v>1</v>
      </c>
    </row>
    <row r="4" spans="1:9" x14ac:dyDescent="0.2">
      <c r="B4" s="3" t="s">
        <v>21</v>
      </c>
      <c r="C4" s="3" t="s">
        <v>81</v>
      </c>
      <c r="D4" s="299"/>
      <c r="E4" s="299"/>
      <c r="F4" s="299"/>
      <c r="G4" s="299"/>
      <c r="H4" s="299"/>
      <c r="I4" s="300">
        <f>SUM(D4:H4)</f>
        <v>0</v>
      </c>
    </row>
    <row r="5" spans="1:9" x14ac:dyDescent="0.2">
      <c r="B5" s="3" t="s">
        <v>23</v>
      </c>
      <c r="C5" s="3"/>
      <c r="D5" s="299"/>
      <c r="E5" s="299"/>
      <c r="F5" s="299"/>
      <c r="G5" s="299"/>
      <c r="H5" s="299"/>
      <c r="I5" s="300">
        <f t="shared" ref="I5:I8" si="0">SUM(D5:H5)</f>
        <v>0</v>
      </c>
    </row>
    <row r="6" spans="1:9" x14ac:dyDescent="0.2">
      <c r="B6" s="3" t="s">
        <v>24</v>
      </c>
      <c r="C6" s="3"/>
      <c r="D6" s="299"/>
      <c r="E6" s="299"/>
      <c r="F6" s="299"/>
      <c r="G6" s="299"/>
      <c r="H6" s="299"/>
      <c r="I6" s="300">
        <f t="shared" si="0"/>
        <v>0</v>
      </c>
    </row>
    <row r="7" spans="1:9" x14ac:dyDescent="0.2">
      <c r="B7" s="3" t="s">
        <v>25</v>
      </c>
      <c r="C7" s="3"/>
      <c r="D7" s="299"/>
      <c r="E7" s="299"/>
      <c r="F7" s="299"/>
      <c r="G7" s="299"/>
      <c r="H7" s="299"/>
      <c r="I7" s="300">
        <f t="shared" si="0"/>
        <v>0</v>
      </c>
    </row>
    <row r="8" spans="1:9" x14ac:dyDescent="0.2">
      <c r="B8" s="3" t="s">
        <v>22</v>
      </c>
      <c r="C8" s="3"/>
      <c r="D8" s="299"/>
      <c r="E8" s="299"/>
      <c r="F8" s="299"/>
      <c r="G8" s="299"/>
      <c r="H8" s="299"/>
      <c r="I8" s="300">
        <f t="shared" si="0"/>
        <v>0</v>
      </c>
    </row>
    <row r="9" spans="1:9" x14ac:dyDescent="0.2">
      <c r="B9" s="10" t="s">
        <v>1</v>
      </c>
      <c r="C9" s="301"/>
      <c r="D9" s="302">
        <f>SUM(D4:D8)</f>
        <v>0</v>
      </c>
      <c r="E9" s="302">
        <f>SUM(E4:E8)</f>
        <v>0</v>
      </c>
      <c r="F9" s="303">
        <f t="shared" ref="F9:I9" si="1">SUM(F4:F8)</f>
        <v>0</v>
      </c>
      <c r="G9" s="302">
        <f>SUM(G4:G8)</f>
        <v>0</v>
      </c>
      <c r="H9" s="302">
        <f>SUM(H4:H8)</f>
        <v>0</v>
      </c>
      <c r="I9" s="302">
        <f t="shared" si="1"/>
        <v>0</v>
      </c>
    </row>
    <row r="10" spans="1:9" x14ac:dyDescent="0.2">
      <c r="B10" s="27"/>
      <c r="C10" s="38"/>
      <c r="D10" s="28"/>
      <c r="E10" s="28"/>
      <c r="F10" s="28"/>
      <c r="G10" s="28"/>
      <c r="H10" s="28"/>
      <c r="I10" s="28"/>
    </row>
    <row r="11" spans="1:9" x14ac:dyDescent="0.2">
      <c r="B11" s="29" t="s">
        <v>10</v>
      </c>
      <c r="C11" s="15"/>
      <c r="D11" s="15"/>
      <c r="E11" s="15"/>
      <c r="F11" s="15"/>
      <c r="G11" s="15"/>
      <c r="H11" s="15"/>
      <c r="I11" s="15"/>
    </row>
    <row r="12" spans="1:9" x14ac:dyDescent="0.2">
      <c r="B12" s="293" t="s">
        <v>4</v>
      </c>
      <c r="C12" s="293" t="s">
        <v>9</v>
      </c>
      <c r="D12" s="34" t="s">
        <v>60</v>
      </c>
      <c r="E12" s="34" t="s">
        <v>59</v>
      </c>
      <c r="F12" s="34" t="s">
        <v>58</v>
      </c>
      <c r="G12" s="34" t="s">
        <v>93</v>
      </c>
      <c r="H12" s="34" t="s">
        <v>94</v>
      </c>
      <c r="I12" s="294" t="s">
        <v>1</v>
      </c>
    </row>
    <row r="13" spans="1:9" x14ac:dyDescent="0.2">
      <c r="B13" s="3" t="s">
        <v>19</v>
      </c>
      <c r="C13" s="3" t="s">
        <v>71</v>
      </c>
      <c r="D13" s="37"/>
      <c r="E13" s="37"/>
      <c r="F13" s="37"/>
      <c r="G13" s="37"/>
      <c r="H13" s="37"/>
      <c r="I13" s="295">
        <f>SUM(D13:H13)</f>
        <v>0</v>
      </c>
    </row>
    <row r="14" spans="1:9" x14ac:dyDescent="0.2">
      <c r="B14" s="3"/>
      <c r="C14" s="296"/>
      <c r="D14" s="5"/>
      <c r="E14" s="5"/>
      <c r="F14" s="5"/>
      <c r="G14" s="5"/>
      <c r="H14" s="5"/>
      <c r="I14" s="295">
        <f>SUM(D14:F14)</f>
        <v>0</v>
      </c>
    </row>
    <row r="15" spans="1:9" x14ac:dyDescent="0.2">
      <c r="A15" s="30"/>
      <c r="B15" s="297" t="s">
        <v>54</v>
      </c>
      <c r="C15" s="10"/>
      <c r="D15" s="298">
        <f t="shared" ref="D15:I15" si="2">SUM(D13:D14)</f>
        <v>0</v>
      </c>
      <c r="E15" s="298">
        <f t="shared" si="2"/>
        <v>0</v>
      </c>
      <c r="F15" s="298">
        <f t="shared" si="2"/>
        <v>0</v>
      </c>
      <c r="G15" s="298">
        <f t="shared" ref="G15:H15" si="3">SUM(G13:G14)</f>
        <v>0</v>
      </c>
      <c r="H15" s="298">
        <f t="shared" si="3"/>
        <v>0</v>
      </c>
      <c r="I15" s="298">
        <f t="shared" si="2"/>
        <v>0</v>
      </c>
    </row>
    <row r="17" spans="1:9" x14ac:dyDescent="0.2">
      <c r="A17" s="30"/>
      <c r="B17" s="7" t="s">
        <v>6</v>
      </c>
      <c r="C17" s="1"/>
      <c r="D17" s="6"/>
      <c r="E17" s="6"/>
      <c r="F17" s="6"/>
      <c r="G17" s="6"/>
      <c r="H17" s="6"/>
      <c r="I17" s="6"/>
    </row>
    <row r="18" spans="1:9" x14ac:dyDescent="0.2">
      <c r="B18" s="260" t="s">
        <v>91</v>
      </c>
      <c r="C18" s="261"/>
      <c r="D18" s="261"/>
      <c r="E18" s="261"/>
      <c r="F18" s="261"/>
      <c r="G18" s="261"/>
      <c r="H18" s="261"/>
      <c r="I18" s="261"/>
    </row>
    <row r="19" spans="1:9" x14ac:dyDescent="0.2">
      <c r="B19" s="262"/>
      <c r="C19" s="263"/>
      <c r="D19" s="263"/>
      <c r="E19" s="263"/>
      <c r="F19" s="263"/>
      <c r="G19" s="263"/>
      <c r="H19" s="263"/>
      <c r="I19" s="263"/>
    </row>
    <row r="20" spans="1:9" x14ac:dyDescent="0.2">
      <c r="B20" s="31"/>
      <c r="C20" s="17"/>
      <c r="D20" s="17"/>
      <c r="E20" s="17"/>
      <c r="F20" s="17"/>
      <c r="G20" s="92"/>
      <c r="H20" s="92"/>
      <c r="I20" s="17"/>
    </row>
    <row r="21" spans="1:9" x14ac:dyDescent="0.2">
      <c r="B21" s="1"/>
      <c r="C21" s="1"/>
      <c r="D21" s="6"/>
      <c r="E21" s="6"/>
      <c r="F21" s="6"/>
      <c r="G21" s="6"/>
      <c r="H21" s="6"/>
      <c r="I21" s="6"/>
    </row>
    <row r="22" spans="1:9" x14ac:dyDescent="0.2">
      <c r="B22" s="29" t="s">
        <v>50</v>
      </c>
      <c r="C22" s="15"/>
      <c r="D22" s="15"/>
      <c r="E22" s="15"/>
      <c r="F22" s="15"/>
      <c r="G22" s="15"/>
      <c r="H22" s="15"/>
      <c r="I22" s="15"/>
    </row>
    <row r="23" spans="1:9" x14ac:dyDescent="0.2">
      <c r="B23" s="1"/>
      <c r="C23" s="1"/>
      <c r="D23" s="1"/>
      <c r="E23" s="1"/>
      <c r="F23" s="1"/>
      <c r="G23" s="1"/>
      <c r="H23" s="1"/>
      <c r="I23" s="1"/>
    </row>
    <row r="24" spans="1:9" x14ac:dyDescent="0.2">
      <c r="B24" s="32" t="s">
        <v>11</v>
      </c>
      <c r="C24" s="8"/>
      <c r="D24" s="8"/>
      <c r="E24" s="8"/>
      <c r="F24" s="8"/>
      <c r="G24" s="8"/>
      <c r="H24" s="8"/>
      <c r="I24" s="8"/>
    </row>
    <row r="25" spans="1:9" x14ac:dyDescent="0.2">
      <c r="B25" s="264"/>
      <c r="C25" s="265"/>
      <c r="D25" s="265"/>
      <c r="E25" s="265"/>
      <c r="F25" s="265"/>
      <c r="G25" s="265"/>
      <c r="H25" s="265"/>
      <c r="I25" s="265"/>
    </row>
    <row r="26" spans="1:9" x14ac:dyDescent="0.2">
      <c r="B26" s="266"/>
      <c r="C26" s="267"/>
      <c r="D26" s="267"/>
      <c r="E26" s="267"/>
      <c r="F26" s="267"/>
      <c r="G26" s="267"/>
      <c r="H26" s="267"/>
      <c r="I26" s="267"/>
    </row>
    <row r="27" spans="1:9" x14ac:dyDescent="0.2">
      <c r="B27" s="33"/>
      <c r="C27" s="9"/>
      <c r="D27" s="9"/>
      <c r="E27" s="9"/>
      <c r="F27" s="9"/>
      <c r="G27" s="9"/>
      <c r="H27" s="9"/>
      <c r="I27" s="9"/>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C39" sqref="C39"/>
    </sheetView>
  </sheetViews>
  <sheetFormatPr defaultColWidth="9.140625" defaultRowHeight="12.75" x14ac:dyDescent="0.2"/>
  <cols>
    <col min="1" max="1" width="3.140625" style="95" customWidth="1"/>
    <col min="2" max="2" width="80" style="95" bestFit="1" customWidth="1"/>
    <col min="3" max="3" width="65.140625" style="95" customWidth="1"/>
    <col min="4" max="4" width="12.85546875" style="95" customWidth="1"/>
    <col min="5" max="8" width="11.28515625" style="95" customWidth="1"/>
    <col min="9" max="9" width="12.7109375" style="95" customWidth="1"/>
    <col min="10" max="16384" width="9.140625" style="95"/>
  </cols>
  <sheetData>
    <row r="2" spans="2:9" x14ac:dyDescent="0.2">
      <c r="B2" s="93" t="s">
        <v>8</v>
      </c>
      <c r="C2" s="94"/>
      <c r="D2" s="94"/>
      <c r="E2" s="94"/>
      <c r="F2" s="94"/>
      <c r="G2" s="94"/>
      <c r="H2" s="94"/>
      <c r="I2" s="94"/>
    </row>
    <row r="3" spans="2:9" x14ac:dyDescent="0.2">
      <c r="B3" s="96"/>
      <c r="C3" s="96"/>
      <c r="D3" s="96"/>
      <c r="E3" s="96"/>
      <c r="F3" s="96"/>
      <c r="G3" s="96"/>
      <c r="H3" s="96"/>
      <c r="I3" s="96"/>
    </row>
    <row r="4" spans="2:9" x14ac:dyDescent="0.2">
      <c r="B4" s="93" t="s">
        <v>2</v>
      </c>
      <c r="C4" s="94"/>
      <c r="D4" s="94"/>
      <c r="E4" s="94"/>
      <c r="F4" s="94"/>
      <c r="G4" s="94"/>
      <c r="H4" s="94"/>
      <c r="I4" s="94"/>
    </row>
    <row r="5" spans="2:9" x14ac:dyDescent="0.2">
      <c r="B5" s="121" t="s">
        <v>76</v>
      </c>
      <c r="C5" s="121" t="s">
        <v>9</v>
      </c>
      <c r="D5" s="113" t="s">
        <v>60</v>
      </c>
      <c r="E5" s="113" t="s">
        <v>59</v>
      </c>
      <c r="F5" s="113" t="s">
        <v>58</v>
      </c>
      <c r="G5" s="114" t="s">
        <v>93</v>
      </c>
      <c r="H5" s="114" t="s">
        <v>94</v>
      </c>
      <c r="I5" s="115" t="s">
        <v>1</v>
      </c>
    </row>
    <row r="6" spans="2:9" ht="13.5" customHeight="1" x14ac:dyDescent="0.2">
      <c r="B6" s="97"/>
      <c r="C6" s="98" t="s">
        <v>80</v>
      </c>
      <c r="D6" s="99"/>
      <c r="E6" s="99"/>
      <c r="F6" s="99"/>
      <c r="G6" s="99"/>
      <c r="H6" s="99"/>
      <c r="I6" s="201">
        <f>SUM(D6:H6)</f>
        <v>0</v>
      </c>
    </row>
    <row r="7" spans="2:9" x14ac:dyDescent="0.2">
      <c r="B7" s="100"/>
      <c r="C7" s="101"/>
      <c r="D7" s="99"/>
      <c r="E7" s="99"/>
      <c r="F7" s="99"/>
      <c r="G7" s="99"/>
      <c r="H7" s="99"/>
      <c r="I7" s="201">
        <f t="shared" ref="I7:I9" si="0">SUM(D7:H7)</f>
        <v>0</v>
      </c>
    </row>
    <row r="8" spans="2:9" x14ac:dyDescent="0.2">
      <c r="B8" s="100"/>
      <c r="C8" s="101"/>
      <c r="D8" s="99"/>
      <c r="E8" s="99"/>
      <c r="F8" s="99"/>
      <c r="G8" s="99"/>
      <c r="H8" s="99"/>
      <c r="I8" s="201">
        <f t="shared" si="0"/>
        <v>0</v>
      </c>
    </row>
    <row r="9" spans="2:9" x14ac:dyDescent="0.2">
      <c r="B9" s="100"/>
      <c r="C9" s="101"/>
      <c r="D9" s="99"/>
      <c r="E9" s="99"/>
      <c r="F9" s="99"/>
      <c r="G9" s="99"/>
      <c r="H9" s="99"/>
      <c r="I9" s="201">
        <f t="shared" si="0"/>
        <v>0</v>
      </c>
    </row>
    <row r="10" spans="2:9" x14ac:dyDescent="0.2">
      <c r="B10" s="102" t="s">
        <v>1</v>
      </c>
      <c r="C10" s="103"/>
      <c r="D10" s="104">
        <f t="shared" ref="D10:I10" si="1">SUM(D6:D9)</f>
        <v>0</v>
      </c>
      <c r="E10" s="104">
        <f t="shared" si="1"/>
        <v>0</v>
      </c>
      <c r="F10" s="104">
        <f t="shared" si="1"/>
        <v>0</v>
      </c>
      <c r="G10" s="104">
        <f t="shared" ref="G10:H10" si="2">SUM(G6:G9)</f>
        <v>0</v>
      </c>
      <c r="H10" s="104">
        <f t="shared" si="2"/>
        <v>0</v>
      </c>
      <c r="I10" s="104">
        <f t="shared" si="1"/>
        <v>0</v>
      </c>
    </row>
    <row r="11" spans="2:9" x14ac:dyDescent="0.2">
      <c r="B11" s="96"/>
      <c r="C11" s="96"/>
      <c r="D11" s="96"/>
      <c r="E11" s="96"/>
      <c r="F11" s="96"/>
      <c r="G11" s="96"/>
      <c r="H11" s="96"/>
      <c r="I11" s="96"/>
    </row>
    <row r="12" spans="2:9" x14ac:dyDescent="0.2">
      <c r="B12" s="93" t="s">
        <v>10</v>
      </c>
      <c r="C12" s="94"/>
      <c r="D12" s="94"/>
      <c r="E12" s="94"/>
      <c r="F12" s="94"/>
      <c r="G12" s="94"/>
      <c r="H12" s="94"/>
      <c r="I12" s="94"/>
    </row>
    <row r="13" spans="2:9" x14ac:dyDescent="0.2">
      <c r="B13" s="121" t="s">
        <v>4</v>
      </c>
      <c r="C13" s="112" t="s">
        <v>9</v>
      </c>
      <c r="D13" s="113" t="s">
        <v>60</v>
      </c>
      <c r="E13" s="113" t="s">
        <v>59</v>
      </c>
      <c r="F13" s="113" t="s">
        <v>58</v>
      </c>
      <c r="G13" s="114" t="s">
        <v>93</v>
      </c>
      <c r="H13" s="114" t="s">
        <v>94</v>
      </c>
      <c r="I13" s="115" t="s">
        <v>1</v>
      </c>
    </row>
    <row r="14" spans="2:9" x14ac:dyDescent="0.2">
      <c r="B14" s="105" t="s">
        <v>19</v>
      </c>
      <c r="C14" s="105" t="s">
        <v>57</v>
      </c>
      <c r="D14" s="106"/>
      <c r="E14" s="106"/>
      <c r="F14" s="106"/>
      <c r="G14" s="106"/>
      <c r="H14" s="106"/>
      <c r="I14" s="202">
        <f>SUM(D14:H14)</f>
        <v>0</v>
      </c>
    </row>
    <row r="15" spans="2:9" x14ac:dyDescent="0.2">
      <c r="B15" s="105"/>
      <c r="C15" s="107"/>
      <c r="D15" s="108"/>
      <c r="E15" s="108"/>
      <c r="F15" s="108"/>
      <c r="G15" s="108"/>
      <c r="H15" s="108"/>
      <c r="I15" s="202">
        <f t="shared" ref="I15:I16" si="3">SUM(D15:H15)</f>
        <v>0</v>
      </c>
    </row>
    <row r="16" spans="2:9" x14ac:dyDescent="0.2">
      <c r="B16" s="105"/>
      <c r="C16" s="105"/>
      <c r="D16" s="108"/>
      <c r="E16" s="108"/>
      <c r="F16" s="108"/>
      <c r="G16" s="108"/>
      <c r="H16" s="108"/>
      <c r="I16" s="203">
        <f t="shared" si="3"/>
        <v>0</v>
      </c>
    </row>
    <row r="17" spans="2:9" x14ac:dyDescent="0.2">
      <c r="B17" s="109" t="s">
        <v>17</v>
      </c>
      <c r="C17" s="103"/>
      <c r="D17" s="110">
        <f t="shared" ref="D17:E17" si="4">SUM(D14:D16)</f>
        <v>0</v>
      </c>
      <c r="E17" s="110">
        <f t="shared" si="4"/>
        <v>0</v>
      </c>
      <c r="F17" s="110">
        <f>SUM(F14:F16)</f>
        <v>0</v>
      </c>
      <c r="G17" s="110">
        <f t="shared" ref="G17:H17" si="5">SUM(G14:G16)</f>
        <v>0</v>
      </c>
      <c r="H17" s="110">
        <f t="shared" si="5"/>
        <v>0</v>
      </c>
      <c r="I17" s="110">
        <f>SUM(I14:I16)</f>
        <v>0</v>
      </c>
    </row>
    <row r="18" spans="2:9" x14ac:dyDescent="0.2">
      <c r="B18" s="96"/>
      <c r="C18" s="96"/>
      <c r="D18" s="111"/>
      <c r="E18" s="111"/>
      <c r="F18" s="111"/>
      <c r="G18" s="111"/>
      <c r="H18" s="111"/>
      <c r="I18" s="111"/>
    </row>
    <row r="19" spans="2:9" x14ac:dyDescent="0.2">
      <c r="B19" s="116" t="s">
        <v>6</v>
      </c>
      <c r="C19" s="96"/>
      <c r="D19" s="111"/>
      <c r="E19" s="111"/>
      <c r="F19" s="111"/>
      <c r="G19" s="111"/>
      <c r="H19" s="111"/>
      <c r="I19" s="111"/>
    </row>
    <row r="20" spans="2:9" x14ac:dyDescent="0.2">
      <c r="B20" s="280" t="s">
        <v>90</v>
      </c>
      <c r="C20" s="280"/>
      <c r="D20" s="280"/>
      <c r="E20" s="280"/>
      <c r="F20" s="280"/>
      <c r="G20" s="280"/>
      <c r="H20" s="280"/>
      <c r="I20" s="280"/>
    </row>
    <row r="21" spans="2:9" x14ac:dyDescent="0.2">
      <c r="B21" s="281"/>
      <c r="C21" s="281"/>
      <c r="D21" s="281"/>
      <c r="E21" s="281"/>
      <c r="F21" s="281"/>
      <c r="G21" s="281"/>
      <c r="H21" s="281"/>
      <c r="I21" s="281"/>
    </row>
    <row r="22" spans="2:9" x14ac:dyDescent="0.2">
      <c r="B22" s="96"/>
      <c r="C22" s="96"/>
      <c r="D22" s="111"/>
      <c r="E22" s="111"/>
      <c r="F22" s="111"/>
      <c r="G22" s="111"/>
      <c r="H22" s="111"/>
      <c r="I22" s="111"/>
    </row>
    <row r="23" spans="2:9" x14ac:dyDescent="0.2">
      <c r="B23" s="93" t="s">
        <v>2</v>
      </c>
      <c r="C23" s="94"/>
      <c r="D23" s="94"/>
      <c r="E23" s="94"/>
      <c r="F23" s="94"/>
      <c r="G23" s="94"/>
      <c r="H23" s="94"/>
      <c r="I23" s="94"/>
    </row>
    <row r="24" spans="2:9" x14ac:dyDescent="0.2">
      <c r="B24" s="117" t="s">
        <v>11</v>
      </c>
      <c r="C24" s="118"/>
      <c r="D24" s="118"/>
      <c r="E24" s="118"/>
      <c r="F24" s="118"/>
      <c r="G24" s="118"/>
      <c r="H24" s="118"/>
      <c r="I24" s="118"/>
    </row>
    <row r="25" spans="2:9" x14ac:dyDescent="0.2">
      <c r="B25" s="282"/>
      <c r="C25" s="282"/>
      <c r="D25" s="282"/>
      <c r="E25" s="282"/>
      <c r="F25" s="282"/>
      <c r="G25" s="282"/>
      <c r="H25" s="282"/>
      <c r="I25" s="282"/>
    </row>
    <row r="26" spans="2:9" x14ac:dyDescent="0.2">
      <c r="B26" s="283"/>
      <c r="C26" s="283"/>
      <c r="D26" s="283"/>
      <c r="E26" s="283"/>
      <c r="F26" s="283"/>
      <c r="G26" s="283"/>
      <c r="H26" s="283"/>
      <c r="I26" s="283"/>
    </row>
    <row r="27" spans="2:9" x14ac:dyDescent="0.2">
      <c r="B27" s="119"/>
      <c r="C27" s="120"/>
      <c r="D27" s="120"/>
      <c r="E27" s="120"/>
      <c r="F27" s="120"/>
      <c r="G27" s="120"/>
      <c r="H27" s="120"/>
      <c r="I27" s="120"/>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R42"/>
  <sheetViews>
    <sheetView showGridLines="0" workbookViewId="0">
      <selection activeCell="E33" sqref="E33"/>
    </sheetView>
  </sheetViews>
  <sheetFormatPr defaultColWidth="9.140625" defaultRowHeight="12.75" x14ac:dyDescent="0.2"/>
  <cols>
    <col min="1" max="1" width="2.28515625" style="59" customWidth="1"/>
    <col min="2" max="2" width="53.140625" style="59" customWidth="1"/>
    <col min="3" max="3" width="15.140625" style="81" bestFit="1" customWidth="1"/>
    <col min="4" max="4" width="9.140625" style="82"/>
    <col min="5" max="5" width="9.140625" style="83"/>
    <col min="6" max="13" width="9.140625" style="84"/>
    <col min="14" max="15" width="9.140625" style="59"/>
    <col min="16" max="17" width="9.140625" style="85"/>
    <col min="18" max="18" width="2.85546875" style="59" customWidth="1"/>
    <col min="19" max="19" width="53.7109375" style="59" customWidth="1"/>
    <col min="20" max="20" width="15.7109375" style="59" customWidth="1"/>
    <col min="21" max="25" width="9.140625" style="59"/>
    <col min="26" max="26" width="3.28515625" style="59" customWidth="1"/>
    <col min="27" max="27" width="53.7109375" style="59" customWidth="1"/>
    <col min="28" max="28" width="15.7109375" style="59" customWidth="1"/>
    <col min="29" max="33" width="9.140625" style="59"/>
    <col min="34" max="34" width="4" style="59" customWidth="1"/>
    <col min="35" max="35" width="53.7109375" style="59" customWidth="1"/>
    <col min="36" max="36" width="15.7109375" style="59" customWidth="1"/>
    <col min="37" max="41" width="9.140625" style="59"/>
    <col min="42" max="42" width="9.140625" style="59" customWidth="1"/>
    <col min="43" max="43" width="53.7109375" style="59" customWidth="1"/>
    <col min="44" max="44" width="15.7109375" style="59" customWidth="1"/>
    <col min="45" max="16384" width="9.140625" style="59"/>
  </cols>
  <sheetData>
    <row r="2" spans="2:18" x14ac:dyDescent="0.2">
      <c r="B2" s="182" t="s">
        <v>55</v>
      </c>
      <c r="C2" s="183"/>
      <c r="D2" s="183"/>
      <c r="E2" s="183"/>
      <c r="F2" s="183"/>
      <c r="G2" s="183"/>
      <c r="H2" s="268" t="s">
        <v>112</v>
      </c>
      <c r="I2" s="268"/>
      <c r="J2" s="268"/>
      <c r="K2" s="268"/>
      <c r="L2" s="268"/>
      <c r="M2" s="268"/>
      <c r="N2" s="268"/>
      <c r="O2" s="268"/>
      <c r="P2" s="268"/>
      <c r="Q2" s="268"/>
    </row>
    <row r="3" spans="2:18" ht="15.75" x14ac:dyDescent="0.25">
      <c r="B3" s="60" t="s">
        <v>87</v>
      </c>
      <c r="C3" s="61"/>
      <c r="D3" s="62"/>
      <c r="E3" s="63"/>
      <c r="F3" s="64"/>
      <c r="G3" s="64"/>
      <c r="H3" s="269" t="s">
        <v>113</v>
      </c>
      <c r="I3" s="269"/>
      <c r="J3" s="269"/>
      <c r="K3" s="269"/>
      <c r="L3" s="269"/>
      <c r="M3" s="269"/>
      <c r="N3" s="269"/>
      <c r="O3" s="269"/>
      <c r="P3" s="269"/>
      <c r="Q3" s="269"/>
    </row>
    <row r="4" spans="2:18" s="65" customFormat="1" ht="3" customHeight="1" x14ac:dyDescent="0.2">
      <c r="B4" s="66"/>
      <c r="C4" s="67"/>
      <c r="D4" s="68"/>
      <c r="E4" s="69"/>
      <c r="F4" s="70"/>
      <c r="G4" s="70"/>
      <c r="H4" s="70"/>
      <c r="I4" s="70"/>
      <c r="J4" s="70"/>
      <c r="K4" s="70"/>
      <c r="L4" s="70"/>
      <c r="M4" s="70"/>
      <c r="N4" s="66"/>
      <c r="O4" s="66"/>
      <c r="P4" s="66"/>
      <c r="Q4" s="66"/>
    </row>
    <row r="5" spans="2:18" ht="76.5" x14ac:dyDescent="0.2">
      <c r="B5" s="71" t="s">
        <v>18</v>
      </c>
      <c r="C5" s="71" t="s">
        <v>31</v>
      </c>
      <c r="D5" s="185" t="s">
        <v>65</v>
      </c>
      <c r="E5" s="186" t="s">
        <v>33</v>
      </c>
      <c r="F5" s="185" t="s">
        <v>32</v>
      </c>
      <c r="G5" s="194" t="s">
        <v>101</v>
      </c>
      <c r="H5" s="194" t="s">
        <v>102</v>
      </c>
      <c r="I5" s="194" t="s">
        <v>103</v>
      </c>
      <c r="J5" s="194" t="s">
        <v>104</v>
      </c>
      <c r="K5" s="195" t="s">
        <v>105</v>
      </c>
      <c r="L5" s="195" t="s">
        <v>106</v>
      </c>
      <c r="M5" s="194" t="s">
        <v>107</v>
      </c>
      <c r="N5" s="194" t="s">
        <v>108</v>
      </c>
      <c r="O5" s="194" t="s">
        <v>109</v>
      </c>
      <c r="P5" s="194" t="s">
        <v>110</v>
      </c>
      <c r="Q5" s="194" t="s">
        <v>111</v>
      </c>
      <c r="R5" s="72"/>
    </row>
    <row r="6" spans="2:18" x14ac:dyDescent="0.2">
      <c r="B6" s="192" t="s">
        <v>66</v>
      </c>
      <c r="C6" s="193"/>
      <c r="D6" s="193"/>
      <c r="E6" s="193"/>
      <c r="F6" s="193"/>
      <c r="G6" s="196"/>
      <c r="H6" s="196"/>
      <c r="I6" s="196"/>
      <c r="J6" s="196"/>
      <c r="K6" s="196"/>
      <c r="L6" s="196"/>
      <c r="M6" s="196"/>
      <c r="N6" s="196"/>
      <c r="O6" s="196"/>
      <c r="P6" s="196"/>
      <c r="Q6" s="196"/>
      <c r="R6" s="184"/>
    </row>
    <row r="7" spans="2:18" x14ac:dyDescent="0.2">
      <c r="B7" s="187" t="s">
        <v>87</v>
      </c>
      <c r="C7" s="188" t="s">
        <v>67</v>
      </c>
      <c r="D7" s="189">
        <v>0.25</v>
      </c>
      <c r="E7" s="190">
        <v>1</v>
      </c>
      <c r="F7" s="191">
        <f>E7*D7</f>
        <v>0.25</v>
      </c>
      <c r="G7" s="197">
        <v>0</v>
      </c>
      <c r="H7" s="198">
        <f>IF(G7=0,VLOOKUP(C:C,[1]Inputs!$B$20:$H$25,7,FALSE)*F7,VLOOKUP(C:C,[1]Inputs!$B$20:$I$25,8,FALSE)*F7)</f>
        <v>25.815149405036248</v>
      </c>
      <c r="I7" s="199">
        <f>VLOOKUP(C:C,[1]Inputs!$C$54:$G$59,5,FALSE)*F7</f>
        <v>4.9331090720865793</v>
      </c>
      <c r="J7" s="199"/>
      <c r="K7" s="199"/>
      <c r="L7" s="199"/>
      <c r="M7" s="199">
        <f>SUM(H7:J7)</f>
        <v>30.748258477122828</v>
      </c>
      <c r="N7" s="199">
        <f>[1]Inputs!$M$43*M7</f>
        <v>14.326431882287336</v>
      </c>
      <c r="O7" s="199">
        <f>[1]Inputs!$M$48*M7</f>
        <v>4.931331441186054</v>
      </c>
      <c r="P7" s="198">
        <f>[1]Inputs!$H$13*SUM(M7:O7)</f>
        <v>3.1713819025938124</v>
      </c>
      <c r="Q7" s="199">
        <f t="shared" ref="Q7" si="0">SUM(M7:P7)</f>
        <v>53.177403703190031</v>
      </c>
    </row>
    <row r="8" spans="2:18" x14ac:dyDescent="0.2">
      <c r="B8" s="272" t="s">
        <v>1</v>
      </c>
      <c r="C8" s="273"/>
      <c r="D8" s="273"/>
      <c r="E8" s="274"/>
      <c r="F8" s="73">
        <f>F7</f>
        <v>0.25</v>
      </c>
      <c r="G8" s="73">
        <f t="shared" ref="G8:Q8" si="1">G7</f>
        <v>0</v>
      </c>
      <c r="H8" s="73">
        <f t="shared" si="1"/>
        <v>25.815149405036248</v>
      </c>
      <c r="I8" s="73">
        <f t="shared" si="1"/>
        <v>4.9331090720865793</v>
      </c>
      <c r="J8" s="73">
        <f t="shared" si="1"/>
        <v>0</v>
      </c>
      <c r="K8" s="73">
        <f t="shared" si="1"/>
        <v>0</v>
      </c>
      <c r="L8" s="73">
        <f t="shared" si="1"/>
        <v>0</v>
      </c>
      <c r="M8" s="73">
        <f t="shared" si="1"/>
        <v>30.748258477122828</v>
      </c>
      <c r="N8" s="73">
        <f t="shared" si="1"/>
        <v>14.326431882287336</v>
      </c>
      <c r="O8" s="73">
        <f t="shared" si="1"/>
        <v>4.931331441186054</v>
      </c>
      <c r="P8" s="73">
        <f t="shared" si="1"/>
        <v>3.1713819025938124</v>
      </c>
      <c r="Q8" s="73">
        <f t="shared" si="1"/>
        <v>53.177403703190031</v>
      </c>
    </row>
    <row r="9" spans="2:18" x14ac:dyDescent="0.2">
      <c r="B9" s="74"/>
      <c r="C9" s="75"/>
      <c r="D9" s="76"/>
      <c r="E9" s="77"/>
      <c r="F9" s="78"/>
      <c r="G9" s="78"/>
      <c r="H9" s="78"/>
      <c r="I9" s="78"/>
      <c r="J9" s="78"/>
      <c r="K9" s="78"/>
      <c r="L9" s="78"/>
      <c r="M9" s="78"/>
      <c r="N9" s="79"/>
      <c r="O9" s="200"/>
      <c r="P9" s="80"/>
      <c r="Q9" s="80"/>
    </row>
    <row r="10" spans="2:18" x14ac:dyDescent="0.2">
      <c r="R10" s="86"/>
    </row>
    <row r="12" spans="2:18" x14ac:dyDescent="0.2">
      <c r="B12" s="275" t="s">
        <v>73</v>
      </c>
      <c r="C12" s="276"/>
      <c r="D12" s="277"/>
    </row>
    <row r="13" spans="2:18" x14ac:dyDescent="0.2">
      <c r="B13" s="87"/>
      <c r="C13" s="278" t="s">
        <v>74</v>
      </c>
      <c r="D13" s="279"/>
      <c r="R13" s="72"/>
    </row>
    <row r="14" spans="2:18" ht="13.5" customHeight="1" x14ac:dyDescent="0.2">
      <c r="B14" s="90" t="s">
        <v>88</v>
      </c>
      <c r="C14" s="270" t="s">
        <v>75</v>
      </c>
      <c r="D14" s="271"/>
    </row>
    <row r="15" spans="2:18" x14ac:dyDescent="0.2">
      <c r="B15" s="88"/>
      <c r="C15" s="89"/>
      <c r="D15" s="89"/>
    </row>
    <row r="16" spans="2:18" x14ac:dyDescent="0.2">
      <c r="R16" s="72"/>
    </row>
    <row r="17" spans="2:18" x14ac:dyDescent="0.2">
      <c r="B17" s="1" t="s">
        <v>89</v>
      </c>
    </row>
    <row r="29" spans="2:18" x14ac:dyDescent="0.2">
      <c r="R29" s="72"/>
    </row>
    <row r="42" spans="18:18" x14ac:dyDescent="0.2">
      <c r="R42" s="72"/>
    </row>
  </sheetData>
  <mergeCells count="6">
    <mergeCell ref="H2:Q2"/>
    <mergeCell ref="H3:Q3"/>
    <mergeCell ref="C14:D14"/>
    <mergeCell ref="B8:E8"/>
    <mergeCell ref="B12:D12"/>
    <mergeCell ref="C13:D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A69D3-D92B-484B-A75E-C37372237B18}">
  <dimension ref="B1:O28"/>
  <sheetViews>
    <sheetView topLeftCell="A5" workbookViewId="0">
      <selection activeCell="C33" sqref="C33"/>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119</v>
      </c>
      <c r="D1" s="217">
        <f>[1]Inputs!H16</f>
        <v>1</v>
      </c>
      <c r="E1" s="217">
        <f>[1]Inputs!I16</f>
        <v>1</v>
      </c>
      <c r="F1" s="217">
        <f>[1]Inputs!J16</f>
        <v>1.0109999999999999</v>
      </c>
      <c r="G1" s="217">
        <f>[1]Inputs!K16</f>
        <v>1.0231319999999999</v>
      </c>
      <c r="H1" s="217">
        <f>[1]Inputs!L16</f>
        <v>1.0337725727999998</v>
      </c>
      <c r="K1" s="218">
        <f>D1</f>
        <v>1</v>
      </c>
      <c r="L1" s="218">
        <f t="shared" ref="L1:O5" si="0">E1</f>
        <v>1</v>
      </c>
      <c r="M1" s="218">
        <f t="shared" si="0"/>
        <v>1.0109999999999999</v>
      </c>
      <c r="N1" s="218">
        <f t="shared" si="0"/>
        <v>1.0231319999999999</v>
      </c>
      <c r="O1" s="218">
        <f t="shared" si="0"/>
        <v>1.0337725727999998</v>
      </c>
    </row>
    <row r="2" spans="2:15" x14ac:dyDescent="0.25">
      <c r="B2" t="s">
        <v>120</v>
      </c>
      <c r="D2" s="217">
        <f>[1]Inputs!H61</f>
        <v>0.04</v>
      </c>
      <c r="E2" s="217">
        <f>[1]Inputs!I61</f>
        <v>0.04</v>
      </c>
      <c r="F2" s="217">
        <f>[1]Inputs!J61</f>
        <v>0.04</v>
      </c>
      <c r="G2" s="217">
        <f>[1]Inputs!K61</f>
        <v>0.04</v>
      </c>
      <c r="H2" s="217">
        <f>[1]Inputs!L61</f>
        <v>0.04</v>
      </c>
      <c r="K2" s="218"/>
      <c r="L2" s="218"/>
      <c r="M2" s="218"/>
      <c r="N2" s="218"/>
      <c r="O2" s="218"/>
    </row>
    <row r="3" spans="2:15" x14ac:dyDescent="0.25">
      <c r="B3" t="s">
        <v>121</v>
      </c>
      <c r="D3" s="218">
        <f>[1]Inputs!$M$43</f>
        <v>0.46592661151676018</v>
      </c>
      <c r="E3" s="218">
        <f>[1]Inputs!$M$43</f>
        <v>0.46592661151676018</v>
      </c>
      <c r="F3" s="218">
        <f>[1]Inputs!$M$43</f>
        <v>0.46592661151676018</v>
      </c>
      <c r="G3" s="218">
        <f>[1]Inputs!$M$43</f>
        <v>0.46592661151676018</v>
      </c>
      <c r="H3" s="218">
        <f>[1]Inputs!$M$43</f>
        <v>0.46592661151676018</v>
      </c>
      <c r="K3" s="218">
        <f t="shared" ref="K3:K5" si="1">D3</f>
        <v>0.46592661151676018</v>
      </c>
      <c r="L3" s="218">
        <f t="shared" si="0"/>
        <v>0.46592661151676018</v>
      </c>
      <c r="M3" s="218">
        <f t="shared" si="0"/>
        <v>0.46592661151676018</v>
      </c>
      <c r="N3" s="218">
        <f t="shared" si="0"/>
        <v>0.46592661151676018</v>
      </c>
      <c r="O3" s="218">
        <f t="shared" si="0"/>
        <v>0.46592661151676018</v>
      </c>
    </row>
    <row r="4" spans="2:15" x14ac:dyDescent="0.25">
      <c r="B4" t="s">
        <v>122</v>
      </c>
      <c r="D4" s="218">
        <f>[1]Inputs!$M$48</f>
        <v>0.16037758511933414</v>
      </c>
      <c r="E4" s="218">
        <f>[1]Inputs!$M$48</f>
        <v>0.16037758511933414</v>
      </c>
      <c r="F4" s="218">
        <f>[1]Inputs!$M$48</f>
        <v>0.16037758511933414</v>
      </c>
      <c r="G4" s="218">
        <f>[1]Inputs!$M$48</f>
        <v>0.16037758511933414</v>
      </c>
      <c r="H4" s="218">
        <f>[1]Inputs!$M$48</f>
        <v>0.16037758511933414</v>
      </c>
      <c r="K4" s="218">
        <f t="shared" si="1"/>
        <v>0.16037758511933414</v>
      </c>
      <c r="L4" s="218">
        <f t="shared" si="0"/>
        <v>0.16037758511933414</v>
      </c>
      <c r="M4" s="218">
        <f t="shared" si="0"/>
        <v>0.16037758511933414</v>
      </c>
      <c r="N4" s="218">
        <f t="shared" si="0"/>
        <v>0.16037758511933414</v>
      </c>
      <c r="O4" s="218">
        <f t="shared" si="0"/>
        <v>0.16037758511933414</v>
      </c>
    </row>
    <row r="5" spans="2:15" x14ac:dyDescent="0.25">
      <c r="B5" t="s">
        <v>123</v>
      </c>
      <c r="D5" s="218">
        <f>[1]Inputs!$H$13</f>
        <v>6.3420000000000004E-2</v>
      </c>
      <c r="E5" s="218">
        <f>[1]Inputs!$H$13</f>
        <v>6.3420000000000004E-2</v>
      </c>
      <c r="F5" s="218">
        <f>[1]Inputs!$H$13</f>
        <v>6.3420000000000004E-2</v>
      </c>
      <c r="G5" s="218">
        <f>[1]Inputs!$H$13</f>
        <v>6.3420000000000004E-2</v>
      </c>
      <c r="H5" s="218">
        <f>[1]Inputs!$H$13</f>
        <v>6.3420000000000004E-2</v>
      </c>
      <c r="K5" s="218">
        <f t="shared" si="1"/>
        <v>6.3420000000000004E-2</v>
      </c>
      <c r="L5" s="218">
        <f t="shared" si="0"/>
        <v>6.3420000000000004E-2</v>
      </c>
      <c r="M5" s="218">
        <f t="shared" si="0"/>
        <v>6.3420000000000004E-2</v>
      </c>
      <c r="N5" s="218">
        <f t="shared" si="0"/>
        <v>6.3420000000000004E-2</v>
      </c>
      <c r="O5" s="218">
        <f t="shared" si="0"/>
        <v>6.3420000000000004E-2</v>
      </c>
    </row>
    <row r="6" spans="2:15" s="219" customFormat="1" ht="15.75" x14ac:dyDescent="0.25">
      <c r="D6" s="284" t="s">
        <v>124</v>
      </c>
      <c r="E6" s="284"/>
      <c r="F6" s="284"/>
      <c r="G6" s="284"/>
      <c r="H6" s="284"/>
      <c r="J6" s="285" t="s">
        <v>125</v>
      </c>
      <c r="K6" s="285"/>
      <c r="L6" s="285"/>
      <c r="M6" s="285"/>
      <c r="N6" s="285"/>
      <c r="O6" s="285"/>
    </row>
    <row r="7" spans="2:15" x14ac:dyDescent="0.25">
      <c r="B7" s="220" t="s">
        <v>138</v>
      </c>
      <c r="C7" s="221"/>
      <c r="D7" s="221" t="s">
        <v>126</v>
      </c>
      <c r="E7" s="221" t="s">
        <v>127</v>
      </c>
      <c r="F7" s="221" t="s">
        <v>128</v>
      </c>
      <c r="G7" s="221" t="s">
        <v>129</v>
      </c>
      <c r="H7" s="221" t="s">
        <v>130</v>
      </c>
    </row>
    <row r="8" spans="2:15" x14ac:dyDescent="0.25">
      <c r="B8" s="222" t="s">
        <v>102</v>
      </c>
      <c r="C8" s="223"/>
      <c r="D8" s="224">
        <f>(D19*D$27)</f>
        <v>38722.724107554372</v>
      </c>
      <c r="E8" s="224">
        <f t="shared" ref="E8:H8" si="2">(E19*E$27)</f>
        <v>38722.724107554372</v>
      </c>
      <c r="F8" s="224">
        <f t="shared" si="2"/>
        <v>39148.674072737471</v>
      </c>
      <c r="G8" s="224">
        <f t="shared" si="2"/>
        <v>40054.261201388028</v>
      </c>
      <c r="H8" s="224">
        <f t="shared" si="2"/>
        <v>41406.996653762108</v>
      </c>
    </row>
    <row r="9" spans="2:15" x14ac:dyDescent="0.25">
      <c r="B9" s="222" t="s">
        <v>103</v>
      </c>
      <c r="C9" s="223"/>
      <c r="D9" s="224">
        <f t="shared" ref="D9:H15" si="3">(D20*D$27)</f>
        <v>7399.6636081298693</v>
      </c>
      <c r="E9" s="224">
        <f t="shared" si="3"/>
        <v>7399.6636081298693</v>
      </c>
      <c r="F9" s="224">
        <f t="shared" si="3"/>
        <v>7399.6636081298693</v>
      </c>
      <c r="G9" s="224">
        <f t="shared" si="3"/>
        <v>7399.6636081298693</v>
      </c>
      <c r="H9" s="224">
        <f t="shared" si="3"/>
        <v>7399.6636081298693</v>
      </c>
    </row>
    <row r="10" spans="2:15" x14ac:dyDescent="0.25">
      <c r="B10" s="222" t="s">
        <v>104</v>
      </c>
      <c r="C10" s="223"/>
      <c r="D10" s="224">
        <f t="shared" si="3"/>
        <v>0</v>
      </c>
      <c r="E10" s="224">
        <f t="shared" si="3"/>
        <v>0</v>
      </c>
      <c r="F10" s="224">
        <f t="shared" si="3"/>
        <v>0</v>
      </c>
      <c r="G10" s="224">
        <f t="shared" si="3"/>
        <v>0</v>
      </c>
      <c r="H10" s="224">
        <f t="shared" si="3"/>
        <v>0</v>
      </c>
    </row>
    <row r="11" spans="2:15" x14ac:dyDescent="0.25">
      <c r="B11" s="225" t="s">
        <v>131</v>
      </c>
      <c r="C11" s="225"/>
      <c r="D11" s="226">
        <f t="shared" si="3"/>
        <v>46122.387715684243</v>
      </c>
      <c r="E11" s="226">
        <f t="shared" si="3"/>
        <v>46122.387715684243</v>
      </c>
      <c r="F11" s="226">
        <f t="shared" si="3"/>
        <v>46548.337680867335</v>
      </c>
      <c r="G11" s="226">
        <f t="shared" si="3"/>
        <v>47453.924809517899</v>
      </c>
      <c r="H11" s="226">
        <f t="shared" si="3"/>
        <v>48806.660261891979</v>
      </c>
    </row>
    <row r="12" spans="2:15" x14ac:dyDescent="0.25">
      <c r="B12" s="223" t="s">
        <v>108</v>
      </c>
      <c r="C12" s="223"/>
      <c r="D12" s="224">
        <f t="shared" si="3"/>
        <v>21489.647823431005</v>
      </c>
      <c r="E12" s="224">
        <f t="shared" si="3"/>
        <v>21489.647823431005</v>
      </c>
      <c r="F12" s="224">
        <f t="shared" si="3"/>
        <v>21688.109247384444</v>
      </c>
      <c r="G12" s="224">
        <f t="shared" si="3"/>
        <v>22110.046389669795</v>
      </c>
      <c r="H12" s="224">
        <f t="shared" si="3"/>
        <v>22740.321835273044</v>
      </c>
    </row>
    <row r="13" spans="2:15" x14ac:dyDescent="0.25">
      <c r="B13" s="223" t="s">
        <v>109</v>
      </c>
      <c r="C13" s="223"/>
      <c r="D13" s="224">
        <f t="shared" si="3"/>
        <v>7396.9971617790807</v>
      </c>
      <c r="E13" s="224">
        <f t="shared" si="3"/>
        <v>7396.9971617790807</v>
      </c>
      <c r="F13" s="224">
        <f t="shared" si="3"/>
        <v>7465.3099885768106</v>
      </c>
      <c r="G13" s="224">
        <f t="shared" si="3"/>
        <v>7610.5458653849382</v>
      </c>
      <c r="H13" s="224">
        <f t="shared" si="3"/>
        <v>7827.4943105420034</v>
      </c>
    </row>
    <row r="14" spans="2:15" x14ac:dyDescent="0.25">
      <c r="B14" s="223" t="s">
        <v>118</v>
      </c>
      <c r="C14" s="223"/>
      <c r="D14" s="224">
        <f t="shared" si="3"/>
        <v>4757.0728538907188</v>
      </c>
      <c r="E14" s="224">
        <f t="shared" si="3"/>
        <v>4757.0728538907188</v>
      </c>
      <c r="F14" s="224">
        <f t="shared" si="3"/>
        <v>4801.0054236652704</v>
      </c>
      <c r="G14" s="224">
        <f t="shared" si="3"/>
        <v>4894.4078722351969</v>
      </c>
      <c r="H14" s="224">
        <f t="shared" si="3"/>
        <v>5033.9292937767805</v>
      </c>
    </row>
    <row r="15" spans="2:15" s="228" customFormat="1" x14ac:dyDescent="0.25">
      <c r="B15" s="227" t="s">
        <v>132</v>
      </c>
      <c r="C15" s="223"/>
      <c r="D15" s="226">
        <f t="shared" si="3"/>
        <v>79766.105554785041</v>
      </c>
      <c r="E15" s="226">
        <f t="shared" si="3"/>
        <v>79766.105554785041</v>
      </c>
      <c r="F15" s="226">
        <f t="shared" si="3"/>
        <v>80502.762340493864</v>
      </c>
      <c r="G15" s="226">
        <f t="shared" si="3"/>
        <v>82068.924936807831</v>
      </c>
      <c r="H15" s="226">
        <f t="shared" si="3"/>
        <v>84408.405701483804</v>
      </c>
    </row>
    <row r="16" spans="2:15" s="208" customFormat="1" x14ac:dyDescent="0.25">
      <c r="B16" s="229" t="s">
        <v>133</v>
      </c>
      <c r="C16" s="225"/>
      <c r="D16" s="226">
        <f>D28-D15</f>
        <v>0</v>
      </c>
      <c r="E16" s="226">
        <f t="shared" ref="E16:H16" si="4">E28-E15</f>
        <v>0</v>
      </c>
      <c r="F16" s="226">
        <f t="shared" si="4"/>
        <v>0</v>
      </c>
      <c r="G16" s="226">
        <f t="shared" si="4"/>
        <v>0</v>
      </c>
      <c r="H16" s="226">
        <f t="shared" si="4"/>
        <v>0</v>
      </c>
    </row>
    <row r="17" spans="2:15" s="208" customFormat="1" x14ac:dyDescent="0.25">
      <c r="C17" s="230"/>
    </row>
    <row r="18" spans="2:15" x14ac:dyDescent="0.25">
      <c r="B18" s="231" t="s">
        <v>139</v>
      </c>
      <c r="C18" s="212"/>
      <c r="D18" s="286" t="s">
        <v>134</v>
      </c>
      <c r="E18" s="287"/>
      <c r="F18" s="287"/>
      <c r="G18" s="287"/>
      <c r="H18" s="287"/>
      <c r="J18" s="212"/>
      <c r="K18" s="286" t="s">
        <v>134</v>
      </c>
      <c r="L18" s="287"/>
      <c r="M18" s="287"/>
      <c r="N18" s="287"/>
      <c r="O18" s="287"/>
    </row>
    <row r="19" spans="2:15" x14ac:dyDescent="0.25">
      <c r="B19" s="232" t="s">
        <v>102</v>
      </c>
      <c r="C19" s="233">
        <f>'Bottom Up Estimation'!H8</f>
        <v>25.815149405036248</v>
      </c>
      <c r="D19" s="234">
        <f>C19*D$1</f>
        <v>25.815149405036248</v>
      </c>
      <c r="E19" s="234">
        <f>D19*E1</f>
        <v>25.815149405036248</v>
      </c>
      <c r="F19" s="234">
        <f>E19*F1</f>
        <v>26.099116048491645</v>
      </c>
      <c r="G19" s="234">
        <f>F19*G1</f>
        <v>26.702840800925351</v>
      </c>
      <c r="H19" s="234">
        <f>G19*H1</f>
        <v>27.604664435841407</v>
      </c>
      <c r="J19" s="233"/>
      <c r="K19" s="234">
        <f>J19*K$1</f>
        <v>0</v>
      </c>
      <c r="L19" s="234">
        <f>K19*L1</f>
        <v>0</v>
      </c>
      <c r="M19" s="234">
        <f>L19*M1</f>
        <v>0</v>
      </c>
      <c r="N19" s="234">
        <f>M19*N1</f>
        <v>0</v>
      </c>
      <c r="O19" s="234">
        <f>N19*O1</f>
        <v>0</v>
      </c>
    </row>
    <row r="20" spans="2:15" x14ac:dyDescent="0.25">
      <c r="B20" s="232" t="s">
        <v>103</v>
      </c>
      <c r="C20" s="233">
        <f>'Bottom Up Estimation'!I8</f>
        <v>4.9331090720865793</v>
      </c>
      <c r="D20" s="234">
        <f>C20</f>
        <v>4.9331090720865793</v>
      </c>
      <c r="E20" s="234">
        <f t="shared" ref="E20:H21" si="5">D20</f>
        <v>4.9331090720865793</v>
      </c>
      <c r="F20" s="234">
        <f t="shared" si="5"/>
        <v>4.9331090720865793</v>
      </c>
      <c r="G20" s="234">
        <f t="shared" si="5"/>
        <v>4.9331090720865793</v>
      </c>
      <c r="H20" s="234">
        <f t="shared" si="5"/>
        <v>4.9331090720865793</v>
      </c>
      <c r="J20" s="233"/>
      <c r="K20" s="234">
        <f>J20</f>
        <v>0</v>
      </c>
      <c r="L20" s="234">
        <f t="shared" ref="L20:O21" si="6">K20</f>
        <v>0</v>
      </c>
      <c r="M20" s="234">
        <f t="shared" si="6"/>
        <v>0</v>
      </c>
      <c r="N20" s="234">
        <f t="shared" si="6"/>
        <v>0</v>
      </c>
      <c r="O20" s="234">
        <f t="shared" si="6"/>
        <v>0</v>
      </c>
    </row>
    <row r="21" spans="2:15" x14ac:dyDescent="0.25">
      <c r="B21" s="232" t="s">
        <v>104</v>
      </c>
      <c r="C21" s="233">
        <f>'Bottom Up Estimation'!J8</f>
        <v>0</v>
      </c>
      <c r="D21" s="234">
        <f>C21</f>
        <v>0</v>
      </c>
      <c r="E21" s="234">
        <f t="shared" si="5"/>
        <v>0</v>
      </c>
      <c r="F21" s="234">
        <f t="shared" si="5"/>
        <v>0</v>
      </c>
      <c r="G21" s="234">
        <f t="shared" si="5"/>
        <v>0</v>
      </c>
      <c r="H21" s="234">
        <f t="shared" si="5"/>
        <v>0</v>
      </c>
      <c r="J21" s="233"/>
      <c r="K21" s="234">
        <f>J21</f>
        <v>0</v>
      </c>
      <c r="L21" s="234">
        <f t="shared" si="6"/>
        <v>0</v>
      </c>
      <c r="M21" s="234">
        <f t="shared" si="6"/>
        <v>0</v>
      </c>
      <c r="N21" s="234">
        <f t="shared" si="6"/>
        <v>0</v>
      </c>
      <c r="O21" s="234">
        <f t="shared" si="6"/>
        <v>0</v>
      </c>
    </row>
    <row r="22" spans="2:15" s="208" customFormat="1" x14ac:dyDescent="0.25">
      <c r="B22" s="235" t="s">
        <v>131</v>
      </c>
      <c r="C22" s="304">
        <f>'Bottom Up Estimation'!M8</f>
        <v>30.748258477122828</v>
      </c>
      <c r="D22" s="225">
        <f>SUM(D19:D21)</f>
        <v>30.748258477122828</v>
      </c>
      <c r="E22" s="225">
        <f t="shared" ref="E22:H22" si="7">SUM(E19:E21)</f>
        <v>30.748258477122828</v>
      </c>
      <c r="F22" s="225">
        <f t="shared" si="7"/>
        <v>31.032225120578225</v>
      </c>
      <c r="G22" s="225">
        <f t="shared" si="7"/>
        <v>31.635949873011931</v>
      </c>
      <c r="H22" s="225">
        <f t="shared" si="7"/>
        <v>32.537773507927987</v>
      </c>
      <c r="J22" s="236"/>
      <c r="K22" s="223">
        <f>SUM(K19:K21)</f>
        <v>0</v>
      </c>
      <c r="L22" s="223">
        <f t="shared" ref="L22:O22" si="8">SUM(L19:L21)</f>
        <v>0</v>
      </c>
      <c r="M22" s="223">
        <f t="shared" si="8"/>
        <v>0</v>
      </c>
      <c r="N22" s="223">
        <f t="shared" si="8"/>
        <v>0</v>
      </c>
      <c r="O22" s="223">
        <f t="shared" si="8"/>
        <v>0</v>
      </c>
    </row>
    <row r="23" spans="2:15" x14ac:dyDescent="0.25">
      <c r="B23" s="232" t="s">
        <v>108</v>
      </c>
      <c r="C23" s="233">
        <f>'Bottom Up Estimation'!N8</f>
        <v>14.326431882287336</v>
      </c>
      <c r="D23" s="234">
        <f>D22*D$3</f>
        <v>14.326431882287336</v>
      </c>
      <c r="E23" s="234">
        <f t="shared" ref="E23:H23" si="9">E22*E$3</f>
        <v>14.326431882287336</v>
      </c>
      <c r="F23" s="234">
        <f t="shared" si="9"/>
        <v>14.458739498256296</v>
      </c>
      <c r="G23" s="234">
        <f t="shared" si="9"/>
        <v>14.740030926446529</v>
      </c>
      <c r="H23" s="234">
        <f t="shared" si="9"/>
        <v>15.160214556848695</v>
      </c>
      <c r="J23" s="233"/>
      <c r="K23" s="234">
        <f>K22*K$3</f>
        <v>0</v>
      </c>
      <c r="L23" s="234">
        <f t="shared" ref="L23:O23" si="10">L22*L$3</f>
        <v>0</v>
      </c>
      <c r="M23" s="234">
        <f t="shared" si="10"/>
        <v>0</v>
      </c>
      <c r="N23" s="234">
        <f t="shared" si="10"/>
        <v>0</v>
      </c>
      <c r="O23" s="234">
        <f t="shared" si="10"/>
        <v>0</v>
      </c>
    </row>
    <row r="24" spans="2:15" x14ac:dyDescent="0.25">
      <c r="B24" s="232" t="s">
        <v>109</v>
      </c>
      <c r="C24" s="233">
        <f>'Bottom Up Estimation'!O8</f>
        <v>4.931331441186054</v>
      </c>
      <c r="D24" s="234">
        <f>D22*D$4</f>
        <v>4.931331441186054</v>
      </c>
      <c r="E24" s="234">
        <f t="shared" ref="E24:H24" si="11">E22*E$4</f>
        <v>4.931331441186054</v>
      </c>
      <c r="F24" s="234">
        <f t="shared" si="11"/>
        <v>4.9768733257178734</v>
      </c>
      <c r="G24" s="234">
        <f t="shared" si="11"/>
        <v>5.073697243589959</v>
      </c>
      <c r="H24" s="234">
        <f t="shared" si="11"/>
        <v>5.2183295403613359</v>
      </c>
      <c r="J24" s="233"/>
      <c r="K24" s="234">
        <f>K22*K$4</f>
        <v>0</v>
      </c>
      <c r="L24" s="234">
        <f t="shared" ref="L24:O24" si="12">L22*L$4</f>
        <v>0</v>
      </c>
      <c r="M24" s="234">
        <f t="shared" si="12"/>
        <v>0</v>
      </c>
      <c r="N24" s="234">
        <f t="shared" si="12"/>
        <v>0</v>
      </c>
      <c r="O24" s="234">
        <f t="shared" si="12"/>
        <v>0</v>
      </c>
    </row>
    <row r="25" spans="2:15" x14ac:dyDescent="0.25">
      <c r="B25" s="232" t="s">
        <v>110</v>
      </c>
      <c r="C25" s="233">
        <f>'Bottom Up Estimation'!P8</f>
        <v>3.1713819025938124</v>
      </c>
      <c r="D25" s="234">
        <f>SUM(D22:D24)*D$5</f>
        <v>3.1713819025938124</v>
      </c>
      <c r="E25" s="234">
        <f t="shared" ref="E25:H25" si="13">SUM(E22:E24)*E$5</f>
        <v>3.1713819025938124</v>
      </c>
      <c r="F25" s="234">
        <f t="shared" si="13"/>
        <v>3.2006702824435136</v>
      </c>
      <c r="G25" s="234">
        <f t="shared" si="13"/>
        <v>3.2629385814901313</v>
      </c>
      <c r="H25" s="234">
        <f t="shared" si="13"/>
        <v>3.3559528625178534</v>
      </c>
      <c r="J25" s="233"/>
      <c r="K25" s="234">
        <f>SUM(K22:K24)*K$5</f>
        <v>0</v>
      </c>
      <c r="L25" s="234">
        <f t="shared" ref="L25:O25" si="14">SUM(L22:L24)*L$5</f>
        <v>0</v>
      </c>
      <c r="M25" s="234">
        <f t="shared" si="14"/>
        <v>0</v>
      </c>
      <c r="N25" s="234">
        <f t="shared" si="14"/>
        <v>0</v>
      </c>
      <c r="O25" s="234">
        <f t="shared" si="14"/>
        <v>0</v>
      </c>
    </row>
    <row r="26" spans="2:15" s="208" customFormat="1" x14ac:dyDescent="0.25">
      <c r="B26" s="237" t="s">
        <v>135</v>
      </c>
      <c r="C26" s="238">
        <f>'Bottom Up Estimation'!Q8</f>
        <v>53.177403703190031</v>
      </c>
      <c r="D26" s="239">
        <f>SUM(D22:D25)</f>
        <v>53.177403703190031</v>
      </c>
      <c r="E26" s="239">
        <f t="shared" ref="E26:H26" si="15">SUM(E22:E25)</f>
        <v>53.177403703190031</v>
      </c>
      <c r="F26" s="239">
        <f t="shared" si="15"/>
        <v>53.668508226995911</v>
      </c>
      <c r="G26" s="239">
        <f t="shared" si="15"/>
        <v>54.712616624538555</v>
      </c>
      <c r="H26" s="239">
        <f t="shared" si="15"/>
        <v>56.272270467655872</v>
      </c>
      <c r="J26" s="238"/>
      <c r="K26" s="239">
        <f>SUM(K22:K25)</f>
        <v>0</v>
      </c>
      <c r="L26" s="239">
        <f t="shared" ref="L26:O26" si="16">SUM(L22:L25)</f>
        <v>0</v>
      </c>
      <c r="M26" s="239">
        <f t="shared" si="16"/>
        <v>0</v>
      </c>
      <c r="N26" s="239">
        <f t="shared" si="16"/>
        <v>0</v>
      </c>
      <c r="O26" s="239">
        <f t="shared" si="16"/>
        <v>0</v>
      </c>
    </row>
    <row r="27" spans="2:15" x14ac:dyDescent="0.25">
      <c r="B27" s="240" t="s">
        <v>136</v>
      </c>
      <c r="C27" s="234"/>
      <c r="D27" s="241">
        <f>'Forecast Revenue - Costs'!D10</f>
        <v>1500</v>
      </c>
      <c r="E27" s="241">
        <f>'Forecast Revenue - Costs'!E10</f>
        <v>1500</v>
      </c>
      <c r="F27" s="241">
        <f>'Forecast Revenue - Costs'!F10</f>
        <v>1500</v>
      </c>
      <c r="G27" s="241">
        <f>'Forecast Revenue - Costs'!G10</f>
        <v>1500</v>
      </c>
      <c r="H27" s="241">
        <f>'Forecast Revenue - Costs'!H10</f>
        <v>1500</v>
      </c>
      <c r="J27" s="234"/>
      <c r="K27" s="241"/>
      <c r="L27" s="241"/>
      <c r="M27" s="241"/>
      <c r="N27" s="241"/>
      <c r="O27" s="241"/>
    </row>
    <row r="28" spans="2:15" s="208" customFormat="1" x14ac:dyDescent="0.25">
      <c r="B28" s="227" t="s">
        <v>137</v>
      </c>
      <c r="C28" s="225"/>
      <c r="D28" s="226">
        <f>D26*D27</f>
        <v>79766.105554785041</v>
      </c>
      <c r="E28" s="226">
        <f t="shared" ref="E28:H28" si="17">E26*E27</f>
        <v>79766.105554785041</v>
      </c>
      <c r="F28" s="226">
        <f t="shared" si="17"/>
        <v>80502.762340493864</v>
      </c>
      <c r="G28" s="226">
        <f t="shared" si="17"/>
        <v>82068.924936807831</v>
      </c>
      <c r="H28" s="226">
        <f t="shared" si="17"/>
        <v>84408.405701483804</v>
      </c>
      <c r="J28" s="225"/>
      <c r="K28" s="226"/>
      <c r="L28" s="226"/>
      <c r="M28" s="226"/>
      <c r="N28" s="226"/>
      <c r="O28" s="226"/>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zoomScale="90" zoomScaleNormal="90" workbookViewId="0">
      <selection activeCell="B34" sqref="B34"/>
    </sheetView>
  </sheetViews>
  <sheetFormatPr defaultColWidth="9.140625" defaultRowHeight="15" x14ac:dyDescent="0.25"/>
  <cols>
    <col min="1" max="1" width="3.28515625" style="41" customWidth="1"/>
    <col min="2" max="2" width="66.42578125" style="41" customWidth="1"/>
    <col min="3" max="3" width="65.140625" style="41" customWidth="1"/>
    <col min="4" max="4" width="11.85546875" style="41" customWidth="1"/>
    <col min="5" max="8" width="12.140625" style="41" bestFit="1" customWidth="1"/>
    <col min="9" max="9" width="13.7109375" style="41" customWidth="1"/>
    <col min="10" max="16384" width="9.140625" style="41"/>
  </cols>
  <sheetData>
    <row r="2" spans="2:9" x14ac:dyDescent="0.25">
      <c r="B2" s="39" t="s">
        <v>51</v>
      </c>
      <c r="C2" s="40"/>
      <c r="D2" s="40"/>
      <c r="E2" s="40"/>
      <c r="F2" s="40"/>
      <c r="G2" s="40"/>
      <c r="H2" s="40"/>
      <c r="I2" s="40"/>
    </row>
    <row r="3" spans="2:9" x14ac:dyDescent="0.25">
      <c r="B3" s="42"/>
      <c r="C3" s="42"/>
      <c r="D3" s="42"/>
      <c r="E3" s="42"/>
      <c r="F3" s="42"/>
      <c r="G3" s="42"/>
      <c r="H3" s="42"/>
      <c r="I3" s="42"/>
    </row>
    <row r="4" spans="2:9" x14ac:dyDescent="0.25">
      <c r="B4" s="43" t="s">
        <v>76</v>
      </c>
      <c r="C4" s="43" t="s">
        <v>3</v>
      </c>
      <c r="D4" s="44" t="s">
        <v>61</v>
      </c>
      <c r="E4" s="44" t="s">
        <v>62</v>
      </c>
      <c r="F4" s="44" t="s">
        <v>63</v>
      </c>
      <c r="G4" s="44" t="s">
        <v>78</v>
      </c>
      <c r="H4" s="44" t="s">
        <v>64</v>
      </c>
      <c r="I4" s="45" t="s">
        <v>1</v>
      </c>
    </row>
    <row r="5" spans="2:9" x14ac:dyDescent="0.25">
      <c r="B5" s="91" t="s">
        <v>95</v>
      </c>
      <c r="C5" s="46" t="str">
        <f>'AER Summary'!$C$3</f>
        <v>Inspect Installation (customers)</v>
      </c>
      <c r="D5" s="47">
        <f>'Forecasts by year'!D28</f>
        <v>79766.105554785041</v>
      </c>
      <c r="E5" s="47">
        <f>'Forecasts by year'!E28</f>
        <v>79766.105554785041</v>
      </c>
      <c r="F5" s="47">
        <f>'Forecasts by year'!F28</f>
        <v>80502.762340493864</v>
      </c>
      <c r="G5" s="47">
        <f>'Forecasts by year'!G28</f>
        <v>82068.924936807831</v>
      </c>
      <c r="H5" s="47">
        <f>'Forecasts by year'!H28</f>
        <v>84408.405701483804</v>
      </c>
      <c r="I5" s="204">
        <f>SUM(D5:H5)</f>
        <v>406512.30408835562</v>
      </c>
    </row>
    <row r="6" spans="2:9" x14ac:dyDescent="0.25">
      <c r="B6" s="48" t="s">
        <v>1</v>
      </c>
      <c r="C6" s="49"/>
      <c r="D6" s="50">
        <f>SUM(D5:D5)</f>
        <v>79766.105554785041</v>
      </c>
      <c r="E6" s="50">
        <f>SUM(E5:E5)</f>
        <v>79766.105554785041</v>
      </c>
      <c r="F6" s="50">
        <f>SUM(F5:F5)</f>
        <v>80502.762340493864</v>
      </c>
      <c r="G6" s="50">
        <f>SUM(G5:G5)</f>
        <v>82068.924936807831</v>
      </c>
      <c r="H6" s="50">
        <f>SUM(H5:H5)</f>
        <v>84408.405701483804</v>
      </c>
      <c r="I6" s="50">
        <f>SUM(I5:I5)</f>
        <v>406512.30408835562</v>
      </c>
    </row>
    <row r="7" spans="2:9" x14ac:dyDescent="0.25">
      <c r="B7" s="42"/>
      <c r="C7" s="42"/>
      <c r="D7" s="42"/>
      <c r="E7" s="42"/>
      <c r="F7" s="42"/>
      <c r="G7" s="42"/>
      <c r="H7" s="42"/>
      <c r="I7" s="42"/>
    </row>
    <row r="8" spans="2:9" x14ac:dyDescent="0.25">
      <c r="B8" s="39" t="s">
        <v>27</v>
      </c>
      <c r="C8" s="40"/>
      <c r="D8" s="40"/>
      <c r="E8" s="40"/>
      <c r="F8" s="40"/>
      <c r="G8" s="40"/>
      <c r="H8" s="40"/>
      <c r="I8" s="40"/>
    </row>
    <row r="9" spans="2:9" x14ac:dyDescent="0.25">
      <c r="B9" s="43" t="s">
        <v>76</v>
      </c>
      <c r="C9" s="43" t="s">
        <v>3</v>
      </c>
      <c r="D9" s="44" t="s">
        <v>61</v>
      </c>
      <c r="E9" s="44" t="s">
        <v>62</v>
      </c>
      <c r="F9" s="44" t="s">
        <v>63</v>
      </c>
      <c r="G9" s="44" t="s">
        <v>78</v>
      </c>
      <c r="H9" s="44" t="s">
        <v>64</v>
      </c>
      <c r="I9" s="45" t="s">
        <v>1</v>
      </c>
    </row>
    <row r="10" spans="2:9" x14ac:dyDescent="0.25">
      <c r="B10" s="91" t="str">
        <f>B5</f>
        <v>New Service - Inspect Customer Installation</v>
      </c>
      <c r="C10" s="46" t="str">
        <f>'AER Summary'!$C$3</f>
        <v>Inspect Installation (customers)</v>
      </c>
      <c r="D10" s="51">
        <v>1500</v>
      </c>
      <c r="E10" s="51">
        <v>1500</v>
      </c>
      <c r="F10" s="51">
        <v>1500</v>
      </c>
      <c r="G10" s="51">
        <v>1500</v>
      </c>
      <c r="H10" s="51">
        <v>1500</v>
      </c>
      <c r="I10" s="205">
        <f>SUM(D10:H10)</f>
        <v>7500</v>
      </c>
    </row>
    <row r="11" spans="2:9" x14ac:dyDescent="0.25">
      <c r="B11" s="48" t="s">
        <v>17</v>
      </c>
      <c r="C11" s="49"/>
      <c r="D11" s="52">
        <f>SUM(D10:D10)</f>
        <v>1500</v>
      </c>
      <c r="E11" s="52">
        <f>SUM(E10:E10)</f>
        <v>1500</v>
      </c>
      <c r="F11" s="52">
        <f>SUM(F10:F10)</f>
        <v>1500</v>
      </c>
      <c r="G11" s="52">
        <f>SUM(G10:G10)</f>
        <v>1500</v>
      </c>
      <c r="H11" s="52">
        <f>SUM(H10:H10)</f>
        <v>1500</v>
      </c>
      <c r="I11" s="52">
        <f>SUM(I10:I10)</f>
        <v>7500</v>
      </c>
    </row>
    <row r="12" spans="2:9" x14ac:dyDescent="0.25">
      <c r="B12" s="42"/>
      <c r="C12" s="42"/>
      <c r="D12" s="53"/>
      <c r="E12" s="53"/>
      <c r="F12" s="53"/>
      <c r="G12" s="53"/>
      <c r="H12" s="53"/>
      <c r="I12" s="53"/>
    </row>
    <row r="13" spans="2:9" x14ac:dyDescent="0.25">
      <c r="B13" s="54" t="s">
        <v>6</v>
      </c>
      <c r="C13" s="42"/>
      <c r="D13" s="53"/>
      <c r="E13" s="53"/>
      <c r="F13" s="53"/>
      <c r="G13" s="53"/>
      <c r="H13" s="53"/>
      <c r="I13" s="53"/>
    </row>
    <row r="14" spans="2:9" x14ac:dyDescent="0.25">
      <c r="B14" s="288"/>
      <c r="C14" s="288"/>
      <c r="D14" s="288"/>
      <c r="E14" s="288"/>
      <c r="F14" s="288"/>
      <c r="G14" s="288"/>
      <c r="H14" s="288"/>
      <c r="I14" s="288"/>
    </row>
    <row r="15" spans="2:9" x14ac:dyDescent="0.25">
      <c r="B15" s="289"/>
      <c r="C15" s="289"/>
      <c r="D15" s="289"/>
      <c r="E15" s="289"/>
      <c r="F15" s="289"/>
      <c r="G15" s="289"/>
      <c r="H15" s="289"/>
      <c r="I15" s="289"/>
    </row>
    <row r="16" spans="2:9" x14ac:dyDescent="0.25">
      <c r="B16" s="42"/>
      <c r="C16" s="42"/>
      <c r="D16" s="53"/>
      <c r="E16" s="53"/>
      <c r="F16" s="53"/>
      <c r="G16" s="53"/>
      <c r="H16" s="53"/>
      <c r="I16" s="53"/>
    </row>
    <row r="17" spans="2:9" x14ac:dyDescent="0.25">
      <c r="B17" s="39" t="s">
        <v>28</v>
      </c>
      <c r="C17" s="40"/>
      <c r="D17" s="40"/>
      <c r="E17" s="40"/>
      <c r="F17" s="40"/>
      <c r="G17" s="40"/>
      <c r="H17" s="40"/>
      <c r="I17" s="40"/>
    </row>
    <row r="18" spans="2:9" x14ac:dyDescent="0.25">
      <c r="B18" s="55" t="s">
        <v>26</v>
      </c>
      <c r="C18" s="56"/>
      <c r="D18" s="56"/>
      <c r="E18" s="56"/>
      <c r="F18" s="56"/>
      <c r="G18" s="56"/>
      <c r="H18" s="56"/>
      <c r="I18" s="56"/>
    </row>
    <row r="19" spans="2:9" x14ac:dyDescent="0.25">
      <c r="B19" s="305" t="s">
        <v>141</v>
      </c>
      <c r="C19" s="290"/>
      <c r="D19" s="290"/>
      <c r="E19" s="290"/>
      <c r="F19" s="290"/>
      <c r="G19" s="290"/>
      <c r="H19" s="290"/>
      <c r="I19" s="290"/>
    </row>
    <row r="20" spans="2:9" x14ac:dyDescent="0.25">
      <c r="B20" s="291"/>
      <c r="C20" s="291"/>
      <c r="D20" s="291"/>
      <c r="E20" s="291"/>
      <c r="F20" s="291"/>
      <c r="G20" s="291"/>
      <c r="H20" s="291"/>
      <c r="I20" s="291"/>
    </row>
    <row r="21" spans="2:9" x14ac:dyDescent="0.25">
      <c r="B21" s="57"/>
      <c r="C21" s="58"/>
      <c r="D21" s="58"/>
      <c r="E21" s="58"/>
      <c r="F21" s="58"/>
      <c r="G21" s="58"/>
      <c r="H21" s="58"/>
      <c r="I21" s="58"/>
    </row>
    <row r="22" spans="2:9" x14ac:dyDescent="0.25">
      <c r="B22" s="42"/>
      <c r="C22" s="42"/>
      <c r="D22" s="42"/>
      <c r="E22" s="42"/>
      <c r="F22" s="42"/>
      <c r="G22" s="42"/>
      <c r="H22" s="42"/>
      <c r="I22" s="42"/>
    </row>
    <row r="23" spans="2:9" customFormat="1" x14ac:dyDescent="0.25">
      <c r="B23" s="206" t="s">
        <v>49</v>
      </c>
      <c r="C23" s="16"/>
      <c r="D23" s="292" t="s">
        <v>114</v>
      </c>
      <c r="E23" s="292"/>
      <c r="F23" s="292"/>
      <c r="G23" s="292"/>
      <c r="H23" s="292"/>
      <c r="I23" s="16"/>
    </row>
    <row r="24" spans="2:9" customFormat="1" ht="15.75" customHeight="1" x14ac:dyDescent="0.25">
      <c r="B24" s="2" t="s">
        <v>20</v>
      </c>
      <c r="C24" s="10" t="s">
        <v>3</v>
      </c>
      <c r="D24" s="35" t="s">
        <v>61</v>
      </c>
      <c r="E24" s="35" t="s">
        <v>62</v>
      </c>
      <c r="F24" s="35" t="s">
        <v>63</v>
      </c>
      <c r="G24" s="35" t="s">
        <v>78</v>
      </c>
      <c r="H24" s="207" t="s">
        <v>64</v>
      </c>
      <c r="I24" s="11" t="s">
        <v>1</v>
      </c>
    </row>
    <row r="25" spans="2:9" s="208" customFormat="1" x14ac:dyDescent="0.25">
      <c r="B25" s="209" t="s">
        <v>115</v>
      </c>
      <c r="C25" s="210"/>
      <c r="D25" s="36">
        <f>'Forecasts by year'!D8</f>
        <v>38722.724107554372</v>
      </c>
      <c r="E25" s="36">
        <f>'Forecasts by year'!E8</f>
        <v>38722.724107554372</v>
      </c>
      <c r="F25" s="36">
        <f>'Forecasts by year'!F8</f>
        <v>39148.674072737471</v>
      </c>
      <c r="G25" s="36">
        <f>'Forecasts by year'!G8</f>
        <v>40054.261201388028</v>
      </c>
      <c r="H25" s="36">
        <f>'Forecasts by year'!H8</f>
        <v>41406.996653762108</v>
      </c>
      <c r="I25" s="211">
        <f t="shared" ref="I25:I27" si="0">SUM(D25:H25)</f>
        <v>198055.38014299638</v>
      </c>
    </row>
    <row r="26" spans="2:9" s="208" customFormat="1" x14ac:dyDescent="0.25">
      <c r="B26" s="209" t="s">
        <v>116</v>
      </c>
      <c r="C26" s="212"/>
      <c r="D26" s="36">
        <f>'Forecasts by year'!D9</f>
        <v>7399.6636081298693</v>
      </c>
      <c r="E26" s="36">
        <f>'Forecasts by year'!E9</f>
        <v>7399.6636081298693</v>
      </c>
      <c r="F26" s="36">
        <f>'Forecasts by year'!F9</f>
        <v>7399.6636081298693</v>
      </c>
      <c r="G26" s="36">
        <f>'Forecasts by year'!G9</f>
        <v>7399.6636081298693</v>
      </c>
      <c r="H26" s="36">
        <f>'Forecasts by year'!H9</f>
        <v>7399.6636081298693</v>
      </c>
      <c r="I26" s="211">
        <f t="shared" si="0"/>
        <v>36998.318040649348</v>
      </c>
    </row>
    <row r="27" spans="2:9" s="208" customFormat="1" x14ac:dyDescent="0.25">
      <c r="B27" s="209" t="s">
        <v>104</v>
      </c>
      <c r="C27" s="212"/>
      <c r="D27" s="36">
        <f>'Forecasts by year'!D10</f>
        <v>0</v>
      </c>
      <c r="E27" s="36">
        <f>'Forecasts by year'!E10</f>
        <v>0</v>
      </c>
      <c r="F27" s="36">
        <f>'Forecasts by year'!F10</f>
        <v>0</v>
      </c>
      <c r="G27" s="36">
        <f>'Forecasts by year'!G10</f>
        <v>0</v>
      </c>
      <c r="H27" s="36">
        <f>'Forecasts by year'!H10</f>
        <v>0</v>
      </c>
      <c r="I27" s="211">
        <f t="shared" si="0"/>
        <v>0</v>
      </c>
    </row>
    <row r="28" spans="2:9" s="208" customFormat="1" x14ac:dyDescent="0.25">
      <c r="B28" s="213" t="s">
        <v>117</v>
      </c>
      <c r="C28" s="212"/>
      <c r="D28" s="214">
        <f>'Forecasts by year'!D11</f>
        <v>46122.387715684243</v>
      </c>
      <c r="E28" s="214">
        <f>'Forecasts by year'!E11</f>
        <v>46122.387715684243</v>
      </c>
      <c r="F28" s="214">
        <f>'Forecasts by year'!F11</f>
        <v>46548.337680867335</v>
      </c>
      <c r="G28" s="214">
        <f>'Forecasts by year'!G11</f>
        <v>47453.924809517899</v>
      </c>
      <c r="H28" s="214">
        <f>'Forecasts by year'!H11</f>
        <v>48806.660261891979</v>
      </c>
      <c r="I28" s="211">
        <f>SUM(D28:H28)</f>
        <v>235053.6981836457</v>
      </c>
    </row>
    <row r="29" spans="2:9" customFormat="1" x14ac:dyDescent="0.25">
      <c r="B29" s="215" t="s">
        <v>108</v>
      </c>
      <c r="C29" s="4"/>
      <c r="D29" s="36">
        <f>'Forecasts by year'!D12</f>
        <v>21489.647823431005</v>
      </c>
      <c r="E29" s="36">
        <f>'Forecasts by year'!E12</f>
        <v>21489.647823431005</v>
      </c>
      <c r="F29" s="36">
        <f>'Forecasts by year'!F12</f>
        <v>21688.109247384444</v>
      </c>
      <c r="G29" s="36">
        <f>'Forecasts by year'!G12</f>
        <v>22110.046389669795</v>
      </c>
      <c r="H29" s="36">
        <f>'Forecasts by year'!H12</f>
        <v>22740.321835273044</v>
      </c>
      <c r="I29" s="211">
        <f>SUM(D29:H29)</f>
        <v>109517.7731191893</v>
      </c>
    </row>
    <row r="30" spans="2:9" customFormat="1" x14ac:dyDescent="0.25">
      <c r="B30" s="215" t="s">
        <v>109</v>
      </c>
      <c r="C30" s="3"/>
      <c r="D30" s="36">
        <f>'Forecasts by year'!D13</f>
        <v>7396.9971617790807</v>
      </c>
      <c r="E30" s="36">
        <f>'Forecasts by year'!E13</f>
        <v>7396.9971617790807</v>
      </c>
      <c r="F30" s="36">
        <f>'Forecasts by year'!F13</f>
        <v>7465.3099885768106</v>
      </c>
      <c r="G30" s="36">
        <f>'Forecasts by year'!G13</f>
        <v>7610.5458653849382</v>
      </c>
      <c r="H30" s="36">
        <f>'Forecasts by year'!H13</f>
        <v>7827.4943105420034</v>
      </c>
      <c r="I30" s="211">
        <f>SUM(D30:H30)</f>
        <v>37697.344488061914</v>
      </c>
    </row>
    <row r="31" spans="2:9" customFormat="1" x14ac:dyDescent="0.25">
      <c r="B31" s="215" t="s">
        <v>118</v>
      </c>
      <c r="C31" s="3"/>
      <c r="D31" s="36">
        <f>'Forecasts by year'!D14</f>
        <v>4757.0728538907188</v>
      </c>
      <c r="E31" s="36">
        <f>'Forecasts by year'!E14</f>
        <v>4757.0728538907188</v>
      </c>
      <c r="F31" s="36">
        <f>'Forecasts by year'!F14</f>
        <v>4801.0054236652704</v>
      </c>
      <c r="G31" s="36">
        <f>'Forecasts by year'!G14</f>
        <v>4894.4078722351969</v>
      </c>
      <c r="H31" s="36">
        <f>'Forecasts by year'!H14</f>
        <v>5033.9292937767805</v>
      </c>
      <c r="I31" s="211">
        <f>SUM(D31:H31)</f>
        <v>24243.488297458687</v>
      </c>
    </row>
    <row r="32" spans="2:9" customFormat="1" x14ac:dyDescent="0.25">
      <c r="B32" s="216" t="s">
        <v>1</v>
      </c>
      <c r="C32" s="12"/>
      <c r="D32" s="13">
        <f>SUM(D28:D31)</f>
        <v>79766.105554785056</v>
      </c>
      <c r="E32" s="13">
        <f t="shared" ref="E32:H32" si="1">SUM(E28:E31)</f>
        <v>79766.105554785056</v>
      </c>
      <c r="F32" s="13">
        <f t="shared" si="1"/>
        <v>80502.762340493864</v>
      </c>
      <c r="G32" s="13">
        <f t="shared" si="1"/>
        <v>82068.924936807831</v>
      </c>
      <c r="H32" s="13">
        <f t="shared" si="1"/>
        <v>84408.405701483804</v>
      </c>
      <c r="I32" s="14">
        <f>SUM(I28:I31)</f>
        <v>406512.30408835557</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Bottom Up Estimation</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2018-04-17T05:48:52Z</dcterms:modified>
</cp:coreProperties>
</file>