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_Design Related Services\"/>
    </mc:Choice>
  </mc:AlternateContent>
  <xr:revisionPtr revIDLastSave="0" documentId="13_ncr:1_{2E6DB551-6F2F-4763-9F2D-3307CEE48525}"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E34" i="16" l="1"/>
  <c r="F34" i="16"/>
  <c r="G34" i="16"/>
  <c r="H34" i="16"/>
  <c r="D34" i="16"/>
  <c r="I15" i="13" l="1"/>
  <c r="I16" i="13"/>
  <c r="I7" i="13"/>
  <c r="I8" i="13"/>
  <c r="I9" i="13"/>
  <c r="E153" i="17" l="1"/>
  <c r="F153" i="17"/>
  <c r="G153" i="17"/>
  <c r="H153" i="17"/>
  <c r="E141" i="17"/>
  <c r="F141" i="17" s="1"/>
  <c r="G141" i="17" s="1"/>
  <c r="H141" i="17" s="1"/>
  <c r="E129" i="17"/>
  <c r="F129" i="17" s="1"/>
  <c r="G129" i="17" s="1"/>
  <c r="H129" i="17" s="1"/>
  <c r="E117" i="17"/>
  <c r="F117" i="17" s="1"/>
  <c r="G117" i="17" s="1"/>
  <c r="H117" i="17" s="1"/>
  <c r="E105" i="17"/>
  <c r="F105" i="17" s="1"/>
  <c r="G105" i="17" s="1"/>
  <c r="H105" i="17" s="1"/>
  <c r="E93" i="17"/>
  <c r="F93" i="17" s="1"/>
  <c r="G93" i="17" s="1"/>
  <c r="H93" i="17" s="1"/>
  <c r="H5" i="17" l="1"/>
  <c r="G5" i="17"/>
  <c r="F5" i="17"/>
  <c r="E5" i="17"/>
  <c r="D5" i="17"/>
  <c r="H2" i="17"/>
  <c r="G2" i="17"/>
  <c r="F2" i="17"/>
  <c r="E2" i="17"/>
  <c r="D2" i="17"/>
  <c r="H1" i="17"/>
  <c r="G1" i="17"/>
  <c r="F1" i="17"/>
  <c r="E1" i="17"/>
  <c r="D1" i="17"/>
  <c r="I50" i="11"/>
  <c r="H50" i="11"/>
  <c r="I49" i="11"/>
  <c r="H49" i="11"/>
  <c r="I48" i="11"/>
  <c r="H48" i="11"/>
  <c r="I47" i="11"/>
  <c r="H47" i="11"/>
  <c r="I46" i="11"/>
  <c r="H46" i="11"/>
  <c r="I45" i="11"/>
  <c r="H45" i="11"/>
  <c r="AQ37" i="11"/>
  <c r="AP37" i="11"/>
  <c r="AQ36" i="11"/>
  <c r="AP36" i="11"/>
  <c r="AQ35" i="11"/>
  <c r="AP35" i="11"/>
  <c r="AQ34" i="11"/>
  <c r="AP34" i="11"/>
  <c r="AQ33" i="11"/>
  <c r="AP33" i="11"/>
  <c r="AQ32" i="11"/>
  <c r="AP32" i="11"/>
  <c r="Z37" i="11"/>
  <c r="Y37" i="11"/>
  <c r="Z36" i="11"/>
  <c r="Y36" i="11"/>
  <c r="Z35" i="11"/>
  <c r="Y35" i="11"/>
  <c r="Z34" i="11"/>
  <c r="Y34" i="11"/>
  <c r="Z33" i="11"/>
  <c r="Y33" i="11"/>
  <c r="Z32" i="11"/>
  <c r="Y32" i="11"/>
  <c r="I37" i="11"/>
  <c r="H37" i="11"/>
  <c r="I36" i="11"/>
  <c r="H36" i="11"/>
  <c r="I35" i="11"/>
  <c r="H35" i="11"/>
  <c r="I34" i="11"/>
  <c r="H34" i="11"/>
  <c r="I33" i="11"/>
  <c r="H33" i="11"/>
  <c r="I32" i="11"/>
  <c r="H32" i="11"/>
  <c r="AQ24" i="11"/>
  <c r="AP24" i="11"/>
  <c r="AQ23" i="11"/>
  <c r="AP23" i="11"/>
  <c r="AQ22" i="11"/>
  <c r="AP22" i="11"/>
  <c r="AQ21" i="11"/>
  <c r="AP21" i="11"/>
  <c r="AQ20" i="11"/>
  <c r="AP20" i="11"/>
  <c r="AQ19" i="11"/>
  <c r="AP19" i="11"/>
  <c r="Z24" i="11"/>
  <c r="Y24" i="11"/>
  <c r="Z23" i="11"/>
  <c r="Y23" i="11"/>
  <c r="Z22" i="11"/>
  <c r="Y22" i="11"/>
  <c r="Z21" i="11"/>
  <c r="Y21" i="11"/>
  <c r="Z20" i="11"/>
  <c r="Y20" i="11"/>
  <c r="Z19" i="11"/>
  <c r="Y19" i="11"/>
  <c r="I24" i="11"/>
  <c r="H24" i="11"/>
  <c r="I23" i="11"/>
  <c r="H23" i="11"/>
  <c r="I22" i="11"/>
  <c r="H22" i="11"/>
  <c r="I21" i="11"/>
  <c r="H21" i="11"/>
  <c r="I20" i="11"/>
  <c r="H20" i="11"/>
  <c r="I19" i="11"/>
  <c r="H19" i="11"/>
  <c r="BY7" i="11"/>
  <c r="BX7" i="11"/>
  <c r="BH7" i="11"/>
  <c r="BG7" i="11"/>
  <c r="AQ12" i="11"/>
  <c r="AP12" i="11"/>
  <c r="AQ11" i="11"/>
  <c r="AP11" i="11"/>
  <c r="AQ10" i="11"/>
  <c r="AP10" i="11"/>
  <c r="AQ9" i="11"/>
  <c r="AP9" i="11"/>
  <c r="AQ8" i="11"/>
  <c r="AP8" i="11"/>
  <c r="AQ7" i="11"/>
  <c r="AP7" i="11"/>
  <c r="Z12" i="11"/>
  <c r="Y12" i="11"/>
  <c r="Z11" i="11"/>
  <c r="Y11" i="11"/>
  <c r="Z10" i="11"/>
  <c r="Y10" i="11"/>
  <c r="Z9" i="11"/>
  <c r="Y9" i="11"/>
  <c r="Z8" i="11"/>
  <c r="Y8" i="11"/>
  <c r="Z7" i="11"/>
  <c r="Y7" i="11"/>
  <c r="I12" i="11"/>
  <c r="H12" i="11"/>
  <c r="I11" i="11"/>
  <c r="H11" i="11"/>
  <c r="I10" i="11"/>
  <c r="H10" i="11"/>
  <c r="I9" i="11"/>
  <c r="H9" i="11"/>
  <c r="I8" i="11"/>
  <c r="H8" i="11"/>
  <c r="I7" i="11"/>
  <c r="H7" i="11"/>
  <c r="C45" i="17" l="1"/>
  <c r="E159" i="17"/>
  <c r="F159" i="17"/>
  <c r="G159" i="17"/>
  <c r="H159" i="17"/>
  <c r="D159" i="17"/>
  <c r="C153" i="17"/>
  <c r="D153" i="17" s="1"/>
  <c r="E147" i="17"/>
  <c r="F147" i="17"/>
  <c r="G147" i="17"/>
  <c r="H147" i="17"/>
  <c r="D147" i="17"/>
  <c r="C141" i="17"/>
  <c r="BY8" i="11"/>
  <c r="C152" i="17" s="1"/>
  <c r="D152" i="17" s="1"/>
  <c r="E152" i="17" s="1"/>
  <c r="F152" i="17" s="1"/>
  <c r="G152" i="17" s="1"/>
  <c r="H152" i="17" s="1"/>
  <c r="CB8" i="11"/>
  <c r="AR15" i="11"/>
  <c r="C105" i="17" s="1"/>
  <c r="D105" i="17" s="1"/>
  <c r="BK8" i="11"/>
  <c r="C129" i="17"/>
  <c r="E123" i="17"/>
  <c r="F123" i="17"/>
  <c r="G123" i="17"/>
  <c r="H123" i="17"/>
  <c r="D123" i="17"/>
  <c r="C117" i="17"/>
  <c r="E111" i="17"/>
  <c r="F111" i="17"/>
  <c r="G111" i="17"/>
  <c r="H111" i="17"/>
  <c r="D111" i="17"/>
  <c r="E99" i="17"/>
  <c r="F99" i="17"/>
  <c r="G99" i="17"/>
  <c r="H99" i="17"/>
  <c r="D99" i="17"/>
  <c r="C93" i="17"/>
  <c r="E87" i="17"/>
  <c r="F87" i="17"/>
  <c r="G87" i="17"/>
  <c r="H87" i="17"/>
  <c r="D87" i="17"/>
  <c r="E75" i="17"/>
  <c r="F75" i="17"/>
  <c r="G75" i="17"/>
  <c r="D75" i="17"/>
  <c r="E63" i="17"/>
  <c r="F63" i="17"/>
  <c r="G63" i="17"/>
  <c r="H63" i="17"/>
  <c r="D63" i="17"/>
  <c r="E51" i="17"/>
  <c r="F51" i="17"/>
  <c r="G51" i="17"/>
  <c r="H51" i="17"/>
  <c r="D51" i="17"/>
  <c r="E39" i="17"/>
  <c r="F39" i="17"/>
  <c r="G39" i="17"/>
  <c r="H39" i="17"/>
  <c r="D39" i="17"/>
  <c r="E27" i="17"/>
  <c r="F27" i="17"/>
  <c r="G27" i="17"/>
  <c r="H27" i="17"/>
  <c r="D27" i="17"/>
  <c r="C81" i="17"/>
  <c r="C69" i="17"/>
  <c r="C57" i="17"/>
  <c r="D57" i="17" s="1"/>
  <c r="E57" i="17" s="1"/>
  <c r="F57" i="17" s="1"/>
  <c r="G57" i="17" s="1"/>
  <c r="H57" i="17" s="1"/>
  <c r="D45" i="17"/>
  <c r="E45" i="17" s="1"/>
  <c r="F45" i="17" s="1"/>
  <c r="G45" i="17" s="1"/>
  <c r="H45" i="17" s="1"/>
  <c r="C33" i="17"/>
  <c r="K129" i="17"/>
  <c r="L129" i="17" s="1"/>
  <c r="M129" i="17" s="1"/>
  <c r="N129" i="17" s="1"/>
  <c r="O129" i="17" s="1"/>
  <c r="D129" i="17"/>
  <c r="K128" i="17"/>
  <c r="L128" i="17" s="1"/>
  <c r="M128" i="17" s="1"/>
  <c r="N128" i="17" s="1"/>
  <c r="O128" i="17" s="1"/>
  <c r="K140" i="17"/>
  <c r="L140" i="17" s="1"/>
  <c r="M140" i="17" s="1"/>
  <c r="N140" i="17" s="1"/>
  <c r="O140" i="17" s="1"/>
  <c r="D141" i="17"/>
  <c r="K141" i="17"/>
  <c r="L141" i="17" s="1"/>
  <c r="M141" i="17" s="1"/>
  <c r="N141" i="17" s="1"/>
  <c r="O141" i="17" s="1"/>
  <c r="K117" i="17"/>
  <c r="L117" i="17" s="1"/>
  <c r="M117" i="17" s="1"/>
  <c r="N117" i="17" s="1"/>
  <c r="O117" i="17" s="1"/>
  <c r="D117" i="17"/>
  <c r="K116" i="17"/>
  <c r="L116" i="17" s="1"/>
  <c r="M116" i="17" s="1"/>
  <c r="N116" i="17" s="1"/>
  <c r="O116" i="17" s="1"/>
  <c r="K93" i="17"/>
  <c r="L93" i="17" s="1"/>
  <c r="M93" i="17" s="1"/>
  <c r="N93" i="17" s="1"/>
  <c r="O93" i="17" s="1"/>
  <c r="D93" i="17"/>
  <c r="K92" i="17"/>
  <c r="L92" i="17" s="1"/>
  <c r="M92" i="17" s="1"/>
  <c r="N92" i="17" s="1"/>
  <c r="O92" i="17" s="1"/>
  <c r="K81" i="17"/>
  <c r="L81" i="17" s="1"/>
  <c r="M81" i="17" s="1"/>
  <c r="N81" i="17" s="1"/>
  <c r="O81" i="17" s="1"/>
  <c r="D81" i="17"/>
  <c r="E81" i="17" s="1"/>
  <c r="F81" i="17" s="1"/>
  <c r="G81" i="17" s="1"/>
  <c r="H81" i="17" s="1"/>
  <c r="K80" i="17"/>
  <c r="L80" i="17" s="1"/>
  <c r="M80" i="17" s="1"/>
  <c r="N80" i="17" s="1"/>
  <c r="O80" i="17" s="1"/>
  <c r="C21" i="17"/>
  <c r="D21" i="17" s="1"/>
  <c r="E21" i="17" s="1"/>
  <c r="F21" i="17" s="1"/>
  <c r="G21" i="17" s="1"/>
  <c r="K153" i="17"/>
  <c r="L153" i="17" s="1"/>
  <c r="M153" i="17" s="1"/>
  <c r="N153" i="17" s="1"/>
  <c r="O153" i="17" s="1"/>
  <c r="K152" i="17"/>
  <c r="L152" i="17" s="1"/>
  <c r="M152" i="17" s="1"/>
  <c r="N152" i="17" s="1"/>
  <c r="O152" i="17" s="1"/>
  <c r="K105" i="17"/>
  <c r="L105" i="17" s="1"/>
  <c r="M105" i="17" s="1"/>
  <c r="N105" i="17" s="1"/>
  <c r="O105" i="17" s="1"/>
  <c r="K104" i="17"/>
  <c r="L104" i="17" s="1"/>
  <c r="M104" i="17" s="1"/>
  <c r="N104" i="17" s="1"/>
  <c r="O104" i="17" s="1"/>
  <c r="K69" i="17"/>
  <c r="L69" i="17" s="1"/>
  <c r="M69" i="17" s="1"/>
  <c r="N69" i="17" s="1"/>
  <c r="O69" i="17" s="1"/>
  <c r="D69" i="17"/>
  <c r="E69" i="17" s="1"/>
  <c r="F69" i="17" s="1"/>
  <c r="G69" i="17" s="1"/>
  <c r="H69" i="17" s="1"/>
  <c r="K68" i="17"/>
  <c r="L68" i="17" s="1"/>
  <c r="M68" i="17" s="1"/>
  <c r="N68" i="17" s="1"/>
  <c r="O68" i="17" s="1"/>
  <c r="K57" i="17"/>
  <c r="L57" i="17" s="1"/>
  <c r="M57" i="17" s="1"/>
  <c r="N57" i="17" s="1"/>
  <c r="O57" i="17" s="1"/>
  <c r="K56" i="17"/>
  <c r="L56" i="17" s="1"/>
  <c r="M56" i="17" s="1"/>
  <c r="N56" i="17" s="1"/>
  <c r="O56" i="17" s="1"/>
  <c r="K45" i="17"/>
  <c r="L45" i="17" s="1"/>
  <c r="M45" i="17" s="1"/>
  <c r="N45" i="17" s="1"/>
  <c r="O45" i="17" s="1"/>
  <c r="K44" i="17"/>
  <c r="L44" i="17" s="1"/>
  <c r="M44" i="17" s="1"/>
  <c r="N44" i="17" s="1"/>
  <c r="O44" i="17" s="1"/>
  <c r="K33" i="17"/>
  <c r="L33" i="17" s="1"/>
  <c r="M33" i="17" s="1"/>
  <c r="N33" i="17" s="1"/>
  <c r="O33" i="17" s="1"/>
  <c r="D33" i="17"/>
  <c r="E33" i="17" s="1"/>
  <c r="F33" i="17" s="1"/>
  <c r="G33" i="17" s="1"/>
  <c r="H33" i="17" s="1"/>
  <c r="K32" i="17"/>
  <c r="L32" i="17" s="1"/>
  <c r="M32" i="17" s="1"/>
  <c r="N32" i="17" s="1"/>
  <c r="O32" i="17" s="1"/>
  <c r="K21" i="17"/>
  <c r="L21" i="17" s="1"/>
  <c r="M21" i="17" s="1"/>
  <c r="N21" i="17" s="1"/>
  <c r="O21" i="17" s="1"/>
  <c r="K20" i="17"/>
  <c r="L20" i="17" s="1"/>
  <c r="M20" i="17" s="1"/>
  <c r="N20" i="17" s="1"/>
  <c r="O20" i="17" s="1"/>
  <c r="N5" i="17"/>
  <c r="O1" i="17"/>
  <c r="N1" i="17"/>
  <c r="M1" i="17"/>
  <c r="L1" i="17"/>
  <c r="CC7" i="11"/>
  <c r="BH8" i="11"/>
  <c r="C140" i="17" s="1"/>
  <c r="D140" i="17" s="1"/>
  <c r="E140" i="17" s="1"/>
  <c r="F140" i="17" s="1"/>
  <c r="G140" i="17" s="1"/>
  <c r="H140" i="17" s="1"/>
  <c r="AR41" i="11"/>
  <c r="AR28" i="11"/>
  <c r="AA41" i="11"/>
  <c r="AA28" i="11"/>
  <c r="AA15" i="11"/>
  <c r="AN7" i="11"/>
  <c r="AN8" i="11"/>
  <c r="AN9" i="11"/>
  <c r="AN10" i="11"/>
  <c r="AN11" i="11"/>
  <c r="AN12" i="11"/>
  <c r="AN19" i="11"/>
  <c r="AN20" i="11"/>
  <c r="AN21" i="11"/>
  <c r="AN22" i="11"/>
  <c r="AN23" i="11"/>
  <c r="AN24" i="11"/>
  <c r="AN32" i="11"/>
  <c r="AN33" i="11"/>
  <c r="AN34" i="11"/>
  <c r="AN35" i="11"/>
  <c r="AN36" i="11"/>
  <c r="J54" i="11"/>
  <c r="J41" i="11"/>
  <c r="J28" i="11"/>
  <c r="J15" i="11"/>
  <c r="W7" i="11"/>
  <c r="W8" i="11"/>
  <c r="W9" i="11"/>
  <c r="W10" i="11"/>
  <c r="W11" i="11"/>
  <c r="W12" i="11"/>
  <c r="W19" i="11"/>
  <c r="W20" i="11"/>
  <c r="W21" i="11"/>
  <c r="W22" i="11"/>
  <c r="W23" i="11"/>
  <c r="W24" i="11"/>
  <c r="W32" i="11"/>
  <c r="W33" i="11"/>
  <c r="W34" i="11"/>
  <c r="W35" i="11"/>
  <c r="W36" i="11"/>
  <c r="W37" i="11"/>
  <c r="CC8" i="11" l="1"/>
  <c r="C154" i="17" s="1"/>
  <c r="BX8" i="11"/>
  <c r="C151" i="17" s="1"/>
  <c r="D151" i="17" s="1"/>
  <c r="BL7" i="11"/>
  <c r="BG8" i="11"/>
  <c r="C139" i="17" s="1"/>
  <c r="D139" i="17" s="1"/>
  <c r="D10" i="17"/>
  <c r="D50" i="16" s="1"/>
  <c r="L5" i="17"/>
  <c r="K1" i="17"/>
  <c r="K139" i="17" s="1"/>
  <c r="K5" i="17"/>
  <c r="H21" i="17"/>
  <c r="M5" i="17"/>
  <c r="O5" i="17"/>
  <c r="AU19" i="11"/>
  <c r="AD23" i="11"/>
  <c r="AD10" i="11"/>
  <c r="AD37" i="11"/>
  <c r="AU8" i="11"/>
  <c r="AU21" i="11"/>
  <c r="AU23" i="11"/>
  <c r="AU20" i="11"/>
  <c r="AU9" i="11"/>
  <c r="AU11" i="11"/>
  <c r="AU22" i="11"/>
  <c r="AU24" i="11"/>
  <c r="AU33" i="11"/>
  <c r="AU35" i="11"/>
  <c r="AU37" i="11"/>
  <c r="AU7" i="11"/>
  <c r="AD22" i="11"/>
  <c r="AD32" i="11"/>
  <c r="AD36" i="11"/>
  <c r="W28" i="11"/>
  <c r="AD12" i="11"/>
  <c r="AD34" i="11"/>
  <c r="AD9" i="11"/>
  <c r="AD19" i="11"/>
  <c r="Z15" i="11"/>
  <c r="C68" i="17" s="1"/>
  <c r="D68" i="17" s="1"/>
  <c r="E68" i="17" s="1"/>
  <c r="F68" i="17" s="1"/>
  <c r="G68" i="17" s="1"/>
  <c r="H68" i="17" s="1"/>
  <c r="AD21" i="11"/>
  <c r="AD35" i="11"/>
  <c r="AD7" i="11"/>
  <c r="AD20" i="11"/>
  <c r="AD24" i="11"/>
  <c r="W41" i="11"/>
  <c r="AD11" i="11"/>
  <c r="W15" i="11"/>
  <c r="AD8" i="11"/>
  <c r="AN28" i="11"/>
  <c r="AN15" i="11"/>
  <c r="AN41" i="11"/>
  <c r="BL8" i="11" l="1"/>
  <c r="C142" i="17" s="1"/>
  <c r="D142" i="17"/>
  <c r="E139" i="17"/>
  <c r="F139" i="17" s="1"/>
  <c r="AQ15" i="11"/>
  <c r="C104" i="17" s="1"/>
  <c r="D104" i="17" s="1"/>
  <c r="E104" i="17" s="1"/>
  <c r="F104" i="17" s="1"/>
  <c r="G104" i="17" s="1"/>
  <c r="H104" i="17" s="1"/>
  <c r="K142" i="17"/>
  <c r="L139" i="17"/>
  <c r="K127" i="17"/>
  <c r="K67" i="17"/>
  <c r="L67" i="17" s="1"/>
  <c r="K115" i="17"/>
  <c r="K79" i="17"/>
  <c r="K82" i="17" s="1"/>
  <c r="K91" i="17"/>
  <c r="K151" i="17"/>
  <c r="K154" i="17" s="1"/>
  <c r="K43" i="17"/>
  <c r="K46" i="17" s="1"/>
  <c r="K19" i="17"/>
  <c r="L19" i="17" s="1"/>
  <c r="K103" i="17"/>
  <c r="L103" i="17" s="1"/>
  <c r="K31" i="17"/>
  <c r="L31" i="17" s="1"/>
  <c r="K55" i="17"/>
  <c r="K58" i="17" s="1"/>
  <c r="D154" i="17"/>
  <c r="E151" i="17"/>
  <c r="AP28" i="11"/>
  <c r="C115" i="17" s="1"/>
  <c r="D115" i="17" s="1"/>
  <c r="AU12" i="11"/>
  <c r="AU32" i="11"/>
  <c r="AP15" i="11"/>
  <c r="C103" i="17" s="1"/>
  <c r="D103" i="17" s="1"/>
  <c r="AQ41" i="11"/>
  <c r="C128" i="17" s="1"/>
  <c r="D128" i="17" s="1"/>
  <c r="E128" i="17" s="1"/>
  <c r="F128" i="17" s="1"/>
  <c r="G128" i="17" s="1"/>
  <c r="H128" i="17" s="1"/>
  <c r="AU36" i="11"/>
  <c r="AU10" i="11"/>
  <c r="AP41" i="11"/>
  <c r="C127" i="17" s="1"/>
  <c r="D127" i="17" s="1"/>
  <c r="AQ28" i="11"/>
  <c r="C116" i="17" s="1"/>
  <c r="D116" i="17" s="1"/>
  <c r="E116" i="17" s="1"/>
  <c r="F116" i="17" s="1"/>
  <c r="G116" i="17" s="1"/>
  <c r="H116" i="17" s="1"/>
  <c r="AU34" i="11"/>
  <c r="AU28" i="11"/>
  <c r="C118" i="17" s="1"/>
  <c r="Y15" i="11"/>
  <c r="C67" i="17" s="1"/>
  <c r="D67" i="17" s="1"/>
  <c r="E67" i="17" s="1"/>
  <c r="Z28" i="11"/>
  <c r="C80" i="17" s="1"/>
  <c r="D80" i="17" s="1"/>
  <c r="E80" i="17" s="1"/>
  <c r="F80" i="17" s="1"/>
  <c r="G80" i="17" s="1"/>
  <c r="H80" i="17" s="1"/>
  <c r="Y41" i="11"/>
  <c r="C91" i="17" s="1"/>
  <c r="D91" i="17" s="1"/>
  <c r="AD33" i="11"/>
  <c r="Y28" i="11"/>
  <c r="C79" i="17" s="1"/>
  <c r="D79" i="17" s="1"/>
  <c r="Z41" i="11"/>
  <c r="C92" i="17" s="1"/>
  <c r="D92" i="17" s="1"/>
  <c r="E92" i="17" s="1"/>
  <c r="F92" i="17" s="1"/>
  <c r="G92" i="17" s="1"/>
  <c r="H92" i="17" s="1"/>
  <c r="AD15" i="11"/>
  <c r="C70" i="17" s="1"/>
  <c r="AD28" i="11"/>
  <c r="C82" i="17" s="1"/>
  <c r="I13" i="15"/>
  <c r="H5" i="15"/>
  <c r="I5" i="15" s="1"/>
  <c r="H6" i="15"/>
  <c r="I6" i="15" s="1"/>
  <c r="H7" i="15"/>
  <c r="I7" i="15" s="1"/>
  <c r="H8" i="15"/>
  <c r="I8" i="15" s="1"/>
  <c r="H4" i="15"/>
  <c r="I4" i="15" s="1"/>
  <c r="D106" i="17" l="1"/>
  <c r="D70" i="17"/>
  <c r="E103" i="17"/>
  <c r="F103" i="17" s="1"/>
  <c r="D118" i="17"/>
  <c r="E115" i="17"/>
  <c r="F115" i="17" s="1"/>
  <c r="G115" i="17" s="1"/>
  <c r="D94" i="17"/>
  <c r="D130" i="17"/>
  <c r="E127" i="17"/>
  <c r="F67" i="17"/>
  <c r="G67" i="17" s="1"/>
  <c r="D82" i="17"/>
  <c r="AU15" i="11"/>
  <c r="C106" i="17" s="1"/>
  <c r="E79" i="17"/>
  <c r="F79" i="17" s="1"/>
  <c r="G79" i="17" s="1"/>
  <c r="E91" i="17"/>
  <c r="F91" i="17" s="1"/>
  <c r="G91" i="17" s="1"/>
  <c r="M139" i="17"/>
  <c r="L142" i="17"/>
  <c r="K70" i="17"/>
  <c r="L127" i="17"/>
  <c r="K130" i="17"/>
  <c r="G139" i="17"/>
  <c r="K106" i="17"/>
  <c r="L79" i="17"/>
  <c r="L82" i="17" s="1"/>
  <c r="L115" i="17"/>
  <c r="K118" i="17"/>
  <c r="L91" i="17"/>
  <c r="K94" i="17"/>
  <c r="K22" i="17"/>
  <c r="L151" i="17"/>
  <c r="M151" i="17" s="1"/>
  <c r="L55" i="17"/>
  <c r="M55" i="17" s="1"/>
  <c r="L43" i="17"/>
  <c r="M43" i="17" s="1"/>
  <c r="K34" i="17"/>
  <c r="L70" i="17"/>
  <c r="M67" i="17"/>
  <c r="M103" i="17"/>
  <c r="L106" i="17"/>
  <c r="L34" i="17"/>
  <c r="M31" i="17"/>
  <c r="F151" i="17"/>
  <c r="L22" i="17"/>
  <c r="M19" i="17"/>
  <c r="AD41" i="11"/>
  <c r="C94" i="17" s="1"/>
  <c r="AU41" i="11"/>
  <c r="C130" i="17" s="1"/>
  <c r="G15" i="15"/>
  <c r="H15" i="15"/>
  <c r="G9" i="15"/>
  <c r="H9" i="15"/>
  <c r="I14" i="13"/>
  <c r="G17" i="13"/>
  <c r="H17" i="13"/>
  <c r="H6" i="13"/>
  <c r="H10" i="13" s="1"/>
  <c r="G10" i="13"/>
  <c r="I6" i="13" l="1"/>
  <c r="F127" i="17"/>
  <c r="M127" i="17"/>
  <c r="L130" i="17"/>
  <c r="M142" i="17"/>
  <c r="N139" i="17"/>
  <c r="H139" i="17"/>
  <c r="M79" i="17"/>
  <c r="N79" i="17" s="1"/>
  <c r="L58" i="17"/>
  <c r="L46" i="17"/>
  <c r="L154" i="17"/>
  <c r="M115" i="17"/>
  <c r="L118" i="17"/>
  <c r="H115" i="17"/>
  <c r="M91" i="17"/>
  <c r="L94" i="17"/>
  <c r="H91" i="17"/>
  <c r="H79" i="17"/>
  <c r="M58" i="17"/>
  <c r="N55" i="17"/>
  <c r="N43" i="17"/>
  <c r="M46" i="17"/>
  <c r="M34" i="17"/>
  <c r="N31" i="17"/>
  <c r="H67" i="17"/>
  <c r="N67" i="17"/>
  <c r="M70" i="17"/>
  <c r="G151" i="17"/>
  <c r="M154" i="17"/>
  <c r="N151" i="17"/>
  <c r="G103" i="17"/>
  <c r="N19" i="17"/>
  <c r="M22" i="17"/>
  <c r="M106" i="17"/>
  <c r="N103" i="17"/>
  <c r="I23" i="16"/>
  <c r="I24" i="16"/>
  <c r="I25" i="16"/>
  <c r="I26" i="16"/>
  <c r="I27" i="16"/>
  <c r="I28" i="16"/>
  <c r="I29" i="16"/>
  <c r="I30" i="16"/>
  <c r="I31" i="16"/>
  <c r="I32" i="16"/>
  <c r="I33" i="16"/>
  <c r="G127" i="17" l="1"/>
  <c r="M82" i="17"/>
  <c r="O139" i="17"/>
  <c r="O142" i="17" s="1"/>
  <c r="N142" i="17"/>
  <c r="M130" i="17"/>
  <c r="N127" i="17"/>
  <c r="M118" i="17"/>
  <c r="N115" i="17"/>
  <c r="M94" i="17"/>
  <c r="N91" i="17"/>
  <c r="O79" i="17"/>
  <c r="O82" i="17" s="1"/>
  <c r="N82" i="17"/>
  <c r="H103" i="17"/>
  <c r="O151" i="17"/>
  <c r="O154" i="17" s="1"/>
  <c r="N154" i="17"/>
  <c r="N70" i="17"/>
  <c r="O67" i="17"/>
  <c r="O70" i="17" s="1"/>
  <c r="N34" i="17"/>
  <c r="O31" i="17"/>
  <c r="O34" i="17" s="1"/>
  <c r="N46" i="17"/>
  <c r="O43" i="17"/>
  <c r="O46" i="17" s="1"/>
  <c r="O103" i="17"/>
  <c r="O106" i="17" s="1"/>
  <c r="N106" i="17"/>
  <c r="N58" i="17"/>
  <c r="O55" i="17"/>
  <c r="O58" i="17" s="1"/>
  <c r="N22" i="17"/>
  <c r="O19" i="17"/>
  <c r="O22" i="17" s="1"/>
  <c r="H151" i="17"/>
  <c r="D73" i="16"/>
  <c r="H127" i="17" l="1"/>
  <c r="O127" i="17"/>
  <c r="O130" i="17" s="1"/>
  <c r="N130" i="17"/>
  <c r="O115" i="17"/>
  <c r="O118" i="17" s="1"/>
  <c r="N118" i="17"/>
  <c r="O91" i="17"/>
  <c r="O94" i="17" s="1"/>
  <c r="N94" i="17"/>
  <c r="F17" i="13"/>
  <c r="E17" i="13"/>
  <c r="D17" i="13"/>
  <c r="F9" i="15"/>
  <c r="E9" i="15"/>
  <c r="D9" i="15"/>
  <c r="F8" i="11" l="1"/>
  <c r="F9" i="11"/>
  <c r="F10" i="11"/>
  <c r="F11" i="11"/>
  <c r="F12" i="11"/>
  <c r="F33" i="11"/>
  <c r="F34" i="11"/>
  <c r="F35" i="11"/>
  <c r="F36" i="11"/>
  <c r="F37" i="11"/>
  <c r="F32" i="11"/>
  <c r="F20" i="11"/>
  <c r="F21" i="11"/>
  <c r="F22" i="11"/>
  <c r="F23" i="11"/>
  <c r="F24" i="11"/>
  <c r="F19" i="11"/>
  <c r="M22" i="11" l="1"/>
  <c r="M34" i="11"/>
  <c r="M23" i="11"/>
  <c r="M24" i="11"/>
  <c r="M9" i="11"/>
  <c r="M37" i="11"/>
  <c r="M10" i="11"/>
  <c r="M36" i="11"/>
  <c r="M11" i="11"/>
  <c r="M20" i="11"/>
  <c r="M8" i="11"/>
  <c r="M21" i="11"/>
  <c r="M35" i="11"/>
  <c r="M12" i="11"/>
  <c r="M32" i="11"/>
  <c r="H41" i="11"/>
  <c r="C43" i="17" s="1"/>
  <c r="D43" i="17" s="1"/>
  <c r="M19" i="11"/>
  <c r="H28" i="11"/>
  <c r="C31" i="17" s="1"/>
  <c r="D31" i="17" s="1"/>
  <c r="M33" i="11"/>
  <c r="I28" i="11"/>
  <c r="C32" i="17" s="1"/>
  <c r="D32" i="17" s="1"/>
  <c r="E32" i="17" s="1"/>
  <c r="F32" i="17" s="1"/>
  <c r="G32" i="17" s="1"/>
  <c r="H32" i="17" s="1"/>
  <c r="I41" i="11"/>
  <c r="C44" i="17" s="1"/>
  <c r="D44" i="17" s="1"/>
  <c r="E44" i="17" s="1"/>
  <c r="F44" i="17" s="1"/>
  <c r="G44" i="17" s="1"/>
  <c r="H44" i="17" s="1"/>
  <c r="F46" i="11"/>
  <c r="F47" i="11"/>
  <c r="F48" i="11"/>
  <c r="F49" i="11"/>
  <c r="F50" i="11"/>
  <c r="F45" i="11"/>
  <c r="F7" i="11"/>
  <c r="D34" i="17" l="1"/>
  <c r="E31" i="17"/>
  <c r="E43" i="17"/>
  <c r="D46" i="17"/>
  <c r="I15" i="11"/>
  <c r="C20" i="17" s="1"/>
  <c r="D20" i="17" s="1"/>
  <c r="E20" i="17" s="1"/>
  <c r="M28" i="11"/>
  <c r="C34" i="17" s="1"/>
  <c r="M41" i="11"/>
  <c r="C46" i="17" s="1"/>
  <c r="F54" i="11"/>
  <c r="F41" i="11"/>
  <c r="F28" i="11"/>
  <c r="F15" i="11"/>
  <c r="F20" i="17" l="1"/>
  <c r="F31" i="17"/>
  <c r="F43" i="17"/>
  <c r="M48" i="11"/>
  <c r="M46" i="11"/>
  <c r="M45" i="11"/>
  <c r="H54" i="11"/>
  <c r="C55" i="17" s="1"/>
  <c r="D55" i="17" s="1"/>
  <c r="H15" i="11"/>
  <c r="C19" i="17" s="1"/>
  <c r="D19" i="17" s="1"/>
  <c r="M7" i="11"/>
  <c r="I54" i="11"/>
  <c r="C56" i="17" s="1"/>
  <c r="D56" i="17" s="1"/>
  <c r="M49" i="11"/>
  <c r="M50" i="11"/>
  <c r="M47" i="11"/>
  <c r="D9" i="17" l="1"/>
  <c r="D49" i="16" s="1"/>
  <c r="E56" i="17"/>
  <c r="F56" i="17" s="1"/>
  <c r="G56" i="17" s="1"/>
  <c r="H56" i="17" s="1"/>
  <c r="D8" i="17"/>
  <c r="D48" i="16" s="1"/>
  <c r="E19" i="17"/>
  <c r="D22" i="17"/>
  <c r="E55" i="17"/>
  <c r="D58" i="17"/>
  <c r="G43" i="17"/>
  <c r="G20" i="17"/>
  <c r="G31" i="17"/>
  <c r="M54" i="11"/>
  <c r="C58" i="17" s="1"/>
  <c r="M15" i="11"/>
  <c r="C22" i="17" s="1"/>
  <c r="F15" i="15"/>
  <c r="E15" i="15"/>
  <c r="D15" i="15"/>
  <c r="E8" i="17" l="1"/>
  <c r="E48" i="16" s="1"/>
  <c r="D11" i="17"/>
  <c r="H43" i="17"/>
  <c r="H20" i="17"/>
  <c r="E22" i="17"/>
  <c r="F19" i="17"/>
  <c r="H31" i="17"/>
  <c r="F55" i="17"/>
  <c r="I15" i="15"/>
  <c r="G65" i="8"/>
  <c r="F65" i="8"/>
  <c r="E65" i="8"/>
  <c r="I22" i="16"/>
  <c r="I34" i="16" s="1"/>
  <c r="F10" i="13"/>
  <c r="E10" i="13"/>
  <c r="D10" i="13"/>
  <c r="F8" i="17" l="1"/>
  <c r="F48" i="16" s="1"/>
  <c r="D51" i="16"/>
  <c r="G55" i="17"/>
  <c r="F22" i="17"/>
  <c r="G19" i="17"/>
  <c r="D65" i="8"/>
  <c r="I10" i="13"/>
  <c r="I17" i="13"/>
  <c r="C65" i="8"/>
  <c r="C49" i="8" l="1"/>
  <c r="G8" i="17"/>
  <c r="G48" i="16" s="1"/>
  <c r="H19" i="17"/>
  <c r="G22" i="17"/>
  <c r="H55" i="17"/>
  <c r="I9" i="15"/>
  <c r="D3" i="9"/>
  <c r="H8" i="17" l="1"/>
  <c r="H48" i="16" s="1"/>
  <c r="I48" i="16" s="1"/>
  <c r="H22" i="17"/>
  <c r="H65" i="8" l="1"/>
  <c r="F10" i="17" l="1"/>
  <c r="F50" i="16" s="1"/>
  <c r="H10" i="17"/>
  <c r="H50" i="16" s="1"/>
  <c r="E10" i="17"/>
  <c r="E50" i="16" s="1"/>
  <c r="G10" i="17"/>
  <c r="G50" i="16" s="1"/>
  <c r="I50" i="16" l="1"/>
  <c r="H130" i="17" l="1"/>
  <c r="G142" i="17"/>
  <c r="H118" i="17"/>
  <c r="H94" i="17"/>
  <c r="G82" i="17"/>
  <c r="G154" i="17"/>
  <c r="F106" i="17"/>
  <c r="F70" i="17"/>
  <c r="E58" i="17"/>
  <c r="G46" i="17"/>
  <c r="F130" i="17"/>
  <c r="H106" i="17"/>
  <c r="G130" i="17"/>
  <c r="H142" i="17"/>
  <c r="G118" i="17"/>
  <c r="G94" i="17"/>
  <c r="F82" i="17"/>
  <c r="F154" i="17"/>
  <c r="E106" i="17"/>
  <c r="E70" i="17"/>
  <c r="H58" i="17"/>
  <c r="F46" i="17"/>
  <c r="E142" i="17"/>
  <c r="F118" i="17"/>
  <c r="F94" i="17"/>
  <c r="E82" i="17"/>
  <c r="E154" i="17"/>
  <c r="H70" i="17"/>
  <c r="G58" i="17"/>
  <c r="E46" i="17"/>
  <c r="H46" i="17"/>
  <c r="F142" i="17"/>
  <c r="G70" i="17"/>
  <c r="E130" i="17"/>
  <c r="E118" i="17"/>
  <c r="E94" i="17"/>
  <c r="H82" i="17"/>
  <c r="H154" i="17"/>
  <c r="G106" i="17"/>
  <c r="F58" i="17"/>
  <c r="F9" i="17" l="1"/>
  <c r="F49" i="16" s="1"/>
  <c r="F34" i="17"/>
  <c r="F11" i="17" s="1"/>
  <c r="E9" i="17"/>
  <c r="E49" i="16" s="1"/>
  <c r="E34" i="17"/>
  <c r="E11" i="17" s="1"/>
  <c r="G9" i="17"/>
  <c r="G49" i="16" s="1"/>
  <c r="G34" i="17"/>
  <c r="G11" i="17" s="1"/>
  <c r="H9" i="17"/>
  <c r="H49" i="16" s="1"/>
  <c r="H34" i="17"/>
  <c r="H11" i="17" s="1"/>
  <c r="F51" i="16" l="1"/>
  <c r="G51" i="16"/>
  <c r="E51" i="16"/>
  <c r="I49" i="16"/>
  <c r="D49" i="8" l="1"/>
  <c r="F49" i="8"/>
  <c r="E49" i="8"/>
  <c r="H51" i="16"/>
  <c r="G49" i="8" l="1"/>
  <c r="I51" i="16"/>
  <c r="H49" i="8" l="1"/>
  <c r="E3" i="17" l="1"/>
  <c r="N48" i="11"/>
  <c r="AV37" i="11"/>
  <c r="AV33" i="11"/>
  <c r="AE35" i="11"/>
  <c r="N37" i="11"/>
  <c r="N33" i="11"/>
  <c r="AV22" i="11"/>
  <c r="AE24" i="11"/>
  <c r="AE20" i="11"/>
  <c r="N22" i="11"/>
  <c r="CD7" i="11"/>
  <c r="AV10" i="11"/>
  <c r="AE12" i="11"/>
  <c r="AE8" i="11"/>
  <c r="N10" i="11"/>
  <c r="H3" i="17"/>
  <c r="D3" i="17"/>
  <c r="N49" i="11"/>
  <c r="N45" i="11"/>
  <c r="AV34" i="11"/>
  <c r="AE36" i="11"/>
  <c r="AE32" i="11"/>
  <c r="N34" i="11"/>
  <c r="AV23" i="11"/>
  <c r="AV19" i="11"/>
  <c r="AE21" i="11"/>
  <c r="N23" i="11"/>
  <c r="N46" i="11"/>
  <c r="AE37" i="11"/>
  <c r="N35" i="11"/>
  <c r="AV20" i="11"/>
  <c r="N24" i="11"/>
  <c r="N19" i="11"/>
  <c r="AV11" i="11"/>
  <c r="AE10" i="11"/>
  <c r="N9" i="11"/>
  <c r="N7" i="11"/>
  <c r="AV36" i="11"/>
  <c r="AE34" i="11"/>
  <c r="N32" i="11"/>
  <c r="AE23" i="11"/>
  <c r="N21" i="11"/>
  <c r="AV9" i="11"/>
  <c r="AV7" i="11"/>
  <c r="N12" i="11"/>
  <c r="G3" i="17"/>
  <c r="N50" i="11"/>
  <c r="AV35" i="11"/>
  <c r="AE33" i="11"/>
  <c r="AV24" i="11"/>
  <c r="AE22" i="11"/>
  <c r="N20" i="11"/>
  <c r="BM7" i="11"/>
  <c r="AV12" i="11"/>
  <c r="AE11" i="11"/>
  <c r="AE9" i="11"/>
  <c r="N8" i="11"/>
  <c r="F3" i="17"/>
  <c r="N47" i="11"/>
  <c r="AV32" i="11"/>
  <c r="N36" i="11"/>
  <c r="AV21" i="11"/>
  <c r="AE19" i="11"/>
  <c r="AV8" i="11"/>
  <c r="AE7" i="11"/>
  <c r="N11" i="11"/>
  <c r="G35" i="17" l="1"/>
  <c r="G107" i="17"/>
  <c r="G47" i="17"/>
  <c r="G71" i="17"/>
  <c r="N3" i="17"/>
  <c r="G59" i="17"/>
  <c r="G155" i="17"/>
  <c r="G95" i="17"/>
  <c r="G131" i="17"/>
  <c r="G119" i="17"/>
  <c r="G83" i="17"/>
  <c r="G143" i="17"/>
  <c r="G23" i="17"/>
  <c r="AE41" i="11"/>
  <c r="C95" i="17" s="1"/>
  <c r="AE15" i="11"/>
  <c r="C71" i="17" s="1"/>
  <c r="N15" i="11"/>
  <c r="C23" i="17" s="1"/>
  <c r="N28" i="11"/>
  <c r="C35" i="17" s="1"/>
  <c r="AV28" i="11"/>
  <c r="C119" i="17" s="1"/>
  <c r="D119" i="17"/>
  <c r="D35" i="17"/>
  <c r="D59" i="17"/>
  <c r="D71" i="17"/>
  <c r="D131" i="17"/>
  <c r="D47" i="17"/>
  <c r="K3" i="17"/>
  <c r="D107" i="17"/>
  <c r="D83" i="17"/>
  <c r="D155" i="17"/>
  <c r="D95" i="17"/>
  <c r="D23" i="17"/>
  <c r="D143" i="17"/>
  <c r="AE28" i="11"/>
  <c r="C83" i="17" s="1"/>
  <c r="N54" i="11"/>
  <c r="C59" i="17" s="1"/>
  <c r="CD8" i="11"/>
  <c r="C155" i="17" s="1"/>
  <c r="F47" i="17"/>
  <c r="F143" i="17"/>
  <c r="F107" i="17"/>
  <c r="F119" i="17"/>
  <c r="F59" i="17"/>
  <c r="F83" i="17"/>
  <c r="F95" i="17"/>
  <c r="M3" i="17"/>
  <c r="F155" i="17"/>
  <c r="F71" i="17"/>
  <c r="F35" i="17"/>
  <c r="F131" i="17"/>
  <c r="F23" i="17"/>
  <c r="BM8" i="11"/>
  <c r="C143" i="17" s="1"/>
  <c r="AV41" i="11"/>
  <c r="C131" i="17" s="1"/>
  <c r="AV15" i="11"/>
  <c r="C107" i="17" s="1"/>
  <c r="N41" i="11"/>
  <c r="C47" i="17" s="1"/>
  <c r="H131" i="17"/>
  <c r="H47" i="17"/>
  <c r="H143" i="17"/>
  <c r="H23" i="17"/>
  <c r="H71" i="17"/>
  <c r="H95" i="17"/>
  <c r="H119" i="17"/>
  <c r="H107" i="17"/>
  <c r="H35" i="17"/>
  <c r="H83" i="17"/>
  <c r="H155" i="17"/>
  <c r="H59" i="17"/>
  <c r="O3" i="17"/>
  <c r="E59" i="17"/>
  <c r="E131" i="17"/>
  <c r="E35" i="17"/>
  <c r="E47" i="17"/>
  <c r="E155" i="17"/>
  <c r="E143" i="17"/>
  <c r="L3" i="17"/>
  <c r="E119" i="17"/>
  <c r="E95" i="17"/>
  <c r="E83" i="17"/>
  <c r="E107" i="17"/>
  <c r="E23" i="17"/>
  <c r="E71" i="17"/>
  <c r="L119" i="17" l="1"/>
  <c r="L83" i="17"/>
  <c r="L143" i="17"/>
  <c r="L95" i="17"/>
  <c r="L71" i="17"/>
  <c r="L155" i="17"/>
  <c r="L131" i="17"/>
  <c r="L35" i="17"/>
  <c r="L107" i="17"/>
  <c r="L59" i="17"/>
  <c r="L23" i="17"/>
  <c r="L47" i="17"/>
  <c r="F12" i="17"/>
  <c r="M83" i="17"/>
  <c r="M35" i="17"/>
  <c r="M107" i="17"/>
  <c r="M59" i="17"/>
  <c r="M95" i="17"/>
  <c r="M143" i="17"/>
  <c r="M131" i="17"/>
  <c r="M47" i="17"/>
  <c r="M155" i="17"/>
  <c r="M119" i="17"/>
  <c r="M71" i="17"/>
  <c r="M23" i="17"/>
  <c r="D12" i="17"/>
  <c r="E12" i="17"/>
  <c r="O35" i="17"/>
  <c r="O131" i="17"/>
  <c r="O119" i="17"/>
  <c r="O95" i="17"/>
  <c r="O107" i="17"/>
  <c r="O23" i="17"/>
  <c r="O83" i="17"/>
  <c r="O59" i="17"/>
  <c r="O155" i="17"/>
  <c r="O47" i="17"/>
  <c r="O71" i="17"/>
  <c r="O143" i="17"/>
  <c r="H12" i="17"/>
  <c r="K119" i="17"/>
  <c r="K23" i="17"/>
  <c r="K143" i="17"/>
  <c r="K83" i="17"/>
  <c r="K59" i="17"/>
  <c r="K35" i="17"/>
  <c r="K131" i="17"/>
  <c r="K47" i="17"/>
  <c r="K71" i="17"/>
  <c r="K155" i="17"/>
  <c r="K95" i="17"/>
  <c r="K107" i="17"/>
  <c r="G12" i="17"/>
  <c r="N143" i="17"/>
  <c r="N71" i="17"/>
  <c r="N83" i="17"/>
  <c r="N95" i="17"/>
  <c r="N131" i="17"/>
  <c r="N47" i="17"/>
  <c r="N23" i="17"/>
  <c r="N107" i="17"/>
  <c r="N35" i="17"/>
  <c r="N119" i="17"/>
  <c r="N155" i="17"/>
  <c r="N59" i="17"/>
  <c r="H52" i="16" l="1"/>
  <c r="F52" i="16"/>
  <c r="G52" i="16"/>
  <c r="D52" i="16"/>
  <c r="E52" i="16"/>
  <c r="I52" i="16" l="1"/>
  <c r="H4" i="17" l="1"/>
  <c r="D4" i="17"/>
  <c r="O49" i="11"/>
  <c r="O45" i="11"/>
  <c r="AW34" i="11"/>
  <c r="AF36" i="11"/>
  <c r="AF32" i="11"/>
  <c r="O34" i="11"/>
  <c r="AW23" i="11"/>
  <c r="AW19" i="11"/>
  <c r="AF21" i="11"/>
  <c r="O23" i="11"/>
  <c r="O19" i="11"/>
  <c r="BN7" i="11"/>
  <c r="AW11" i="11"/>
  <c r="AW7" i="11"/>
  <c r="AF9" i="11"/>
  <c r="O11" i="11"/>
  <c r="O7" i="11"/>
  <c r="G4" i="17"/>
  <c r="O50" i="11"/>
  <c r="O46" i="11"/>
  <c r="AW35" i="11"/>
  <c r="AF37" i="11"/>
  <c r="AF33" i="11"/>
  <c r="O35" i="11"/>
  <c r="AW24" i="11"/>
  <c r="AW20" i="11"/>
  <c r="AF22" i="11"/>
  <c r="O24" i="11"/>
  <c r="O20" i="11"/>
  <c r="F4" i="17"/>
  <c r="AW36" i="11"/>
  <c r="AF34" i="11"/>
  <c r="O32" i="11"/>
  <c r="AF23" i="11"/>
  <c r="O21" i="11"/>
  <c r="AW9" i="11"/>
  <c r="AF8" i="11"/>
  <c r="O12" i="11"/>
  <c r="E4" i="17"/>
  <c r="O48" i="11"/>
  <c r="AW33" i="11"/>
  <c r="O37" i="11"/>
  <c r="AW22" i="11"/>
  <c r="AF20" i="11"/>
  <c r="AW12" i="11"/>
  <c r="AF11" i="11"/>
  <c r="O10" i="11"/>
  <c r="O8" i="11"/>
  <c r="O47" i="11"/>
  <c r="AW32" i="11"/>
  <c r="O36" i="11"/>
  <c r="AW21" i="11"/>
  <c r="AF19" i="11"/>
  <c r="CE7" i="11"/>
  <c r="AW10" i="11"/>
  <c r="AW8" i="11"/>
  <c r="AF7" i="11"/>
  <c r="AW37" i="11"/>
  <c r="AF35" i="11"/>
  <c r="O33" i="11"/>
  <c r="AF24" i="11"/>
  <c r="O22" i="11"/>
  <c r="AF12" i="11"/>
  <c r="AF10" i="11"/>
  <c r="O9" i="11"/>
  <c r="AG12" i="11" l="1"/>
  <c r="AH12" i="11" s="1"/>
  <c r="AG35" i="11"/>
  <c r="AH35" i="11" s="1"/>
  <c r="AX10" i="11"/>
  <c r="AY10" i="11" s="1"/>
  <c r="P36" i="11"/>
  <c r="Q36" i="11" s="1"/>
  <c r="P10" i="11"/>
  <c r="Q10" i="11" s="1"/>
  <c r="AX22" i="11"/>
  <c r="AY22" i="11" s="1"/>
  <c r="L4" i="17"/>
  <c r="E24" i="17"/>
  <c r="E60" i="17"/>
  <c r="E61" i="17" s="1"/>
  <c r="E62" i="17" s="1"/>
  <c r="E64" i="17" s="1"/>
  <c r="E9" i="16" s="1"/>
  <c r="E48" i="17"/>
  <c r="E49" i="17" s="1"/>
  <c r="E50" i="17" s="1"/>
  <c r="E52" i="17" s="1"/>
  <c r="E8" i="16" s="1"/>
  <c r="E156" i="17"/>
  <c r="E157" i="17" s="1"/>
  <c r="E158" i="17" s="1"/>
  <c r="E160" i="17" s="1"/>
  <c r="E17" i="16" s="1"/>
  <c r="E108" i="17"/>
  <c r="E109" i="17" s="1"/>
  <c r="E110" i="17" s="1"/>
  <c r="E112" i="17" s="1"/>
  <c r="E13" i="16" s="1"/>
  <c r="E84" i="17"/>
  <c r="E85" i="17" s="1"/>
  <c r="E86" i="17" s="1"/>
  <c r="E88" i="17" s="1"/>
  <c r="E11" i="16" s="1"/>
  <c r="E132" i="17"/>
  <c r="E133" i="17" s="1"/>
  <c r="E134" i="17" s="1"/>
  <c r="E136" i="17" s="1"/>
  <c r="E15" i="16" s="1"/>
  <c r="E144" i="17"/>
  <c r="E145" i="17" s="1"/>
  <c r="E146" i="17" s="1"/>
  <c r="E148" i="17" s="1"/>
  <c r="E16" i="16" s="1"/>
  <c r="E72" i="17"/>
  <c r="E73" i="17" s="1"/>
  <c r="E74" i="17" s="1"/>
  <c r="E76" i="17" s="1"/>
  <c r="E10" i="16" s="1"/>
  <c r="E120" i="17"/>
  <c r="E121" i="17" s="1"/>
  <c r="E122" i="17" s="1"/>
  <c r="E124" i="17" s="1"/>
  <c r="E14" i="16" s="1"/>
  <c r="E96" i="17"/>
  <c r="E97" i="17" s="1"/>
  <c r="E98" i="17" s="1"/>
  <c r="E100" i="17" s="1"/>
  <c r="E12" i="16" s="1"/>
  <c r="E36" i="17"/>
  <c r="P21" i="11"/>
  <c r="Q21" i="11" s="1"/>
  <c r="AX36" i="11"/>
  <c r="AY36" i="11" s="1"/>
  <c r="AG22" i="11"/>
  <c r="AH22" i="11" s="1"/>
  <c r="AG33" i="11"/>
  <c r="AH33" i="11" s="1"/>
  <c r="P50" i="11"/>
  <c r="Q50" i="11" s="1"/>
  <c r="AG9" i="11"/>
  <c r="AH9" i="11" s="1"/>
  <c r="O28" i="11"/>
  <c r="C36" i="17" s="1"/>
  <c r="P19" i="11"/>
  <c r="Q19" i="11" s="1"/>
  <c r="AX23" i="11"/>
  <c r="AY23" i="11" s="1"/>
  <c r="AX34" i="11"/>
  <c r="AY34" i="11" s="1"/>
  <c r="O4" i="17"/>
  <c r="H24" i="17"/>
  <c r="H72" i="17"/>
  <c r="H73" i="17" s="1"/>
  <c r="H74" i="17" s="1"/>
  <c r="H76" i="17" s="1"/>
  <c r="H10" i="16" s="1"/>
  <c r="H48" i="17"/>
  <c r="H49" i="17" s="1"/>
  <c r="H50" i="17" s="1"/>
  <c r="H52" i="17" s="1"/>
  <c r="H8" i="16" s="1"/>
  <c r="H132" i="17"/>
  <c r="H133" i="17" s="1"/>
  <c r="H134" i="17" s="1"/>
  <c r="H136" i="17" s="1"/>
  <c r="H15" i="16" s="1"/>
  <c r="H156" i="17"/>
  <c r="H157" i="17" s="1"/>
  <c r="H158" i="17" s="1"/>
  <c r="H160" i="17" s="1"/>
  <c r="H17" i="16" s="1"/>
  <c r="H120" i="17"/>
  <c r="H121" i="17" s="1"/>
  <c r="H122" i="17" s="1"/>
  <c r="H124" i="17" s="1"/>
  <c r="H14" i="16" s="1"/>
  <c r="H96" i="17"/>
  <c r="H97" i="17" s="1"/>
  <c r="H98" i="17" s="1"/>
  <c r="H100" i="17" s="1"/>
  <c r="H12" i="16" s="1"/>
  <c r="H108" i="17"/>
  <c r="H109" i="17" s="1"/>
  <c r="H110" i="17" s="1"/>
  <c r="H112" i="17" s="1"/>
  <c r="H13" i="16" s="1"/>
  <c r="H144" i="17"/>
  <c r="H145" i="17" s="1"/>
  <c r="H146" i="17" s="1"/>
  <c r="H148" i="17" s="1"/>
  <c r="H16" i="16" s="1"/>
  <c r="H84" i="17"/>
  <c r="H85" i="17" s="1"/>
  <c r="H86" i="17" s="1"/>
  <c r="H88" i="17" s="1"/>
  <c r="H11" i="16" s="1"/>
  <c r="H60" i="17"/>
  <c r="H61" i="17" s="1"/>
  <c r="H62" i="17" s="1"/>
  <c r="H64" i="17" s="1"/>
  <c r="H9" i="16" s="1"/>
  <c r="H36" i="17"/>
  <c r="H37" i="17" s="1"/>
  <c r="H38" i="17" s="1"/>
  <c r="H40" i="17" s="1"/>
  <c r="H7" i="16" s="1"/>
  <c r="P22" i="11"/>
  <c r="Q22" i="11" s="1"/>
  <c r="AX37" i="11"/>
  <c r="AY37" i="11" s="1"/>
  <c r="CE8" i="11"/>
  <c r="C156" i="17" s="1"/>
  <c r="CF7" i="11"/>
  <c r="CF8" i="11" s="1"/>
  <c r="C157" i="17" s="1"/>
  <c r="AW41" i="11"/>
  <c r="C132" i="17" s="1"/>
  <c r="AX32" i="11"/>
  <c r="AY32" i="11" s="1"/>
  <c r="AG11" i="11"/>
  <c r="AH11" i="11" s="1"/>
  <c r="P37" i="11"/>
  <c r="Q37" i="11" s="1"/>
  <c r="P12" i="11"/>
  <c r="Q12" i="11" s="1"/>
  <c r="AG23" i="11"/>
  <c r="AH23" i="11" s="1"/>
  <c r="M4" i="17"/>
  <c r="F24" i="17"/>
  <c r="F72" i="17"/>
  <c r="F73" i="17" s="1"/>
  <c r="F74" i="17" s="1"/>
  <c r="F76" i="17" s="1"/>
  <c r="F10" i="16" s="1"/>
  <c r="F84" i="17"/>
  <c r="F85" i="17" s="1"/>
  <c r="F86" i="17" s="1"/>
  <c r="F88" i="17" s="1"/>
  <c r="F11" i="16" s="1"/>
  <c r="F108" i="17"/>
  <c r="F109" i="17" s="1"/>
  <c r="F110" i="17" s="1"/>
  <c r="F112" i="17" s="1"/>
  <c r="F13" i="16" s="1"/>
  <c r="F96" i="17"/>
  <c r="F97" i="17" s="1"/>
  <c r="F98" i="17" s="1"/>
  <c r="F100" i="17" s="1"/>
  <c r="F12" i="16" s="1"/>
  <c r="F120" i="17"/>
  <c r="F121" i="17" s="1"/>
  <c r="F122" i="17" s="1"/>
  <c r="F124" i="17" s="1"/>
  <c r="F14" i="16" s="1"/>
  <c r="F48" i="17"/>
  <c r="F49" i="17" s="1"/>
  <c r="F50" i="17" s="1"/>
  <c r="F52" i="17" s="1"/>
  <c r="F8" i="16" s="1"/>
  <c r="F156" i="17"/>
  <c r="F157" i="17" s="1"/>
  <c r="F158" i="17" s="1"/>
  <c r="F160" i="17" s="1"/>
  <c r="F17" i="16" s="1"/>
  <c r="F144" i="17"/>
  <c r="F145" i="17" s="1"/>
  <c r="F146" i="17" s="1"/>
  <c r="F148" i="17" s="1"/>
  <c r="F16" i="16" s="1"/>
  <c r="F60" i="17"/>
  <c r="F61" i="17" s="1"/>
  <c r="F62" i="17" s="1"/>
  <c r="F64" i="17" s="1"/>
  <c r="F9" i="16" s="1"/>
  <c r="F132" i="17"/>
  <c r="F133" i="17" s="1"/>
  <c r="F134" i="17" s="1"/>
  <c r="F136" i="17" s="1"/>
  <c r="F15" i="16" s="1"/>
  <c r="F36" i="17"/>
  <c r="F37" i="17" s="1"/>
  <c r="F38" i="17" s="1"/>
  <c r="F40" i="17" s="1"/>
  <c r="F7" i="16" s="1"/>
  <c r="AX20" i="11"/>
  <c r="AY20" i="11" s="1"/>
  <c r="AG37" i="11"/>
  <c r="AH37" i="11" s="1"/>
  <c r="N4" i="17"/>
  <c r="G24" i="17"/>
  <c r="G25" i="17" s="1"/>
  <c r="G60" i="17"/>
  <c r="G61" i="17" s="1"/>
  <c r="G62" i="17" s="1"/>
  <c r="G64" i="17" s="1"/>
  <c r="G9" i="16" s="1"/>
  <c r="G48" i="17"/>
  <c r="G49" i="17" s="1"/>
  <c r="G50" i="17" s="1"/>
  <c r="G52" i="17" s="1"/>
  <c r="G8" i="16" s="1"/>
  <c r="G132" i="17"/>
  <c r="G133" i="17" s="1"/>
  <c r="G134" i="17" s="1"/>
  <c r="G136" i="17" s="1"/>
  <c r="G15" i="16" s="1"/>
  <c r="G156" i="17"/>
  <c r="G157" i="17" s="1"/>
  <c r="G158" i="17" s="1"/>
  <c r="G160" i="17" s="1"/>
  <c r="G17" i="16" s="1"/>
  <c r="G108" i="17"/>
  <c r="G109" i="17" s="1"/>
  <c r="G110" i="17" s="1"/>
  <c r="G112" i="17" s="1"/>
  <c r="G13" i="16" s="1"/>
  <c r="G120" i="17"/>
  <c r="G121" i="17" s="1"/>
  <c r="G122" i="17" s="1"/>
  <c r="G124" i="17" s="1"/>
  <c r="G14" i="16" s="1"/>
  <c r="G84" i="17"/>
  <c r="G85" i="17" s="1"/>
  <c r="G86" i="17" s="1"/>
  <c r="G88" i="17" s="1"/>
  <c r="G11" i="16" s="1"/>
  <c r="G72" i="17"/>
  <c r="G73" i="17" s="1"/>
  <c r="G74" i="17" s="1"/>
  <c r="G76" i="17" s="1"/>
  <c r="G10" i="16" s="1"/>
  <c r="G96" i="17"/>
  <c r="G97" i="17" s="1"/>
  <c r="G98" i="17" s="1"/>
  <c r="G100" i="17" s="1"/>
  <c r="G12" i="16" s="1"/>
  <c r="G144" i="17"/>
  <c r="G145" i="17" s="1"/>
  <c r="G146" i="17" s="1"/>
  <c r="G148" i="17" s="1"/>
  <c r="G16" i="16" s="1"/>
  <c r="G36" i="17"/>
  <c r="AW15" i="11"/>
  <c r="C108" i="17" s="1"/>
  <c r="AX7" i="11"/>
  <c r="AY7" i="11" s="1"/>
  <c r="P23" i="11"/>
  <c r="Q23" i="11" s="1"/>
  <c r="P34" i="11"/>
  <c r="Q34" i="11" s="1"/>
  <c r="O54" i="11"/>
  <c r="C60" i="17" s="1"/>
  <c r="P45" i="11"/>
  <c r="Q45" i="11" s="1"/>
  <c r="P9" i="11"/>
  <c r="Q9" i="11" s="1"/>
  <c r="AG24" i="11"/>
  <c r="AH24" i="11" s="1"/>
  <c r="AF15" i="11"/>
  <c r="C72" i="17" s="1"/>
  <c r="AG7" i="11"/>
  <c r="AF28" i="11"/>
  <c r="C84" i="17" s="1"/>
  <c r="AG19" i="11"/>
  <c r="AH19" i="11" s="1"/>
  <c r="P47" i="11"/>
  <c r="Q47" i="11" s="1"/>
  <c r="AX12" i="11"/>
  <c r="AY12" i="11" s="1"/>
  <c r="AX33" i="11"/>
  <c r="AY33" i="11" s="1"/>
  <c r="AG8" i="11"/>
  <c r="AH8" i="11" s="1"/>
  <c r="O41" i="11"/>
  <c r="C48" i="17" s="1"/>
  <c r="P32" i="11"/>
  <c r="Q32" i="11" s="1"/>
  <c r="P20" i="11"/>
  <c r="Q20" i="11" s="1"/>
  <c r="AX24" i="11"/>
  <c r="AY24" i="11" s="1"/>
  <c r="AX35" i="11"/>
  <c r="AY35" i="11" s="1"/>
  <c r="O15" i="11"/>
  <c r="C24" i="17" s="1"/>
  <c r="P7" i="11"/>
  <c r="AX11" i="11"/>
  <c r="AY11" i="11" s="1"/>
  <c r="AG21" i="11"/>
  <c r="AH21" i="11" s="1"/>
  <c r="AF41" i="11"/>
  <c r="C96" i="17" s="1"/>
  <c r="AG32" i="11"/>
  <c r="AH32" i="11" s="1"/>
  <c r="P49" i="11"/>
  <c r="Q49" i="11" s="1"/>
  <c r="AG10" i="11"/>
  <c r="AH10" i="11" s="1"/>
  <c r="P33" i="11"/>
  <c r="Q33" i="11" s="1"/>
  <c r="AX8" i="11"/>
  <c r="AY8" i="11" s="1"/>
  <c r="AX21" i="11"/>
  <c r="AY21" i="11" s="1"/>
  <c r="P8" i="11"/>
  <c r="Q8" i="11" s="1"/>
  <c r="AG20" i="11"/>
  <c r="AH20" i="11" s="1"/>
  <c r="P48" i="11"/>
  <c r="Q48" i="11" s="1"/>
  <c r="AX9" i="11"/>
  <c r="AY9" i="11" s="1"/>
  <c r="AG34" i="11"/>
  <c r="AH34" i="11" s="1"/>
  <c r="P24" i="11"/>
  <c r="Q24" i="11" s="1"/>
  <c r="P35" i="11"/>
  <c r="Q35" i="11" s="1"/>
  <c r="P46" i="11"/>
  <c r="Q46" i="11" s="1"/>
  <c r="P11" i="11"/>
  <c r="Q11" i="11" s="1"/>
  <c r="BN8" i="11"/>
  <c r="C144" i="17" s="1"/>
  <c r="BO7" i="11"/>
  <c r="BO8" i="11" s="1"/>
  <c r="C145" i="17" s="1"/>
  <c r="AW28" i="11"/>
  <c r="C120" i="17" s="1"/>
  <c r="AX19" i="11"/>
  <c r="AG36" i="11"/>
  <c r="AH36" i="11" s="1"/>
  <c r="K4" i="17"/>
  <c r="D156" i="17"/>
  <c r="D157" i="17" s="1"/>
  <c r="D158" i="17" s="1"/>
  <c r="D160" i="17" s="1"/>
  <c r="D17" i="16" s="1"/>
  <c r="D144" i="17"/>
  <c r="D145" i="17" s="1"/>
  <c r="D146" i="17" s="1"/>
  <c r="D148" i="17" s="1"/>
  <c r="D16" i="16" s="1"/>
  <c r="D108" i="17"/>
  <c r="D109" i="17" s="1"/>
  <c r="D110" i="17" s="1"/>
  <c r="D112" i="17" s="1"/>
  <c r="D13" i="16" s="1"/>
  <c r="D84" i="17"/>
  <c r="D85" i="17" s="1"/>
  <c r="D86" i="17" s="1"/>
  <c r="D88" i="17" s="1"/>
  <c r="D11" i="16" s="1"/>
  <c r="D132" i="17"/>
  <c r="D133" i="17" s="1"/>
  <c r="D134" i="17" s="1"/>
  <c r="D136" i="17" s="1"/>
  <c r="D15" i="16" s="1"/>
  <c r="D96" i="17"/>
  <c r="D97" i="17" s="1"/>
  <c r="D98" i="17" s="1"/>
  <c r="D100" i="17" s="1"/>
  <c r="D12" i="16" s="1"/>
  <c r="D72" i="17"/>
  <c r="D73" i="17" s="1"/>
  <c r="D74" i="17" s="1"/>
  <c r="D76" i="17" s="1"/>
  <c r="D10" i="16" s="1"/>
  <c r="D120" i="17"/>
  <c r="D121" i="17" s="1"/>
  <c r="D122" i="17" s="1"/>
  <c r="D124" i="17" s="1"/>
  <c r="D14" i="16" s="1"/>
  <c r="D36" i="17"/>
  <c r="D37" i="17" s="1"/>
  <c r="D38" i="17" s="1"/>
  <c r="D40" i="17" s="1"/>
  <c r="D7" i="16" s="1"/>
  <c r="D48" i="17"/>
  <c r="D49" i="17" s="1"/>
  <c r="D50" i="17" s="1"/>
  <c r="D52" i="17" s="1"/>
  <c r="D8" i="16" s="1"/>
  <c r="D60" i="17"/>
  <c r="D61" i="17" s="1"/>
  <c r="D62" i="17" s="1"/>
  <c r="D64" i="17" s="1"/>
  <c r="D9" i="16" s="1"/>
  <c r="D24" i="17"/>
  <c r="I14" i="16" l="1"/>
  <c r="I11" i="16"/>
  <c r="I10" i="16"/>
  <c r="AX28" i="11"/>
  <c r="C121" i="17" s="1"/>
  <c r="P15" i="11"/>
  <c r="C25" i="17" s="1"/>
  <c r="I9" i="16"/>
  <c r="AG15" i="11"/>
  <c r="C73" i="17" s="1"/>
  <c r="D13" i="17"/>
  <c r="D25" i="17"/>
  <c r="K60" i="17"/>
  <c r="K61" i="17" s="1"/>
  <c r="K62" i="17" s="1"/>
  <c r="K156" i="17"/>
  <c r="K157" i="17" s="1"/>
  <c r="K158" i="17" s="1"/>
  <c r="K144" i="17"/>
  <c r="K145" i="17" s="1"/>
  <c r="K146" i="17" s="1"/>
  <c r="K84" i="17"/>
  <c r="K85" i="17" s="1"/>
  <c r="K86" i="17" s="1"/>
  <c r="K48" i="17"/>
  <c r="K49" i="17" s="1"/>
  <c r="K50" i="17" s="1"/>
  <c r="K24" i="17"/>
  <c r="K25" i="17" s="1"/>
  <c r="K26" i="17" s="1"/>
  <c r="K120" i="17"/>
  <c r="K121" i="17" s="1"/>
  <c r="K122" i="17" s="1"/>
  <c r="K72" i="17"/>
  <c r="K73" i="17" s="1"/>
  <c r="K74" i="17" s="1"/>
  <c r="K36" i="17"/>
  <c r="K37" i="17" s="1"/>
  <c r="K38" i="17" s="1"/>
  <c r="K108" i="17"/>
  <c r="K109" i="17" s="1"/>
  <c r="K110" i="17" s="1"/>
  <c r="K96" i="17"/>
  <c r="K97" i="17" s="1"/>
  <c r="K98" i="17" s="1"/>
  <c r="K132" i="17"/>
  <c r="K133" i="17" s="1"/>
  <c r="K134" i="17" s="1"/>
  <c r="AH28" i="11"/>
  <c r="G13" i="17"/>
  <c r="G37" i="17"/>
  <c r="G38" i="17" s="1"/>
  <c r="G40" i="17" s="1"/>
  <c r="G7" i="16" s="1"/>
  <c r="N84" i="17"/>
  <c r="N85" i="17" s="1"/>
  <c r="N86" i="17" s="1"/>
  <c r="N24" i="17"/>
  <c r="N25" i="17" s="1"/>
  <c r="N26" i="17" s="1"/>
  <c r="N156" i="17"/>
  <c r="N157" i="17" s="1"/>
  <c r="N158" i="17" s="1"/>
  <c r="N144" i="17"/>
  <c r="N145" i="17" s="1"/>
  <c r="N146" i="17" s="1"/>
  <c r="N60" i="17"/>
  <c r="N61" i="17" s="1"/>
  <c r="N62" i="17" s="1"/>
  <c r="N108" i="17"/>
  <c r="N109" i="17" s="1"/>
  <c r="N110" i="17" s="1"/>
  <c r="N48" i="17"/>
  <c r="N49" i="17" s="1"/>
  <c r="N50" i="17" s="1"/>
  <c r="N72" i="17"/>
  <c r="N73" i="17" s="1"/>
  <c r="N74" i="17" s="1"/>
  <c r="N36" i="17"/>
  <c r="N37" i="17" s="1"/>
  <c r="N38" i="17" s="1"/>
  <c r="N132" i="17"/>
  <c r="N133" i="17" s="1"/>
  <c r="N134" i="17" s="1"/>
  <c r="N120" i="17"/>
  <c r="N121" i="17" s="1"/>
  <c r="N122" i="17" s="1"/>
  <c r="N96" i="17"/>
  <c r="N97" i="17" s="1"/>
  <c r="N98" i="17" s="1"/>
  <c r="F13" i="17"/>
  <c r="F25" i="17"/>
  <c r="O156" i="17"/>
  <c r="O157" i="17" s="1"/>
  <c r="O158" i="17" s="1"/>
  <c r="O144" i="17"/>
  <c r="O145" i="17" s="1"/>
  <c r="O146" i="17" s="1"/>
  <c r="O84" i="17"/>
  <c r="O85" i="17" s="1"/>
  <c r="O86" i="17" s="1"/>
  <c r="O48" i="17"/>
  <c r="O49" i="17" s="1"/>
  <c r="O50" i="17" s="1"/>
  <c r="O24" i="17"/>
  <c r="O25" i="17" s="1"/>
  <c r="O26" i="17" s="1"/>
  <c r="O36" i="17"/>
  <c r="O37" i="17" s="1"/>
  <c r="O38" i="17" s="1"/>
  <c r="O108" i="17"/>
  <c r="O109" i="17" s="1"/>
  <c r="O110" i="17" s="1"/>
  <c r="O60" i="17"/>
  <c r="O61" i="17" s="1"/>
  <c r="O62" i="17" s="1"/>
  <c r="O72" i="17"/>
  <c r="O73" i="17" s="1"/>
  <c r="O74" i="17" s="1"/>
  <c r="O96" i="17"/>
  <c r="O97" i="17" s="1"/>
  <c r="O98" i="17" s="1"/>
  <c r="O120" i="17"/>
  <c r="O121" i="17" s="1"/>
  <c r="O122" i="17" s="1"/>
  <c r="O132" i="17"/>
  <c r="O133" i="17" s="1"/>
  <c r="O134" i="17" s="1"/>
  <c r="E13" i="17"/>
  <c r="E37" i="17"/>
  <c r="E38" i="17" s="1"/>
  <c r="E40" i="17" s="1"/>
  <c r="E7" i="16" s="1"/>
  <c r="I7" i="16" s="1"/>
  <c r="L144" i="17"/>
  <c r="L145" i="17" s="1"/>
  <c r="L146" i="17" s="1"/>
  <c r="L24" i="17"/>
  <c r="L25" i="17" s="1"/>
  <c r="L26" i="17" s="1"/>
  <c r="L84" i="17"/>
  <c r="L85" i="17" s="1"/>
  <c r="L86" i="17" s="1"/>
  <c r="L36" i="17"/>
  <c r="L37" i="17" s="1"/>
  <c r="L38" i="17" s="1"/>
  <c r="L108" i="17"/>
  <c r="L109" i="17" s="1"/>
  <c r="L110" i="17" s="1"/>
  <c r="L72" i="17"/>
  <c r="L73" i="17" s="1"/>
  <c r="L74" i="17" s="1"/>
  <c r="L156" i="17"/>
  <c r="L157" i="17" s="1"/>
  <c r="L158" i="17" s="1"/>
  <c r="L60" i="17"/>
  <c r="L61" i="17" s="1"/>
  <c r="L62" i="17" s="1"/>
  <c r="L48" i="17"/>
  <c r="L49" i="17" s="1"/>
  <c r="L50" i="17" s="1"/>
  <c r="L96" i="17"/>
  <c r="L97" i="17" s="1"/>
  <c r="L98" i="17" s="1"/>
  <c r="L132" i="17"/>
  <c r="L133" i="17" s="1"/>
  <c r="L134" i="17" s="1"/>
  <c r="L120" i="17"/>
  <c r="L121" i="17" s="1"/>
  <c r="L122" i="17" s="1"/>
  <c r="I13" i="16"/>
  <c r="AH41" i="11"/>
  <c r="Q7" i="11"/>
  <c r="Q15" i="11" s="1"/>
  <c r="Q41" i="11"/>
  <c r="AG28" i="11"/>
  <c r="C85" i="17" s="1"/>
  <c r="AY15" i="11"/>
  <c r="M144" i="17"/>
  <c r="M145" i="17" s="1"/>
  <c r="M146" i="17" s="1"/>
  <c r="M24" i="17"/>
  <c r="M25" i="17" s="1"/>
  <c r="M26" i="17" s="1"/>
  <c r="M156" i="17"/>
  <c r="M157" i="17" s="1"/>
  <c r="M158" i="17" s="1"/>
  <c r="M36" i="17"/>
  <c r="M37" i="17" s="1"/>
  <c r="M38" i="17" s="1"/>
  <c r="M108" i="17"/>
  <c r="M109" i="17" s="1"/>
  <c r="M110" i="17" s="1"/>
  <c r="M60" i="17"/>
  <c r="M61" i="17" s="1"/>
  <c r="M62" i="17" s="1"/>
  <c r="M72" i="17"/>
  <c r="M73" i="17" s="1"/>
  <c r="M74" i="17" s="1"/>
  <c r="M48" i="17"/>
  <c r="M49" i="17" s="1"/>
  <c r="M50" i="17" s="1"/>
  <c r="M84" i="17"/>
  <c r="M85" i="17" s="1"/>
  <c r="M86" i="17" s="1"/>
  <c r="M132" i="17"/>
  <c r="M133" i="17" s="1"/>
  <c r="M134" i="17" s="1"/>
  <c r="M120" i="17"/>
  <c r="M121" i="17" s="1"/>
  <c r="M122" i="17" s="1"/>
  <c r="M96" i="17"/>
  <c r="M97" i="17" s="1"/>
  <c r="M98" i="17" s="1"/>
  <c r="Q28" i="11"/>
  <c r="I8" i="16"/>
  <c r="I12" i="16"/>
  <c r="I16" i="16"/>
  <c r="AG41" i="11"/>
  <c r="C97" i="17" s="1"/>
  <c r="P41" i="11"/>
  <c r="C49" i="17" s="1"/>
  <c r="Q54" i="11"/>
  <c r="AX15" i="11"/>
  <c r="C109" i="17" s="1"/>
  <c r="AY41" i="11"/>
  <c r="CG7" i="11"/>
  <c r="P28" i="11"/>
  <c r="C37" i="17" s="1"/>
  <c r="I15" i="16"/>
  <c r="I17" i="16"/>
  <c r="AY19" i="11"/>
  <c r="AY28" i="11" s="1"/>
  <c r="BP7" i="11"/>
  <c r="AH7" i="11"/>
  <c r="AH15" i="11" s="1"/>
  <c r="P54" i="11"/>
  <c r="C61" i="17" s="1"/>
  <c r="G26" i="17"/>
  <c r="G28" i="17" s="1"/>
  <c r="G6" i="16" s="1"/>
  <c r="AX41" i="11"/>
  <c r="C133" i="17" s="1"/>
  <c r="H13" i="17"/>
  <c r="H25" i="17"/>
  <c r="E25" i="17"/>
  <c r="E26" i="17" s="1"/>
  <c r="E28" i="17" s="1"/>
  <c r="CG8" i="11" l="1"/>
  <c r="C158" i="17" s="1"/>
  <c r="H11" i="8"/>
  <c r="D14" i="8"/>
  <c r="C50" i="17"/>
  <c r="E6" i="16"/>
  <c r="E18" i="16" s="1"/>
  <c r="C74" i="17"/>
  <c r="E11" i="8"/>
  <c r="F15" i="8"/>
  <c r="C134" i="17"/>
  <c r="D12" i="8"/>
  <c r="C38" i="17"/>
  <c r="C26" i="17"/>
  <c r="D11" i="8"/>
  <c r="E53" i="16"/>
  <c r="G53" i="16"/>
  <c r="E14" i="17"/>
  <c r="E54" i="16" s="1"/>
  <c r="G14" i="17"/>
  <c r="G54" i="16" s="1"/>
  <c r="G11" i="8"/>
  <c r="BP8" i="11"/>
  <c r="C146" i="17" s="1"/>
  <c r="F11" i="8"/>
  <c r="C110" i="17"/>
  <c r="F12" i="8"/>
  <c r="C98" i="17"/>
  <c r="E13" i="8"/>
  <c r="F26" i="17"/>
  <c r="F28" i="17" s="1"/>
  <c r="F6" i="16" s="1"/>
  <c r="F18" i="16" s="1"/>
  <c r="F14" i="17"/>
  <c r="F54" i="16" s="1"/>
  <c r="C86" i="17"/>
  <c r="E12" i="8"/>
  <c r="H26" i="17"/>
  <c r="H28" i="17" s="1"/>
  <c r="H6" i="16" s="1"/>
  <c r="H18" i="16" s="1"/>
  <c r="H14" i="17"/>
  <c r="H54" i="16" s="1"/>
  <c r="G18" i="16"/>
  <c r="F14" i="8"/>
  <c r="C122" i="17"/>
  <c r="C62" i="17"/>
  <c r="D15" i="8"/>
  <c r="F53" i="16"/>
  <c r="D26" i="17"/>
  <c r="D28" i="17" s="1"/>
  <c r="D6" i="16" s="1"/>
  <c r="D14" i="17"/>
  <c r="D54" i="16" s="1"/>
  <c r="H53" i="16"/>
  <c r="D53" i="16"/>
  <c r="H55" i="16" l="1"/>
  <c r="E55" i="16"/>
  <c r="G15" i="17"/>
  <c r="G16" i="17" s="1"/>
  <c r="G55" i="16"/>
  <c r="D55" i="16"/>
  <c r="F55" i="16"/>
  <c r="H15" i="17"/>
  <c r="H16" i="17" s="1"/>
  <c r="F15" i="17"/>
  <c r="F16" i="17" s="1"/>
  <c r="E51" i="8"/>
  <c r="E53" i="8" s="1"/>
  <c r="I54" i="16"/>
  <c r="E15" i="17"/>
  <c r="E16" i="17" s="1"/>
  <c r="G51" i="8"/>
  <c r="G53" i="8" s="1"/>
  <c r="D51" i="8"/>
  <c r="D53" i="8" s="1"/>
  <c r="D15" i="17"/>
  <c r="D16" i="17" s="1"/>
  <c r="I53" i="16"/>
  <c r="C51" i="8"/>
  <c r="D18" i="16"/>
  <c r="I6" i="16"/>
  <c r="I18" i="16" s="1"/>
  <c r="F51" i="8"/>
  <c r="F53" i="8" s="1"/>
  <c r="I55" i="16" l="1"/>
  <c r="H51" i="8"/>
  <c r="H53" i="8" s="1"/>
  <c r="C53" i="8"/>
</calcChain>
</file>

<file path=xl/sharedStrings.xml><?xml version="1.0" encoding="utf-8"?>
<sst xmlns="http://schemas.openxmlformats.org/spreadsheetml/2006/main" count="774" uniqueCount="218">
  <si>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</si>
  <si>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</si>
  <si>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</si>
  <si>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</si>
  <si>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</si>
  <si>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</si>
  <si>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</si>
  <si>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</si>
  <si>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</si>
  <si>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</si>
  <si>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</si>
  <si>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</si>
  <si>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</si>
  <si>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</si>
  <si>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</si>
  <si>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</si>
  <si>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</si>
  <si>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</si>
  <si>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</si>
  <si>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</si>
  <si>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</si>
  <si>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</si>
  <si>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</si>
  <si>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</si>
  <si>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</si>
  <si>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</si>
  <si>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</si>
  <si>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</si>
  <si>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</si>
  <si>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</si>
  <si>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</si>
  <si>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</si>
  <si>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</si>
  <si>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</si>
  <si>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</si>
  <si>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</si>
  <si>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</si>
  <si>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</si>
  <si>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</si>
  <si>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</si>
  <si>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</si>
  <si>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</si>
  <si>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</si>
  <si>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</si>
  <si>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Detailed Service Description (2019-24)</t>
  </si>
  <si>
    <t>Operating costs</t>
  </si>
  <si>
    <t>Bottum Up cost estimation</t>
  </si>
  <si>
    <t>Fixed Fee</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</si>
  <si>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</si>
  <si>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</si>
  <si>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</si>
  <si>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</si>
  <si>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</si>
  <si>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</si>
  <si>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</si>
  <si>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</si>
  <si>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</si>
  <si>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Underground urban residential subdivision</t>
  </si>
  <si>
    <t>Rural overhead subdivision &amp; rural extensions</t>
  </si>
  <si>
    <t>Upto 5 lots /poles</t>
  </si>
  <si>
    <t>6 to 10 lots / poles</t>
  </si>
  <si>
    <t>Over 40 lots / poles</t>
  </si>
  <si>
    <t>Upto 5 lots / poles</t>
  </si>
  <si>
    <t>Underground commercial &amp; industrial or rural subdivisions (vacant lots)</t>
  </si>
  <si>
    <t>Hrly Rate</t>
  </si>
  <si>
    <t>Network Service:</t>
  </si>
  <si>
    <t>FY16/17</t>
  </si>
  <si>
    <t>FY15/16</t>
  </si>
  <si>
    <t>FY14/15</t>
  </si>
  <si>
    <t>FY19/20</t>
  </si>
  <si>
    <t>FY20/21</t>
  </si>
  <si>
    <t>FY21/22</t>
  </si>
  <si>
    <t>FY23/24</t>
  </si>
  <si>
    <t>Service description - Subtransmission added to Commercial and Industrial category.</t>
  </si>
  <si>
    <t>Time on Task (Hours)</t>
  </si>
  <si>
    <t>Design Certification</t>
  </si>
  <si>
    <t>Commercial /  Industrial developments and subtransmission</t>
  </si>
  <si>
    <t>Asset relocation or streetlighting (not forming part of other categories)</t>
  </si>
  <si>
    <r>
      <t xml:space="preserve">
</t>
    </r>
    <r>
      <rPr>
        <b/>
        <sz val="10"/>
        <color theme="1"/>
        <rFont val="Arial"/>
        <family val="2"/>
      </rPr>
      <t>Design Certification</t>
    </r>
    <r>
      <rPr>
        <sz val="10"/>
        <color theme="1"/>
        <rFont val="Arial"/>
        <family val="2"/>
      </rPr>
      <t xml:space="preserve">
A certification by a DNSP that a design (if implemented) will not compromise the safety or operation of the DNSP’s distribution system.
This may include, without limitation:
1.  certifying that the design information/project definition have been  incorporated in the design 
2.  certifying that easement requirements and earthing details are shown
3.  considering design issues, including checking for over–design and mechanisms to permit work on high voltage systems without disruption to customers’ supply (adequate low voltage parallels)
4.  certifying that funding details for components in the scope of works are correct
5.  certifying that there are no obvious errors that depart from the DNSP’s design standards and specifications
6.  certifying that shared assets are not over-utilised to minimise developer’s connection costs and that all appropriate assets have been included in the design 
7.  auditing design calculations such as voltage drop calculations, conductor clearance (stringing) calculations etc
8.  certifying that a bill of materials has been submitted
9.  certifying that an environmental assessment has been submitted by an accredited person and appropriately checked.</t>
    </r>
  </si>
  <si>
    <r>
      <rPr>
        <b/>
        <sz val="10"/>
        <color theme="1"/>
        <rFont val="Arial"/>
        <family val="2"/>
      </rPr>
      <t>Design related services</t>
    </r>
    <r>
      <rPr>
        <sz val="10"/>
        <color theme="1"/>
        <rFont val="Arial"/>
        <family val="2"/>
      </rPr>
      <t xml:space="preserve">
Activities includes:
· provision of design information, design rechecking services in relation to connection and relocation works provided contestably
· work of an administrative nature relating to work performed by Level 1 and Level 3 ASPs, including processing work
· the provision of engineering consulting (related to the shared distribution network). </t>
    </r>
  </si>
  <si>
    <t xml:space="preserve">
A certification by a DNSP that a design (if implemented) will not compromise the safety or operation of the DNSP’s distribution system.
This may include, without limitation:
1.  certifying that the design information/project definition have been  incorporated in the design 
2.  certifying that easement requirements and earthing details are shown
3.  considering design issues, including checking for over–design and mechanisms to permit work on high voltage systems without disruption to customers’ supply (adequate low voltage parallels)
4.  certifying that funding details for components in the scope of works are correct
5.  certifying that there are no obvious errors that depart from the DNSP’s design standards and specifications
6.  certifying that shared assets are not over-utilised to minimise developer’s connection costs and that all appropriate assets have been included in the design 
7.  auditing design calculations such as voltage drop calculations, conductor clearance (stringing) calculations etc
8.  certifying that a bill of materials has been submitted
9.  certifying that an environmental assessment has been submitted by an accredited person and appropriately checked.</t>
  </si>
  <si>
    <t xml:space="preserve">AER Framework and Approach paper 1 July 2019 </t>
  </si>
  <si>
    <t>Check complete submission made and notify ASP/3, CA</t>
  </si>
  <si>
    <t>Undertake certification check - basic/core</t>
  </si>
  <si>
    <t>Undertake buildability check with Compliance (on site)</t>
  </si>
  <si>
    <t>Document certification checksheet</t>
  </si>
  <si>
    <t>Extract Enviro GIS (latest) and verify EIA - no triggers</t>
  </si>
  <si>
    <t>Certify design and complete schedule to certified design</t>
  </si>
  <si>
    <t>Design Certification - Underground urban residential subdivision (Vacant lots)</t>
  </si>
  <si>
    <t>Design Certification - Rural overhead subdivisions and rural extensions</t>
  </si>
  <si>
    <t>Design Certification - Underground commercial &amp; Industrial or rural subdivision (vacant lots)</t>
  </si>
  <si>
    <t>Design Certification - Commercial / Industrial developments and Subtransmission</t>
  </si>
  <si>
    <t>Design Certification - Asset Relocation or Streetlighting (not forming part of other categories)</t>
  </si>
  <si>
    <t>Design Certification up to 5 poles (fixed fee)</t>
  </si>
  <si>
    <t>Design Certification 6 to 10 poles (fixed fee)</t>
  </si>
  <si>
    <t>Design Certification 11 or more poles (fixed fee)</t>
  </si>
  <si>
    <t>Design Certification up to 5 lots (fixed fee)</t>
  </si>
  <si>
    <t>Design Certification 6 to 10 lots (fixed fee)</t>
  </si>
  <si>
    <t>Design Certification 11 to 40 lots (fixed fee)</t>
  </si>
  <si>
    <t>Design Certification over 40 lots (fixed fee)</t>
  </si>
  <si>
    <t>Design Certification up to 10 lots (fixed fee)</t>
  </si>
  <si>
    <t>Design certification - All poles (hourly rate)</t>
  </si>
  <si>
    <t>Design Certification - All lots / poles (hourly rate)</t>
  </si>
  <si>
    <t xml:space="preserve">11 or more poles </t>
  </si>
  <si>
    <t>11 to 40 lots</t>
  </si>
  <si>
    <t xml:space="preserve"> - </t>
  </si>
  <si>
    <t>Commercial /  Industrial developments and Subtransmission</t>
  </si>
  <si>
    <t>$159.59 or $193.22</t>
  </si>
  <si>
    <t>Bottom Up Estimation</t>
  </si>
  <si>
    <t>Design certification</t>
  </si>
  <si>
    <t xml:space="preserve">Existing Service Description (2014 - 19) </t>
  </si>
  <si>
    <t>6 to 10 lots</t>
  </si>
  <si>
    <t>Over 40 lots</t>
  </si>
  <si>
    <t>FY22/23</t>
  </si>
  <si>
    <t>Project Code</t>
  </si>
  <si>
    <t>ACSCW 30310</t>
  </si>
  <si>
    <t>Forecast Revenue</t>
  </si>
  <si>
    <t xml:space="preserve"> </t>
  </si>
  <si>
    <t>Operating Costs (on IO's, work orders, cost objects, cost centres)</t>
  </si>
  <si>
    <t>Projected Volumes for FY2019-24 Regulatory Period</t>
  </si>
  <si>
    <t>Design Officer</t>
  </si>
  <si>
    <t>RIN</t>
  </si>
  <si>
    <t>ANS P&amp;L</t>
  </si>
  <si>
    <t xml:space="preserve">Operating Costs - </t>
  </si>
  <si>
    <t>Operating costs referenced from ANS P&amp;L Report. Volumes referenced from CWMS. Completed hours referenced from Peoplesoft.</t>
  </si>
  <si>
    <t>Historival revenue referenced from ANS P&amp;L Report</t>
  </si>
  <si>
    <t>FY16/17 Completed Volumes</t>
  </si>
  <si>
    <t>Volume</t>
  </si>
  <si>
    <t>1 UG Urban residential subdivision (Vacant Lots)</t>
  </si>
  <si>
    <t>Up to 5 lots</t>
  </si>
  <si>
    <t>2 Rural OH subdivisions and Rural extensions</t>
  </si>
  <si>
    <t>R2 Hourly Rate</t>
  </si>
  <si>
    <t>3 UG Commercial or Rural Subdivisions (Vacant Lots)</t>
  </si>
  <si>
    <t>4 Commercial and Industrial developments</t>
  </si>
  <si>
    <t>5 Asset Relocation and Streetlighting</t>
  </si>
  <si>
    <t>Grand Total</t>
  </si>
  <si>
    <t>11 or more</t>
  </si>
  <si>
    <t>Up to 10 lots</t>
  </si>
  <si>
    <t>R3 Hourly Rate</t>
  </si>
  <si>
    <t>ACSW 30310 - Design Certification</t>
  </si>
  <si>
    <t>Underground Residential - Upto 5 Lots</t>
  </si>
  <si>
    <t>Underground Residential - 6 to 10 Lots</t>
  </si>
  <si>
    <t>Underground Residential - 11 to 40 Lots</t>
  </si>
  <si>
    <t>Underground Residential - Over 40 Lots</t>
  </si>
  <si>
    <t>Rural OH Subdivisions &amp; Rural Extensions - Upto 5 Lots</t>
  </si>
  <si>
    <t>Rural OH Subdivisions &amp; Rural Extensions -  6 to 10 Lots</t>
  </si>
  <si>
    <t>Underground commercial &amp; industrial or rural subdivisions (vacant lots) - Up to 10 lots</t>
  </si>
  <si>
    <t>Underground commercial &amp; industrial or rural subdivisions (vacant lots) - 11 to 40 lots</t>
  </si>
  <si>
    <t>Underground commercial &amp; industrial or rural subdivisions (vacant lots) - Over 40 lots</t>
  </si>
  <si>
    <t>Rural OH Subdivisions &amp; Rural Extensions - 11 or more</t>
  </si>
  <si>
    <t>Service description - Asset relocation or streetlighting - (not forming part of other categories) added into description.</t>
  </si>
  <si>
    <t>Bottom up Estimation time input consistent with 2014-19 submission.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</si>
  <si>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</si>
  <si>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FY17/18</t>
  </si>
  <si>
    <t>FY18/19</t>
  </si>
  <si>
    <t>FY14/15 operating costs  - N/A</t>
  </si>
  <si>
    <t>FY15/16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</si>
  <si>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</si>
  <si>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</si>
  <si>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</si>
  <si>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</si>
  <si>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</si>
  <si>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</si>
  <si>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</si>
  <si>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Commercial /  Industrial developments and Subtransmission - Hrly</t>
  </si>
  <si>
    <t>Asset relocation or streetlighting (not forming part of other categories) - Hrly</t>
  </si>
  <si>
    <t>FY16/17 operating costs -  Actuals</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</si>
  <si>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</si>
  <si>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</si>
  <si>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</si>
  <si>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</si>
  <si>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</si>
  <si>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</si>
  <si>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</si>
  <si>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</si>
  <si>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</si>
  <si>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</si>
  <si>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</si>
  <si>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</si>
  <si>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</si>
  <si>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</si>
  <si>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</si>
  <si>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</si>
  <si>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</si>
  <si>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</si>
  <si>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</si>
  <si>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</si>
  <si>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</si>
  <si>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</si>
  <si>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</si>
  <si>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</si>
  <si>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</si>
  <si>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</si>
  <si>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</si>
  <si>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</si>
  <si>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</si>
  <si>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</si>
  <si>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</si>
  <si>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</si>
  <si>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</si>
  <si>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Commercial /  Industrial developments and Subtransmission - Hrs</t>
  </si>
  <si>
    <t>Asset relocation or streetlighting (not forming part of other categories) - Hrs</t>
  </si>
  <si>
    <t>1.1 Design Certification</t>
  </si>
  <si>
    <t>Rural OH Subdivisions &amp; Rural Extensions - Upto 5 Poles</t>
  </si>
  <si>
    <t>Rural OH Subdivisions &amp; Rural Extensions - 6 to 10 Poles</t>
  </si>
  <si>
    <t>Rural OH Subdivisions &amp; Rural Extensions - 11 or more Poles</t>
  </si>
  <si>
    <t>Underground commercial &amp; industrial or rural subdivisions (vacant lots) - Upto 10 Lots</t>
  </si>
  <si>
    <t>Underground commercial &amp; industrial or rural subdivisions (vacant lots) - 11 to 40 Lots</t>
  </si>
  <si>
    <t>Underground commercial &amp; industrial or rural subdivisions (vacant lots) - Over 40 Lots</t>
  </si>
  <si>
    <t xml:space="preserve">Underground commercial &amp; industrial or rural subdivisions (vacant lots) - Over 40 lots </t>
  </si>
  <si>
    <t>Real 2018-19 (including labour escalation)</t>
  </si>
  <si>
    <t>Labour</t>
  </si>
  <si>
    <t>Fleet</t>
  </si>
  <si>
    <t>Total costs before OHDs, non-system and margin</t>
  </si>
  <si>
    <t>Proposed Fee ($2018/19 - Excl GST)</t>
  </si>
  <si>
    <t>Total Direct Costs $2018/19</t>
  </si>
  <si>
    <t>Total Indirect Costs $2018/19</t>
  </si>
  <si>
    <t>TOTAL COSTS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</si>
</sst>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2" formatCode="_(* #,##0_);_(* \(#,##0\);_(* &quot;-&quot;??_);_(@_)"/>
  </numFmts>
  <fonts count="3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7"/>
      <color theme="1"/>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sz val="10"/>
      <color theme="1"/>
      <name val="Calibri"/>
      <family val="2"/>
      <scheme val="minor"/>
    </font>
    <font>
      <b/>
      <sz val="10"/>
      <name val="Arial"/>
      <family val="2"/>
    </font>
    <font>
      <b/>
      <sz val="10"/>
      <color theme="1"/>
      <name val="Arial"/>
      <family val="2"/>
    </font>
    <font>
      <sz val="1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7">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4" tint="0.79998168889431442"/>
        <bgColor theme="4" tint="0.79998168889431442"/>
      </patternFill>
    </fill>
    <fill>
      <patternFill patternType="solid">
        <fgColor rgb="FF002060"/>
        <bgColor indexed="64"/>
      </patternFill>
    </fill>
    <fill>
      <patternFill patternType="solid">
        <fgColor theme="1" tint="4.9989318521683403E-2"/>
        <bgColor indexed="64"/>
      </patternFill>
    </fill>
    <fill>
      <patternFill patternType="solid">
        <fgColor theme="5"/>
        <bgColor indexed="64"/>
      </patternFill>
    </fill>
    <fill>
      <patternFill patternType="solid">
        <fgColor theme="1" tint="0.499984740745262"/>
        <bgColor indexed="64"/>
      </patternFill>
    </fill>
  </fills>
  <borders count="21">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right style="thin">
        <color theme="0"/>
      </right>
      <top style="thin">
        <color theme="0"/>
      </top>
      <bottom/>
      <diagonal/>
    </border>
    <border>
      <left style="thin">
        <color auto="1"/>
      </left>
      <right style="thin">
        <color auto="1"/>
      </right>
      <top style="thin">
        <color theme="0"/>
      </top>
      <bottom style="thin">
        <color theme="0"/>
      </bottom>
      <diagonal/>
    </border>
    <border>
      <left style="thin">
        <color theme="0"/>
      </left>
      <right style="thin">
        <color auto="1"/>
      </right>
      <top style="thin">
        <color theme="0"/>
      </top>
      <bottom style="thin">
        <color theme="0"/>
      </bottom>
      <diagonal/>
    </border>
    <border>
      <left style="thin">
        <color theme="0"/>
      </left>
      <right style="thin">
        <color theme="0"/>
      </right>
      <top/>
      <bottom style="thin">
        <color theme="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4" fillId="0" borderId="0"/>
  </cellStyleXfs>
  <cellXfs count="326">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6" fontId="7" fillId="5" borderId="9" xfId="2" applyNumberFormat="1" applyFont="1" applyFill="1" applyBorder="1"/>
    <xf numFmtId="166"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2" fillId="10" borderId="4" xfId="0" applyFont="1" applyFill="1" applyBorder="1"/>
    <xf numFmtId="166"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68" fontId="2" fillId="7" borderId="10" xfId="0" applyNumberFormat="1" applyFont="1" applyFill="1" applyBorder="1" applyAlignment="1">
      <alignment horizontal="center"/>
    </xf>
    <xf numFmtId="168" fontId="2" fillId="7" borderId="4" xfId="0" applyNumberFormat="1" applyFont="1" applyFill="1" applyBorder="1" applyAlignment="1">
      <alignment horizontal="center"/>
    </xf>
    <xf numFmtId="0" fontId="6" fillId="7" borderId="8" xfId="0" applyFont="1" applyFill="1" applyBorder="1" applyAlignment="1">
      <alignment horizontal="left"/>
    </xf>
    <xf numFmtId="168" fontId="2" fillId="7" borderId="3"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7" fillId="2" borderId="1" xfId="0" applyFont="1" applyFill="1" applyBorder="1"/>
    <xf numFmtId="166" fontId="4" fillId="0" borderId="0" xfId="2" applyNumberFormat="1" applyFont="1"/>
    <xf numFmtId="0" fontId="7" fillId="2" borderId="6" xfId="0" applyFont="1" applyFill="1" applyBorder="1"/>
    <xf numFmtId="166" fontId="7" fillId="2" borderId="7" xfId="2" applyNumberFormat="1" applyFont="1" applyFill="1" applyBorder="1"/>
    <xf numFmtId="10" fontId="2" fillId="0" borderId="0" xfId="1" applyNumberFormat="1" applyFont="1"/>
    <xf numFmtId="10" fontId="2" fillId="0" borderId="0" xfId="0" applyNumberFormat="1" applyFont="1"/>
    <xf numFmtId="169"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7" fontId="4" fillId="0" borderId="0" xfId="3" applyNumberFormat="1" applyFont="1" applyAlignment="1"/>
    <xf numFmtId="170" fontId="7" fillId="2" borderId="7" xfId="2" applyNumberFormat="1" applyFont="1" applyFill="1" applyBorder="1" applyAlignment="1"/>
    <xf numFmtId="167" fontId="10" fillId="0" borderId="0" xfId="3" applyNumberFormat="1" applyFont="1" applyAlignment="1">
      <alignment horizontal="right"/>
    </xf>
    <xf numFmtId="167"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7" fillId="0" borderId="0" xfId="0" applyFont="1" applyFill="1" applyBorder="1"/>
    <xf numFmtId="166" fontId="7" fillId="0" borderId="0" xfId="2" applyNumberFormat="1" applyFont="1" applyFill="1" applyBorder="1"/>
    <xf numFmtId="0" fontId="5" fillId="8" borderId="8" xfId="0" applyFont="1" applyFill="1" applyBorder="1"/>
    <xf numFmtId="0" fontId="12" fillId="0" borderId="6" xfId="0" applyFont="1" applyBorder="1"/>
    <xf numFmtId="0" fontId="2" fillId="4" borderId="8" xfId="0" quotePrefix="1" applyFont="1" applyFill="1" applyBorder="1" applyAlignment="1">
      <alignment vertical="top"/>
    </xf>
    <xf numFmtId="0" fontId="2" fillId="2" borderId="1" xfId="0" applyFont="1" applyFill="1" applyBorder="1" applyAlignment="1">
      <alignment horizontal="center"/>
    </xf>
    <xf numFmtId="168" fontId="2" fillId="7" borderId="5" xfId="0" applyNumberFormat="1" applyFont="1" applyFill="1" applyBorder="1" applyAlignment="1">
      <alignment horizontal="center"/>
    </xf>
    <xf numFmtId="168" fontId="2" fillId="7" borderId="1" xfId="0" applyNumberFormat="1" applyFont="1" applyFill="1" applyBorder="1" applyAlignment="1">
      <alignment horizontal="center"/>
    </xf>
    <xf numFmtId="168" fontId="2" fillId="7" borderId="9" xfId="0" applyNumberFormat="1" applyFont="1" applyFill="1" applyBorder="1" applyAlignment="1">
      <alignment horizontal="center"/>
    </xf>
    <xf numFmtId="0" fontId="7" fillId="9" borderId="9" xfId="0" applyFont="1" applyFill="1" applyBorder="1"/>
    <xf numFmtId="0" fontId="13" fillId="2" borderId="4" xfId="0" applyFont="1" applyFill="1" applyBorder="1" applyAlignment="1">
      <alignment horizontal="center" vertical="center" wrapText="1"/>
    </xf>
    <xf numFmtId="0" fontId="7" fillId="5" borderId="4" xfId="0" applyFont="1" applyFill="1" applyBorder="1" applyAlignment="1">
      <alignment horizontal="center"/>
    </xf>
    <xf numFmtId="0" fontId="7" fillId="5" borderId="7" xfId="0" applyFont="1" applyFill="1" applyBorder="1" applyAlignment="1">
      <alignment horizontal="center"/>
    </xf>
    <xf numFmtId="168" fontId="2" fillId="3" borderId="3" xfId="0" applyNumberFormat="1" applyFont="1" applyFill="1" applyBorder="1" applyAlignment="1">
      <alignment horizontal="center"/>
    </xf>
    <xf numFmtId="168" fontId="2" fillId="3" borderId="4" xfId="0" applyNumberFormat="1" applyFont="1" applyFill="1" applyBorder="1" applyAlignment="1">
      <alignment horizontal="center"/>
    </xf>
    <xf numFmtId="168" fontId="2" fillId="7" borderId="4" xfId="0" applyNumberFormat="1" applyFont="1" applyFill="1" applyBorder="1" applyAlignment="1">
      <alignment horizontal="center" vertical="center"/>
    </xf>
    <xf numFmtId="168" fontId="2" fillId="3" borderId="4" xfId="0" applyNumberFormat="1" applyFont="1" applyFill="1" applyBorder="1" applyAlignment="1">
      <alignment horizontal="center" vertical="center"/>
    </xf>
    <xf numFmtId="3" fontId="2" fillId="10" borderId="4" xfId="0" applyNumberFormat="1" applyFont="1" applyFill="1" applyBorder="1"/>
    <xf numFmtId="166" fontId="2" fillId="10" borderId="5" xfId="2" applyNumberFormat="1" applyFont="1" applyFill="1" applyBorder="1" applyAlignment="1">
      <alignment horizontal="center"/>
    </xf>
    <xf numFmtId="168" fontId="2" fillId="3" borderId="5" xfId="0" applyNumberFormat="1" applyFont="1" applyFill="1" applyBorder="1" applyAlignment="1">
      <alignment horizontal="center" vertical="center"/>
    </xf>
    <xf numFmtId="168" fontId="2" fillId="7" borderId="9" xfId="0" applyNumberFormat="1" applyFont="1" applyFill="1" applyBorder="1" applyAlignment="1">
      <alignment vertical="center"/>
    </xf>
    <xf numFmtId="168" fontId="2" fillId="3" borderId="7" xfId="0" applyNumberFormat="1" applyFont="1" applyFill="1" applyBorder="1" applyAlignment="1">
      <alignment horizontal="center" vertical="center"/>
    </xf>
    <xf numFmtId="168" fontId="2" fillId="3" borderId="8" xfId="0" applyNumberFormat="1" applyFont="1" applyFill="1" applyBorder="1" applyAlignment="1">
      <alignment horizontal="center" vertical="center"/>
    </xf>
    <xf numFmtId="168" fontId="2" fillId="3" borderId="11" xfId="0" applyNumberFormat="1" applyFont="1" applyFill="1" applyBorder="1" applyAlignment="1">
      <alignment horizontal="center" vertical="center"/>
    </xf>
    <xf numFmtId="168" fontId="2" fillId="3" borderId="7" xfId="0" applyNumberFormat="1" applyFont="1" applyFill="1" applyBorder="1" applyAlignment="1">
      <alignment vertical="center"/>
    </xf>
    <xf numFmtId="168" fontId="2" fillId="3" borderId="17" xfId="0" applyNumberFormat="1" applyFont="1" applyFill="1" applyBorder="1" applyAlignment="1">
      <alignment vertical="center"/>
    </xf>
    <xf numFmtId="168" fontId="2" fillId="7" borderId="5" xfId="0" applyNumberFormat="1" applyFont="1" applyFill="1" applyBorder="1" applyAlignment="1">
      <alignment horizontal="center" vertical="center"/>
    </xf>
    <xf numFmtId="168" fontId="2" fillId="7" borderId="7" xfId="0" applyNumberFormat="1" applyFont="1" applyFill="1" applyBorder="1" applyAlignment="1">
      <alignment vertical="center"/>
    </xf>
    <xf numFmtId="168" fontId="2" fillId="7" borderId="17" xfId="0" applyNumberFormat="1" applyFont="1" applyFill="1" applyBorder="1" applyAlignment="1">
      <alignment vertical="center"/>
    </xf>
    <xf numFmtId="168" fontId="2" fillId="7" borderId="10" xfId="0" applyNumberFormat="1" applyFont="1" applyFill="1" applyBorder="1" applyAlignment="1">
      <alignment horizontal="center" vertical="center"/>
    </xf>
    <xf numFmtId="168" fontId="2" fillId="7" borderId="8" xfId="0" applyNumberFormat="1" applyFont="1" applyFill="1" applyBorder="1" applyAlignment="1">
      <alignment vertical="center"/>
    </xf>
    <xf numFmtId="168" fontId="2" fillId="7" borderId="11" xfId="0" applyNumberFormat="1" applyFont="1" applyFill="1" applyBorder="1" applyAlignment="1">
      <alignment vertical="center"/>
    </xf>
    <xf numFmtId="0" fontId="14" fillId="0" borderId="0" xfId="0" applyFont="1"/>
    <xf numFmtId="0" fontId="16" fillId="8" borderId="8" xfId="0" applyNumberFormat="1" applyFont="1" applyFill="1" applyBorder="1" applyAlignment="1">
      <alignment horizontal="left"/>
    </xf>
    <xf numFmtId="0" fontId="15" fillId="8" borderId="0" xfId="0" applyFont="1" applyFill="1" applyAlignment="1">
      <alignment horizontal="center"/>
    </xf>
    <xf numFmtId="2" fontId="15" fillId="8" borderId="0" xfId="0" applyNumberFormat="1" applyFont="1" applyFill="1" applyAlignment="1">
      <alignment horizontal="center"/>
    </xf>
    <xf numFmtId="1" fontId="15" fillId="8" borderId="0" xfId="0" applyNumberFormat="1" applyFont="1" applyFill="1" applyAlignment="1">
      <alignment horizontal="left"/>
    </xf>
    <xf numFmtId="2" fontId="15" fillId="8" borderId="0" xfId="0" applyNumberFormat="1" applyFont="1" applyFill="1" applyAlignment="1">
      <alignment horizontal="left"/>
    </xf>
    <xf numFmtId="0" fontId="15" fillId="8" borderId="0" xfId="0" applyFont="1" applyFill="1" applyAlignment="1">
      <alignment horizontal="left"/>
    </xf>
    <xf numFmtId="0" fontId="14" fillId="0" borderId="0" xfId="0" applyFont="1" applyFill="1"/>
    <xf numFmtId="0" fontId="15" fillId="0" borderId="0" xfId="0" applyFont="1" applyFill="1" applyAlignment="1">
      <alignment horizontal="left"/>
    </xf>
    <xf numFmtId="0" fontId="15" fillId="0" borderId="0" xfId="0" applyFont="1" applyFill="1" applyAlignment="1">
      <alignment horizontal="center"/>
    </xf>
    <xf numFmtId="2" fontId="15" fillId="0" borderId="0" xfId="0" applyNumberFormat="1" applyFont="1" applyFill="1" applyAlignment="1">
      <alignment horizontal="center"/>
    </xf>
    <xf numFmtId="1" fontId="15" fillId="0" borderId="0" xfId="0" applyNumberFormat="1" applyFont="1" applyFill="1" applyAlignment="1">
      <alignment horizontal="left"/>
    </xf>
    <xf numFmtId="2" fontId="15" fillId="0" borderId="0" xfId="0" applyNumberFormat="1" applyFont="1" applyFill="1" applyAlignment="1">
      <alignment horizontal="left"/>
    </xf>
    <xf numFmtId="0" fontId="15" fillId="8" borderId="9" xfId="0" applyFont="1" applyFill="1" applyBorder="1" applyAlignment="1">
      <alignment horizontal="center" vertical="center"/>
    </xf>
    <xf numFmtId="2" fontId="15" fillId="8" borderId="9" xfId="0" applyNumberFormat="1" applyFont="1" applyFill="1" applyBorder="1" applyAlignment="1">
      <alignment horizontal="center" vertical="center" wrapText="1"/>
    </xf>
    <xf numFmtId="1" fontId="15" fillId="8" borderId="9" xfId="0" applyNumberFormat="1" applyFont="1" applyFill="1" applyBorder="1" applyAlignment="1">
      <alignment horizontal="center" vertical="center" wrapText="1"/>
    </xf>
    <xf numFmtId="0" fontId="15" fillId="8" borderId="9" xfId="0" applyFont="1" applyFill="1" applyBorder="1" applyAlignment="1">
      <alignment horizontal="center" vertical="center" wrapText="1"/>
    </xf>
    <xf numFmtId="0" fontId="14" fillId="0" borderId="8" xfId="0" applyFont="1" applyBorder="1"/>
    <xf numFmtId="0" fontId="15" fillId="8" borderId="4" xfId="0" applyFont="1" applyFill="1" applyBorder="1" applyAlignment="1">
      <alignment horizontal="center" vertical="center" wrapText="1"/>
    </xf>
    <xf numFmtId="0" fontId="14" fillId="0" borderId="0" xfId="0" applyFont="1" applyBorder="1"/>
    <xf numFmtId="0" fontId="18" fillId="10" borderId="17" xfId="0" applyFont="1" applyFill="1" applyBorder="1" applyAlignment="1">
      <alignment horizontal="left" vertical="center"/>
    </xf>
    <xf numFmtId="0" fontId="18" fillId="10" borderId="17" xfId="0" applyFont="1" applyFill="1" applyBorder="1" applyAlignment="1">
      <alignment horizontal="center"/>
    </xf>
    <xf numFmtId="2" fontId="18" fillId="10" borderId="6" xfId="0" applyNumberFormat="1" applyFont="1" applyFill="1" applyBorder="1" applyAlignment="1">
      <alignment horizontal="center"/>
    </xf>
    <xf numFmtId="1" fontId="18" fillId="10" borderId="8" xfId="0" applyNumberFormat="1" applyFont="1" applyFill="1" applyBorder="1" applyAlignment="1">
      <alignment horizontal="center"/>
    </xf>
    <xf numFmtId="2" fontId="18" fillId="10" borderId="4" xfId="3" applyNumberFormat="1" applyFont="1" applyFill="1" applyBorder="1" applyAlignment="1">
      <alignment horizontal="center"/>
    </xf>
    <xf numFmtId="2" fontId="18" fillId="10" borderId="8" xfId="3" applyNumberFormat="1" applyFont="1" applyFill="1" applyBorder="1" applyAlignment="1">
      <alignment horizontal="center"/>
    </xf>
    <xf numFmtId="0" fontId="18" fillId="10" borderId="17" xfId="0" applyFont="1" applyFill="1" applyBorder="1"/>
    <xf numFmtId="168" fontId="18" fillId="10" borderId="6" xfId="0" applyNumberFormat="1" applyFont="1" applyFill="1" applyBorder="1" applyAlignment="1">
      <alignment horizontal="center"/>
    </xf>
    <xf numFmtId="168" fontId="18" fillId="10" borderId="8" xfId="0" applyNumberFormat="1" applyFont="1" applyFill="1" applyBorder="1" applyAlignment="1">
      <alignment horizontal="center"/>
    </xf>
    <xf numFmtId="4" fontId="18" fillId="10" borderId="8" xfId="3" applyNumberFormat="1" applyFont="1" applyFill="1" applyBorder="1" applyAlignment="1">
      <alignment horizontal="center"/>
    </xf>
    <xf numFmtId="0" fontId="18" fillId="10" borderId="4" xfId="0" applyFont="1" applyFill="1" applyBorder="1"/>
    <xf numFmtId="0" fontId="18" fillId="10" borderId="4" xfId="0" applyFont="1" applyFill="1" applyBorder="1" applyAlignment="1">
      <alignment horizontal="center"/>
    </xf>
    <xf numFmtId="168" fontId="18" fillId="10" borderId="14" xfId="0" applyNumberFormat="1" applyFont="1" applyFill="1" applyBorder="1" applyAlignment="1">
      <alignment horizontal="center"/>
    </xf>
    <xf numFmtId="168" fontId="18" fillId="10" borderId="10" xfId="0" applyNumberFormat="1" applyFont="1" applyFill="1" applyBorder="1" applyAlignment="1">
      <alignment horizontal="center"/>
    </xf>
    <xf numFmtId="4" fontId="18" fillId="10" borderId="10" xfId="3" applyNumberFormat="1" applyFont="1" applyFill="1" applyBorder="1" applyAlignment="1">
      <alignment horizontal="center"/>
    </xf>
    <xf numFmtId="0" fontId="18" fillId="10" borderId="4" xfId="0" applyFont="1" applyFill="1" applyBorder="1" applyAlignment="1">
      <alignment horizontal="left" vertical="center"/>
    </xf>
    <xf numFmtId="2" fontId="18" fillId="10" borderId="9" xfId="0" applyNumberFormat="1" applyFont="1" applyFill="1" applyBorder="1" applyAlignment="1">
      <alignment horizontal="center"/>
    </xf>
    <xf numFmtId="1" fontId="18" fillId="10" borderId="10" xfId="0" applyNumberFormat="1" applyFont="1" applyFill="1" applyBorder="1" applyAlignment="1">
      <alignment horizontal="center"/>
    </xf>
    <xf numFmtId="0" fontId="18" fillId="11" borderId="4" xfId="0" applyFont="1" applyFill="1" applyBorder="1"/>
    <xf numFmtId="0" fontId="14" fillId="0" borderId="6" xfId="0" applyFont="1" applyBorder="1"/>
    <xf numFmtId="0" fontId="18" fillId="10" borderId="1" xfId="0" applyFont="1" applyFill="1" applyBorder="1" applyAlignment="1">
      <alignment horizontal="left" vertical="center" wrapText="1"/>
    </xf>
    <xf numFmtId="2" fontId="18" fillId="10" borderId="10" xfId="3" applyNumberFormat="1" applyFont="1" applyFill="1" applyBorder="1" applyAlignment="1">
      <alignment horizontal="center"/>
    </xf>
    <xf numFmtId="2" fontId="18" fillId="10" borderId="14" xfId="0" applyNumberFormat="1" applyFont="1" applyFill="1" applyBorder="1" applyAlignment="1">
      <alignment horizontal="center"/>
    </xf>
    <xf numFmtId="0" fontId="18" fillId="10" borderId="4" xfId="0" applyFont="1" applyFill="1" applyBorder="1" applyAlignment="1">
      <alignment horizontal="left" vertical="center" wrapText="1"/>
    </xf>
    <xf numFmtId="0" fontId="14" fillId="0" borderId="11" xfId="0" applyFont="1" applyBorder="1"/>
    <xf numFmtId="2" fontId="18" fillId="10" borderId="10" xfId="0" applyNumberFormat="1" applyFont="1" applyFill="1" applyBorder="1" applyAlignment="1">
      <alignment horizontal="center"/>
    </xf>
    <xf numFmtId="2" fontId="18" fillId="10" borderId="4" xfId="0" applyNumberFormat="1" applyFont="1" applyFill="1" applyBorder="1" applyAlignment="1">
      <alignment horizontal="center"/>
    </xf>
    <xf numFmtId="2" fontId="17" fillId="11" borderId="4" xfId="0" applyNumberFormat="1" applyFont="1" applyFill="1" applyBorder="1" applyAlignment="1">
      <alignment horizontal="center"/>
    </xf>
    <xf numFmtId="0" fontId="19" fillId="0" borderId="0" xfId="0" applyFont="1"/>
    <xf numFmtId="0" fontId="19" fillId="0" borderId="0" xfId="0" applyFont="1" applyAlignment="1">
      <alignment horizontal="center"/>
    </xf>
    <xf numFmtId="2" fontId="19" fillId="0" borderId="0" xfId="0" applyNumberFormat="1" applyFont="1" applyBorder="1" applyAlignment="1">
      <alignment horizontal="center"/>
    </xf>
    <xf numFmtId="1" fontId="19" fillId="0" borderId="0" xfId="0" applyNumberFormat="1" applyFont="1"/>
    <xf numFmtId="2" fontId="19" fillId="0" borderId="0" xfId="0" applyNumberFormat="1" applyFont="1" applyBorder="1"/>
    <xf numFmtId="1" fontId="18" fillId="10" borderId="1" xfId="0" applyNumberFormat="1" applyFont="1" applyFill="1" applyBorder="1" applyAlignment="1">
      <alignment horizontal="center"/>
    </xf>
    <xf numFmtId="1" fontId="18" fillId="10" borderId="4" xfId="0" applyNumberFormat="1" applyFont="1" applyFill="1" applyBorder="1" applyAlignment="1">
      <alignment horizontal="center"/>
    </xf>
    <xf numFmtId="0" fontId="14" fillId="0" borderId="0" xfId="0" applyFont="1" applyAlignment="1">
      <alignment horizontal="center"/>
    </xf>
    <xf numFmtId="2" fontId="14" fillId="0" borderId="0" xfId="0" applyNumberFormat="1" applyFont="1" applyAlignment="1">
      <alignment horizontal="center"/>
    </xf>
    <xf numFmtId="1" fontId="14" fillId="0" borderId="0" xfId="0" applyNumberFormat="1" applyFont="1"/>
    <xf numFmtId="2" fontId="14" fillId="0" borderId="0" xfId="0" applyNumberFormat="1" applyFont="1"/>
    <xf numFmtId="2" fontId="18" fillId="10" borderId="5" xfId="3" applyNumberFormat="1" applyFont="1" applyFill="1" applyBorder="1" applyAlignment="1">
      <alignment horizontal="center"/>
    </xf>
    <xf numFmtId="0" fontId="7" fillId="5" borderId="8" xfId="0" applyFont="1" applyFill="1" applyBorder="1" applyAlignment="1">
      <alignment horizontal="center"/>
    </xf>
    <xf numFmtId="0" fontId="2" fillId="10" borderId="4" xfId="0" applyFont="1" applyFill="1" applyBorder="1" applyAlignment="1">
      <alignment horizontal="left"/>
    </xf>
    <xf numFmtId="3" fontId="7" fillId="5" borderId="4" xfId="0" applyNumberFormat="1" applyFont="1" applyFill="1" applyBorder="1"/>
    <xf numFmtId="0" fontId="7" fillId="0" borderId="17" xfId="0" applyFont="1" applyFill="1" applyBorder="1"/>
    <xf numFmtId="3" fontId="7" fillId="0" borderId="17" xfId="0" applyNumberFormat="1" applyFont="1" applyFill="1" applyBorder="1"/>
    <xf numFmtId="0" fontId="7" fillId="11" borderId="4" xfId="0" applyFont="1" applyFill="1" applyBorder="1"/>
    <xf numFmtId="10" fontId="12" fillId="0" borderId="0" xfId="0" applyNumberFormat="1" applyFont="1" applyAlignment="1">
      <alignment horizontal="center"/>
    </xf>
    <xf numFmtId="0" fontId="7" fillId="0" borderId="0" xfId="0" applyFont="1" applyFill="1" applyBorder="1" applyAlignment="1">
      <alignment horizontal="right"/>
    </xf>
    <xf numFmtId="166" fontId="2" fillId="10" borderId="4" xfId="2" applyNumberFormat="1" applyFont="1" applyFill="1" applyBorder="1" applyAlignment="1">
      <alignment horizontal="right"/>
    </xf>
    <xf numFmtId="0" fontId="9" fillId="4" borderId="8" xfId="0" applyFont="1" applyFill="1" applyBorder="1" applyAlignment="1">
      <alignment horizontal="left" vertical="top" wrapText="1"/>
    </xf>
    <xf numFmtId="0" fontId="9" fillId="4" borderId="1" xfId="0" applyFont="1" applyFill="1" applyBorder="1" applyAlignment="1">
      <alignment vertical="top" wrapText="1"/>
    </xf>
    <xf numFmtId="0" fontId="9" fillId="4" borderId="0" xfId="0" applyFont="1" applyFill="1" applyBorder="1" applyAlignment="1">
      <alignment vertical="top" wrapText="1"/>
    </xf>
    <xf numFmtId="0" fontId="9" fillId="4" borderId="10" xfId="0" applyFont="1" applyFill="1" applyBorder="1" applyAlignment="1">
      <alignment vertical="top" wrapText="1"/>
    </xf>
    <xf numFmtId="0" fontId="9" fillId="4" borderId="8" xfId="0" applyFont="1" applyFill="1" applyBorder="1" applyAlignment="1">
      <alignment vertical="top" wrapText="1"/>
    </xf>
    <xf numFmtId="0" fontId="20" fillId="8" borderId="0" xfId="0" applyFont="1" applyFill="1"/>
    <xf numFmtId="0" fontId="21" fillId="8" borderId="0" xfId="0" applyFont="1" applyFill="1"/>
    <xf numFmtId="0" fontId="22" fillId="0" borderId="0" xfId="0" applyFont="1"/>
    <xf numFmtId="0" fontId="23" fillId="0" borderId="0" xfId="0" applyFont="1"/>
    <xf numFmtId="0" fontId="24" fillId="0" borderId="0" xfId="0" applyFont="1"/>
    <xf numFmtId="0" fontId="23" fillId="4" borderId="4" xfId="0" applyFont="1" applyFill="1" applyBorder="1" applyAlignment="1">
      <alignment horizontal="left"/>
    </xf>
    <xf numFmtId="166" fontId="23" fillId="10" borderId="4" xfId="2" applyNumberFormat="1" applyFont="1" applyFill="1" applyBorder="1"/>
    <xf numFmtId="166" fontId="23" fillId="4" borderId="4" xfId="2" applyNumberFormat="1" applyFont="1" applyFill="1" applyBorder="1"/>
    <xf numFmtId="0" fontId="23" fillId="4" borderId="4" xfId="0" applyFont="1" applyFill="1" applyBorder="1"/>
    <xf numFmtId="3" fontId="23" fillId="10" borderId="4" xfId="0" applyNumberFormat="1" applyFont="1" applyFill="1" applyBorder="1"/>
    <xf numFmtId="3" fontId="23" fillId="4" borderId="4" xfId="0" applyNumberFormat="1" applyFont="1" applyFill="1" applyBorder="1"/>
    <xf numFmtId="0" fontId="26" fillId="0" borderId="0" xfId="0" applyFont="1"/>
    <xf numFmtId="0" fontId="25" fillId="5" borderId="6" xfId="0" applyFont="1" applyFill="1" applyBorder="1" applyAlignment="1">
      <alignment horizontal="left"/>
    </xf>
    <xf numFmtId="0" fontId="25" fillId="5" borderId="12" xfId="0" applyFont="1" applyFill="1" applyBorder="1"/>
    <xf numFmtId="0" fontId="27" fillId="5" borderId="12" xfId="0" applyFont="1" applyFill="1" applyBorder="1"/>
    <xf numFmtId="0" fontId="23" fillId="4" borderId="0" xfId="0" quotePrefix="1" applyFont="1" applyFill="1" applyBorder="1" applyAlignment="1">
      <alignment vertical="top"/>
    </xf>
    <xf numFmtId="0" fontId="23" fillId="4" borderId="0" xfId="0" applyFont="1" applyFill="1" applyBorder="1" applyAlignment="1">
      <alignment vertical="top"/>
    </xf>
    <xf numFmtId="0" fontId="24" fillId="3" borderId="0" xfId="0" applyFont="1" applyFill="1"/>
    <xf numFmtId="0" fontId="24" fillId="0" borderId="0" xfId="0" applyFont="1" applyAlignment="1">
      <alignment horizontal="center"/>
    </xf>
    <xf numFmtId="0" fontId="26" fillId="0" borderId="0" xfId="0" applyFont="1" applyBorder="1" applyAlignment="1">
      <alignment horizontal="left"/>
    </xf>
    <xf numFmtId="0" fontId="26" fillId="0" borderId="13" xfId="0" applyNumberFormat="1" applyFont="1" applyBorder="1" applyAlignment="1">
      <alignment horizontal="center"/>
    </xf>
    <xf numFmtId="0" fontId="22" fillId="0" borderId="13" xfId="0" applyFont="1" applyBorder="1" applyAlignment="1"/>
    <xf numFmtId="1" fontId="22" fillId="0" borderId="13" xfId="0" applyNumberFormat="1" applyFont="1" applyBorder="1" applyAlignment="1">
      <alignment horizontal="center"/>
    </xf>
    <xf numFmtId="1" fontId="22" fillId="0" borderId="13" xfId="0" applyNumberFormat="1" applyFont="1" applyBorder="1" applyAlignment="1">
      <alignment horizontal="center" vertical="center"/>
    </xf>
    <xf numFmtId="0" fontId="26" fillId="0" borderId="13" xfId="0" applyFont="1" applyBorder="1" applyAlignment="1">
      <alignment horizontal="left" vertical="center" wrapText="1"/>
    </xf>
    <xf numFmtId="0" fontId="22" fillId="0" borderId="13" xfId="0" applyFont="1" applyBorder="1" applyAlignment="1">
      <alignment vertical="center"/>
    </xf>
    <xf numFmtId="0" fontId="26" fillId="12" borderId="0" xfId="0" applyFont="1" applyFill="1" applyBorder="1" applyAlignment="1">
      <alignment horizontal="left"/>
    </xf>
    <xf numFmtId="1" fontId="26" fillId="12" borderId="0" xfId="0" applyNumberFormat="1" applyFont="1" applyFill="1" applyBorder="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 fontId="4" fillId="10" borderId="4" xfId="3" applyNumberFormat="1" applyFont="1" applyFill="1" applyBorder="1" applyAlignment="1">
      <alignment horizontal="center"/>
    </xf>
    <xf numFmtId="1" fontId="4" fillId="10" borderId="10" xfId="3" applyNumberFormat="1" applyFont="1" applyFill="1" applyBorder="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0" fontId="29" fillId="2" borderId="4" xfId="0" applyFont="1" applyFill="1" applyBorder="1" applyAlignment="1">
      <alignment horizontal="center" vertical="center"/>
    </xf>
    <xf numFmtId="0" fontId="29" fillId="2" borderId="9" xfId="0" applyFont="1" applyFill="1" applyBorder="1" applyAlignment="1">
      <alignment horizontal="center" vertical="center"/>
    </xf>
    <xf numFmtId="0" fontId="15" fillId="8" borderId="8" xfId="0" applyFont="1" applyFill="1" applyBorder="1" applyAlignment="1"/>
    <xf numFmtId="0" fontId="15" fillId="8" borderId="0" xfId="0" applyFont="1" applyFill="1" applyBorder="1" applyAlignment="1"/>
    <xf numFmtId="10" fontId="0" fillId="0" borderId="0" xfId="1" applyNumberFormat="1" applyFont="1"/>
    <xf numFmtId="10" fontId="0" fillId="0" borderId="0" xfId="0" applyNumberFormat="1"/>
    <xf numFmtId="0" fontId="30" fillId="0" borderId="0" xfId="0" applyFont="1"/>
    <xf numFmtId="165" fontId="5" fillId="16" borderId="4" xfId="3" applyFont="1" applyFill="1" applyBorder="1" applyAlignment="1">
      <alignment horizontal="left"/>
    </xf>
    <xf numFmtId="165" fontId="5" fillId="16" borderId="4" xfId="3" applyFont="1" applyFill="1" applyBorder="1" applyAlignment="1">
      <alignment horizontal="center"/>
    </xf>
    <xf numFmtId="165" fontId="2" fillId="5" borderId="4" xfId="3" applyFont="1" applyFill="1" applyBorder="1" applyAlignment="1">
      <alignment horizontal="left" indent="2"/>
    </xf>
    <xf numFmtId="165" fontId="2" fillId="5" borderId="4" xfId="3" applyFont="1" applyFill="1" applyBorder="1"/>
    <xf numFmtId="172" fontId="2" fillId="5" borderId="4" xfId="3" applyNumberFormat="1" applyFont="1" applyFill="1" applyBorder="1"/>
    <xf numFmtId="165"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8" fillId="0" borderId="0" xfId="0" applyFont="1"/>
    <xf numFmtId="0" fontId="7" fillId="0" borderId="8" xfId="0" applyFont="1" applyFill="1" applyBorder="1"/>
    <xf numFmtId="0" fontId="31" fillId="4" borderId="5" xfId="0" applyFont="1" applyFill="1" applyBorder="1"/>
    <xf numFmtId="0" fontId="6" fillId="4" borderId="5" xfId="0" applyFont="1" applyFill="1" applyBorder="1"/>
    <xf numFmtId="0" fontId="2" fillId="4" borderId="4" xfId="0" applyFont="1" applyFill="1" applyBorder="1" applyAlignment="1">
      <alignment horizontal="left"/>
    </xf>
    <xf numFmtId="165" fontId="32" fillId="10" borderId="4" xfId="3" applyFont="1" applyFill="1" applyBorder="1"/>
    <xf numFmtId="165" fontId="2" fillId="10" borderId="4" xfId="3" applyFont="1" applyFill="1" applyBorder="1"/>
    <xf numFmtId="165" fontId="6" fillId="5" borderId="4" xfId="3" applyFont="1" applyFill="1" applyBorder="1" applyAlignment="1">
      <alignment horizontal="left"/>
    </xf>
    <xf numFmtId="165" fontId="32" fillId="5" borderId="4" xfId="3" applyFont="1" applyFill="1" applyBorder="1"/>
    <xf numFmtId="0" fontId="6" fillId="4" borderId="4" xfId="0" applyFont="1" applyFill="1" applyBorder="1" applyAlignment="1">
      <alignment horizontal="left"/>
    </xf>
    <xf numFmtId="165" fontId="33" fillId="10" borderId="4" xfId="3" applyFont="1" applyFill="1" applyBorder="1"/>
    <xf numFmtId="165"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5" fillId="8" borderId="12" xfId="0" applyFont="1" applyFill="1" applyBorder="1"/>
    <xf numFmtId="0" fontId="2" fillId="4" borderId="3" xfId="0" applyFont="1" applyFill="1" applyBorder="1" applyAlignment="1">
      <alignment horizontal="left" indent="1"/>
    </xf>
    <xf numFmtId="0" fontId="6" fillId="4" borderId="4" xfId="0" applyFont="1" applyFill="1" applyBorder="1"/>
    <xf numFmtId="166" fontId="6" fillId="5" borderId="5" xfId="2" applyNumberFormat="1" applyFont="1" applyFill="1" applyBorder="1" applyAlignment="1">
      <alignment horizontal="center"/>
    </xf>
    <xf numFmtId="0" fontId="6" fillId="4" borderId="3" xfId="0" applyFont="1" applyFill="1" applyBorder="1"/>
    <xf numFmtId="166" fontId="6" fillId="10" borderId="5" xfId="2" applyNumberFormat="1" applyFont="1" applyFill="1" applyBorder="1" applyAlignment="1">
      <alignment horizontal="center"/>
    </xf>
    <xf numFmtId="0" fontId="7" fillId="5" borderId="1" xfId="0" applyFont="1" applyFill="1" applyBorder="1"/>
    <xf numFmtId="166" fontId="22" fillId="0" borderId="0" xfId="0" applyNumberFormat="1" applyFont="1"/>
    <xf numFmtId="3" fontId="6" fillId="11" borderId="4" xfId="0" applyNumberFormat="1" applyFont="1" applyFill="1" applyBorder="1"/>
    <xf numFmtId="0" fontId="2" fillId="7" borderId="0" xfId="0" quotePrefix="1" applyFont="1" applyFill="1" applyBorder="1" applyAlignment="1">
      <alignment horizontal="left" vertical="top" wrapText="1"/>
    </xf>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2" fillId="7" borderId="0" xfId="0" applyFont="1" applyFill="1" applyBorder="1" applyAlignment="1">
      <alignment horizontal="left" vertical="top" wrapText="1"/>
    </xf>
    <xf numFmtId="0" fontId="2" fillId="7" borderId="8" xfId="0" applyFont="1" applyFill="1" applyBorder="1" applyAlignment="1">
      <alignment horizontal="left"/>
    </xf>
    <xf numFmtId="0" fontId="2" fillId="7" borderId="0" xfId="0" applyFont="1" applyFill="1" applyAlignment="1">
      <alignment horizontal="left"/>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7" fillId="9" borderId="17" xfId="0" applyFont="1" applyFill="1" applyBorder="1" applyAlignment="1">
      <alignment horizontal="left" vertical="center"/>
    </xf>
    <xf numFmtId="168" fontId="4" fillId="7" borderId="2" xfId="0" applyNumberFormat="1" applyFont="1" applyFill="1" applyBorder="1" applyAlignment="1">
      <alignment horizontal="left"/>
    </xf>
    <xf numFmtId="168" fontId="4" fillId="7" borderId="3"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4" borderId="0" xfId="0" applyFont="1" applyFill="1" applyBorder="1" applyAlignment="1">
      <alignment horizontal="center"/>
    </xf>
    <xf numFmtId="0" fontId="17" fillId="11" borderId="5" xfId="0" applyFont="1" applyFill="1" applyBorder="1" applyAlignment="1">
      <alignment horizontal="left" vertical="center"/>
    </xf>
    <xf numFmtId="0" fontId="17" fillId="11" borderId="2" xfId="0" applyFont="1" applyFill="1" applyBorder="1" applyAlignment="1">
      <alignment horizontal="left" vertical="center"/>
    </xf>
    <xf numFmtId="0" fontId="17" fillId="11" borderId="3" xfId="0" applyFont="1" applyFill="1" applyBorder="1" applyAlignment="1">
      <alignment horizontal="left" vertical="center"/>
    </xf>
    <xf numFmtId="168" fontId="17" fillId="9" borderId="5" xfId="0" applyNumberFormat="1" applyFont="1" applyFill="1" applyBorder="1" applyAlignment="1">
      <alignment horizontal="left"/>
    </xf>
    <xf numFmtId="168" fontId="17" fillId="9" borderId="2" xfId="0" applyNumberFormat="1" applyFont="1" applyFill="1" applyBorder="1" applyAlignment="1">
      <alignment horizontal="left"/>
    </xf>
    <xf numFmtId="168" fontId="17" fillId="9" borderId="16" xfId="0" applyNumberFormat="1" applyFont="1" applyFill="1" applyBorder="1" applyAlignment="1">
      <alignment horizontal="left"/>
    </xf>
    <xf numFmtId="168" fontId="17" fillId="9" borderId="15" xfId="0" applyNumberFormat="1" applyFont="1" applyFill="1" applyBorder="1" applyAlignment="1">
      <alignment horizontal="left"/>
    </xf>
    <xf numFmtId="2" fontId="5" fillId="13" borderId="0" xfId="0" applyNumberFormat="1" applyFont="1" applyFill="1" applyAlignment="1">
      <alignment horizontal="center"/>
    </xf>
    <xf numFmtId="10" fontId="30" fillId="15" borderId="12" xfId="0" applyNumberFormat="1" applyFont="1" applyFill="1" applyBorder="1" applyAlignment="1">
      <alignment horizontal="center"/>
    </xf>
    <xf numFmtId="10" fontId="30" fillId="15"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6" fillId="0" borderId="18" xfId="0" applyFont="1" applyBorder="1" applyAlignment="1">
      <alignment horizontal="left" vertical="center" wrapText="1"/>
    </xf>
    <xf numFmtId="0" fontId="26" fillId="0" borderId="20" xfId="0" applyFont="1" applyBorder="1" applyAlignment="1">
      <alignment horizontal="left" vertical="center" wrapText="1"/>
    </xf>
    <xf numFmtId="0" fontId="27" fillId="4" borderId="1" xfId="0" applyFont="1" applyFill="1" applyBorder="1" applyAlignment="1">
      <alignment horizontal="left" vertical="top"/>
    </xf>
    <xf numFmtId="0" fontId="27" fillId="4" borderId="0" xfId="0" applyFont="1" applyFill="1" applyBorder="1" applyAlignment="1">
      <alignment horizontal="left" vertical="top"/>
    </xf>
    <xf numFmtId="0" fontId="23" fillId="4" borderId="1" xfId="0" quotePrefix="1" applyFont="1" applyFill="1" applyBorder="1" applyAlignment="1">
      <alignment horizontal="left" vertical="top" wrapText="1"/>
    </xf>
    <xf numFmtId="0" fontId="23" fillId="4" borderId="0" xfId="0" quotePrefix="1" applyFont="1" applyFill="1" applyBorder="1" applyAlignment="1">
      <alignment horizontal="left" vertical="top" wrapText="1"/>
    </xf>
    <xf numFmtId="0" fontId="26" fillId="0" borderId="13" xfId="0" applyFont="1" applyBorder="1" applyAlignment="1">
      <alignment horizontal="left" vertical="center" wrapText="1"/>
    </xf>
    <xf numFmtId="0" fontId="26" fillId="0" borderId="19" xfId="0" applyFont="1" applyBorder="1" applyAlignment="1">
      <alignment horizontal="left" vertical="center" wrapText="1"/>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166" fontId="4" fillId="10" borderId="4" xfId="2" applyNumberFormat="1" applyFont="1" applyFill="1" applyBorder="1" applyAlignment="1">
      <alignment horizontal="right"/>
    </xf>
    <xf numFmtId="166" fontId="2" fillId="10" borderId="4" xfId="2" applyNumberFormat="1" applyFont="1" applyFill="1" applyBorder="1" applyAlignment="1">
      <alignment horizontal="center"/>
    </xf>
    <xf numFmtId="166" fontId="6" fillId="11" borderId="4" xfId="2" applyNumberFormat="1" applyFont="1" applyFill="1" applyBorder="1"/>
    <xf numFmtId="166" fontId="4" fillId="10" borderId="4" xfId="2" applyNumberFormat="1" applyFont="1" applyFill="1" applyBorder="1" applyAlignment="1">
      <alignment horizontal="center"/>
    </xf>
    <xf numFmtId="166" fontId="2" fillId="4" borderId="4" xfId="2" applyNumberFormat="1" applyFont="1" applyFill="1" applyBorder="1" applyAlignment="1">
      <alignment horizontal="center"/>
    </xf>
    <xf numFmtId="0" fontId="4" fillId="5" borderId="4" xfId="0" applyFont="1" applyFill="1" applyBorder="1"/>
    <xf numFmtId="166" fontId="7" fillId="5" borderId="4" xfId="2" applyNumberFormat="1" applyFont="1" applyFill="1" applyBorder="1"/>
    <xf numFmtId="166" fontId="7" fillId="11" borderId="4" xfId="2" applyNumberFormat="1" applyFont="1" applyFill="1" applyBorder="1"/>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0" fontId="2" fillId="4" borderId="4" xfId="0" applyNumberFormat="1" applyFont="1" applyFill="1" applyBorder="1"/>
    <xf numFmtId="3" fontId="26" fillId="11" borderId="4" xfId="0" applyNumberFormat="1" applyFont="1" applyFill="1" applyBorder="1"/>
    <xf numFmtId="0" fontId="23" fillId="4" borderId="4" xfId="0" quotePrefix="1" applyFont="1" applyFill="1" applyBorder="1"/>
    <xf numFmtId="0" fontId="25" fillId="5" borderId="4" xfId="0" applyFont="1" applyFill="1" applyBorder="1" applyAlignment="1">
      <alignment horizontal="left"/>
    </xf>
    <xf numFmtId="0" fontId="25" fillId="5" borderId="4" xfId="0" applyFont="1" applyFill="1" applyBorder="1" applyAlignment="1">
      <alignment horizontal="center"/>
    </xf>
    <xf numFmtId="0" fontId="25" fillId="5" borderId="4" xfId="0" applyFont="1" applyFill="1" applyBorder="1" applyAlignment="1">
      <alignment horizontal="right"/>
    </xf>
    <xf numFmtId="3" fontId="25" fillId="5" borderId="4" xfId="0" applyNumberFormat="1" applyFont="1" applyFill="1" applyBorder="1"/>
    <xf numFmtId="0" fontId="25" fillId="5" borderId="4" xfId="0" applyFont="1" applyFill="1" applyBorder="1"/>
    <xf numFmtId="166" fontId="26" fillId="11" borderId="4" xfId="2" applyNumberFormat="1" applyFont="1" applyFill="1" applyBorder="1"/>
    <xf numFmtId="166" fontId="25"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BFBFBF"/>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6"/>
  <sheetViews>
    <sheetView showGridLines="0" tabSelected="1" zoomScaleNormal="100" workbookViewId="0">
      <selection activeCell="L18" sqref="L18"/>
    </sheetView>
  </sheetViews>
  <sheetFormatPr defaultColWidth="9.140625" defaultRowHeight="12.75" x14ac:dyDescent="0.2"/>
  <cols>
    <col min="1" max="1" width="2.42578125" style="1" customWidth="1"/>
    <col min="2" max="2" width="41.85546875" style="1" customWidth="1"/>
    <col min="3" max="3" width="17.7109375" style="1" customWidth="1"/>
    <col min="4" max="4" width="14.28515625" style="1" customWidth="1"/>
    <col min="5" max="5" width="13.85546875" style="1" customWidth="1"/>
    <col min="6" max="6" width="14" style="1" customWidth="1"/>
    <col min="7" max="7" width="12.85546875" style="1" customWidth="1"/>
    <col min="8" max="8" width="17.85546875" style="1" customWidth="1"/>
    <col min="9" max="9" width="11.5703125" style="1" customWidth="1"/>
    <col min="10" max="16384" width="9.140625" style="1"/>
  </cols>
  <sheetData>
    <row r="2" spans="2:19" x14ac:dyDescent="0.2">
      <c r="B2" s="30" t="s">
        <v>7</v>
      </c>
      <c r="C2" s="17"/>
      <c r="D2" s="17"/>
      <c r="E2" s="17"/>
      <c r="F2" s="17"/>
      <c r="G2" s="17"/>
      <c r="H2" s="17"/>
      <c r="O2" s="25"/>
      <c r="P2" s="25"/>
      <c r="Q2" s="25"/>
      <c r="R2" s="25"/>
      <c r="S2" s="25"/>
    </row>
    <row r="3" spans="2:19" ht="75.75" customHeight="1" x14ac:dyDescent="0.2">
      <c r="B3" s="32" t="s">
        <v>65</v>
      </c>
      <c r="C3" s="262" t="s">
        <v>75</v>
      </c>
      <c r="D3" s="263"/>
      <c r="E3" s="263"/>
      <c r="F3" s="263"/>
      <c r="G3" s="263"/>
      <c r="H3" s="263"/>
      <c r="M3" s="33"/>
      <c r="N3" s="33"/>
      <c r="O3" s="25"/>
      <c r="P3" s="25"/>
      <c r="Q3" s="25"/>
      <c r="R3" s="25"/>
      <c r="S3" s="25"/>
    </row>
    <row r="4" spans="2:19" ht="55.5" customHeight="1" x14ac:dyDescent="0.2">
      <c r="B4" s="73"/>
      <c r="C4" s="69"/>
      <c r="D4" s="74" t="s">
        <v>57</v>
      </c>
      <c r="E4" s="74" t="s">
        <v>58</v>
      </c>
      <c r="F4" s="74" t="s">
        <v>63</v>
      </c>
      <c r="G4" s="74" t="s">
        <v>76</v>
      </c>
      <c r="H4" s="74" t="s">
        <v>77</v>
      </c>
      <c r="M4" s="33"/>
      <c r="N4" s="33"/>
      <c r="O4" s="25"/>
      <c r="P4" s="25"/>
      <c r="Q4" s="25"/>
      <c r="R4" s="25"/>
      <c r="S4" s="25"/>
    </row>
    <row r="5" spans="2:19" x14ac:dyDescent="0.2">
      <c r="B5" s="32" t="s">
        <v>13</v>
      </c>
      <c r="C5" s="69"/>
      <c r="D5" s="211" t="s">
        <v>47</v>
      </c>
      <c r="E5" s="211" t="s">
        <v>47</v>
      </c>
      <c r="F5" s="211" t="s">
        <v>47</v>
      </c>
      <c r="G5" s="212" t="s">
        <v>64</v>
      </c>
      <c r="H5" s="212" t="s">
        <v>64</v>
      </c>
      <c r="M5" s="33"/>
      <c r="N5" s="33"/>
      <c r="O5" s="25"/>
      <c r="P5" s="25"/>
      <c r="Q5" s="25"/>
      <c r="R5" s="25"/>
      <c r="S5" s="25"/>
    </row>
    <row r="6" spans="2:19" ht="12.75" customHeight="1" x14ac:dyDescent="0.2">
      <c r="B6" s="257" t="s">
        <v>42</v>
      </c>
      <c r="C6" s="70" t="s">
        <v>59</v>
      </c>
      <c r="D6" s="34">
        <v>301.18</v>
      </c>
      <c r="E6" s="79">
        <v>301.18</v>
      </c>
      <c r="F6" s="90">
        <v>451.77</v>
      </c>
      <c r="G6" s="93">
        <v>150.59</v>
      </c>
      <c r="H6" s="84" t="s">
        <v>107</v>
      </c>
      <c r="M6" s="33"/>
      <c r="N6" s="33"/>
      <c r="O6" s="25"/>
      <c r="P6" s="25"/>
      <c r="Q6" s="25"/>
      <c r="R6" s="25"/>
      <c r="S6" s="25"/>
    </row>
    <row r="7" spans="2:19" x14ac:dyDescent="0.2">
      <c r="B7" s="258"/>
      <c r="C7" s="71" t="s">
        <v>60</v>
      </c>
      <c r="D7" s="35">
        <v>451.77</v>
      </c>
      <c r="E7" s="79">
        <v>451.77</v>
      </c>
      <c r="F7" s="90">
        <v>451.77</v>
      </c>
      <c r="G7" s="94"/>
      <c r="H7" s="91"/>
      <c r="M7" s="33"/>
      <c r="N7" s="33"/>
      <c r="O7" s="25"/>
      <c r="P7" s="25"/>
      <c r="Q7" s="25"/>
      <c r="R7" s="25"/>
      <c r="S7" s="25"/>
    </row>
    <row r="8" spans="2:19" x14ac:dyDescent="0.2">
      <c r="B8" s="258"/>
      <c r="C8" s="71" t="s">
        <v>103</v>
      </c>
      <c r="D8" s="35" t="s">
        <v>105</v>
      </c>
      <c r="E8" s="79">
        <v>752.95</v>
      </c>
      <c r="F8" s="90" t="s">
        <v>105</v>
      </c>
      <c r="G8" s="94"/>
      <c r="H8" s="91"/>
      <c r="M8" s="33"/>
      <c r="N8" s="33"/>
      <c r="O8" s="25"/>
      <c r="P8" s="25"/>
      <c r="Q8" s="25"/>
      <c r="R8" s="25"/>
      <c r="S8" s="25"/>
    </row>
    <row r="9" spans="2:19" x14ac:dyDescent="0.2">
      <c r="B9" s="258"/>
      <c r="C9" s="71" t="s">
        <v>104</v>
      </c>
      <c r="D9" s="35">
        <v>752.95</v>
      </c>
      <c r="E9" s="79" t="s">
        <v>105</v>
      </c>
      <c r="F9" s="90">
        <v>602.36</v>
      </c>
      <c r="G9" s="94"/>
      <c r="H9" s="91"/>
      <c r="M9" s="33"/>
      <c r="N9" s="33"/>
      <c r="O9" s="25"/>
      <c r="P9" s="25"/>
      <c r="Q9" s="25"/>
      <c r="R9" s="25"/>
      <c r="S9" s="25"/>
    </row>
    <row r="10" spans="2:19" x14ac:dyDescent="0.2">
      <c r="B10" s="259"/>
      <c r="C10" s="72" t="s">
        <v>61</v>
      </c>
      <c r="D10" s="35">
        <v>903.54</v>
      </c>
      <c r="E10" s="79" t="s">
        <v>105</v>
      </c>
      <c r="F10" s="90">
        <v>903.54</v>
      </c>
      <c r="G10" s="95"/>
      <c r="H10" s="92"/>
      <c r="M10" s="33"/>
      <c r="N10" s="33"/>
      <c r="O10" s="25"/>
      <c r="P10" s="25"/>
      <c r="Q10" s="25"/>
      <c r="R10" s="25"/>
      <c r="S10" s="25"/>
    </row>
    <row r="11" spans="2:19" x14ac:dyDescent="0.2">
      <c r="B11" s="257" t="s">
        <v>214</v>
      </c>
      <c r="C11" s="37" t="s">
        <v>62</v>
      </c>
      <c r="D11" s="77">
        <f>'Proposed price'!Q15</f>
        <v>357.16692640427743</v>
      </c>
      <c r="E11" s="80">
        <f>'Proposed price'!AH15</f>
        <v>357.16692640427743</v>
      </c>
      <c r="F11" s="83">
        <f>'Proposed price'!AY15</f>
        <v>535.75038960641621</v>
      </c>
      <c r="G11" s="86">
        <f>'Proposed price'!BP7</f>
        <v>178.58346320213872</v>
      </c>
      <c r="H11" s="85">
        <f>'Proposed price'!CG7</f>
        <v>178.58346320213872</v>
      </c>
      <c r="O11" s="25"/>
      <c r="P11" s="25"/>
      <c r="Q11" s="25"/>
      <c r="R11" s="25"/>
      <c r="S11" s="25"/>
    </row>
    <row r="12" spans="2:19" x14ac:dyDescent="0.2">
      <c r="B12" s="258"/>
      <c r="C12" s="35" t="s">
        <v>60</v>
      </c>
      <c r="D12" s="77">
        <f>'Proposed price'!Q28</f>
        <v>535.75038960641621</v>
      </c>
      <c r="E12" s="80">
        <f>'Proposed price'!AH28</f>
        <v>535.75038960641621</v>
      </c>
      <c r="F12" s="83">
        <f>'Proposed price'!AY15</f>
        <v>535.75038960641621</v>
      </c>
      <c r="G12" s="86"/>
      <c r="H12" s="88"/>
      <c r="O12" s="25"/>
      <c r="P12" s="25"/>
      <c r="Q12" s="25"/>
      <c r="R12" s="25"/>
      <c r="S12" s="25"/>
    </row>
    <row r="13" spans="2:19" x14ac:dyDescent="0.2">
      <c r="B13" s="258"/>
      <c r="C13" s="72" t="s">
        <v>103</v>
      </c>
      <c r="D13" s="77" t="s">
        <v>105</v>
      </c>
      <c r="E13" s="80">
        <f>'Proposed price'!AH41</f>
        <v>892.91731601069364</v>
      </c>
      <c r="F13" s="83" t="s">
        <v>105</v>
      </c>
      <c r="G13" s="86"/>
      <c r="H13" s="88"/>
      <c r="O13" s="25"/>
      <c r="P13" s="25"/>
      <c r="Q13" s="25"/>
      <c r="R13" s="25"/>
      <c r="S13" s="25"/>
    </row>
    <row r="14" spans="2:19" x14ac:dyDescent="0.2">
      <c r="B14" s="258"/>
      <c r="C14" s="72" t="s">
        <v>104</v>
      </c>
      <c r="D14" s="77">
        <f>'Proposed price'!Q41</f>
        <v>892.91731601069364</v>
      </c>
      <c r="E14" s="80" t="s">
        <v>105</v>
      </c>
      <c r="F14" s="83">
        <f>'Proposed price'!AY28</f>
        <v>714.33385280855487</v>
      </c>
      <c r="G14" s="86"/>
      <c r="H14" s="88"/>
      <c r="O14" s="25"/>
      <c r="P14" s="25"/>
      <c r="Q14" s="25"/>
      <c r="R14" s="25"/>
      <c r="S14" s="25"/>
    </row>
    <row r="15" spans="2:19" x14ac:dyDescent="0.2">
      <c r="B15" s="259"/>
      <c r="C15" s="72" t="s">
        <v>61</v>
      </c>
      <c r="D15" s="78">
        <f>'Proposed price'!Q54</f>
        <v>1071.5007792128324</v>
      </c>
      <c r="E15" s="80" t="s">
        <v>105</v>
      </c>
      <c r="F15" s="83">
        <f>'Proposed price'!AY41</f>
        <v>1071.5007792128324</v>
      </c>
      <c r="G15" s="87"/>
      <c r="H15" s="89"/>
      <c r="O15" s="25"/>
      <c r="P15" s="25"/>
      <c r="Q15" s="25"/>
      <c r="R15" s="25"/>
      <c r="S15" s="25"/>
    </row>
    <row r="16" spans="2:19" x14ac:dyDescent="0.2">
      <c r="B16" s="38" t="s">
        <v>48</v>
      </c>
      <c r="C16" s="260" t="s">
        <v>108</v>
      </c>
      <c r="D16" s="261"/>
      <c r="E16" s="36"/>
      <c r="F16" s="27"/>
      <c r="G16" s="27"/>
      <c r="H16" s="27"/>
      <c r="O16" s="25"/>
      <c r="P16" s="25"/>
      <c r="Q16" s="25"/>
      <c r="R16" s="25"/>
      <c r="S16" s="25"/>
    </row>
    <row r="17" spans="2:19" x14ac:dyDescent="0.2">
      <c r="B17" s="31" t="s">
        <v>5</v>
      </c>
      <c r="C17" s="39"/>
      <c r="D17" s="39"/>
      <c r="E17" s="40"/>
      <c r="F17" s="40"/>
      <c r="G17" s="40"/>
      <c r="H17" s="40"/>
      <c r="O17" s="25"/>
      <c r="P17" s="25"/>
      <c r="Q17" s="25"/>
      <c r="R17" s="25"/>
      <c r="S17" s="25"/>
    </row>
    <row r="18" spans="2:19" ht="216.75" customHeight="1" x14ac:dyDescent="0.2">
      <c r="B18" s="264" t="s">
        <v>78</v>
      </c>
      <c r="C18" s="264"/>
      <c r="D18" s="264"/>
      <c r="E18" s="264"/>
      <c r="F18" s="264"/>
      <c r="G18" s="264"/>
      <c r="H18" s="264"/>
      <c r="O18" s="25"/>
      <c r="P18" s="25"/>
      <c r="Q18" s="25"/>
      <c r="R18" s="25"/>
      <c r="S18" s="25"/>
    </row>
    <row r="19" spans="2:19" x14ac:dyDescent="0.2">
      <c r="B19" s="41"/>
      <c r="C19" s="41"/>
      <c r="D19" s="41"/>
      <c r="E19" s="41"/>
      <c r="F19" s="41"/>
      <c r="G19" s="41"/>
      <c r="H19" s="41"/>
      <c r="O19" s="25"/>
      <c r="P19" s="25"/>
      <c r="Q19" s="25"/>
      <c r="R19" s="25"/>
      <c r="S19" s="25"/>
    </row>
    <row r="20" spans="2:19" x14ac:dyDescent="0.2">
      <c r="O20" s="25"/>
      <c r="P20" s="25"/>
      <c r="Q20" s="25"/>
      <c r="R20" s="25"/>
      <c r="S20" s="25"/>
    </row>
    <row r="21" spans="2:19" x14ac:dyDescent="0.2">
      <c r="B21" s="16" t="s">
        <v>35</v>
      </c>
      <c r="C21" s="17"/>
      <c r="D21" s="17"/>
      <c r="E21" s="17"/>
      <c r="F21" s="17"/>
      <c r="G21" s="17"/>
      <c r="H21" s="17"/>
      <c r="O21" s="25"/>
      <c r="P21" s="25"/>
      <c r="Q21" s="25"/>
      <c r="R21" s="25"/>
      <c r="S21" s="25"/>
    </row>
    <row r="22" spans="2:19" x14ac:dyDescent="0.2">
      <c r="B22" s="253"/>
      <c r="C22" s="253"/>
      <c r="D22" s="253"/>
      <c r="E22" s="253"/>
      <c r="F22" s="253"/>
      <c r="G22" s="253"/>
      <c r="H22" s="253"/>
    </row>
    <row r="23" spans="2:19" ht="144.75" customHeight="1" x14ac:dyDescent="0.2">
      <c r="B23" s="251" t="s">
        <v>152</v>
      </c>
      <c r="C23" s="251"/>
      <c r="D23" s="251"/>
      <c r="E23" s="251"/>
      <c r="F23" s="251"/>
      <c r="G23" s="251"/>
      <c r="H23" s="251"/>
      <c r="I23" s="25"/>
    </row>
    <row r="24" spans="2:19" x14ac:dyDescent="0.2">
      <c r="B24" s="43"/>
      <c r="C24" s="43"/>
      <c r="D24" s="43"/>
      <c r="E24" s="43"/>
      <c r="F24" s="43"/>
      <c r="G24" s="43"/>
      <c r="H24" s="43"/>
    </row>
    <row r="25" spans="2:19" x14ac:dyDescent="0.2">
      <c r="B25" s="44"/>
      <c r="C25" s="44"/>
      <c r="D25" s="44"/>
      <c r="E25" s="44"/>
      <c r="F25" s="44"/>
      <c r="G25" s="44"/>
      <c r="H25" s="44"/>
    </row>
    <row r="26" spans="2:19" x14ac:dyDescent="0.2">
      <c r="B26" s="16" t="s">
        <v>43</v>
      </c>
      <c r="C26" s="17"/>
      <c r="D26" s="17"/>
      <c r="E26" s="17"/>
      <c r="F26" s="17"/>
      <c r="G26" s="17"/>
      <c r="H26" s="17"/>
    </row>
    <row r="27" spans="2:19" ht="12.75" customHeight="1" x14ac:dyDescent="0.2">
      <c r="B27" s="253" t="s">
        <v>73</v>
      </c>
      <c r="C27" s="253"/>
      <c r="D27" s="253"/>
      <c r="E27" s="253"/>
      <c r="F27" s="253"/>
      <c r="G27" s="253"/>
      <c r="H27" s="253"/>
    </row>
    <row r="28" spans="2:19" ht="12.75" customHeight="1" x14ac:dyDescent="0.2">
      <c r="B28" s="253" t="s">
        <v>150</v>
      </c>
      <c r="C28" s="253"/>
      <c r="D28" s="253"/>
      <c r="E28" s="253"/>
      <c r="F28" s="253"/>
      <c r="G28" s="253"/>
      <c r="H28" s="253"/>
    </row>
    <row r="29" spans="2:19" ht="12.75" customHeight="1" x14ac:dyDescent="0.2">
      <c r="B29" s="251" t="s">
        <v>151</v>
      </c>
      <c r="C29" s="251"/>
      <c r="D29" s="251"/>
      <c r="E29" s="251"/>
      <c r="F29" s="251"/>
      <c r="G29" s="251"/>
      <c r="H29" s="251"/>
    </row>
    <row r="30" spans="2:19" x14ac:dyDescent="0.2">
      <c r="B30" s="251"/>
      <c r="C30" s="254"/>
      <c r="D30" s="254"/>
      <c r="E30" s="254"/>
      <c r="F30" s="254"/>
      <c r="G30" s="254"/>
      <c r="H30" s="254"/>
    </row>
    <row r="31" spans="2:19" x14ac:dyDescent="0.2">
      <c r="B31" s="42"/>
      <c r="C31" s="42"/>
      <c r="D31" s="42"/>
      <c r="E31" s="42"/>
      <c r="F31" s="42"/>
      <c r="G31" s="42"/>
      <c r="H31" s="42"/>
    </row>
    <row r="32" spans="2:19" x14ac:dyDescent="0.2">
      <c r="B32" s="253"/>
      <c r="C32" s="253"/>
      <c r="D32" s="253"/>
      <c r="E32" s="253"/>
      <c r="F32" s="253"/>
      <c r="G32" s="253"/>
      <c r="H32" s="253"/>
    </row>
    <row r="33" spans="2:9" x14ac:dyDescent="0.2">
      <c r="B33" s="43"/>
      <c r="C33" s="43"/>
      <c r="D33" s="43"/>
      <c r="E33" s="43"/>
      <c r="F33" s="43"/>
      <c r="G33" s="43"/>
      <c r="H33" s="43"/>
    </row>
    <row r="34" spans="2:9" x14ac:dyDescent="0.2">
      <c r="B34" s="43"/>
      <c r="C34" s="43"/>
      <c r="D34" s="43"/>
      <c r="E34" s="43"/>
      <c r="F34" s="43"/>
      <c r="G34" s="43"/>
      <c r="H34" s="43"/>
    </row>
    <row r="35" spans="2:9" x14ac:dyDescent="0.2">
      <c r="B35" s="43"/>
      <c r="C35" s="43"/>
      <c r="D35" s="43"/>
      <c r="E35" s="43"/>
      <c r="F35" s="43"/>
      <c r="G35" s="43"/>
      <c r="H35" s="43"/>
    </row>
    <row r="36" spans="2:9" x14ac:dyDescent="0.2">
      <c r="B36" s="43"/>
      <c r="C36" s="43"/>
      <c r="D36" s="43"/>
      <c r="E36" s="43"/>
      <c r="F36" s="43"/>
      <c r="G36" s="43"/>
      <c r="H36" s="43"/>
    </row>
    <row r="37" spans="2:9" x14ac:dyDescent="0.2">
      <c r="B37" s="45"/>
      <c r="C37" s="45"/>
      <c r="D37" s="45"/>
      <c r="E37" s="45"/>
      <c r="F37" s="45"/>
      <c r="G37" s="45"/>
      <c r="H37" s="45"/>
      <c r="I37" s="25"/>
    </row>
    <row r="38" spans="2:9" x14ac:dyDescent="0.2">
      <c r="B38" s="16" t="s">
        <v>6</v>
      </c>
    </row>
    <row r="39" spans="2:9" ht="15" customHeight="1" x14ac:dyDescent="0.2">
      <c r="B39" s="46" t="s">
        <v>14</v>
      </c>
      <c r="C39" s="255" t="s">
        <v>30</v>
      </c>
      <c r="D39" s="256"/>
      <c r="E39" s="256"/>
      <c r="F39" s="256"/>
      <c r="G39" s="256"/>
      <c r="H39" s="256"/>
    </row>
    <row r="40" spans="2:9" ht="15" customHeight="1" x14ac:dyDescent="0.2">
      <c r="B40" s="47" t="s">
        <v>45</v>
      </c>
      <c r="C40" s="256" t="s">
        <v>52</v>
      </c>
      <c r="D40" s="256"/>
      <c r="E40" s="256"/>
      <c r="F40" s="256"/>
      <c r="G40" s="256"/>
      <c r="H40" s="256"/>
    </row>
    <row r="41" spans="2:9" ht="15" customHeight="1" x14ac:dyDescent="0.2">
      <c r="B41" s="47" t="s">
        <v>46</v>
      </c>
      <c r="C41" s="256" t="s">
        <v>53</v>
      </c>
      <c r="D41" s="256"/>
      <c r="E41" s="256"/>
      <c r="F41" s="256"/>
      <c r="G41" s="256"/>
      <c r="H41" s="256"/>
    </row>
    <row r="42" spans="2:9" ht="15" customHeight="1" x14ac:dyDescent="0.2">
      <c r="B42" s="47" t="s">
        <v>15</v>
      </c>
      <c r="C42" s="256" t="s">
        <v>31</v>
      </c>
      <c r="D42" s="256"/>
      <c r="E42" s="256"/>
      <c r="F42" s="256"/>
      <c r="G42" s="256"/>
      <c r="H42" s="256"/>
    </row>
    <row r="45" spans="2:9" x14ac:dyDescent="0.2">
      <c r="B45" s="16" t="s">
        <v>36</v>
      </c>
      <c r="C45" s="17"/>
      <c r="D45" s="17"/>
      <c r="E45" s="17"/>
      <c r="F45" s="17"/>
      <c r="G45" s="17"/>
      <c r="H45" s="17"/>
    </row>
    <row r="47" spans="2:9" x14ac:dyDescent="0.2">
      <c r="B47" s="29"/>
      <c r="C47" s="18" t="s">
        <v>37</v>
      </c>
      <c r="D47" s="18" t="s">
        <v>38</v>
      </c>
      <c r="E47" s="18" t="s">
        <v>39</v>
      </c>
      <c r="F47" s="18" t="s">
        <v>41</v>
      </c>
      <c r="G47" s="18" t="s">
        <v>40</v>
      </c>
      <c r="H47" s="19" t="s">
        <v>1</v>
      </c>
    </row>
    <row r="48" spans="2:9" x14ac:dyDescent="0.2">
      <c r="C48" s="48"/>
      <c r="D48" s="48"/>
      <c r="E48" s="48"/>
      <c r="F48" s="48"/>
      <c r="G48" s="48"/>
      <c r="H48" s="48"/>
    </row>
    <row r="49" spans="2:9" x14ac:dyDescent="0.2">
      <c r="B49" s="49" t="s">
        <v>215</v>
      </c>
      <c r="C49" s="50">
        <f>'Forecast Revenue - Costs'!D51</f>
        <v>617601.63436608727</v>
      </c>
      <c r="D49" s="50">
        <f>'Forecast Revenue - Costs'!E51</f>
        <v>617601.63436608727</v>
      </c>
      <c r="E49" s="50">
        <f>'Forecast Revenue - Costs'!F51</f>
        <v>624395.25234411401</v>
      </c>
      <c r="F49" s="50">
        <f>'Forecast Revenue - Costs'!G51</f>
        <v>638838.76332133811</v>
      </c>
      <c r="G49" s="50">
        <f>'Forecast Revenue - Costs'!H51</f>
        <v>781874.51548077201</v>
      </c>
      <c r="H49" s="50">
        <f>SUM(C49:G49)</f>
        <v>3280311.7998783989</v>
      </c>
    </row>
    <row r="50" spans="2:9" x14ac:dyDescent="0.2">
      <c r="C50" s="51"/>
      <c r="D50" s="52"/>
      <c r="E50" s="51"/>
      <c r="F50" s="51"/>
      <c r="G50" s="51"/>
    </row>
    <row r="51" spans="2:9" x14ac:dyDescent="0.2">
      <c r="B51" s="49" t="s">
        <v>216</v>
      </c>
      <c r="C51" s="50">
        <f>SUM('Forecast Revenue - Costs'!D52:D54)</f>
        <v>450506.05904590437</v>
      </c>
      <c r="D51" s="50">
        <f>SUM('Forecast Revenue - Costs'!E52:E54)</f>
        <v>450506.05904590437</v>
      </c>
      <c r="E51" s="50">
        <f>SUM('Forecast Revenue - Costs'!F52:F54)</f>
        <v>455461.62569540925</v>
      </c>
      <c r="F51" s="50">
        <f>SUM('Forecast Revenue - Costs'!G52:G54)</f>
        <v>465997.36402099545</v>
      </c>
      <c r="G51" s="50">
        <f>SUM('Forecast Revenue - Costs'!H52:H54)</f>
        <v>570333.9936903026</v>
      </c>
      <c r="H51" s="50">
        <f>SUM(C51:G51)</f>
        <v>2392805.1014985158</v>
      </c>
    </row>
    <row r="52" spans="2:9" x14ac:dyDescent="0.2">
      <c r="C52" s="51"/>
      <c r="D52" s="52"/>
      <c r="E52" s="51"/>
      <c r="F52" s="51"/>
      <c r="G52" s="51"/>
    </row>
    <row r="53" spans="2:9" x14ac:dyDescent="0.2">
      <c r="B53" s="49" t="s">
        <v>217</v>
      </c>
      <c r="C53" s="50">
        <f t="shared" ref="C53:G53" si="0">+C49+C51</f>
        <v>1068107.6934119917</v>
      </c>
      <c r="D53" s="50">
        <f t="shared" si="0"/>
        <v>1068107.6934119917</v>
      </c>
      <c r="E53" s="50">
        <f t="shared" si="0"/>
        <v>1079856.8780395233</v>
      </c>
      <c r="F53" s="50">
        <f t="shared" si="0"/>
        <v>1104836.1273423336</v>
      </c>
      <c r="G53" s="50">
        <f t="shared" si="0"/>
        <v>1352208.5091710747</v>
      </c>
      <c r="H53" s="50">
        <f>+H49+H51</f>
        <v>5673116.9013769142</v>
      </c>
    </row>
    <row r="54" spans="2:9" x14ac:dyDescent="0.2">
      <c r="C54" s="53"/>
      <c r="D54" s="53"/>
      <c r="E54" s="53"/>
      <c r="F54" s="53"/>
      <c r="G54" s="53"/>
    </row>
    <row r="55" spans="2:9" x14ac:dyDescent="0.2">
      <c r="B55" s="54" t="s">
        <v>6</v>
      </c>
    </row>
    <row r="56" spans="2:9" ht="14.25" customHeight="1" x14ac:dyDescent="0.2">
      <c r="B56" s="252"/>
      <c r="C56" s="252"/>
      <c r="D56" s="252"/>
      <c r="E56" s="252"/>
      <c r="F56" s="252"/>
      <c r="G56" s="252"/>
      <c r="H56" s="252"/>
    </row>
    <row r="57" spans="2:9" x14ac:dyDescent="0.2">
      <c r="B57" s="253"/>
      <c r="C57" s="253"/>
      <c r="D57" s="253"/>
      <c r="E57" s="253"/>
      <c r="F57" s="253"/>
      <c r="G57" s="253"/>
      <c r="H57" s="253"/>
      <c r="I57" s="25"/>
    </row>
    <row r="58" spans="2:9" ht="27.75" customHeight="1" x14ac:dyDescent="0.2">
      <c r="B58" s="253"/>
      <c r="C58" s="253"/>
      <c r="D58" s="253"/>
      <c r="E58" s="253"/>
      <c r="F58" s="253"/>
      <c r="G58" s="253"/>
      <c r="H58" s="253"/>
    </row>
    <row r="61" spans="2:9" x14ac:dyDescent="0.2">
      <c r="B61" s="16" t="s">
        <v>119</v>
      </c>
      <c r="C61" s="17"/>
      <c r="D61" s="17"/>
      <c r="E61" s="17"/>
      <c r="F61" s="17"/>
      <c r="G61" s="17"/>
      <c r="H61" s="17"/>
    </row>
    <row r="62" spans="2:9" x14ac:dyDescent="0.2">
      <c r="B62" s="7"/>
    </row>
    <row r="63" spans="2:9" x14ac:dyDescent="0.2">
      <c r="B63" s="55"/>
      <c r="C63" s="56" t="s">
        <v>37</v>
      </c>
      <c r="D63" s="56" t="s">
        <v>38</v>
      </c>
      <c r="E63" s="56" t="s">
        <v>39</v>
      </c>
      <c r="F63" s="56" t="s">
        <v>41</v>
      </c>
      <c r="G63" s="56" t="s">
        <v>40</v>
      </c>
      <c r="H63" s="57" t="s">
        <v>1</v>
      </c>
    </row>
    <row r="64" spans="2:9" x14ac:dyDescent="0.2">
      <c r="C64" s="58"/>
      <c r="D64" s="58"/>
      <c r="E64" s="58"/>
      <c r="F64" s="58"/>
      <c r="G64" s="58"/>
      <c r="H64" s="58"/>
    </row>
    <row r="65" spans="2:8" x14ac:dyDescent="0.2">
      <c r="B65" s="55" t="s">
        <v>12</v>
      </c>
      <c r="C65" s="59">
        <f>'Forecast Revenue - Costs'!D34</f>
        <v>2175</v>
      </c>
      <c r="D65" s="59">
        <f>'Forecast Revenue - Costs'!E34</f>
        <v>2175</v>
      </c>
      <c r="E65" s="59">
        <f>'Forecast Revenue - Costs'!F34</f>
        <v>2175</v>
      </c>
      <c r="F65" s="59">
        <f>'Forecast Revenue - Costs'!G34</f>
        <v>2175</v>
      </c>
      <c r="G65" s="59">
        <f>'Forecast Revenue - Costs'!H34</f>
        <v>2175</v>
      </c>
      <c r="H65" s="59">
        <f>SUM(C65:G65)</f>
        <v>10875</v>
      </c>
    </row>
    <row r="66" spans="2:8" x14ac:dyDescent="0.2">
      <c r="C66" s="60"/>
      <c r="D66" s="60"/>
      <c r="E66" s="60"/>
      <c r="F66" s="60"/>
      <c r="G66" s="60"/>
      <c r="H66" s="61"/>
    </row>
  </sheetData>
  <mergeCells count="17">
    <mergeCell ref="B6:B10"/>
    <mergeCell ref="B11:B15"/>
    <mergeCell ref="C16:D16"/>
    <mergeCell ref="C3:H3"/>
    <mergeCell ref="B22:H22"/>
    <mergeCell ref="B18:H18"/>
    <mergeCell ref="B23:H23"/>
    <mergeCell ref="B56:H58"/>
    <mergeCell ref="B27:H27"/>
    <mergeCell ref="B28:H28"/>
    <mergeCell ref="B29:H29"/>
    <mergeCell ref="B30:H30"/>
    <mergeCell ref="B32:H32"/>
    <mergeCell ref="C39:H39"/>
    <mergeCell ref="C40:H40"/>
    <mergeCell ref="C41:H41"/>
    <mergeCell ref="C42:H42"/>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7" zoomScaleNormal="100" workbookViewId="0">
      <selection activeCell="C27" sqref="C27"/>
    </sheetView>
  </sheetViews>
  <sheetFormatPr defaultColWidth="9.140625" defaultRowHeight="12.75" x14ac:dyDescent="0.2"/>
  <cols>
    <col min="1" max="1" width="2.28515625" style="1" customWidth="1"/>
    <col min="2" max="2" width="2.42578125" style="44" customWidth="1"/>
    <col min="3" max="3" width="10.140625" style="44" customWidth="1"/>
    <col min="4" max="9" width="13.140625" style="44" customWidth="1"/>
    <col min="10" max="11" width="9.140625" style="44"/>
    <col min="12" max="12" width="5.28515625" style="44" customWidth="1"/>
    <col min="13" max="13" width="2.42578125" style="1" customWidth="1"/>
    <col min="14" max="16384" width="9.140625" style="1"/>
  </cols>
  <sheetData>
    <row r="1" spans="2:14" ht="9" customHeight="1" x14ac:dyDescent="0.2"/>
    <row r="2" spans="2:14" ht="18" customHeight="1" x14ac:dyDescent="0.2">
      <c r="B2" s="28" t="s">
        <v>16</v>
      </c>
      <c r="C2" s="28"/>
      <c r="D2" s="28"/>
      <c r="E2" s="28"/>
      <c r="F2" s="28"/>
      <c r="G2" s="28"/>
      <c r="H2" s="28"/>
      <c r="I2" s="28"/>
      <c r="J2" s="28"/>
      <c r="K2" s="28"/>
    </row>
    <row r="3" spans="2:14" x14ac:dyDescent="0.2">
      <c r="B3" s="26" t="s">
        <v>0</v>
      </c>
      <c r="C3" s="29"/>
      <c r="D3" s="267" t="str">
        <f>'AER Summary'!C3</f>
        <v>Design Certification</v>
      </c>
      <c r="E3" s="268"/>
      <c r="F3" s="268"/>
      <c r="G3" s="268"/>
      <c r="H3" s="268"/>
      <c r="I3" s="268"/>
      <c r="J3" s="268"/>
      <c r="K3" s="268"/>
      <c r="N3" s="24"/>
    </row>
    <row r="4" spans="2:14" x14ac:dyDescent="0.2">
      <c r="N4" s="24"/>
    </row>
    <row r="5" spans="2:14" x14ac:dyDescent="0.2">
      <c r="B5" s="269" t="s">
        <v>110</v>
      </c>
      <c r="C5" s="269"/>
      <c r="D5" s="269"/>
      <c r="E5" s="269"/>
      <c r="F5" s="269"/>
      <c r="G5" s="269"/>
      <c r="H5" s="269"/>
      <c r="I5" s="269"/>
      <c r="J5" s="269"/>
      <c r="K5" s="269"/>
      <c r="N5" s="24"/>
    </row>
    <row r="6" spans="2:14" ht="219" customHeight="1" x14ac:dyDescent="0.2">
      <c r="B6" s="270" t="s">
        <v>80</v>
      </c>
      <c r="C6" s="271"/>
      <c r="D6" s="271"/>
      <c r="E6" s="271"/>
      <c r="F6" s="271"/>
      <c r="G6" s="271"/>
      <c r="H6" s="271"/>
      <c r="I6" s="271"/>
      <c r="J6" s="271"/>
      <c r="K6" s="271"/>
      <c r="N6" s="24"/>
    </row>
    <row r="9" spans="2:14" x14ac:dyDescent="0.2">
      <c r="B9" s="269" t="s">
        <v>81</v>
      </c>
      <c r="C9" s="269"/>
      <c r="D9" s="269"/>
      <c r="E9" s="269"/>
      <c r="F9" s="269"/>
      <c r="G9" s="269"/>
      <c r="H9" s="269"/>
      <c r="I9" s="269"/>
      <c r="J9" s="269"/>
      <c r="K9" s="269"/>
    </row>
    <row r="10" spans="2:14" ht="15" customHeight="1" x14ac:dyDescent="0.2">
      <c r="B10" s="266" t="s">
        <v>79</v>
      </c>
      <c r="C10" s="266"/>
      <c r="D10" s="266"/>
      <c r="E10" s="266"/>
      <c r="F10" s="266"/>
      <c r="G10" s="266"/>
      <c r="H10" s="266"/>
      <c r="I10" s="266"/>
      <c r="J10" s="266"/>
      <c r="K10" s="266"/>
    </row>
    <row r="11" spans="2:14" ht="24.75" customHeight="1" x14ac:dyDescent="0.2">
      <c r="B11" s="272"/>
      <c r="C11" s="272"/>
      <c r="D11" s="272"/>
      <c r="E11" s="272"/>
      <c r="F11" s="272"/>
      <c r="G11" s="272"/>
      <c r="H11" s="272"/>
      <c r="I11" s="272"/>
      <c r="J11" s="272"/>
      <c r="K11" s="272"/>
      <c r="L11" s="62"/>
      <c r="M11" s="25"/>
      <c r="N11" s="25"/>
    </row>
    <row r="12" spans="2:14" x14ac:dyDescent="0.2">
      <c r="B12" s="272"/>
      <c r="C12" s="272"/>
      <c r="D12" s="272"/>
      <c r="E12" s="272"/>
      <c r="F12" s="272"/>
      <c r="G12" s="272"/>
      <c r="H12" s="272"/>
      <c r="I12" s="272"/>
      <c r="J12" s="272"/>
      <c r="K12" s="272"/>
      <c r="L12" s="62"/>
      <c r="M12" s="25"/>
      <c r="N12" s="25"/>
    </row>
    <row r="13" spans="2:14" x14ac:dyDescent="0.2">
      <c r="B13" s="272"/>
      <c r="C13" s="272"/>
      <c r="D13" s="272"/>
      <c r="E13" s="272"/>
      <c r="F13" s="272"/>
      <c r="G13" s="272"/>
      <c r="H13" s="272"/>
      <c r="I13" s="272"/>
      <c r="J13" s="272"/>
      <c r="K13" s="272"/>
      <c r="L13" s="62"/>
      <c r="M13" s="25"/>
      <c r="N13" s="25"/>
    </row>
    <row r="14" spans="2:14" ht="21" customHeight="1" x14ac:dyDescent="0.2">
      <c r="B14" s="272"/>
      <c r="C14" s="272"/>
      <c r="D14" s="272"/>
      <c r="E14" s="272"/>
      <c r="F14" s="272"/>
      <c r="G14" s="272"/>
      <c r="H14" s="272"/>
      <c r="I14" s="272"/>
      <c r="J14" s="272"/>
      <c r="K14" s="272"/>
      <c r="L14" s="62"/>
      <c r="M14" s="25"/>
      <c r="N14" s="25"/>
    </row>
    <row r="15" spans="2:14" x14ac:dyDescent="0.2">
      <c r="B15" s="272"/>
      <c r="C15" s="272"/>
      <c r="D15" s="272"/>
      <c r="E15" s="272"/>
      <c r="F15" s="272"/>
      <c r="G15" s="272"/>
      <c r="H15" s="272"/>
      <c r="I15" s="272"/>
      <c r="J15" s="272"/>
      <c r="K15" s="272"/>
      <c r="L15" s="62"/>
      <c r="M15" s="25"/>
      <c r="N15" s="25"/>
    </row>
    <row r="16" spans="2:14" x14ac:dyDescent="0.2">
      <c r="B16" s="272"/>
      <c r="C16" s="272"/>
      <c r="D16" s="272"/>
      <c r="E16" s="272"/>
      <c r="F16" s="272"/>
      <c r="G16" s="272"/>
      <c r="H16" s="272"/>
      <c r="I16" s="272"/>
      <c r="J16" s="272"/>
      <c r="K16" s="272"/>
      <c r="L16" s="62"/>
      <c r="M16" s="25"/>
      <c r="N16" s="25"/>
    </row>
    <row r="17" spans="2:14" x14ac:dyDescent="0.2">
      <c r="L17" s="62"/>
      <c r="M17" s="25"/>
      <c r="N17" s="25"/>
    </row>
    <row r="18" spans="2:14" x14ac:dyDescent="0.2">
      <c r="L18" s="62"/>
      <c r="M18" s="25"/>
      <c r="N18" s="25"/>
    </row>
    <row r="19" spans="2:14" x14ac:dyDescent="0.2">
      <c r="B19" s="269" t="s">
        <v>44</v>
      </c>
      <c r="C19" s="269"/>
      <c r="D19" s="269"/>
      <c r="E19" s="269"/>
      <c r="F19" s="269"/>
      <c r="G19" s="269"/>
      <c r="H19" s="269"/>
      <c r="I19" s="269"/>
      <c r="J19" s="269"/>
      <c r="K19" s="269"/>
      <c r="L19" s="62"/>
      <c r="M19" s="25"/>
      <c r="N19" s="25"/>
    </row>
    <row r="20" spans="2:14" ht="216" customHeight="1" x14ac:dyDescent="0.2">
      <c r="B20" s="266" t="str">
        <f>'AER Summary'!B18:H18</f>
        <v xml:space="preserve">
Design Certification
A certification by a DNSP that a design (if implemented) will not compromise the safety or operation of the DNSP’s distribution system.
This may include, without limitation:
1.  certifying that the design information/project definition have been  incorporated in the design 
2.  certifying that easement requirements and earthing details are shown
3.  considering design issues, including checking for over–design and mechanisms to permit work on high voltage systems without disruption to customers’ supply (adequate low voltage parallels)
4.  certifying that funding details for components in the scope of works are correct
5.  certifying that there are no obvious errors that depart from the DNSP’s design standards and specifications
6.  certifying that shared assets are not over-utilised to minimise developer’s connection costs and that all appropriate assets have been included in the design 
7.  auditing design calculations such as voltage drop calculations, conductor clearance (stringing) calculations etc
8.  certifying that a bill of materials has been submitted
9.  certifying that an environmental assessment has been submitted by an accredited person and appropriately checked.</v>
      </c>
      <c r="C20" s="266"/>
      <c r="D20" s="266"/>
      <c r="E20" s="266"/>
      <c r="F20" s="266"/>
      <c r="G20" s="266"/>
      <c r="H20" s="266"/>
      <c r="I20" s="266"/>
      <c r="J20" s="266"/>
      <c r="K20" s="266"/>
    </row>
    <row r="21" spans="2:14" x14ac:dyDescent="0.2">
      <c r="B21" s="265"/>
      <c r="C21" s="265"/>
      <c r="D21" s="265"/>
      <c r="E21" s="265"/>
      <c r="F21" s="265"/>
      <c r="G21" s="265"/>
      <c r="H21" s="265"/>
      <c r="I21" s="265"/>
      <c r="J21" s="265"/>
      <c r="K21" s="26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J28"/>
  <sheetViews>
    <sheetView showGridLines="0" workbookViewId="0">
      <selection activeCell="C39" sqref="C39"/>
    </sheetView>
  </sheetViews>
  <sheetFormatPr defaultColWidth="9.140625" defaultRowHeight="12.75" x14ac:dyDescent="0.2"/>
  <cols>
    <col min="1" max="1" width="3.5703125" style="63" customWidth="1"/>
    <col min="2" max="2" width="58.7109375" style="63" customWidth="1"/>
    <col min="3" max="3" width="65.140625" style="63" customWidth="1"/>
    <col min="4" max="4" width="12.28515625" style="63" customWidth="1"/>
    <col min="5" max="5" width="11.28515625" style="63" customWidth="1"/>
    <col min="6" max="8" width="11" style="63" customWidth="1"/>
    <col min="9" max="9" width="12.7109375" style="63" customWidth="1"/>
    <col min="10" max="10" width="6.7109375" style="63" bestFit="1" customWidth="1"/>
    <col min="11" max="16384" width="9.140625" style="63"/>
  </cols>
  <sheetData>
    <row r="2" spans="1:10" x14ac:dyDescent="0.2">
      <c r="B2" s="30" t="s">
        <v>118</v>
      </c>
      <c r="C2" s="23"/>
      <c r="D2" s="23"/>
      <c r="E2" s="23"/>
      <c r="F2" s="23"/>
      <c r="G2" s="23"/>
      <c r="H2" s="23"/>
      <c r="I2" s="23"/>
    </row>
    <row r="3" spans="1:10" x14ac:dyDescent="0.2">
      <c r="B3" s="11" t="s">
        <v>20</v>
      </c>
      <c r="C3" s="11" t="s">
        <v>3</v>
      </c>
      <c r="D3" s="75" t="s">
        <v>68</v>
      </c>
      <c r="E3" s="75" t="s">
        <v>67</v>
      </c>
      <c r="F3" s="75" t="s">
        <v>66</v>
      </c>
      <c r="G3" s="75" t="s">
        <v>153</v>
      </c>
      <c r="H3" s="75" t="s">
        <v>154</v>
      </c>
      <c r="I3" s="303" t="s">
        <v>1</v>
      </c>
    </row>
    <row r="4" spans="1:10" x14ac:dyDescent="0.2">
      <c r="B4" s="3" t="s">
        <v>21</v>
      </c>
      <c r="C4" s="3" t="s">
        <v>120</v>
      </c>
      <c r="D4" s="305" t="s">
        <v>105</v>
      </c>
      <c r="E4" s="306">
        <v>273807.26</v>
      </c>
      <c r="F4" s="306">
        <v>436238.76</v>
      </c>
      <c r="G4" s="306">
        <v>552517.81999999995</v>
      </c>
      <c r="H4" s="306">
        <f>G4*102.5%</f>
        <v>566330.76549999986</v>
      </c>
      <c r="I4" s="307">
        <f>SUM(D4:H4)</f>
        <v>1828894.6054999996</v>
      </c>
      <c r="J4" s="162"/>
    </row>
    <row r="5" spans="1:10" x14ac:dyDescent="0.2">
      <c r="B5" s="3" t="s">
        <v>23</v>
      </c>
      <c r="C5" s="3"/>
      <c r="D5" s="308"/>
      <c r="E5" s="306">
        <v>0</v>
      </c>
      <c r="F5" s="306">
        <v>0</v>
      </c>
      <c r="G5" s="306">
        <v>0</v>
      </c>
      <c r="H5" s="306">
        <f t="shared" ref="H5:H8" si="0">G5*102.5%</f>
        <v>0</v>
      </c>
      <c r="I5" s="307">
        <f t="shared" ref="I5:I8" si="1">SUM(D5:H5)</f>
        <v>0</v>
      </c>
      <c r="J5" s="162"/>
    </row>
    <row r="6" spans="1:10" x14ac:dyDescent="0.2">
      <c r="B6" s="3" t="s">
        <v>24</v>
      </c>
      <c r="C6" s="3"/>
      <c r="D6" s="308">
        <v>0</v>
      </c>
      <c r="E6" s="306">
        <v>43208</v>
      </c>
      <c r="F6" s="306">
        <v>13504</v>
      </c>
      <c r="G6" s="306">
        <v>19871.88</v>
      </c>
      <c r="H6" s="306">
        <f t="shared" si="0"/>
        <v>20368.677</v>
      </c>
      <c r="I6" s="307">
        <f t="shared" si="1"/>
        <v>96952.557000000001</v>
      </c>
      <c r="J6" s="162"/>
    </row>
    <row r="7" spans="1:10" x14ac:dyDescent="0.2">
      <c r="B7" s="3" t="s">
        <v>25</v>
      </c>
      <c r="C7" s="3"/>
      <c r="D7" s="308"/>
      <c r="E7" s="306">
        <v>0</v>
      </c>
      <c r="F7" s="306">
        <v>0</v>
      </c>
      <c r="G7" s="306">
        <v>0</v>
      </c>
      <c r="H7" s="306">
        <f t="shared" si="0"/>
        <v>0</v>
      </c>
      <c r="I7" s="307">
        <f t="shared" si="1"/>
        <v>0</v>
      </c>
      <c r="J7" s="162"/>
    </row>
    <row r="8" spans="1:10" x14ac:dyDescent="0.2">
      <c r="B8" s="3" t="s">
        <v>22</v>
      </c>
      <c r="C8" s="3"/>
      <c r="D8" s="308"/>
      <c r="E8" s="309">
        <v>162778.53</v>
      </c>
      <c r="F8" s="309">
        <v>278155</v>
      </c>
      <c r="G8" s="309">
        <v>346084.5</v>
      </c>
      <c r="H8" s="306">
        <f t="shared" si="0"/>
        <v>354736.61249999999</v>
      </c>
      <c r="I8" s="307">
        <f t="shared" si="1"/>
        <v>1141754.6425000001</v>
      </c>
      <c r="J8" s="162"/>
    </row>
    <row r="9" spans="1:10" x14ac:dyDescent="0.2">
      <c r="B9" s="11" t="s">
        <v>1</v>
      </c>
      <c r="C9" s="310"/>
      <c r="D9" s="311">
        <f>SUM(D4:D8)</f>
        <v>0</v>
      </c>
      <c r="E9" s="311">
        <f>SUM(E4:E8)</f>
        <v>479793.79000000004</v>
      </c>
      <c r="F9" s="312">
        <f>SUM(F4:F8)</f>
        <v>727897.76</v>
      </c>
      <c r="G9" s="312">
        <f t="shared" ref="G9:H9" si="2">SUM(G4:G8)</f>
        <v>918474.2</v>
      </c>
      <c r="H9" s="312">
        <f t="shared" si="2"/>
        <v>941436.05499999993</v>
      </c>
      <c r="I9" s="311">
        <f t="shared" ref="I9" si="3">SUM(I4:I8)</f>
        <v>3067601.8049999997</v>
      </c>
    </row>
    <row r="10" spans="1:10" x14ac:dyDescent="0.2">
      <c r="B10" s="64"/>
      <c r="C10" s="163"/>
      <c r="D10" s="65"/>
      <c r="E10" s="65"/>
      <c r="F10" s="65"/>
      <c r="G10" s="65"/>
      <c r="H10" s="65"/>
      <c r="I10" s="65"/>
    </row>
    <row r="11" spans="1:10" x14ac:dyDescent="0.2">
      <c r="B11" s="66" t="s">
        <v>10</v>
      </c>
      <c r="C11" s="17"/>
      <c r="D11" s="17"/>
      <c r="E11" s="17"/>
      <c r="F11" s="17"/>
      <c r="G11" s="17"/>
      <c r="H11" s="17"/>
      <c r="I11" s="17"/>
    </row>
    <row r="12" spans="1:10" x14ac:dyDescent="0.2">
      <c r="B12" s="302" t="s">
        <v>4</v>
      </c>
      <c r="C12" s="302" t="s">
        <v>9</v>
      </c>
      <c r="D12" s="75" t="s">
        <v>68</v>
      </c>
      <c r="E12" s="75" t="s">
        <v>67</v>
      </c>
      <c r="F12" s="75" t="s">
        <v>66</v>
      </c>
      <c r="G12" s="75" t="s">
        <v>153</v>
      </c>
      <c r="H12" s="75" t="s">
        <v>154</v>
      </c>
      <c r="I12" s="303" t="s">
        <v>1</v>
      </c>
    </row>
    <row r="13" spans="1:10" x14ac:dyDescent="0.2">
      <c r="B13" s="3" t="s">
        <v>19</v>
      </c>
      <c r="C13" s="3" t="s">
        <v>121</v>
      </c>
      <c r="D13" s="81">
        <v>1956</v>
      </c>
      <c r="E13" s="81">
        <v>2314</v>
      </c>
      <c r="F13" s="81">
        <v>1376</v>
      </c>
      <c r="G13" s="81">
        <v>2200</v>
      </c>
      <c r="H13" s="81">
        <v>2200</v>
      </c>
      <c r="I13" s="250">
        <f>SUM(D13:H13)</f>
        <v>10046</v>
      </c>
    </row>
    <row r="14" spans="1:10" x14ac:dyDescent="0.2">
      <c r="B14" s="3"/>
      <c r="C14" s="304"/>
      <c r="D14" s="6"/>
      <c r="E14" s="6"/>
      <c r="F14" s="81"/>
      <c r="G14" s="81"/>
      <c r="H14" s="81"/>
      <c r="I14" s="250"/>
    </row>
    <row r="15" spans="1:10" x14ac:dyDescent="0.2">
      <c r="A15" s="67"/>
      <c r="B15" s="161" t="s">
        <v>54</v>
      </c>
      <c r="C15" s="11"/>
      <c r="D15" s="158">
        <f t="shared" ref="D15:I15" si="4">SUM(D13:D14)</f>
        <v>1956</v>
      </c>
      <c r="E15" s="158">
        <f t="shared" si="4"/>
        <v>2314</v>
      </c>
      <c r="F15" s="158">
        <f t="shared" si="4"/>
        <v>1376</v>
      </c>
      <c r="G15" s="158">
        <f t="shared" si="4"/>
        <v>2200</v>
      </c>
      <c r="H15" s="158">
        <f t="shared" si="4"/>
        <v>2200</v>
      </c>
      <c r="I15" s="158">
        <f t="shared" si="4"/>
        <v>10046</v>
      </c>
    </row>
    <row r="16" spans="1:10" x14ac:dyDescent="0.2">
      <c r="C16" s="163"/>
      <c r="D16" s="25"/>
      <c r="E16" s="25"/>
      <c r="F16" s="25"/>
      <c r="G16" s="25"/>
      <c r="H16" s="25"/>
    </row>
    <row r="17" spans="1:9" x14ac:dyDescent="0.2">
      <c r="A17" s="67"/>
      <c r="B17" s="8" t="s">
        <v>6</v>
      </c>
      <c r="C17" s="1"/>
      <c r="D17" s="7"/>
      <c r="E17" s="7"/>
      <c r="F17" s="7"/>
      <c r="G17" s="7"/>
      <c r="H17" s="7"/>
      <c r="I17" s="7"/>
    </row>
    <row r="18" spans="1:9" x14ac:dyDescent="0.2">
      <c r="B18" s="168" t="s">
        <v>155</v>
      </c>
      <c r="C18" s="166"/>
      <c r="D18" s="166"/>
      <c r="E18" s="166"/>
      <c r="F18" s="166"/>
      <c r="G18" s="166"/>
      <c r="H18" s="166"/>
      <c r="I18" s="166"/>
    </row>
    <row r="19" spans="1:9" x14ac:dyDescent="0.2">
      <c r="B19" s="169" t="s">
        <v>156</v>
      </c>
      <c r="C19" s="167"/>
      <c r="D19" s="167"/>
      <c r="E19" s="167"/>
      <c r="F19" s="167"/>
      <c r="G19" s="167"/>
      <c r="H19" s="167"/>
      <c r="I19" s="167"/>
    </row>
    <row r="20" spans="1:9" x14ac:dyDescent="0.2">
      <c r="B20" s="169" t="s">
        <v>166</v>
      </c>
      <c r="C20" s="167"/>
      <c r="D20" s="167"/>
      <c r="E20" s="167"/>
      <c r="F20" s="167"/>
      <c r="G20" s="167"/>
      <c r="H20" s="167"/>
      <c r="I20" s="167"/>
    </row>
    <row r="21" spans="1:9" x14ac:dyDescent="0.2">
      <c r="B21" s="169" t="s">
        <v>157</v>
      </c>
      <c r="C21" s="167"/>
      <c r="D21" s="167"/>
      <c r="E21" s="167"/>
      <c r="F21" s="167"/>
      <c r="G21" s="167"/>
      <c r="H21" s="167"/>
      <c r="I21" s="167"/>
    </row>
    <row r="22" spans="1:9" x14ac:dyDescent="0.2">
      <c r="B22" s="165" t="s">
        <v>158</v>
      </c>
      <c r="C22" s="167"/>
      <c r="D22" s="167"/>
      <c r="E22" s="167"/>
      <c r="F22" s="167"/>
      <c r="G22" s="167"/>
      <c r="H22" s="167"/>
      <c r="I22" s="167"/>
    </row>
    <row r="23" spans="1:9" x14ac:dyDescent="0.2">
      <c r="B23" s="1"/>
      <c r="C23" s="1"/>
      <c r="D23" s="7"/>
      <c r="E23" s="7"/>
      <c r="F23" s="7"/>
      <c r="G23" s="7"/>
      <c r="H23" s="7"/>
      <c r="I23" s="7"/>
    </row>
    <row r="24" spans="1:9" x14ac:dyDescent="0.2">
      <c r="B24" s="66" t="s">
        <v>123</v>
      </c>
      <c r="C24" s="17"/>
      <c r="D24" s="17"/>
      <c r="E24" s="17"/>
      <c r="F24" s="17"/>
      <c r="G24" s="17"/>
      <c r="H24" s="17"/>
      <c r="I24" s="17"/>
    </row>
    <row r="25" spans="1:9" x14ac:dyDescent="0.2">
      <c r="B25" s="299" t="s">
        <v>11</v>
      </c>
      <c r="C25" s="300"/>
      <c r="D25" s="300"/>
      <c r="E25" s="300"/>
      <c r="F25" s="300"/>
      <c r="G25" s="300"/>
      <c r="H25" s="300"/>
      <c r="I25" s="301"/>
    </row>
    <row r="26" spans="1:9" x14ac:dyDescent="0.2">
      <c r="B26" s="273" t="s">
        <v>124</v>
      </c>
      <c r="C26" s="274"/>
      <c r="D26" s="274"/>
      <c r="E26" s="274"/>
      <c r="F26" s="274"/>
      <c r="G26" s="274"/>
      <c r="H26" s="274"/>
      <c r="I26" s="274"/>
    </row>
    <row r="27" spans="1:9" x14ac:dyDescent="0.2">
      <c r="B27" s="275"/>
      <c r="C27" s="276"/>
      <c r="D27" s="276"/>
      <c r="E27" s="276"/>
      <c r="F27" s="276"/>
      <c r="G27" s="276"/>
      <c r="H27" s="276"/>
      <c r="I27" s="276"/>
    </row>
    <row r="28" spans="1:9" x14ac:dyDescent="0.2">
      <c r="B28" s="68"/>
      <c r="C28" s="10"/>
      <c r="D28" s="10"/>
      <c r="E28" s="10"/>
      <c r="F28" s="10"/>
      <c r="G28" s="10"/>
      <c r="H28" s="10"/>
      <c r="I28" s="10"/>
    </row>
  </sheetData>
  <mergeCells count="1">
    <mergeCell ref="B26:I2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CG56"/>
  <sheetViews>
    <sheetView showGridLines="0" zoomScale="80" zoomScaleNormal="80" workbookViewId="0">
      <selection activeCell="H7" sqref="H7"/>
    </sheetView>
  </sheetViews>
  <sheetFormatPr defaultColWidth="9.140625" defaultRowHeight="12.75" x14ac:dyDescent="0.2"/>
  <cols>
    <col min="1" max="1" width="2.28515625" style="96" customWidth="1"/>
    <col min="2" max="2" width="57.42578125" style="96" customWidth="1"/>
    <col min="3" max="3" width="15.140625" style="151" bestFit="1" customWidth="1"/>
    <col min="4" max="4" width="9.140625" style="152"/>
    <col min="5" max="5" width="9.140625" style="153"/>
    <col min="6" max="6" width="9.140625" style="154"/>
    <col min="7" max="7" width="9.140625" style="210"/>
    <col min="8" max="8" width="11.28515625" style="210" bestFit="1" customWidth="1"/>
    <col min="9" max="13" width="9.140625" style="210"/>
    <col min="14" max="14" width="11.85546875" style="210" customWidth="1"/>
    <col min="15" max="15" width="9.140625" style="210"/>
    <col min="16" max="16" width="10.42578125" style="210" customWidth="1"/>
    <col min="17" max="17" width="9.140625" style="210"/>
    <col min="18" max="18" width="2.85546875" style="96" customWidth="1"/>
    <col min="19" max="19" width="53.7109375" style="96" customWidth="1"/>
    <col min="20" max="20" width="15.7109375" style="96" customWidth="1"/>
    <col min="21" max="23" width="9.140625" style="96"/>
    <col min="24" max="24" width="9.140625" style="210"/>
    <col min="25" max="25" width="11.28515625" style="210" bestFit="1" customWidth="1"/>
    <col min="26" max="30" width="9.140625" style="210"/>
    <col min="31" max="31" width="11.85546875" style="210" customWidth="1"/>
    <col min="32" max="32" width="9.140625" style="210"/>
    <col min="33" max="33" width="10.42578125" style="210" customWidth="1"/>
    <col min="34" max="34" width="9.140625" style="210"/>
    <col min="35" max="35" width="3.28515625" style="96" customWidth="1"/>
    <col min="36" max="36" width="53.7109375" style="96" customWidth="1"/>
    <col min="37" max="37" width="15.7109375" style="96" customWidth="1"/>
    <col min="38" max="40" width="9.140625" style="96"/>
    <col min="41" max="41" width="9.140625" style="210"/>
    <col min="42" max="42" width="11.28515625" style="210" bestFit="1" customWidth="1"/>
    <col min="43" max="47" width="9.140625" style="210"/>
    <col min="48" max="48" width="11.85546875" style="210" customWidth="1"/>
    <col min="49" max="49" width="9.140625" style="210"/>
    <col min="50" max="50" width="10.42578125" style="210" customWidth="1"/>
    <col min="51" max="51" width="9.140625" style="210"/>
    <col min="52" max="52" width="3.42578125" style="96" customWidth="1"/>
    <col min="53" max="53" width="53.7109375" style="96" customWidth="1"/>
    <col min="54" max="54" width="15.7109375" style="96" customWidth="1"/>
    <col min="55" max="57" width="9.140625" style="96"/>
    <col min="58" max="58" width="9.140625" style="210"/>
    <col min="59" max="59" width="11.28515625" style="210" bestFit="1" customWidth="1"/>
    <col min="60" max="64" width="9.140625" style="210"/>
    <col min="65" max="65" width="11.85546875" style="210" customWidth="1"/>
    <col min="66" max="66" width="9.140625" style="210"/>
    <col min="67" max="67" width="10.42578125" style="210" customWidth="1"/>
    <col min="68" max="68" width="9.140625" style="210"/>
    <col min="69" max="69" width="3.7109375" style="96" customWidth="1"/>
    <col min="70" max="70" width="53.7109375" style="96" customWidth="1"/>
    <col min="71" max="71" width="15.7109375" style="96" customWidth="1"/>
    <col min="72" max="74" width="9.140625" style="96"/>
    <col min="75" max="75" width="9.140625" style="210"/>
    <col min="76" max="76" width="11.28515625" style="210" bestFit="1" customWidth="1"/>
    <col min="77" max="81" width="9.140625" style="210"/>
    <col min="82" max="82" width="11.85546875" style="210" customWidth="1"/>
    <col min="83" max="83" width="9.140625" style="210"/>
    <col min="84" max="84" width="10.42578125" style="210" customWidth="1"/>
    <col min="85" max="85" width="9.140625" style="210"/>
    <col min="86" max="16384" width="9.140625" style="96"/>
  </cols>
  <sheetData>
    <row r="2" spans="1:85" x14ac:dyDescent="0.2">
      <c r="B2" s="213" t="s">
        <v>56</v>
      </c>
      <c r="C2" s="214"/>
      <c r="D2" s="214"/>
      <c r="E2" s="214"/>
      <c r="F2" s="214"/>
      <c r="G2" s="214"/>
      <c r="H2" s="277" t="s">
        <v>179</v>
      </c>
      <c r="I2" s="277"/>
      <c r="J2" s="277"/>
      <c r="K2" s="277"/>
      <c r="L2" s="277"/>
      <c r="M2" s="277"/>
      <c r="N2" s="277"/>
      <c r="O2" s="277"/>
      <c r="P2" s="277"/>
      <c r="Q2" s="277"/>
      <c r="S2" s="213" t="s">
        <v>50</v>
      </c>
      <c r="T2" s="214"/>
      <c r="U2" s="214"/>
      <c r="V2" s="214"/>
      <c r="W2" s="214"/>
      <c r="X2" s="214"/>
      <c r="Y2" s="277" t="s">
        <v>179</v>
      </c>
      <c r="Z2" s="277"/>
      <c r="AA2" s="277"/>
      <c r="AB2" s="277"/>
      <c r="AC2" s="277"/>
      <c r="AD2" s="277"/>
      <c r="AE2" s="277"/>
      <c r="AF2" s="277"/>
      <c r="AG2" s="277"/>
      <c r="AH2" s="277"/>
      <c r="AJ2" s="213" t="s">
        <v>56</v>
      </c>
      <c r="AK2" s="214"/>
      <c r="AL2" s="214"/>
      <c r="AM2" s="214"/>
      <c r="AN2" s="214"/>
      <c r="AO2" s="214"/>
      <c r="AP2" s="277" t="s">
        <v>179</v>
      </c>
      <c r="AQ2" s="277"/>
      <c r="AR2" s="277"/>
      <c r="AS2" s="277"/>
      <c r="AT2" s="277"/>
      <c r="AU2" s="277"/>
      <c r="AV2" s="277"/>
      <c r="AW2" s="277"/>
      <c r="AX2" s="277"/>
      <c r="AY2" s="277"/>
      <c r="BA2" s="213" t="s">
        <v>56</v>
      </c>
      <c r="BB2" s="214"/>
      <c r="BC2" s="214"/>
      <c r="BD2" s="214"/>
      <c r="BE2" s="214"/>
      <c r="BF2" s="214"/>
      <c r="BG2" s="277" t="s">
        <v>179</v>
      </c>
      <c r="BH2" s="277"/>
      <c r="BI2" s="277"/>
      <c r="BJ2" s="277"/>
      <c r="BK2" s="277"/>
      <c r="BL2" s="277"/>
      <c r="BM2" s="277"/>
      <c r="BN2" s="277"/>
      <c r="BO2" s="277"/>
      <c r="BP2" s="277"/>
      <c r="BR2" s="213" t="s">
        <v>56</v>
      </c>
      <c r="BS2" s="214"/>
      <c r="BT2" s="214"/>
      <c r="BU2" s="214"/>
      <c r="BV2" s="214"/>
      <c r="BW2" s="214"/>
      <c r="BX2" s="277" t="s">
        <v>179</v>
      </c>
      <c r="BY2" s="277"/>
      <c r="BZ2" s="277"/>
      <c r="CA2" s="277"/>
      <c r="CB2" s="277"/>
      <c r="CC2" s="277"/>
      <c r="CD2" s="277"/>
      <c r="CE2" s="277"/>
      <c r="CF2" s="277"/>
      <c r="CG2" s="277"/>
    </row>
    <row r="3" spans="1:85" ht="15.75" x14ac:dyDescent="0.25">
      <c r="B3" s="97" t="s">
        <v>88</v>
      </c>
      <c r="C3" s="98"/>
      <c r="D3" s="99"/>
      <c r="E3" s="100"/>
      <c r="F3" s="101"/>
      <c r="G3" s="198"/>
      <c r="H3" s="285" t="s">
        <v>167</v>
      </c>
      <c r="I3" s="285"/>
      <c r="J3" s="285"/>
      <c r="K3" s="285"/>
      <c r="L3" s="285"/>
      <c r="M3" s="285"/>
      <c r="N3" s="285"/>
      <c r="O3" s="285"/>
      <c r="P3" s="285"/>
      <c r="Q3" s="285"/>
      <c r="S3" s="97" t="s">
        <v>89</v>
      </c>
      <c r="T3" s="102"/>
      <c r="U3" s="102"/>
      <c r="V3" s="102"/>
      <c r="W3" s="102"/>
      <c r="X3" s="198"/>
      <c r="Y3" s="285" t="s">
        <v>167</v>
      </c>
      <c r="Z3" s="285"/>
      <c r="AA3" s="285"/>
      <c r="AB3" s="285"/>
      <c r="AC3" s="285"/>
      <c r="AD3" s="285"/>
      <c r="AE3" s="285"/>
      <c r="AF3" s="285"/>
      <c r="AG3" s="285"/>
      <c r="AH3" s="285"/>
      <c r="AJ3" s="97" t="s">
        <v>90</v>
      </c>
      <c r="AK3" s="102"/>
      <c r="AL3" s="102"/>
      <c r="AM3" s="102"/>
      <c r="AN3" s="102"/>
      <c r="AO3" s="198"/>
      <c r="AP3" s="285" t="s">
        <v>167</v>
      </c>
      <c r="AQ3" s="285"/>
      <c r="AR3" s="285"/>
      <c r="AS3" s="285"/>
      <c r="AT3" s="285"/>
      <c r="AU3" s="285"/>
      <c r="AV3" s="285"/>
      <c r="AW3" s="285"/>
      <c r="AX3" s="285"/>
      <c r="AY3" s="285"/>
      <c r="BA3" s="97" t="s">
        <v>91</v>
      </c>
      <c r="BB3" s="102"/>
      <c r="BC3" s="102"/>
      <c r="BD3" s="102"/>
      <c r="BE3" s="102"/>
      <c r="BF3" s="198"/>
      <c r="BG3" s="285" t="s">
        <v>167</v>
      </c>
      <c r="BH3" s="285"/>
      <c r="BI3" s="285"/>
      <c r="BJ3" s="285"/>
      <c r="BK3" s="285"/>
      <c r="BL3" s="285"/>
      <c r="BM3" s="285"/>
      <c r="BN3" s="285"/>
      <c r="BO3" s="285"/>
      <c r="BP3" s="285"/>
      <c r="BR3" s="97" t="s">
        <v>92</v>
      </c>
      <c r="BS3" s="102"/>
      <c r="BT3" s="102"/>
      <c r="BU3" s="102"/>
      <c r="BV3" s="102"/>
      <c r="BW3" s="198"/>
      <c r="BX3" s="285" t="s">
        <v>167</v>
      </c>
      <c r="BY3" s="285"/>
      <c r="BZ3" s="285"/>
      <c r="CA3" s="285"/>
      <c r="CB3" s="285"/>
      <c r="CC3" s="285"/>
      <c r="CD3" s="285"/>
      <c r="CE3" s="285"/>
      <c r="CF3" s="285"/>
      <c r="CG3" s="285"/>
    </row>
    <row r="4" spans="1:85" s="103" customFormat="1" ht="3" customHeight="1" x14ac:dyDescent="0.2">
      <c r="B4" s="104"/>
      <c r="C4" s="105"/>
      <c r="D4" s="106"/>
      <c r="E4" s="107"/>
      <c r="F4" s="108"/>
      <c r="G4" s="199"/>
      <c r="H4" s="199"/>
      <c r="I4" s="199"/>
      <c r="J4" s="199"/>
      <c r="K4" s="199"/>
      <c r="L4" s="199"/>
      <c r="M4" s="199"/>
      <c r="N4" s="199"/>
      <c r="O4" s="199"/>
      <c r="P4" s="199"/>
      <c r="Q4" s="199"/>
      <c r="S4" s="104"/>
      <c r="T4" s="104"/>
      <c r="U4" s="104"/>
      <c r="V4" s="104"/>
      <c r="W4" s="104"/>
      <c r="X4" s="199"/>
      <c r="Y4" s="199"/>
      <c r="Z4" s="199"/>
      <c r="AA4" s="199"/>
      <c r="AB4" s="199"/>
      <c r="AC4" s="199"/>
      <c r="AD4" s="199"/>
      <c r="AE4" s="199"/>
      <c r="AF4" s="199"/>
      <c r="AG4" s="199"/>
      <c r="AH4" s="199"/>
      <c r="AJ4" s="104"/>
      <c r="AK4" s="104"/>
      <c r="AL4" s="104"/>
      <c r="AM4" s="104"/>
      <c r="AN4" s="104"/>
      <c r="AO4" s="199"/>
      <c r="AP4" s="199"/>
      <c r="AQ4" s="199"/>
      <c r="AR4" s="199"/>
      <c r="AS4" s="199"/>
      <c r="AT4" s="199"/>
      <c r="AU4" s="199"/>
      <c r="AV4" s="199"/>
      <c r="AW4" s="199"/>
      <c r="AX4" s="199"/>
      <c r="AY4" s="199"/>
      <c r="BA4" s="104"/>
      <c r="BB4" s="104"/>
      <c r="BC4" s="104"/>
      <c r="BD4" s="104"/>
      <c r="BE4" s="104"/>
      <c r="BF4" s="199"/>
      <c r="BG4" s="199"/>
      <c r="BH4" s="199"/>
      <c r="BI4" s="199"/>
      <c r="BJ4" s="199"/>
      <c r="BK4" s="199"/>
      <c r="BL4" s="199"/>
      <c r="BM4" s="199"/>
      <c r="BN4" s="199"/>
      <c r="BO4" s="199"/>
      <c r="BP4" s="199"/>
      <c r="BR4" s="104"/>
      <c r="BS4" s="104"/>
      <c r="BT4" s="104"/>
      <c r="BU4" s="104"/>
      <c r="BV4" s="104"/>
      <c r="BW4" s="199"/>
      <c r="BX4" s="199"/>
      <c r="BY4" s="199"/>
      <c r="BZ4" s="199"/>
      <c r="CA4" s="199"/>
      <c r="CB4" s="199"/>
      <c r="CC4" s="199"/>
      <c r="CD4" s="199"/>
      <c r="CE4" s="199"/>
      <c r="CF4" s="199"/>
      <c r="CG4" s="199"/>
    </row>
    <row r="5" spans="1:85" ht="63.75" x14ac:dyDescent="0.2">
      <c r="B5" s="109" t="s">
        <v>18</v>
      </c>
      <c r="C5" s="109" t="s">
        <v>32</v>
      </c>
      <c r="D5" s="110" t="s">
        <v>74</v>
      </c>
      <c r="E5" s="111" t="s">
        <v>34</v>
      </c>
      <c r="F5" s="110" t="s">
        <v>33</v>
      </c>
      <c r="G5" s="200" t="s">
        <v>168</v>
      </c>
      <c r="H5" s="200" t="s">
        <v>169</v>
      </c>
      <c r="I5" s="200" t="s">
        <v>170</v>
      </c>
      <c r="J5" s="200" t="s">
        <v>171</v>
      </c>
      <c r="K5" s="201" t="s">
        <v>172</v>
      </c>
      <c r="L5" s="201" t="s">
        <v>173</v>
      </c>
      <c r="M5" s="200" t="s">
        <v>174</v>
      </c>
      <c r="N5" s="200" t="s">
        <v>175</v>
      </c>
      <c r="O5" s="200" t="s">
        <v>176</v>
      </c>
      <c r="P5" s="200" t="s">
        <v>177</v>
      </c>
      <c r="Q5" s="200" t="s">
        <v>178</v>
      </c>
      <c r="R5" s="113"/>
      <c r="S5" s="109" t="s">
        <v>18</v>
      </c>
      <c r="T5" s="109" t="s">
        <v>32</v>
      </c>
      <c r="U5" s="112" t="s">
        <v>74</v>
      </c>
      <c r="V5" s="112" t="s">
        <v>34</v>
      </c>
      <c r="W5" s="112" t="s">
        <v>33</v>
      </c>
      <c r="X5" s="200" t="s">
        <v>168</v>
      </c>
      <c r="Y5" s="200" t="s">
        <v>169</v>
      </c>
      <c r="Z5" s="200" t="s">
        <v>170</v>
      </c>
      <c r="AA5" s="200" t="s">
        <v>171</v>
      </c>
      <c r="AB5" s="201" t="s">
        <v>172</v>
      </c>
      <c r="AC5" s="201" t="s">
        <v>173</v>
      </c>
      <c r="AD5" s="200" t="s">
        <v>174</v>
      </c>
      <c r="AE5" s="200" t="s">
        <v>175</v>
      </c>
      <c r="AF5" s="200" t="s">
        <v>176</v>
      </c>
      <c r="AG5" s="200" t="s">
        <v>177</v>
      </c>
      <c r="AH5" s="200" t="s">
        <v>178</v>
      </c>
      <c r="AJ5" s="109" t="s">
        <v>18</v>
      </c>
      <c r="AK5" s="109" t="s">
        <v>32</v>
      </c>
      <c r="AL5" s="112" t="s">
        <v>74</v>
      </c>
      <c r="AM5" s="112" t="s">
        <v>34</v>
      </c>
      <c r="AN5" s="112" t="s">
        <v>33</v>
      </c>
      <c r="AO5" s="200" t="s">
        <v>168</v>
      </c>
      <c r="AP5" s="200" t="s">
        <v>169</v>
      </c>
      <c r="AQ5" s="200" t="s">
        <v>170</v>
      </c>
      <c r="AR5" s="200" t="s">
        <v>171</v>
      </c>
      <c r="AS5" s="201" t="s">
        <v>172</v>
      </c>
      <c r="AT5" s="201" t="s">
        <v>173</v>
      </c>
      <c r="AU5" s="200" t="s">
        <v>174</v>
      </c>
      <c r="AV5" s="200" t="s">
        <v>175</v>
      </c>
      <c r="AW5" s="200" t="s">
        <v>176</v>
      </c>
      <c r="AX5" s="200" t="s">
        <v>177</v>
      </c>
      <c r="AY5" s="200" t="s">
        <v>178</v>
      </c>
      <c r="BA5" s="109" t="s">
        <v>18</v>
      </c>
      <c r="BB5" s="109" t="s">
        <v>32</v>
      </c>
      <c r="BC5" s="112" t="s">
        <v>74</v>
      </c>
      <c r="BD5" s="112" t="s">
        <v>34</v>
      </c>
      <c r="BE5" s="112" t="s">
        <v>33</v>
      </c>
      <c r="BF5" s="200" t="s">
        <v>168</v>
      </c>
      <c r="BG5" s="200" t="s">
        <v>169</v>
      </c>
      <c r="BH5" s="200" t="s">
        <v>170</v>
      </c>
      <c r="BI5" s="200" t="s">
        <v>171</v>
      </c>
      <c r="BJ5" s="201" t="s">
        <v>172</v>
      </c>
      <c r="BK5" s="201" t="s">
        <v>173</v>
      </c>
      <c r="BL5" s="200" t="s">
        <v>174</v>
      </c>
      <c r="BM5" s="200" t="s">
        <v>175</v>
      </c>
      <c r="BN5" s="200" t="s">
        <v>176</v>
      </c>
      <c r="BO5" s="200" t="s">
        <v>177</v>
      </c>
      <c r="BP5" s="200" t="s">
        <v>178</v>
      </c>
      <c r="BR5" s="109" t="s">
        <v>18</v>
      </c>
      <c r="BS5" s="109" t="s">
        <v>32</v>
      </c>
      <c r="BT5" s="114" t="s">
        <v>74</v>
      </c>
      <c r="BU5" s="114" t="s">
        <v>34</v>
      </c>
      <c r="BV5" s="114" t="s">
        <v>33</v>
      </c>
      <c r="BW5" s="200" t="s">
        <v>168</v>
      </c>
      <c r="BX5" s="200" t="s">
        <v>169</v>
      </c>
      <c r="BY5" s="200" t="s">
        <v>170</v>
      </c>
      <c r="BZ5" s="200" t="s">
        <v>171</v>
      </c>
      <c r="CA5" s="201" t="s">
        <v>172</v>
      </c>
      <c r="CB5" s="201" t="s">
        <v>173</v>
      </c>
      <c r="CC5" s="200" t="s">
        <v>174</v>
      </c>
      <c r="CD5" s="200" t="s">
        <v>175</v>
      </c>
      <c r="CE5" s="200" t="s">
        <v>176</v>
      </c>
      <c r="CF5" s="200" t="s">
        <v>177</v>
      </c>
      <c r="CG5" s="200" t="s">
        <v>178</v>
      </c>
    </row>
    <row r="6" spans="1:85" x14ac:dyDescent="0.2">
      <c r="B6" s="281" t="s">
        <v>96</v>
      </c>
      <c r="C6" s="282"/>
      <c r="D6" s="282"/>
      <c r="E6" s="282"/>
      <c r="F6" s="282"/>
      <c r="G6" s="282"/>
      <c r="H6" s="282"/>
      <c r="I6" s="282"/>
      <c r="J6" s="282"/>
      <c r="K6" s="282"/>
      <c r="L6" s="282"/>
      <c r="M6" s="282"/>
      <c r="N6" s="282"/>
      <c r="O6" s="282"/>
      <c r="P6" s="282"/>
      <c r="Q6" s="282"/>
      <c r="R6" s="115"/>
      <c r="S6" s="281" t="s">
        <v>93</v>
      </c>
      <c r="T6" s="282"/>
      <c r="U6" s="282"/>
      <c r="V6" s="282"/>
      <c r="W6" s="282"/>
      <c r="X6" s="282"/>
      <c r="Y6" s="282"/>
      <c r="Z6" s="282"/>
      <c r="AA6" s="282"/>
      <c r="AB6" s="282"/>
      <c r="AC6" s="282"/>
      <c r="AD6" s="282"/>
      <c r="AE6" s="282"/>
      <c r="AF6" s="282"/>
      <c r="AG6" s="282"/>
      <c r="AH6" s="282"/>
      <c r="AJ6" s="281" t="s">
        <v>100</v>
      </c>
      <c r="AK6" s="282"/>
      <c r="AL6" s="282"/>
      <c r="AM6" s="282"/>
      <c r="AN6" s="282"/>
      <c r="AO6" s="282"/>
      <c r="AP6" s="282"/>
      <c r="AQ6" s="282"/>
      <c r="AR6" s="282"/>
      <c r="AS6" s="282"/>
      <c r="AT6" s="282"/>
      <c r="AU6" s="282"/>
      <c r="AV6" s="282"/>
      <c r="AW6" s="282"/>
      <c r="AX6" s="282"/>
      <c r="AY6" s="282"/>
      <c r="BA6" s="281" t="s">
        <v>102</v>
      </c>
      <c r="BB6" s="282"/>
      <c r="BC6" s="282"/>
      <c r="BD6" s="282"/>
      <c r="BE6" s="282"/>
      <c r="BF6" s="282"/>
      <c r="BG6" s="282"/>
      <c r="BH6" s="282"/>
      <c r="BI6" s="282"/>
      <c r="BJ6" s="282"/>
      <c r="BK6" s="282"/>
      <c r="BL6" s="282"/>
      <c r="BM6" s="282"/>
      <c r="BN6" s="282"/>
      <c r="BO6" s="282"/>
      <c r="BP6" s="282"/>
      <c r="BR6" s="283" t="s">
        <v>101</v>
      </c>
      <c r="BS6" s="284"/>
      <c r="BT6" s="284"/>
      <c r="BU6" s="284"/>
      <c r="BV6" s="284"/>
      <c r="BW6" s="284"/>
      <c r="BX6" s="284"/>
      <c r="BY6" s="284"/>
      <c r="BZ6" s="284"/>
      <c r="CA6" s="284"/>
      <c r="CB6" s="284"/>
      <c r="CC6" s="284"/>
      <c r="CD6" s="284"/>
      <c r="CE6" s="284"/>
      <c r="CF6" s="284"/>
      <c r="CG6" s="284"/>
    </row>
    <row r="7" spans="1:85" x14ac:dyDescent="0.2">
      <c r="B7" s="116" t="s">
        <v>82</v>
      </c>
      <c r="C7" s="117" t="s">
        <v>55</v>
      </c>
      <c r="D7" s="118">
        <v>0.25</v>
      </c>
      <c r="E7" s="119">
        <v>1</v>
      </c>
      <c r="F7" s="120">
        <f>E7*D7</f>
        <v>0.25</v>
      </c>
      <c r="G7" s="202">
        <v>0</v>
      </c>
      <c r="H7" s="203">
        <f>IF(G7=0,VLOOKUP(C:C,[1]Inputs!$B$20:$H$25,7,FALSE)*F7,VLOOKUP(C:C,[1]Inputs!$B$20:$I$25,8,FALSE)*F7)</f>
        <v>25.815149405036248</v>
      </c>
      <c r="I7" s="204">
        <f>VLOOKUP(C:C,[1]Inputs!$C$54:$G$59,5,FALSE)*F7</f>
        <v>0</v>
      </c>
      <c r="J7" s="204"/>
      <c r="K7" s="204"/>
      <c r="L7" s="204"/>
      <c r="M7" s="204">
        <f>SUM(H7:J7)</f>
        <v>25.815149405036248</v>
      </c>
      <c r="N7" s="204">
        <f>[1]Inputs!$M$43*M7</f>
        <v>12.027965088087447</v>
      </c>
      <c r="O7" s="204">
        <f>[1]Inputs!$M$48*M7</f>
        <v>4.1401713210745292</v>
      </c>
      <c r="P7" s="203">
        <f>[1]Inputs!$H$13*SUM(M7:O7)</f>
        <v>2.6625799863364517</v>
      </c>
      <c r="Q7" s="204">
        <f t="shared" ref="Q7:Q12" si="0">SUM(M7:P7)</f>
        <v>44.645865800534679</v>
      </c>
      <c r="S7" s="116" t="s">
        <v>82</v>
      </c>
      <c r="T7" s="117" t="s">
        <v>55</v>
      </c>
      <c r="U7" s="118">
        <v>0.25</v>
      </c>
      <c r="V7" s="119">
        <v>1</v>
      </c>
      <c r="W7" s="121">
        <f>V7*U7</f>
        <v>0.25</v>
      </c>
      <c r="X7" s="202">
        <v>0</v>
      </c>
      <c r="Y7" s="203">
        <f>IF(X7=0,VLOOKUP(T:T,[1]Inputs!$B$20:$H$25,7,FALSE)*W7,VLOOKUP(T:T,[1]Inputs!$B$20:$I$25,8,FALSE)*W7)</f>
        <v>25.815149405036248</v>
      </c>
      <c r="Z7" s="204">
        <f>VLOOKUP(T:T,[1]Inputs!$C$54:$G$59,5,FALSE)*W7</f>
        <v>0</v>
      </c>
      <c r="AA7" s="204"/>
      <c r="AB7" s="204"/>
      <c r="AC7" s="204"/>
      <c r="AD7" s="204">
        <f>SUM(Y7:AA7)</f>
        <v>25.815149405036248</v>
      </c>
      <c r="AE7" s="204">
        <f>[1]Inputs!$M$43*AD7</f>
        <v>12.027965088087447</v>
      </c>
      <c r="AF7" s="204">
        <f>[1]Inputs!$M$48*AD7</f>
        <v>4.1401713210745292</v>
      </c>
      <c r="AG7" s="203">
        <f>[1]Inputs!$H$13*SUM(AD7:AF7)</f>
        <v>2.6625799863364517</v>
      </c>
      <c r="AH7" s="204">
        <f t="shared" ref="AH7:AH12" si="1">SUM(AD7:AG7)</f>
        <v>44.645865800534679</v>
      </c>
      <c r="AJ7" s="116" t="s">
        <v>82</v>
      </c>
      <c r="AK7" s="117" t="s">
        <v>55</v>
      </c>
      <c r="AL7" s="118">
        <v>0.5</v>
      </c>
      <c r="AM7" s="119">
        <v>1</v>
      </c>
      <c r="AN7" s="121">
        <f>AM7*AL7</f>
        <v>0.5</v>
      </c>
      <c r="AO7" s="202">
        <v>0</v>
      </c>
      <c r="AP7" s="203">
        <f>IF(AO7=0,VLOOKUP(AK:AK,[1]Inputs!$B$20:$H$25,7,FALSE)*AN7,VLOOKUP(AK:AK,[1]Inputs!$B$20:$I$25,8,FALSE)*AN7)</f>
        <v>51.630298810072496</v>
      </c>
      <c r="AQ7" s="204">
        <f>VLOOKUP(AK:AK,[1]Inputs!$C$54:$G$59,5,FALSE)*AN7</f>
        <v>0</v>
      </c>
      <c r="AR7" s="204"/>
      <c r="AS7" s="204"/>
      <c r="AT7" s="204"/>
      <c r="AU7" s="204">
        <f>SUM(AP7:AR7)</f>
        <v>51.630298810072496</v>
      </c>
      <c r="AV7" s="204">
        <f>[1]Inputs!$M$43*AU7</f>
        <v>24.055930176174893</v>
      </c>
      <c r="AW7" s="204">
        <f>[1]Inputs!$M$48*AU7</f>
        <v>8.2803426421490585</v>
      </c>
      <c r="AX7" s="203">
        <f>[1]Inputs!$H$13*SUM(AU7:AW7)</f>
        <v>5.3251599726729033</v>
      </c>
      <c r="AY7" s="204">
        <f t="shared" ref="AY7:AY12" si="2">SUM(AU7:AX7)</f>
        <v>89.291731601069358</v>
      </c>
      <c r="BA7" s="122" t="s">
        <v>75</v>
      </c>
      <c r="BB7" s="117" t="s">
        <v>55</v>
      </c>
      <c r="BC7" s="123"/>
      <c r="BD7" s="124"/>
      <c r="BE7" s="125">
        <v>1</v>
      </c>
      <c r="BF7" s="202">
        <v>0</v>
      </c>
      <c r="BG7" s="203">
        <f>IF(BF7=0,VLOOKUP(BB:BB,[1]Inputs!$B$20:$H$25,7,FALSE)*BE7,VLOOKUP(BB:BB,[1]Inputs!$B$20:$I$25,8,FALSE)*BE7)</f>
        <v>103.26059762014499</v>
      </c>
      <c r="BH7" s="204">
        <f>VLOOKUP(BB:BB,[1]Inputs!$C$54:$G$59,5,FALSE)*BE7</f>
        <v>0</v>
      </c>
      <c r="BI7" s="204"/>
      <c r="BJ7" s="204"/>
      <c r="BK7" s="204"/>
      <c r="BL7" s="204">
        <f>SUM(BG7:BI7)</f>
        <v>103.26059762014499</v>
      </c>
      <c r="BM7" s="204">
        <f>[1]Inputs!$M$43*BL7</f>
        <v>48.111860352349787</v>
      </c>
      <c r="BN7" s="204">
        <f>[1]Inputs!$M$48*BL7</f>
        <v>16.560685284298117</v>
      </c>
      <c r="BO7" s="203">
        <f>[1]Inputs!$H$13*SUM(BL7:BN7)</f>
        <v>10.650319945345807</v>
      </c>
      <c r="BP7" s="204">
        <f t="shared" ref="BP7" si="3">SUM(BL7:BO7)</f>
        <v>178.58346320213872</v>
      </c>
      <c r="BR7" s="126" t="s">
        <v>109</v>
      </c>
      <c r="BS7" s="127" t="s">
        <v>55</v>
      </c>
      <c r="BT7" s="128"/>
      <c r="BU7" s="129"/>
      <c r="BV7" s="130">
        <v>1</v>
      </c>
      <c r="BW7" s="202">
        <v>0</v>
      </c>
      <c r="BX7" s="203">
        <f>IF(BW7=0,VLOOKUP(BS:BS,[1]Inputs!$B$20:$H$25,7,FALSE)*BV7,VLOOKUP(BS:BS,[1]Inputs!$B$20:$I$25,8,FALSE)*BV7)</f>
        <v>103.26059762014499</v>
      </c>
      <c r="BY7" s="204">
        <f>VLOOKUP(BS:BS,[1]Inputs!$C$54:$G$59,5,FALSE)*BV7</f>
        <v>0</v>
      </c>
      <c r="BZ7" s="204"/>
      <c r="CA7" s="204"/>
      <c r="CB7" s="204"/>
      <c r="CC7" s="204">
        <f>SUM(BX7:BZ7)</f>
        <v>103.26059762014499</v>
      </c>
      <c r="CD7" s="204">
        <f>[1]Inputs!$M$43*CC7</f>
        <v>48.111860352349787</v>
      </c>
      <c r="CE7" s="204">
        <f>[1]Inputs!$M$48*CC7</f>
        <v>16.560685284298117</v>
      </c>
      <c r="CF7" s="203">
        <f>[1]Inputs!$H$13*SUM(CC7:CE7)</f>
        <v>10.650319945345807</v>
      </c>
      <c r="CG7" s="204">
        <f t="shared" ref="CG7" si="4">SUM(CC7:CF7)</f>
        <v>178.58346320213872</v>
      </c>
    </row>
    <row r="8" spans="1:85" x14ac:dyDescent="0.2">
      <c r="B8" s="131" t="s">
        <v>83</v>
      </c>
      <c r="C8" s="127" t="s">
        <v>55</v>
      </c>
      <c r="D8" s="132">
        <v>0.25</v>
      </c>
      <c r="E8" s="133">
        <v>1</v>
      </c>
      <c r="F8" s="120">
        <f t="shared" ref="F8:F12" si="5">E8*D8</f>
        <v>0.25</v>
      </c>
      <c r="G8" s="205">
        <v>0</v>
      </c>
      <c r="H8" s="203">
        <f>IF(G8=0,VLOOKUP(C:C,[1]Inputs!$B$20:$H$25,7,FALSE)*F8,VLOOKUP(C:C,[1]Inputs!$B$20:$I$25,8,FALSE)*F8)</f>
        <v>25.815149405036248</v>
      </c>
      <c r="I8" s="203">
        <f>VLOOKUP(C:C,[1]Inputs!$C$54:$G$59,5,FALSE)*F8</f>
        <v>0</v>
      </c>
      <c r="J8" s="203"/>
      <c r="K8" s="203"/>
      <c r="L8" s="203"/>
      <c r="M8" s="203">
        <f t="shared" ref="M8:M12" si="6">SUM(H8:J8)</f>
        <v>25.815149405036248</v>
      </c>
      <c r="N8" s="203">
        <f>[1]Inputs!$M$43*M8</f>
        <v>12.027965088087447</v>
      </c>
      <c r="O8" s="203">
        <f>[1]Inputs!$M$48*M8</f>
        <v>4.1401713210745292</v>
      </c>
      <c r="P8" s="203">
        <f>[1]Inputs!$H$13*SUM(M8:O8)</f>
        <v>2.6625799863364517</v>
      </c>
      <c r="Q8" s="203">
        <f t="shared" si="0"/>
        <v>44.645865800534679</v>
      </c>
      <c r="R8" s="113"/>
      <c r="S8" s="131" t="s">
        <v>83</v>
      </c>
      <c r="T8" s="127" t="s">
        <v>55</v>
      </c>
      <c r="U8" s="132">
        <v>0.25</v>
      </c>
      <c r="V8" s="133">
        <v>1</v>
      </c>
      <c r="W8" s="120">
        <f t="shared" ref="W8:W12" si="7">V8*U8</f>
        <v>0.25</v>
      </c>
      <c r="X8" s="205">
        <v>0</v>
      </c>
      <c r="Y8" s="203">
        <f>IF(X8=0,VLOOKUP(T:T,[1]Inputs!$B$20:$H$25,7,FALSE)*W8,VLOOKUP(T:T,[1]Inputs!$B$20:$I$25,8,FALSE)*W8)</f>
        <v>25.815149405036248</v>
      </c>
      <c r="Z8" s="203">
        <f>VLOOKUP(T:T,[1]Inputs!$C$54:$G$59,5,FALSE)*W8</f>
        <v>0</v>
      </c>
      <c r="AA8" s="203"/>
      <c r="AB8" s="203"/>
      <c r="AC8" s="203"/>
      <c r="AD8" s="203">
        <f t="shared" ref="AD8:AD12" si="8">SUM(Y8:AA8)</f>
        <v>25.815149405036248</v>
      </c>
      <c r="AE8" s="203">
        <f>[1]Inputs!$M$43*AD8</f>
        <v>12.027965088087447</v>
      </c>
      <c r="AF8" s="203">
        <f>[1]Inputs!$M$48*AD8</f>
        <v>4.1401713210745292</v>
      </c>
      <c r="AG8" s="203">
        <f>[1]Inputs!$H$13*SUM(AD8:AF8)</f>
        <v>2.6625799863364517</v>
      </c>
      <c r="AH8" s="203">
        <f t="shared" si="1"/>
        <v>44.645865800534679</v>
      </c>
      <c r="AJ8" s="131" t="s">
        <v>83</v>
      </c>
      <c r="AK8" s="127" t="s">
        <v>55</v>
      </c>
      <c r="AL8" s="132">
        <v>0.5</v>
      </c>
      <c r="AM8" s="133">
        <v>1</v>
      </c>
      <c r="AN8" s="120">
        <f t="shared" ref="AN8:AN12" si="9">AM8*AL8</f>
        <v>0.5</v>
      </c>
      <c r="AO8" s="205">
        <v>0</v>
      </c>
      <c r="AP8" s="203">
        <f>IF(AO8=0,VLOOKUP(AK:AK,[1]Inputs!$B$20:$H$25,7,FALSE)*AN8,VLOOKUP(AK:AK,[1]Inputs!$B$20:$I$25,8,FALSE)*AN8)</f>
        <v>51.630298810072496</v>
      </c>
      <c r="AQ8" s="203">
        <f>VLOOKUP(AK:AK,[1]Inputs!$C$54:$G$59,5,FALSE)*AN8</f>
        <v>0</v>
      </c>
      <c r="AR8" s="203"/>
      <c r="AS8" s="203"/>
      <c r="AT8" s="203"/>
      <c r="AU8" s="203">
        <f t="shared" ref="AU8:AU12" si="10">SUM(AP8:AR8)</f>
        <v>51.630298810072496</v>
      </c>
      <c r="AV8" s="203">
        <f>[1]Inputs!$M$43*AU8</f>
        <v>24.055930176174893</v>
      </c>
      <c r="AW8" s="203">
        <f>[1]Inputs!$M$48*AU8</f>
        <v>8.2803426421490585</v>
      </c>
      <c r="AX8" s="203">
        <f>[1]Inputs!$H$13*SUM(AU8:AW8)</f>
        <v>5.3251599726729033</v>
      </c>
      <c r="AY8" s="203">
        <f t="shared" si="2"/>
        <v>89.291731601069358</v>
      </c>
      <c r="BA8" s="278" t="s">
        <v>1</v>
      </c>
      <c r="BB8" s="279"/>
      <c r="BC8" s="279"/>
      <c r="BD8" s="280"/>
      <c r="BE8" s="134"/>
      <c r="BF8" s="134"/>
      <c r="BG8" s="208">
        <f>BG7</f>
        <v>103.26059762014499</v>
      </c>
      <c r="BH8" s="208">
        <f t="shared" ref="BH8:BP8" si="11">BH7</f>
        <v>0</v>
      </c>
      <c r="BI8" s="208"/>
      <c r="BJ8" s="208"/>
      <c r="BK8" s="208">
        <f t="shared" si="11"/>
        <v>0</v>
      </c>
      <c r="BL8" s="208">
        <f t="shared" si="11"/>
        <v>103.26059762014499</v>
      </c>
      <c r="BM8" s="208">
        <f t="shared" si="11"/>
        <v>48.111860352349787</v>
      </c>
      <c r="BN8" s="208">
        <f t="shared" si="11"/>
        <v>16.560685284298117</v>
      </c>
      <c r="BO8" s="208">
        <f t="shared" si="11"/>
        <v>10.650319945345807</v>
      </c>
      <c r="BP8" s="208">
        <f t="shared" si="11"/>
        <v>178.58346320213872</v>
      </c>
      <c r="BR8" s="278" t="s">
        <v>1</v>
      </c>
      <c r="BS8" s="279"/>
      <c r="BT8" s="279"/>
      <c r="BU8" s="280"/>
      <c r="BV8" s="134"/>
      <c r="BW8" s="134"/>
      <c r="BX8" s="208">
        <f>BX7</f>
        <v>103.26059762014499</v>
      </c>
      <c r="BY8" s="208">
        <f t="shared" ref="BY8:CG8" si="12">BY7</f>
        <v>0</v>
      </c>
      <c r="BZ8" s="208"/>
      <c r="CA8" s="208"/>
      <c r="CB8" s="208">
        <f t="shared" si="12"/>
        <v>0</v>
      </c>
      <c r="CC8" s="208">
        <f t="shared" si="12"/>
        <v>103.26059762014499</v>
      </c>
      <c r="CD8" s="208">
        <f t="shared" si="12"/>
        <v>48.111860352349787</v>
      </c>
      <c r="CE8" s="208">
        <f t="shared" si="12"/>
        <v>16.560685284298117</v>
      </c>
      <c r="CF8" s="208">
        <f t="shared" si="12"/>
        <v>10.650319945345807</v>
      </c>
      <c r="CG8" s="208">
        <f t="shared" si="12"/>
        <v>178.58346320213872</v>
      </c>
    </row>
    <row r="9" spans="1:85" x14ac:dyDescent="0.2">
      <c r="A9" s="135"/>
      <c r="B9" s="136" t="s">
        <v>84</v>
      </c>
      <c r="C9" s="127" t="s">
        <v>55</v>
      </c>
      <c r="D9" s="132">
        <v>0.5</v>
      </c>
      <c r="E9" s="133">
        <v>1</v>
      </c>
      <c r="F9" s="120">
        <f t="shared" si="5"/>
        <v>0.5</v>
      </c>
      <c r="G9" s="206">
        <v>0</v>
      </c>
      <c r="H9" s="203">
        <f>IF(G9=0,VLOOKUP(C:C,[1]Inputs!$B$20:$H$25,7,FALSE)*F9,VLOOKUP(C:C,[1]Inputs!$B$20:$I$25,8,FALSE)*F9)</f>
        <v>51.630298810072496</v>
      </c>
      <c r="I9" s="207">
        <f>VLOOKUP(C:C,[1]Inputs!$C$54:$G$59,5,FALSE)*F9</f>
        <v>0</v>
      </c>
      <c r="J9" s="207"/>
      <c r="K9" s="207"/>
      <c r="L9" s="207"/>
      <c r="M9" s="207">
        <f t="shared" si="6"/>
        <v>51.630298810072496</v>
      </c>
      <c r="N9" s="207">
        <f>[1]Inputs!$M$43*M9</f>
        <v>24.055930176174893</v>
      </c>
      <c r="O9" s="207">
        <f>[1]Inputs!$M$48*M9</f>
        <v>8.2803426421490585</v>
      </c>
      <c r="P9" s="203">
        <f>[1]Inputs!$H$13*SUM(M9:O9)</f>
        <v>5.3251599726729033</v>
      </c>
      <c r="Q9" s="207">
        <f t="shared" si="0"/>
        <v>89.291731601069358</v>
      </c>
      <c r="R9" s="113"/>
      <c r="S9" s="136" t="s">
        <v>84</v>
      </c>
      <c r="T9" s="127" t="s">
        <v>55</v>
      </c>
      <c r="U9" s="132">
        <v>0.5</v>
      </c>
      <c r="V9" s="133">
        <v>1</v>
      </c>
      <c r="W9" s="137">
        <f t="shared" si="7"/>
        <v>0.5</v>
      </c>
      <c r="X9" s="206">
        <v>0</v>
      </c>
      <c r="Y9" s="203">
        <f>IF(X9=0,VLOOKUP(T:T,[1]Inputs!$B$20:$H$25,7,FALSE)*W9,VLOOKUP(T:T,[1]Inputs!$B$20:$I$25,8,FALSE)*W9)</f>
        <v>51.630298810072496</v>
      </c>
      <c r="Z9" s="207">
        <f>VLOOKUP(T:T,[1]Inputs!$C$54:$G$59,5,FALSE)*W9</f>
        <v>0</v>
      </c>
      <c r="AA9" s="207"/>
      <c r="AB9" s="207"/>
      <c r="AC9" s="207"/>
      <c r="AD9" s="207">
        <f t="shared" si="8"/>
        <v>51.630298810072496</v>
      </c>
      <c r="AE9" s="207">
        <f>[1]Inputs!$M$43*AD9</f>
        <v>24.055930176174893</v>
      </c>
      <c r="AF9" s="207">
        <f>[1]Inputs!$M$48*AD9</f>
        <v>8.2803426421490585</v>
      </c>
      <c r="AG9" s="203">
        <f>[1]Inputs!$H$13*SUM(AD9:AF9)</f>
        <v>5.3251599726729033</v>
      </c>
      <c r="AH9" s="207">
        <f t="shared" si="1"/>
        <v>89.291731601069358</v>
      </c>
      <c r="AJ9" s="136" t="s">
        <v>84</v>
      </c>
      <c r="AK9" s="127" t="s">
        <v>55</v>
      </c>
      <c r="AL9" s="138">
        <v>0.5</v>
      </c>
      <c r="AM9" s="133">
        <v>1</v>
      </c>
      <c r="AN9" s="137">
        <f t="shared" si="9"/>
        <v>0.5</v>
      </c>
      <c r="AO9" s="206">
        <v>0</v>
      </c>
      <c r="AP9" s="203">
        <f>IF(AO9=0,VLOOKUP(AK:AK,[1]Inputs!$B$20:$H$25,7,FALSE)*AN9,VLOOKUP(AK:AK,[1]Inputs!$B$20:$I$25,8,FALSE)*AN9)</f>
        <v>51.630298810072496</v>
      </c>
      <c r="AQ9" s="207">
        <f>VLOOKUP(AK:AK,[1]Inputs!$C$54:$G$59,5,FALSE)*AN9</f>
        <v>0</v>
      </c>
      <c r="AR9" s="207"/>
      <c r="AS9" s="207"/>
      <c r="AT9" s="207"/>
      <c r="AU9" s="207">
        <f t="shared" si="10"/>
        <v>51.630298810072496</v>
      </c>
      <c r="AV9" s="207">
        <f>[1]Inputs!$M$43*AU9</f>
        <v>24.055930176174893</v>
      </c>
      <c r="AW9" s="207">
        <f>[1]Inputs!$M$48*AU9</f>
        <v>8.2803426421490585</v>
      </c>
      <c r="AX9" s="203">
        <f>[1]Inputs!$H$13*SUM(AU9:AW9)</f>
        <v>5.3251599726729033</v>
      </c>
      <c r="AY9" s="207">
        <f t="shared" si="2"/>
        <v>89.291731601069358</v>
      </c>
      <c r="BF9" s="96"/>
      <c r="BG9" s="96"/>
      <c r="BH9" s="96"/>
      <c r="BI9" s="96"/>
      <c r="BJ9" s="96"/>
      <c r="BK9" s="96"/>
      <c r="BL9" s="96"/>
      <c r="BM9" s="96"/>
      <c r="BN9" s="96"/>
      <c r="BO9" s="96"/>
      <c r="BP9" s="96"/>
      <c r="BW9" s="96"/>
      <c r="BX9" s="96"/>
      <c r="BY9" s="96"/>
      <c r="BZ9" s="96"/>
      <c r="CA9" s="96"/>
      <c r="CB9" s="96"/>
      <c r="CC9" s="96"/>
      <c r="CD9" s="96"/>
      <c r="CE9" s="96"/>
      <c r="CF9" s="96"/>
      <c r="CG9" s="96"/>
    </row>
    <row r="10" spans="1:85" x14ac:dyDescent="0.2">
      <c r="B10" s="139" t="s">
        <v>85</v>
      </c>
      <c r="C10" s="127" t="s">
        <v>55</v>
      </c>
      <c r="D10" s="132">
        <v>0.5</v>
      </c>
      <c r="E10" s="133">
        <v>1</v>
      </c>
      <c r="F10" s="120">
        <f t="shared" si="5"/>
        <v>0.5</v>
      </c>
      <c r="G10" s="206">
        <v>0</v>
      </c>
      <c r="H10" s="203">
        <f>IF(G10=0,VLOOKUP(C:C,[1]Inputs!$B$20:$H$25,7,FALSE)*F10,VLOOKUP(C:C,[1]Inputs!$B$20:$I$25,8,FALSE)*F10)</f>
        <v>51.630298810072496</v>
      </c>
      <c r="I10" s="207">
        <f>VLOOKUP(C:C,[1]Inputs!$C$54:$G$59,5,FALSE)*F10</f>
        <v>0</v>
      </c>
      <c r="J10" s="207"/>
      <c r="K10" s="207"/>
      <c r="L10" s="207"/>
      <c r="M10" s="207">
        <f t="shared" si="6"/>
        <v>51.630298810072496</v>
      </c>
      <c r="N10" s="207">
        <f>[1]Inputs!$M$43*M10</f>
        <v>24.055930176174893</v>
      </c>
      <c r="O10" s="207">
        <f>[1]Inputs!$M$48*M10</f>
        <v>8.2803426421490585</v>
      </c>
      <c r="P10" s="203">
        <f>[1]Inputs!$H$13*SUM(M10:O10)</f>
        <v>5.3251599726729033</v>
      </c>
      <c r="Q10" s="207">
        <f t="shared" si="0"/>
        <v>89.291731601069358</v>
      </c>
      <c r="S10" s="139" t="s">
        <v>85</v>
      </c>
      <c r="T10" s="127" t="s">
        <v>55</v>
      </c>
      <c r="U10" s="132">
        <v>0.5</v>
      </c>
      <c r="V10" s="133">
        <v>1</v>
      </c>
      <c r="W10" s="137">
        <f t="shared" si="7"/>
        <v>0.5</v>
      </c>
      <c r="X10" s="206">
        <v>0</v>
      </c>
      <c r="Y10" s="203">
        <f>IF(X10=0,VLOOKUP(T:T,[1]Inputs!$B$20:$H$25,7,FALSE)*W10,VLOOKUP(T:T,[1]Inputs!$B$20:$I$25,8,FALSE)*W10)</f>
        <v>51.630298810072496</v>
      </c>
      <c r="Z10" s="207">
        <f>VLOOKUP(T:T,[1]Inputs!$C$54:$G$59,5,FALSE)*W10</f>
        <v>0</v>
      </c>
      <c r="AA10" s="207"/>
      <c r="AB10" s="207"/>
      <c r="AC10" s="207"/>
      <c r="AD10" s="207">
        <f t="shared" si="8"/>
        <v>51.630298810072496</v>
      </c>
      <c r="AE10" s="207">
        <f>[1]Inputs!$M$43*AD10</f>
        <v>24.055930176174893</v>
      </c>
      <c r="AF10" s="207">
        <f>[1]Inputs!$M$48*AD10</f>
        <v>8.2803426421490585</v>
      </c>
      <c r="AG10" s="203">
        <f>[1]Inputs!$H$13*SUM(AD10:AF10)</f>
        <v>5.3251599726729033</v>
      </c>
      <c r="AH10" s="207">
        <f t="shared" si="1"/>
        <v>89.291731601069358</v>
      </c>
      <c r="AJ10" s="139" t="s">
        <v>85</v>
      </c>
      <c r="AK10" s="127" t="s">
        <v>55</v>
      </c>
      <c r="AL10" s="132">
        <v>0.5</v>
      </c>
      <c r="AM10" s="133">
        <v>1</v>
      </c>
      <c r="AN10" s="137">
        <f t="shared" si="9"/>
        <v>0.5</v>
      </c>
      <c r="AO10" s="206">
        <v>0</v>
      </c>
      <c r="AP10" s="203">
        <f>IF(AO10=0,VLOOKUP(AK:AK,[1]Inputs!$B$20:$H$25,7,FALSE)*AN10,VLOOKUP(AK:AK,[1]Inputs!$B$20:$I$25,8,FALSE)*AN10)</f>
        <v>51.630298810072496</v>
      </c>
      <c r="AQ10" s="207">
        <f>VLOOKUP(AK:AK,[1]Inputs!$C$54:$G$59,5,FALSE)*AN10</f>
        <v>0</v>
      </c>
      <c r="AR10" s="207"/>
      <c r="AS10" s="207"/>
      <c r="AT10" s="207"/>
      <c r="AU10" s="207">
        <f t="shared" si="10"/>
        <v>51.630298810072496</v>
      </c>
      <c r="AV10" s="207">
        <f>[1]Inputs!$M$43*AU10</f>
        <v>24.055930176174893</v>
      </c>
      <c r="AW10" s="207">
        <f>[1]Inputs!$M$48*AU10</f>
        <v>8.2803426421490585</v>
      </c>
      <c r="AX10" s="203">
        <f>[1]Inputs!$H$13*SUM(AU10:AW10)</f>
        <v>5.3251599726729033</v>
      </c>
      <c r="AY10" s="207">
        <f t="shared" si="2"/>
        <v>89.291731601069358</v>
      </c>
      <c r="BF10" s="96"/>
      <c r="BG10" s="96"/>
      <c r="BH10" s="96"/>
      <c r="BI10" s="96"/>
      <c r="BJ10" s="96"/>
      <c r="BK10" s="96"/>
      <c r="BL10" s="96"/>
      <c r="BM10" s="96"/>
      <c r="BN10" s="96"/>
      <c r="BO10" s="96"/>
      <c r="BP10" s="96"/>
      <c r="BW10" s="96"/>
      <c r="BX10" s="96"/>
      <c r="BY10" s="96"/>
      <c r="BZ10" s="96"/>
      <c r="CA10" s="96"/>
      <c r="CB10" s="96"/>
      <c r="CC10" s="96"/>
      <c r="CD10" s="96"/>
      <c r="CE10" s="96"/>
      <c r="CF10" s="96"/>
      <c r="CG10" s="96"/>
    </row>
    <row r="11" spans="1:85" x14ac:dyDescent="0.2">
      <c r="B11" s="131" t="s">
        <v>86</v>
      </c>
      <c r="C11" s="127" t="s">
        <v>55</v>
      </c>
      <c r="D11" s="132">
        <v>0.25</v>
      </c>
      <c r="E11" s="133">
        <v>1</v>
      </c>
      <c r="F11" s="120">
        <f t="shared" si="5"/>
        <v>0.25</v>
      </c>
      <c r="G11" s="206">
        <v>0</v>
      </c>
      <c r="H11" s="203">
        <f>IF(G11=0,VLOOKUP(C:C,[1]Inputs!$B$20:$H$25,7,FALSE)*F11,VLOOKUP(C:C,[1]Inputs!$B$20:$I$25,8,FALSE)*F11)</f>
        <v>25.815149405036248</v>
      </c>
      <c r="I11" s="207">
        <f>VLOOKUP(C:C,[1]Inputs!$C$54:$G$59,5,FALSE)*F11</f>
        <v>0</v>
      </c>
      <c r="J11" s="207"/>
      <c r="K11" s="207"/>
      <c r="L11" s="207"/>
      <c r="M11" s="207">
        <f t="shared" si="6"/>
        <v>25.815149405036248</v>
      </c>
      <c r="N11" s="207">
        <f>[1]Inputs!$M$43*M11</f>
        <v>12.027965088087447</v>
      </c>
      <c r="O11" s="207">
        <f>[1]Inputs!$M$48*M11</f>
        <v>4.1401713210745292</v>
      </c>
      <c r="P11" s="203">
        <f>[1]Inputs!$H$13*SUM(M11:O11)</f>
        <v>2.6625799863364517</v>
      </c>
      <c r="Q11" s="207">
        <f t="shared" si="0"/>
        <v>44.645865800534679</v>
      </c>
      <c r="S11" s="131" t="s">
        <v>86</v>
      </c>
      <c r="T11" s="127" t="s">
        <v>55</v>
      </c>
      <c r="U11" s="132">
        <v>0.25</v>
      </c>
      <c r="V11" s="133">
        <v>1</v>
      </c>
      <c r="W11" s="137">
        <f t="shared" si="7"/>
        <v>0.25</v>
      </c>
      <c r="X11" s="206">
        <v>0</v>
      </c>
      <c r="Y11" s="203">
        <f>IF(X11=0,VLOOKUP(T:T,[1]Inputs!$B$20:$H$25,7,FALSE)*W11,VLOOKUP(T:T,[1]Inputs!$B$20:$I$25,8,FALSE)*W11)</f>
        <v>25.815149405036248</v>
      </c>
      <c r="Z11" s="207">
        <f>VLOOKUP(T:T,[1]Inputs!$C$54:$G$59,5,FALSE)*W11</f>
        <v>0</v>
      </c>
      <c r="AA11" s="207"/>
      <c r="AB11" s="207"/>
      <c r="AC11" s="207"/>
      <c r="AD11" s="207">
        <f t="shared" si="8"/>
        <v>25.815149405036248</v>
      </c>
      <c r="AE11" s="207">
        <f>[1]Inputs!$M$43*AD11</f>
        <v>12.027965088087447</v>
      </c>
      <c r="AF11" s="207">
        <f>[1]Inputs!$M$48*AD11</f>
        <v>4.1401713210745292</v>
      </c>
      <c r="AG11" s="203">
        <f>[1]Inputs!$H$13*SUM(AD11:AF11)</f>
        <v>2.6625799863364517</v>
      </c>
      <c r="AH11" s="207">
        <f t="shared" si="1"/>
        <v>44.645865800534679</v>
      </c>
      <c r="AJ11" s="131" t="s">
        <v>86</v>
      </c>
      <c r="AK11" s="127" t="s">
        <v>55</v>
      </c>
      <c r="AL11" s="138">
        <v>0.5</v>
      </c>
      <c r="AM11" s="133">
        <v>1</v>
      </c>
      <c r="AN11" s="137">
        <f t="shared" si="9"/>
        <v>0.5</v>
      </c>
      <c r="AO11" s="206">
        <v>0</v>
      </c>
      <c r="AP11" s="203">
        <f>IF(AO11=0,VLOOKUP(AK:AK,[1]Inputs!$B$20:$H$25,7,FALSE)*AN11,VLOOKUP(AK:AK,[1]Inputs!$B$20:$I$25,8,FALSE)*AN11)</f>
        <v>51.630298810072496</v>
      </c>
      <c r="AQ11" s="207">
        <f>VLOOKUP(AK:AK,[1]Inputs!$C$54:$G$59,5,FALSE)*AN11</f>
        <v>0</v>
      </c>
      <c r="AR11" s="207"/>
      <c r="AS11" s="207"/>
      <c r="AT11" s="207"/>
      <c r="AU11" s="207">
        <f t="shared" si="10"/>
        <v>51.630298810072496</v>
      </c>
      <c r="AV11" s="207">
        <f>[1]Inputs!$M$43*AU11</f>
        <v>24.055930176174893</v>
      </c>
      <c r="AW11" s="207">
        <f>[1]Inputs!$M$48*AU11</f>
        <v>8.2803426421490585</v>
      </c>
      <c r="AX11" s="203">
        <f>[1]Inputs!$H$13*SUM(AU11:AW11)</f>
        <v>5.3251599726729033</v>
      </c>
      <c r="AY11" s="207">
        <f t="shared" si="2"/>
        <v>89.291731601069358</v>
      </c>
      <c r="BF11" s="96"/>
      <c r="BG11" s="96"/>
      <c r="BH11" s="96"/>
      <c r="BI11" s="96"/>
      <c r="BJ11" s="96"/>
      <c r="BK11" s="96"/>
      <c r="BL11" s="96"/>
      <c r="BM11" s="96"/>
      <c r="BN11" s="96"/>
      <c r="BO11" s="96"/>
      <c r="BP11" s="96"/>
      <c r="BW11" s="96"/>
      <c r="BX11" s="96"/>
      <c r="BY11" s="96"/>
      <c r="BZ11" s="96"/>
      <c r="CA11" s="96"/>
      <c r="CB11" s="96"/>
      <c r="CC11" s="96"/>
      <c r="CD11" s="96"/>
      <c r="CE11" s="96"/>
      <c r="CF11" s="96"/>
      <c r="CG11" s="96"/>
    </row>
    <row r="12" spans="1:85" x14ac:dyDescent="0.2">
      <c r="B12" s="131" t="s">
        <v>87</v>
      </c>
      <c r="C12" s="127" t="s">
        <v>55</v>
      </c>
      <c r="D12" s="132">
        <v>0.25</v>
      </c>
      <c r="E12" s="133">
        <v>1</v>
      </c>
      <c r="F12" s="120">
        <f t="shared" si="5"/>
        <v>0.25</v>
      </c>
      <c r="G12" s="206">
        <v>0</v>
      </c>
      <c r="H12" s="203">
        <f>IF(G12=0,VLOOKUP(C:C,[1]Inputs!$B$20:$H$25,7,FALSE)*F12,VLOOKUP(C:C,[1]Inputs!$B$20:$I$25,8,FALSE)*F12)</f>
        <v>25.815149405036248</v>
      </c>
      <c r="I12" s="207">
        <f>VLOOKUP(C:C,[1]Inputs!$C$54:$G$59,5,FALSE)*F12</f>
        <v>0</v>
      </c>
      <c r="J12" s="207"/>
      <c r="K12" s="207"/>
      <c r="L12" s="207"/>
      <c r="M12" s="207">
        <f t="shared" si="6"/>
        <v>25.815149405036248</v>
      </c>
      <c r="N12" s="207">
        <f>[1]Inputs!$M$43*M12</f>
        <v>12.027965088087447</v>
      </c>
      <c r="O12" s="207">
        <f>[1]Inputs!$M$48*M12</f>
        <v>4.1401713210745292</v>
      </c>
      <c r="P12" s="203">
        <f>[1]Inputs!$H$13*SUM(M12:O12)</f>
        <v>2.6625799863364517</v>
      </c>
      <c r="Q12" s="207">
        <f t="shared" si="0"/>
        <v>44.645865800534679</v>
      </c>
      <c r="R12" s="140"/>
      <c r="S12" s="131" t="s">
        <v>87</v>
      </c>
      <c r="T12" s="127" t="s">
        <v>55</v>
      </c>
      <c r="U12" s="132">
        <v>0.25</v>
      </c>
      <c r="V12" s="133">
        <v>1</v>
      </c>
      <c r="W12" s="137">
        <f t="shared" si="7"/>
        <v>0.25</v>
      </c>
      <c r="X12" s="206">
        <v>0</v>
      </c>
      <c r="Y12" s="203">
        <f>IF(X12=0,VLOOKUP(T:T,[1]Inputs!$B$20:$H$25,7,FALSE)*W12,VLOOKUP(T:T,[1]Inputs!$B$20:$I$25,8,FALSE)*W12)</f>
        <v>25.815149405036248</v>
      </c>
      <c r="Z12" s="207">
        <f>VLOOKUP(T:T,[1]Inputs!$C$54:$G$59,5,FALSE)*W12</f>
        <v>0</v>
      </c>
      <c r="AA12" s="207"/>
      <c r="AB12" s="207"/>
      <c r="AC12" s="207"/>
      <c r="AD12" s="207">
        <f t="shared" si="8"/>
        <v>25.815149405036248</v>
      </c>
      <c r="AE12" s="207">
        <f>[1]Inputs!$M$43*AD12</f>
        <v>12.027965088087447</v>
      </c>
      <c r="AF12" s="207">
        <f>[1]Inputs!$M$48*AD12</f>
        <v>4.1401713210745292</v>
      </c>
      <c r="AG12" s="203">
        <f>[1]Inputs!$H$13*SUM(AD12:AF12)</f>
        <v>2.6625799863364517</v>
      </c>
      <c r="AH12" s="207">
        <f t="shared" si="1"/>
        <v>44.645865800534679</v>
      </c>
      <c r="AJ12" s="131" t="s">
        <v>87</v>
      </c>
      <c r="AK12" s="127" t="s">
        <v>55</v>
      </c>
      <c r="AL12" s="132">
        <v>0.5</v>
      </c>
      <c r="AM12" s="133">
        <v>1</v>
      </c>
      <c r="AN12" s="137">
        <f t="shared" si="9"/>
        <v>0.5</v>
      </c>
      <c r="AO12" s="206">
        <v>0</v>
      </c>
      <c r="AP12" s="203">
        <f>IF(AO12=0,VLOOKUP(AK:AK,[1]Inputs!$B$20:$H$25,7,FALSE)*AN12,VLOOKUP(AK:AK,[1]Inputs!$B$20:$I$25,8,FALSE)*AN12)</f>
        <v>51.630298810072496</v>
      </c>
      <c r="AQ12" s="207">
        <f>VLOOKUP(AK:AK,[1]Inputs!$C$54:$G$59,5,FALSE)*AN12</f>
        <v>0</v>
      </c>
      <c r="AR12" s="207"/>
      <c r="AS12" s="207"/>
      <c r="AT12" s="207"/>
      <c r="AU12" s="207">
        <f t="shared" si="10"/>
        <v>51.630298810072496</v>
      </c>
      <c r="AV12" s="207">
        <f>[1]Inputs!$M$43*AU12</f>
        <v>24.055930176174893</v>
      </c>
      <c r="AW12" s="207">
        <f>[1]Inputs!$M$48*AU12</f>
        <v>8.2803426421490585</v>
      </c>
      <c r="AX12" s="203">
        <f>[1]Inputs!$H$13*SUM(AU12:AW12)</f>
        <v>5.3251599726729033</v>
      </c>
      <c r="AY12" s="207">
        <f t="shared" si="2"/>
        <v>89.291731601069358</v>
      </c>
      <c r="BF12" s="96"/>
      <c r="BG12" s="96"/>
      <c r="BH12" s="96"/>
      <c r="BI12" s="96"/>
      <c r="BJ12" s="96"/>
      <c r="BK12" s="96"/>
      <c r="BL12" s="96"/>
      <c r="BM12" s="96"/>
      <c r="BN12" s="96"/>
      <c r="BO12" s="96"/>
      <c r="BP12" s="96"/>
      <c r="BW12" s="96"/>
      <c r="BX12" s="96"/>
      <c r="BY12" s="96"/>
      <c r="BZ12" s="96"/>
      <c r="CA12" s="96"/>
      <c r="CB12" s="96"/>
      <c r="CC12" s="96"/>
      <c r="CD12" s="96"/>
      <c r="CE12" s="96"/>
      <c r="CF12" s="96"/>
      <c r="CG12" s="96"/>
    </row>
    <row r="13" spans="1:85" x14ac:dyDescent="0.2">
      <c r="B13" s="131"/>
      <c r="C13" s="127"/>
      <c r="D13" s="141"/>
      <c r="E13" s="133"/>
      <c r="F13" s="137"/>
      <c r="G13" s="206"/>
      <c r="H13" s="203"/>
      <c r="I13" s="207"/>
      <c r="J13" s="207"/>
      <c r="K13" s="207"/>
      <c r="L13" s="207"/>
      <c r="M13" s="207"/>
      <c r="N13" s="207"/>
      <c r="O13" s="207"/>
      <c r="P13" s="203"/>
      <c r="Q13" s="207"/>
      <c r="S13" s="131"/>
      <c r="T13" s="127"/>
      <c r="U13" s="141"/>
      <c r="V13" s="133"/>
      <c r="W13" s="137"/>
      <c r="X13" s="206"/>
      <c r="Y13" s="203"/>
      <c r="Z13" s="207"/>
      <c r="AA13" s="207"/>
      <c r="AB13" s="207"/>
      <c r="AC13" s="207"/>
      <c r="AD13" s="207"/>
      <c r="AE13" s="207"/>
      <c r="AF13" s="207"/>
      <c r="AG13" s="203"/>
      <c r="AH13" s="207"/>
      <c r="AJ13" s="131"/>
      <c r="AK13" s="127"/>
      <c r="AL13" s="141"/>
      <c r="AM13" s="133"/>
      <c r="AN13" s="137"/>
      <c r="AO13" s="206"/>
      <c r="AP13" s="203"/>
      <c r="AQ13" s="207"/>
      <c r="AR13" s="207"/>
      <c r="AS13" s="207"/>
      <c r="AT13" s="207"/>
      <c r="AU13" s="207"/>
      <c r="AV13" s="207"/>
      <c r="AW13" s="207"/>
      <c r="AX13" s="203"/>
      <c r="AY13" s="207"/>
      <c r="BF13" s="96"/>
      <c r="BG13" s="96"/>
      <c r="BH13" s="96"/>
      <c r="BI13" s="96"/>
      <c r="BJ13" s="96"/>
      <c r="BK13" s="96"/>
      <c r="BL13" s="96"/>
      <c r="BM13" s="96"/>
      <c r="BN13" s="96"/>
      <c r="BO13" s="96"/>
      <c r="BP13" s="96"/>
      <c r="BW13" s="96"/>
      <c r="BX13" s="96"/>
      <c r="BY13" s="96"/>
      <c r="BZ13" s="96"/>
      <c r="CA13" s="96"/>
      <c r="CB13" s="96"/>
      <c r="CC13" s="96"/>
      <c r="CD13" s="96"/>
      <c r="CE13" s="96"/>
      <c r="CF13" s="96"/>
      <c r="CG13" s="96"/>
    </row>
    <row r="14" spans="1:85" x14ac:dyDescent="0.2">
      <c r="B14" s="131"/>
      <c r="C14" s="127"/>
      <c r="D14" s="142"/>
      <c r="E14" s="133"/>
      <c r="F14" s="137"/>
      <c r="G14" s="206"/>
      <c r="H14" s="203"/>
      <c r="I14" s="207"/>
      <c r="J14" s="207"/>
      <c r="K14" s="207"/>
      <c r="L14" s="207"/>
      <c r="M14" s="207"/>
      <c r="N14" s="207"/>
      <c r="O14" s="207"/>
      <c r="P14" s="203"/>
      <c r="Q14" s="207"/>
      <c r="S14" s="131"/>
      <c r="T14" s="127"/>
      <c r="U14" s="142"/>
      <c r="V14" s="133"/>
      <c r="W14" s="137"/>
      <c r="X14" s="206"/>
      <c r="Y14" s="203"/>
      <c r="Z14" s="207"/>
      <c r="AA14" s="207"/>
      <c r="AB14" s="207"/>
      <c r="AC14" s="207"/>
      <c r="AD14" s="207"/>
      <c r="AE14" s="207"/>
      <c r="AF14" s="207"/>
      <c r="AG14" s="203"/>
      <c r="AH14" s="207"/>
      <c r="AJ14" s="131"/>
      <c r="AK14" s="127"/>
      <c r="AL14" s="142"/>
      <c r="AM14" s="133"/>
      <c r="AN14" s="137"/>
      <c r="AO14" s="206"/>
      <c r="AP14" s="203"/>
      <c r="AQ14" s="207"/>
      <c r="AR14" s="207"/>
      <c r="AS14" s="207"/>
      <c r="AT14" s="207"/>
      <c r="AU14" s="207"/>
      <c r="AV14" s="207"/>
      <c r="AW14" s="207"/>
      <c r="AX14" s="203"/>
      <c r="AY14" s="207"/>
      <c r="BF14" s="96"/>
      <c r="BG14" s="96"/>
      <c r="BH14" s="96"/>
      <c r="BI14" s="96"/>
      <c r="BJ14" s="96"/>
      <c r="BK14" s="96"/>
      <c r="BL14" s="96"/>
      <c r="BM14" s="96"/>
      <c r="BN14" s="96"/>
      <c r="BO14" s="96"/>
      <c r="BP14" s="96"/>
      <c r="BW14" s="96"/>
      <c r="BX14" s="96"/>
      <c r="BY14" s="96"/>
      <c r="BZ14" s="96"/>
      <c r="CA14" s="96"/>
      <c r="CB14" s="96"/>
      <c r="CC14" s="96"/>
      <c r="CD14" s="96"/>
      <c r="CE14" s="96"/>
      <c r="CF14" s="96"/>
      <c r="CG14" s="96"/>
    </row>
    <row r="15" spans="1:85" x14ac:dyDescent="0.2">
      <c r="B15" s="278" t="s">
        <v>1</v>
      </c>
      <c r="C15" s="279"/>
      <c r="D15" s="279"/>
      <c r="E15" s="280"/>
      <c r="F15" s="143">
        <f>SUM(F7:F14)</f>
        <v>2</v>
      </c>
      <c r="G15" s="208"/>
      <c r="H15" s="208">
        <f t="shared" ref="H15:P15" si="13">SUM(H7:H14)</f>
        <v>206.52119524028996</v>
      </c>
      <c r="I15" s="208">
        <f t="shared" si="13"/>
        <v>0</v>
      </c>
      <c r="J15" s="208">
        <f t="shared" si="13"/>
        <v>0</v>
      </c>
      <c r="K15" s="208"/>
      <c r="L15" s="208"/>
      <c r="M15" s="208">
        <f>SUM(M7:M14)</f>
        <v>206.52119524028996</v>
      </c>
      <c r="N15" s="208">
        <f t="shared" si="13"/>
        <v>96.223720704699559</v>
      </c>
      <c r="O15" s="208">
        <f t="shared" si="13"/>
        <v>33.121370568596234</v>
      </c>
      <c r="P15" s="208">
        <f t="shared" si="13"/>
        <v>21.300639890691613</v>
      </c>
      <c r="Q15" s="208">
        <f>SUM(Q7:Q14)</f>
        <v>357.16692640427743</v>
      </c>
      <c r="R15" s="113"/>
      <c r="S15" s="278" t="s">
        <v>1</v>
      </c>
      <c r="T15" s="279"/>
      <c r="U15" s="279"/>
      <c r="V15" s="280"/>
      <c r="W15" s="143">
        <f>SUM(W7:W14)</f>
        <v>2</v>
      </c>
      <c r="X15" s="208"/>
      <c r="Y15" s="208">
        <f t="shared" ref="Y15:AG15" si="14">SUM(Y7:Y14)</f>
        <v>206.52119524028996</v>
      </c>
      <c r="Z15" s="208">
        <f t="shared" si="14"/>
        <v>0</v>
      </c>
      <c r="AA15" s="208">
        <f t="shared" si="14"/>
        <v>0</v>
      </c>
      <c r="AB15" s="208"/>
      <c r="AC15" s="208"/>
      <c r="AD15" s="208">
        <f>SUM(AD7:AD14)</f>
        <v>206.52119524028996</v>
      </c>
      <c r="AE15" s="208">
        <f t="shared" si="14"/>
        <v>96.223720704699559</v>
      </c>
      <c r="AF15" s="208">
        <f t="shared" si="14"/>
        <v>33.121370568596234</v>
      </c>
      <c r="AG15" s="208">
        <f t="shared" si="14"/>
        <v>21.300639890691613</v>
      </c>
      <c r="AH15" s="208">
        <f>SUM(AH7:AH14)</f>
        <v>357.16692640427743</v>
      </c>
      <c r="AJ15" s="278" t="s">
        <v>1</v>
      </c>
      <c r="AK15" s="279"/>
      <c r="AL15" s="279"/>
      <c r="AM15" s="280"/>
      <c r="AN15" s="143">
        <f>SUM(AN7:AN14)</f>
        <v>3</v>
      </c>
      <c r="AO15" s="208"/>
      <c r="AP15" s="208">
        <f t="shared" ref="AP15:AR15" si="15">SUM(AP7:AP14)</f>
        <v>309.78179286043496</v>
      </c>
      <c r="AQ15" s="208">
        <f t="shared" si="15"/>
        <v>0</v>
      </c>
      <c r="AR15" s="208">
        <f t="shared" si="15"/>
        <v>0</v>
      </c>
      <c r="AS15" s="208"/>
      <c r="AT15" s="208"/>
      <c r="AU15" s="208">
        <f>SUM(AU7:AU14)</f>
        <v>309.78179286043496</v>
      </c>
      <c r="AV15" s="208">
        <f t="shared" ref="AV15:AX15" si="16">SUM(AV7:AV14)</f>
        <v>144.33558105704935</v>
      </c>
      <c r="AW15" s="208">
        <f t="shared" si="16"/>
        <v>49.682055852894351</v>
      </c>
      <c r="AX15" s="208">
        <f t="shared" si="16"/>
        <v>31.95095983603742</v>
      </c>
      <c r="AY15" s="208">
        <f>SUM(AY7:AY14)</f>
        <v>535.75038960641621</v>
      </c>
      <c r="BF15" s="96"/>
      <c r="BG15" s="96"/>
      <c r="BH15" s="96"/>
      <c r="BI15" s="96"/>
      <c r="BJ15" s="96"/>
      <c r="BK15" s="96"/>
      <c r="BL15" s="96"/>
      <c r="BM15" s="96"/>
      <c r="BN15" s="96"/>
      <c r="BO15" s="96"/>
      <c r="BP15" s="96"/>
      <c r="BW15" s="96"/>
      <c r="BX15" s="96"/>
      <c r="BY15" s="96"/>
      <c r="BZ15" s="96"/>
      <c r="CA15" s="96"/>
      <c r="CB15" s="96"/>
      <c r="CC15" s="96"/>
      <c r="CD15" s="96"/>
      <c r="CE15" s="96"/>
      <c r="CF15" s="96"/>
      <c r="CG15" s="96"/>
    </row>
    <row r="16" spans="1:85" x14ac:dyDescent="0.2">
      <c r="B16" s="144"/>
      <c r="C16" s="145"/>
      <c r="D16" s="146"/>
      <c r="E16" s="147"/>
      <c r="F16" s="148"/>
      <c r="G16" s="209"/>
      <c r="H16" s="209"/>
      <c r="I16" s="209"/>
      <c r="J16" s="209"/>
      <c r="K16" s="209"/>
      <c r="L16" s="209"/>
      <c r="M16" s="209"/>
      <c r="N16" s="209"/>
      <c r="O16" s="209"/>
      <c r="P16" s="209"/>
      <c r="Q16" s="209"/>
      <c r="S16" s="144"/>
      <c r="T16" s="145"/>
      <c r="U16" s="146"/>
      <c r="V16" s="147"/>
      <c r="W16" s="148"/>
      <c r="X16" s="209"/>
      <c r="Y16" s="209"/>
      <c r="Z16" s="209"/>
      <c r="AA16" s="209"/>
      <c r="AB16" s="209"/>
      <c r="AC16" s="209"/>
      <c r="AD16" s="209"/>
      <c r="AE16" s="209"/>
      <c r="AF16" s="209"/>
      <c r="AG16" s="209"/>
      <c r="AH16" s="209"/>
      <c r="AJ16" s="144"/>
      <c r="AK16" s="145"/>
      <c r="AL16" s="146"/>
      <c r="AM16" s="147"/>
      <c r="AN16" s="148"/>
      <c r="AO16" s="209"/>
      <c r="AP16" s="209"/>
      <c r="AQ16" s="209"/>
      <c r="AR16" s="209"/>
      <c r="AS16" s="209"/>
      <c r="AT16" s="209"/>
      <c r="AU16" s="209"/>
      <c r="AV16" s="209"/>
      <c r="AW16" s="209"/>
      <c r="AX16" s="209"/>
      <c r="AY16" s="209"/>
      <c r="BF16" s="96"/>
      <c r="BG16" s="96"/>
      <c r="BH16" s="96"/>
      <c r="BI16" s="96"/>
      <c r="BJ16" s="96"/>
      <c r="BK16" s="96"/>
      <c r="BL16" s="96"/>
      <c r="BM16" s="96"/>
      <c r="BN16" s="96"/>
      <c r="BO16" s="96"/>
      <c r="BP16" s="96"/>
      <c r="BW16" s="96"/>
      <c r="BX16" s="96"/>
      <c r="BY16" s="96"/>
      <c r="BZ16" s="96"/>
      <c r="CA16" s="96"/>
      <c r="CB16" s="96"/>
      <c r="CC16" s="96"/>
      <c r="CD16" s="96"/>
      <c r="CE16" s="96"/>
      <c r="CF16" s="96"/>
      <c r="CG16" s="96"/>
    </row>
    <row r="17" spans="2:85" ht="63.75" x14ac:dyDescent="0.2">
      <c r="B17" s="109" t="s">
        <v>18</v>
      </c>
      <c r="C17" s="109" t="s">
        <v>32</v>
      </c>
      <c r="D17" s="110" t="s">
        <v>74</v>
      </c>
      <c r="E17" s="111" t="s">
        <v>34</v>
      </c>
      <c r="F17" s="110" t="s">
        <v>33</v>
      </c>
      <c r="G17" s="200" t="s">
        <v>168</v>
      </c>
      <c r="H17" s="200" t="s">
        <v>169</v>
      </c>
      <c r="I17" s="200" t="s">
        <v>170</v>
      </c>
      <c r="J17" s="200" t="s">
        <v>171</v>
      </c>
      <c r="K17" s="201" t="s">
        <v>172</v>
      </c>
      <c r="L17" s="201" t="s">
        <v>173</v>
      </c>
      <c r="M17" s="200" t="s">
        <v>174</v>
      </c>
      <c r="N17" s="200" t="s">
        <v>175</v>
      </c>
      <c r="O17" s="200" t="s">
        <v>176</v>
      </c>
      <c r="P17" s="200" t="s">
        <v>177</v>
      </c>
      <c r="Q17" s="200" t="s">
        <v>178</v>
      </c>
      <c r="S17" s="109" t="s">
        <v>18</v>
      </c>
      <c r="T17" s="109" t="s">
        <v>32</v>
      </c>
      <c r="U17" s="110" t="s">
        <v>74</v>
      </c>
      <c r="V17" s="111" t="s">
        <v>34</v>
      </c>
      <c r="W17" s="110" t="s">
        <v>33</v>
      </c>
      <c r="X17" s="200" t="s">
        <v>168</v>
      </c>
      <c r="Y17" s="200" t="s">
        <v>169</v>
      </c>
      <c r="Z17" s="200" t="s">
        <v>170</v>
      </c>
      <c r="AA17" s="200" t="s">
        <v>171</v>
      </c>
      <c r="AB17" s="201" t="s">
        <v>172</v>
      </c>
      <c r="AC17" s="201" t="s">
        <v>173</v>
      </c>
      <c r="AD17" s="200" t="s">
        <v>174</v>
      </c>
      <c r="AE17" s="200" t="s">
        <v>175</v>
      </c>
      <c r="AF17" s="200" t="s">
        <v>176</v>
      </c>
      <c r="AG17" s="200" t="s">
        <v>177</v>
      </c>
      <c r="AH17" s="200" t="s">
        <v>178</v>
      </c>
      <c r="AJ17" s="109" t="s">
        <v>18</v>
      </c>
      <c r="AK17" s="109" t="s">
        <v>32</v>
      </c>
      <c r="AL17" s="110" t="s">
        <v>74</v>
      </c>
      <c r="AM17" s="111" t="s">
        <v>34</v>
      </c>
      <c r="AN17" s="110" t="s">
        <v>33</v>
      </c>
      <c r="AO17" s="200" t="s">
        <v>168</v>
      </c>
      <c r="AP17" s="200" t="s">
        <v>169</v>
      </c>
      <c r="AQ17" s="200" t="s">
        <v>170</v>
      </c>
      <c r="AR17" s="200" t="s">
        <v>171</v>
      </c>
      <c r="AS17" s="201" t="s">
        <v>172</v>
      </c>
      <c r="AT17" s="201" t="s">
        <v>173</v>
      </c>
      <c r="AU17" s="200" t="s">
        <v>174</v>
      </c>
      <c r="AV17" s="200" t="s">
        <v>175</v>
      </c>
      <c r="AW17" s="200" t="s">
        <v>176</v>
      </c>
      <c r="AX17" s="200" t="s">
        <v>177</v>
      </c>
      <c r="AY17" s="200" t="s">
        <v>178</v>
      </c>
      <c r="BF17" s="96"/>
      <c r="BG17" s="96"/>
      <c r="BH17" s="96"/>
      <c r="BI17" s="96"/>
      <c r="BJ17" s="96"/>
      <c r="BK17" s="96"/>
      <c r="BL17" s="96"/>
      <c r="BM17" s="96"/>
      <c r="BN17" s="96"/>
      <c r="BO17" s="96"/>
      <c r="BP17" s="96"/>
      <c r="BW17" s="96"/>
      <c r="BX17" s="96"/>
      <c r="BY17" s="96"/>
      <c r="BZ17" s="96"/>
      <c r="CA17" s="96"/>
      <c r="CB17" s="96"/>
      <c r="CC17" s="96"/>
      <c r="CD17" s="96"/>
      <c r="CE17" s="96"/>
      <c r="CF17" s="96"/>
      <c r="CG17" s="96"/>
    </row>
    <row r="18" spans="2:85" x14ac:dyDescent="0.2">
      <c r="B18" s="281" t="s">
        <v>97</v>
      </c>
      <c r="C18" s="282"/>
      <c r="D18" s="282"/>
      <c r="E18" s="282"/>
      <c r="F18" s="282"/>
      <c r="G18" s="282"/>
      <c r="H18" s="282"/>
      <c r="I18" s="282"/>
      <c r="J18" s="282"/>
      <c r="K18" s="282"/>
      <c r="L18" s="282"/>
      <c r="M18" s="282"/>
      <c r="N18" s="282"/>
      <c r="O18" s="282"/>
      <c r="P18" s="282"/>
      <c r="Q18" s="282"/>
      <c r="S18" s="281" t="s">
        <v>94</v>
      </c>
      <c r="T18" s="282"/>
      <c r="U18" s="282"/>
      <c r="V18" s="282"/>
      <c r="W18" s="282"/>
      <c r="X18" s="282"/>
      <c r="Y18" s="282"/>
      <c r="Z18" s="282"/>
      <c r="AA18" s="282"/>
      <c r="AB18" s="282"/>
      <c r="AC18" s="282"/>
      <c r="AD18" s="282"/>
      <c r="AE18" s="282"/>
      <c r="AF18" s="282"/>
      <c r="AG18" s="282"/>
      <c r="AH18" s="282"/>
      <c r="AJ18" s="281" t="s">
        <v>98</v>
      </c>
      <c r="AK18" s="282"/>
      <c r="AL18" s="282"/>
      <c r="AM18" s="282"/>
      <c r="AN18" s="282"/>
      <c r="AO18" s="282"/>
      <c r="AP18" s="282"/>
      <c r="AQ18" s="282"/>
      <c r="AR18" s="282"/>
      <c r="AS18" s="282"/>
      <c r="AT18" s="282"/>
      <c r="AU18" s="282"/>
      <c r="AV18" s="282"/>
      <c r="AW18" s="282"/>
      <c r="AX18" s="282"/>
      <c r="AY18" s="282"/>
      <c r="BF18" s="96"/>
      <c r="BG18" s="96"/>
      <c r="BH18" s="96"/>
      <c r="BI18" s="96"/>
      <c r="BJ18" s="96"/>
      <c r="BK18" s="96"/>
      <c r="BL18" s="96"/>
      <c r="BM18" s="96"/>
      <c r="BN18" s="96"/>
      <c r="BO18" s="96"/>
      <c r="BP18" s="96"/>
      <c r="BW18" s="96"/>
      <c r="BX18" s="96"/>
      <c r="BY18" s="96"/>
      <c r="BZ18" s="96"/>
      <c r="CA18" s="96"/>
      <c r="CB18" s="96"/>
      <c r="CC18" s="96"/>
      <c r="CD18" s="96"/>
      <c r="CE18" s="96"/>
      <c r="CF18" s="96"/>
      <c r="CG18" s="96"/>
    </row>
    <row r="19" spans="2:85" x14ac:dyDescent="0.2">
      <c r="B19" s="116" t="s">
        <v>82</v>
      </c>
      <c r="C19" s="117" t="s">
        <v>55</v>
      </c>
      <c r="D19" s="121">
        <v>0.5</v>
      </c>
      <c r="E19" s="119">
        <v>1</v>
      </c>
      <c r="F19" s="121">
        <f>E19*D19</f>
        <v>0.5</v>
      </c>
      <c r="G19" s="202">
        <v>0</v>
      </c>
      <c r="H19" s="203">
        <f>IF(G19=0,VLOOKUP(C:C,[1]Inputs!$B$20:$H$25,7,FALSE)*F19,VLOOKUP(C:C,[1]Inputs!$B$20:$I$25,8,FALSE)*F19)</f>
        <v>51.630298810072496</v>
      </c>
      <c r="I19" s="204">
        <f>VLOOKUP(C:C,[1]Inputs!$C$54:$G$59,5,FALSE)*F19</f>
        <v>0</v>
      </c>
      <c r="J19" s="204"/>
      <c r="K19" s="204"/>
      <c r="L19" s="204"/>
      <c r="M19" s="204">
        <f t="shared" ref="M19:M24" si="17">SUM(H19:J19)</f>
        <v>51.630298810072496</v>
      </c>
      <c r="N19" s="204">
        <f>[1]Inputs!$M$43*M19</f>
        <v>24.055930176174893</v>
      </c>
      <c r="O19" s="204">
        <f>[1]Inputs!$M$48*M19</f>
        <v>8.2803426421490585</v>
      </c>
      <c r="P19" s="203">
        <f>[1]Inputs!$H$13*SUM(M19:O19)</f>
        <v>5.3251599726729033</v>
      </c>
      <c r="Q19" s="204">
        <f t="shared" ref="Q19:Q24" si="18">SUM(M19:P19)</f>
        <v>89.291731601069358</v>
      </c>
      <c r="S19" s="116" t="s">
        <v>82</v>
      </c>
      <c r="T19" s="117" t="s">
        <v>55</v>
      </c>
      <c r="U19" s="121">
        <v>0.5</v>
      </c>
      <c r="V19" s="119">
        <v>1</v>
      </c>
      <c r="W19" s="121">
        <f>V19*U19</f>
        <v>0.5</v>
      </c>
      <c r="X19" s="202">
        <v>0</v>
      </c>
      <c r="Y19" s="203">
        <f>IF(X19=0,VLOOKUP(T:T,[1]Inputs!$B$20:$H$25,7,FALSE)*W19,VLOOKUP(T:T,[1]Inputs!$B$20:$I$25,8,FALSE)*W19)</f>
        <v>51.630298810072496</v>
      </c>
      <c r="Z19" s="204">
        <f>VLOOKUP(T:T,[1]Inputs!$C$54:$G$59,5,FALSE)*W19</f>
        <v>0</v>
      </c>
      <c r="AA19" s="204"/>
      <c r="AB19" s="204"/>
      <c r="AC19" s="204"/>
      <c r="AD19" s="204">
        <f t="shared" ref="AD19:AD24" si="19">SUM(Y19:AA19)</f>
        <v>51.630298810072496</v>
      </c>
      <c r="AE19" s="204">
        <f>[1]Inputs!$M$43*AD19</f>
        <v>24.055930176174893</v>
      </c>
      <c r="AF19" s="204">
        <f>[1]Inputs!$M$48*AD19</f>
        <v>8.2803426421490585</v>
      </c>
      <c r="AG19" s="203">
        <f>[1]Inputs!$H$13*SUM(AD19:AF19)</f>
        <v>5.3251599726729033</v>
      </c>
      <c r="AH19" s="204">
        <f t="shared" ref="AH19:AH24" si="20">SUM(AD19:AG19)</f>
        <v>89.291731601069358</v>
      </c>
      <c r="AJ19" s="116" t="s">
        <v>82</v>
      </c>
      <c r="AK19" s="117" t="s">
        <v>55</v>
      </c>
      <c r="AL19" s="118">
        <v>0.5</v>
      </c>
      <c r="AM19" s="119">
        <v>1</v>
      </c>
      <c r="AN19" s="121">
        <f>AM19*AL19</f>
        <v>0.5</v>
      </c>
      <c r="AO19" s="202">
        <v>0</v>
      </c>
      <c r="AP19" s="203">
        <f>IF(AO19=0,VLOOKUP(AK:AK,[1]Inputs!$B$20:$H$25,7,FALSE)*AN19,VLOOKUP(AK:AK,[1]Inputs!$B$20:$I$25,8,FALSE)*AN19)</f>
        <v>51.630298810072496</v>
      </c>
      <c r="AQ19" s="204">
        <f>VLOOKUP(AK:AK,[1]Inputs!$C$54:$G$59,5,FALSE)*AN19</f>
        <v>0</v>
      </c>
      <c r="AR19" s="204"/>
      <c r="AS19" s="204"/>
      <c r="AT19" s="204"/>
      <c r="AU19" s="204">
        <f t="shared" ref="AU19:AU24" si="21">SUM(AP19:AR19)</f>
        <v>51.630298810072496</v>
      </c>
      <c r="AV19" s="204">
        <f>[1]Inputs!$M$43*AU19</f>
        <v>24.055930176174893</v>
      </c>
      <c r="AW19" s="204">
        <f>[1]Inputs!$M$48*AU19</f>
        <v>8.2803426421490585</v>
      </c>
      <c r="AX19" s="203">
        <f>[1]Inputs!$H$13*SUM(AU19:AW19)</f>
        <v>5.3251599726729033</v>
      </c>
      <c r="AY19" s="204">
        <f t="shared" ref="AY19:AY24" si="22">SUM(AU19:AX19)</f>
        <v>89.291731601069358</v>
      </c>
      <c r="BF19" s="96"/>
      <c r="BG19" s="96"/>
      <c r="BH19" s="96"/>
      <c r="BI19" s="96"/>
      <c r="BJ19" s="96"/>
      <c r="BK19" s="96"/>
      <c r="BL19" s="96"/>
      <c r="BM19" s="96"/>
      <c r="BN19" s="96"/>
      <c r="BO19" s="96"/>
      <c r="BP19" s="96"/>
      <c r="BW19" s="96"/>
      <c r="BX19" s="96"/>
      <c r="BY19" s="96"/>
      <c r="BZ19" s="96"/>
      <c r="CA19" s="96"/>
      <c r="CB19" s="96"/>
      <c r="CC19" s="96"/>
      <c r="CD19" s="96"/>
      <c r="CE19" s="96"/>
      <c r="CF19" s="96"/>
      <c r="CG19" s="96"/>
    </row>
    <row r="20" spans="2:85" x14ac:dyDescent="0.2">
      <c r="B20" s="131" t="s">
        <v>83</v>
      </c>
      <c r="C20" s="127" t="s">
        <v>55</v>
      </c>
      <c r="D20" s="137">
        <v>0.5</v>
      </c>
      <c r="E20" s="149">
        <v>1</v>
      </c>
      <c r="F20" s="137">
        <f t="shared" ref="F20:F24" si="23">E20*D20</f>
        <v>0.5</v>
      </c>
      <c r="G20" s="205">
        <v>0</v>
      </c>
      <c r="H20" s="203">
        <f>IF(G20=0,VLOOKUP(C:C,[1]Inputs!$B$20:$H$25,7,FALSE)*F20,VLOOKUP(C:C,[1]Inputs!$B$20:$I$25,8,FALSE)*F20)</f>
        <v>51.630298810072496</v>
      </c>
      <c r="I20" s="203">
        <f>VLOOKUP(C:C,[1]Inputs!$C$54:$G$59,5,FALSE)*F20</f>
        <v>0</v>
      </c>
      <c r="J20" s="203"/>
      <c r="K20" s="203"/>
      <c r="L20" s="203"/>
      <c r="M20" s="203">
        <f t="shared" si="17"/>
        <v>51.630298810072496</v>
      </c>
      <c r="N20" s="203">
        <f>[1]Inputs!$M$43*M20</f>
        <v>24.055930176174893</v>
      </c>
      <c r="O20" s="203">
        <f>[1]Inputs!$M$48*M20</f>
        <v>8.2803426421490585</v>
      </c>
      <c r="P20" s="203">
        <f>[1]Inputs!$H$13*SUM(M20:O20)</f>
        <v>5.3251599726729033</v>
      </c>
      <c r="Q20" s="203">
        <f t="shared" si="18"/>
        <v>89.291731601069358</v>
      </c>
      <c r="R20" s="113"/>
      <c r="S20" s="131" t="s">
        <v>83</v>
      </c>
      <c r="T20" s="127" t="s">
        <v>55</v>
      </c>
      <c r="U20" s="137">
        <v>0.5</v>
      </c>
      <c r="V20" s="149">
        <v>1</v>
      </c>
      <c r="W20" s="137">
        <f t="shared" ref="W20:W24" si="24">V20*U20</f>
        <v>0.5</v>
      </c>
      <c r="X20" s="205">
        <v>0</v>
      </c>
      <c r="Y20" s="203">
        <f>IF(X20=0,VLOOKUP(T:T,[1]Inputs!$B$20:$H$25,7,FALSE)*W20,VLOOKUP(T:T,[1]Inputs!$B$20:$I$25,8,FALSE)*W20)</f>
        <v>51.630298810072496</v>
      </c>
      <c r="Z20" s="203">
        <f>VLOOKUP(T:T,[1]Inputs!$C$54:$G$59,5,FALSE)*W20</f>
        <v>0</v>
      </c>
      <c r="AA20" s="203"/>
      <c r="AB20" s="203"/>
      <c r="AC20" s="203"/>
      <c r="AD20" s="203">
        <f t="shared" si="19"/>
        <v>51.630298810072496</v>
      </c>
      <c r="AE20" s="203">
        <f>[1]Inputs!$M$43*AD20</f>
        <v>24.055930176174893</v>
      </c>
      <c r="AF20" s="203">
        <f>[1]Inputs!$M$48*AD20</f>
        <v>8.2803426421490585</v>
      </c>
      <c r="AG20" s="203">
        <f>[1]Inputs!$H$13*SUM(AD20:AF20)</f>
        <v>5.3251599726729033</v>
      </c>
      <c r="AH20" s="203">
        <f t="shared" si="20"/>
        <v>89.291731601069358</v>
      </c>
      <c r="AJ20" s="131" t="s">
        <v>83</v>
      </c>
      <c r="AK20" s="127" t="s">
        <v>55</v>
      </c>
      <c r="AL20" s="132">
        <v>0.5</v>
      </c>
      <c r="AM20" s="149">
        <v>1</v>
      </c>
      <c r="AN20" s="137">
        <f t="shared" ref="AN20:AN24" si="25">AM20*AL20</f>
        <v>0.5</v>
      </c>
      <c r="AO20" s="205">
        <v>0</v>
      </c>
      <c r="AP20" s="203">
        <f>IF(AO20=0,VLOOKUP(AK:AK,[1]Inputs!$B$20:$H$25,7,FALSE)*AN20,VLOOKUP(AK:AK,[1]Inputs!$B$20:$I$25,8,FALSE)*AN20)</f>
        <v>51.630298810072496</v>
      </c>
      <c r="AQ20" s="203">
        <f>VLOOKUP(AK:AK,[1]Inputs!$C$54:$G$59,5,FALSE)*AN20</f>
        <v>0</v>
      </c>
      <c r="AR20" s="203"/>
      <c r="AS20" s="203"/>
      <c r="AT20" s="203"/>
      <c r="AU20" s="203">
        <f t="shared" si="21"/>
        <v>51.630298810072496</v>
      </c>
      <c r="AV20" s="203">
        <f>[1]Inputs!$M$43*AU20</f>
        <v>24.055930176174893</v>
      </c>
      <c r="AW20" s="203">
        <f>[1]Inputs!$M$48*AU20</f>
        <v>8.2803426421490585</v>
      </c>
      <c r="AX20" s="203">
        <f>[1]Inputs!$H$13*SUM(AU20:AW20)</f>
        <v>5.3251599726729033</v>
      </c>
      <c r="AY20" s="203">
        <f t="shared" si="22"/>
        <v>89.291731601069358</v>
      </c>
      <c r="BF20" s="96"/>
      <c r="BG20" s="96"/>
      <c r="BH20" s="96"/>
      <c r="BI20" s="96"/>
      <c r="BJ20" s="96"/>
      <c r="BK20" s="96"/>
      <c r="BL20" s="96"/>
      <c r="BM20" s="96"/>
      <c r="BN20" s="96"/>
      <c r="BO20" s="96"/>
      <c r="BP20" s="96"/>
      <c r="BW20" s="96"/>
      <c r="BX20" s="96"/>
      <c r="BY20" s="96"/>
      <c r="BZ20" s="96"/>
      <c r="CA20" s="96"/>
      <c r="CB20" s="96"/>
      <c r="CC20" s="96"/>
      <c r="CD20" s="96"/>
      <c r="CE20" s="96"/>
      <c r="CF20" s="96"/>
      <c r="CG20" s="96"/>
    </row>
    <row r="21" spans="2:85" x14ac:dyDescent="0.2">
      <c r="B21" s="136" t="s">
        <v>84</v>
      </c>
      <c r="C21" s="127" t="s">
        <v>55</v>
      </c>
      <c r="D21" s="137">
        <v>0.5</v>
      </c>
      <c r="E21" s="133">
        <v>1</v>
      </c>
      <c r="F21" s="137">
        <f t="shared" si="23"/>
        <v>0.5</v>
      </c>
      <c r="G21" s="206">
        <v>0</v>
      </c>
      <c r="H21" s="203">
        <f>IF(G21=0,VLOOKUP(C:C,[1]Inputs!$B$20:$H$25,7,FALSE)*F21,VLOOKUP(C:C,[1]Inputs!$B$20:$I$25,8,FALSE)*F21)</f>
        <v>51.630298810072496</v>
      </c>
      <c r="I21" s="207">
        <f>VLOOKUP(C:C,[1]Inputs!$C$54:$G$59,5,FALSE)*F21</f>
        <v>0</v>
      </c>
      <c r="J21" s="207"/>
      <c r="K21" s="207"/>
      <c r="L21" s="207"/>
      <c r="M21" s="207">
        <f t="shared" si="17"/>
        <v>51.630298810072496</v>
      </c>
      <c r="N21" s="207">
        <f>[1]Inputs!$M$43*M21</f>
        <v>24.055930176174893</v>
      </c>
      <c r="O21" s="207">
        <f>[1]Inputs!$M$48*M21</f>
        <v>8.2803426421490585</v>
      </c>
      <c r="P21" s="203">
        <f>[1]Inputs!$H$13*SUM(M21:O21)</f>
        <v>5.3251599726729033</v>
      </c>
      <c r="Q21" s="207">
        <f t="shared" si="18"/>
        <v>89.291731601069358</v>
      </c>
      <c r="S21" s="136" t="s">
        <v>84</v>
      </c>
      <c r="T21" s="127" t="s">
        <v>55</v>
      </c>
      <c r="U21" s="137">
        <v>0.5</v>
      </c>
      <c r="V21" s="133">
        <v>1</v>
      </c>
      <c r="W21" s="137">
        <f t="shared" si="24"/>
        <v>0.5</v>
      </c>
      <c r="X21" s="206">
        <v>0</v>
      </c>
      <c r="Y21" s="203">
        <f>IF(X21=0,VLOOKUP(T:T,[1]Inputs!$B$20:$H$25,7,FALSE)*W21,VLOOKUP(T:T,[1]Inputs!$B$20:$I$25,8,FALSE)*W21)</f>
        <v>51.630298810072496</v>
      </c>
      <c r="Z21" s="207">
        <f>VLOOKUP(T:T,[1]Inputs!$C$54:$G$59,5,FALSE)*W21</f>
        <v>0</v>
      </c>
      <c r="AA21" s="207"/>
      <c r="AB21" s="207"/>
      <c r="AC21" s="207"/>
      <c r="AD21" s="207">
        <f t="shared" si="19"/>
        <v>51.630298810072496</v>
      </c>
      <c r="AE21" s="207">
        <f>[1]Inputs!$M$43*AD21</f>
        <v>24.055930176174893</v>
      </c>
      <c r="AF21" s="207">
        <f>[1]Inputs!$M$48*AD21</f>
        <v>8.2803426421490585</v>
      </c>
      <c r="AG21" s="203">
        <f>[1]Inputs!$H$13*SUM(AD21:AF21)</f>
        <v>5.3251599726729033</v>
      </c>
      <c r="AH21" s="207">
        <f t="shared" si="20"/>
        <v>89.291731601069358</v>
      </c>
      <c r="AJ21" s="136" t="s">
        <v>84</v>
      </c>
      <c r="AK21" s="127" t="s">
        <v>55</v>
      </c>
      <c r="AL21" s="138">
        <v>1</v>
      </c>
      <c r="AM21" s="133">
        <v>1</v>
      </c>
      <c r="AN21" s="137">
        <f t="shared" si="25"/>
        <v>1</v>
      </c>
      <c r="AO21" s="206">
        <v>0</v>
      </c>
      <c r="AP21" s="203">
        <f>IF(AO21=0,VLOOKUP(AK:AK,[1]Inputs!$B$20:$H$25,7,FALSE)*AN21,VLOOKUP(AK:AK,[1]Inputs!$B$20:$I$25,8,FALSE)*AN21)</f>
        <v>103.26059762014499</v>
      </c>
      <c r="AQ21" s="207">
        <f>VLOOKUP(AK:AK,[1]Inputs!$C$54:$G$59,5,FALSE)*AN21</f>
        <v>0</v>
      </c>
      <c r="AR21" s="207"/>
      <c r="AS21" s="207"/>
      <c r="AT21" s="207"/>
      <c r="AU21" s="207">
        <f t="shared" si="21"/>
        <v>103.26059762014499</v>
      </c>
      <c r="AV21" s="207">
        <f>[1]Inputs!$M$43*AU21</f>
        <v>48.111860352349787</v>
      </c>
      <c r="AW21" s="207">
        <f>[1]Inputs!$M$48*AU21</f>
        <v>16.560685284298117</v>
      </c>
      <c r="AX21" s="203">
        <f>[1]Inputs!$H$13*SUM(AU21:AW21)</f>
        <v>10.650319945345807</v>
      </c>
      <c r="AY21" s="207">
        <f t="shared" si="22"/>
        <v>178.58346320213872</v>
      </c>
      <c r="BF21" s="96"/>
      <c r="BG21" s="96"/>
      <c r="BH21" s="96"/>
      <c r="BI21" s="96"/>
      <c r="BJ21" s="96"/>
      <c r="BK21" s="96"/>
      <c r="BL21" s="96"/>
      <c r="BM21" s="96"/>
      <c r="BN21" s="96"/>
      <c r="BO21" s="96"/>
      <c r="BP21" s="96"/>
      <c r="BW21" s="96"/>
      <c r="BX21" s="96"/>
      <c r="BY21" s="96"/>
      <c r="BZ21" s="96"/>
      <c r="CA21" s="96"/>
      <c r="CB21" s="96"/>
      <c r="CC21" s="96"/>
      <c r="CD21" s="96"/>
      <c r="CE21" s="96"/>
      <c r="CF21" s="96"/>
      <c r="CG21" s="96"/>
    </row>
    <row r="22" spans="2:85" x14ac:dyDescent="0.2">
      <c r="B22" s="139" t="s">
        <v>85</v>
      </c>
      <c r="C22" s="127" t="s">
        <v>55</v>
      </c>
      <c r="D22" s="137">
        <v>0.5</v>
      </c>
      <c r="E22" s="150">
        <v>1</v>
      </c>
      <c r="F22" s="137">
        <f t="shared" si="23"/>
        <v>0.5</v>
      </c>
      <c r="G22" s="206">
        <v>0</v>
      </c>
      <c r="H22" s="203">
        <f>IF(G22=0,VLOOKUP(C:C,[1]Inputs!$B$20:$H$25,7,FALSE)*F22,VLOOKUP(C:C,[1]Inputs!$B$20:$I$25,8,FALSE)*F22)</f>
        <v>51.630298810072496</v>
      </c>
      <c r="I22" s="207">
        <f>VLOOKUP(C:C,[1]Inputs!$C$54:$G$59,5,FALSE)*F22</f>
        <v>0</v>
      </c>
      <c r="J22" s="207"/>
      <c r="K22" s="207"/>
      <c r="L22" s="207"/>
      <c r="M22" s="207">
        <f t="shared" si="17"/>
        <v>51.630298810072496</v>
      </c>
      <c r="N22" s="207">
        <f>[1]Inputs!$M$43*M22</f>
        <v>24.055930176174893</v>
      </c>
      <c r="O22" s="207">
        <f>[1]Inputs!$M$48*M22</f>
        <v>8.2803426421490585</v>
      </c>
      <c r="P22" s="203">
        <f>[1]Inputs!$H$13*SUM(M22:O22)</f>
        <v>5.3251599726729033</v>
      </c>
      <c r="Q22" s="207">
        <f t="shared" si="18"/>
        <v>89.291731601069358</v>
      </c>
      <c r="S22" s="139" t="s">
        <v>85</v>
      </c>
      <c r="T22" s="127" t="s">
        <v>55</v>
      </c>
      <c r="U22" s="137">
        <v>0.5</v>
      </c>
      <c r="V22" s="150">
        <v>1</v>
      </c>
      <c r="W22" s="137">
        <f t="shared" si="24"/>
        <v>0.5</v>
      </c>
      <c r="X22" s="206">
        <v>0</v>
      </c>
      <c r="Y22" s="203">
        <f>IF(X22=0,VLOOKUP(T:T,[1]Inputs!$B$20:$H$25,7,FALSE)*W22,VLOOKUP(T:T,[1]Inputs!$B$20:$I$25,8,FALSE)*W22)</f>
        <v>51.630298810072496</v>
      </c>
      <c r="Z22" s="207">
        <f>VLOOKUP(T:T,[1]Inputs!$C$54:$G$59,5,FALSE)*W22</f>
        <v>0</v>
      </c>
      <c r="AA22" s="207"/>
      <c r="AB22" s="207"/>
      <c r="AC22" s="207"/>
      <c r="AD22" s="207">
        <f t="shared" si="19"/>
        <v>51.630298810072496</v>
      </c>
      <c r="AE22" s="207">
        <f>[1]Inputs!$M$43*AD22</f>
        <v>24.055930176174893</v>
      </c>
      <c r="AF22" s="207">
        <f>[1]Inputs!$M$48*AD22</f>
        <v>8.2803426421490585</v>
      </c>
      <c r="AG22" s="203">
        <f>[1]Inputs!$H$13*SUM(AD22:AF22)</f>
        <v>5.3251599726729033</v>
      </c>
      <c r="AH22" s="207">
        <f t="shared" si="20"/>
        <v>89.291731601069358</v>
      </c>
      <c r="AJ22" s="139" t="s">
        <v>85</v>
      </c>
      <c r="AK22" s="127" t="s">
        <v>55</v>
      </c>
      <c r="AL22" s="132">
        <v>0.5</v>
      </c>
      <c r="AM22" s="150">
        <v>1</v>
      </c>
      <c r="AN22" s="137">
        <f t="shared" si="25"/>
        <v>0.5</v>
      </c>
      <c r="AO22" s="206">
        <v>0</v>
      </c>
      <c r="AP22" s="203">
        <f>IF(AO22=0,VLOOKUP(AK:AK,[1]Inputs!$B$20:$H$25,7,FALSE)*AN22,VLOOKUP(AK:AK,[1]Inputs!$B$20:$I$25,8,FALSE)*AN22)</f>
        <v>51.630298810072496</v>
      </c>
      <c r="AQ22" s="207">
        <f>VLOOKUP(AK:AK,[1]Inputs!$C$54:$G$59,5,FALSE)*AN22</f>
        <v>0</v>
      </c>
      <c r="AR22" s="207"/>
      <c r="AS22" s="207"/>
      <c r="AT22" s="207"/>
      <c r="AU22" s="207">
        <f t="shared" si="21"/>
        <v>51.630298810072496</v>
      </c>
      <c r="AV22" s="207">
        <f>[1]Inputs!$M$43*AU22</f>
        <v>24.055930176174893</v>
      </c>
      <c r="AW22" s="207">
        <f>[1]Inputs!$M$48*AU22</f>
        <v>8.2803426421490585</v>
      </c>
      <c r="AX22" s="203">
        <f>[1]Inputs!$H$13*SUM(AU22:AW22)</f>
        <v>5.3251599726729033</v>
      </c>
      <c r="AY22" s="207">
        <f t="shared" si="22"/>
        <v>89.291731601069358</v>
      </c>
    </row>
    <row r="23" spans="2:85" x14ac:dyDescent="0.2">
      <c r="B23" s="131" t="s">
        <v>86</v>
      </c>
      <c r="C23" s="127" t="s">
        <v>55</v>
      </c>
      <c r="D23" s="137">
        <v>0.5</v>
      </c>
      <c r="E23" s="133">
        <v>1</v>
      </c>
      <c r="F23" s="137">
        <f t="shared" si="23"/>
        <v>0.5</v>
      </c>
      <c r="G23" s="206">
        <v>0</v>
      </c>
      <c r="H23" s="203">
        <f>IF(G23=0,VLOOKUP(C:C,[1]Inputs!$B$20:$H$25,7,FALSE)*F23,VLOOKUP(C:C,[1]Inputs!$B$20:$I$25,8,FALSE)*F23)</f>
        <v>51.630298810072496</v>
      </c>
      <c r="I23" s="207">
        <f>VLOOKUP(C:C,[1]Inputs!$C$54:$G$59,5,FALSE)*F23</f>
        <v>0</v>
      </c>
      <c r="J23" s="207"/>
      <c r="K23" s="207"/>
      <c r="L23" s="207"/>
      <c r="M23" s="207">
        <f t="shared" si="17"/>
        <v>51.630298810072496</v>
      </c>
      <c r="N23" s="207">
        <f>[1]Inputs!$M$43*M23</f>
        <v>24.055930176174893</v>
      </c>
      <c r="O23" s="207">
        <f>[1]Inputs!$M$48*M23</f>
        <v>8.2803426421490585</v>
      </c>
      <c r="P23" s="203">
        <f>[1]Inputs!$H$13*SUM(M23:O23)</f>
        <v>5.3251599726729033</v>
      </c>
      <c r="Q23" s="207">
        <f t="shared" si="18"/>
        <v>89.291731601069358</v>
      </c>
      <c r="S23" s="131" t="s">
        <v>86</v>
      </c>
      <c r="T23" s="127" t="s">
        <v>55</v>
      </c>
      <c r="U23" s="137">
        <v>0.5</v>
      </c>
      <c r="V23" s="133">
        <v>1</v>
      </c>
      <c r="W23" s="137">
        <f t="shared" si="24"/>
        <v>0.5</v>
      </c>
      <c r="X23" s="206">
        <v>0</v>
      </c>
      <c r="Y23" s="203">
        <f>IF(X23=0,VLOOKUP(T:T,[1]Inputs!$B$20:$H$25,7,FALSE)*W23,VLOOKUP(T:T,[1]Inputs!$B$20:$I$25,8,FALSE)*W23)</f>
        <v>51.630298810072496</v>
      </c>
      <c r="Z23" s="207">
        <f>VLOOKUP(T:T,[1]Inputs!$C$54:$G$59,5,FALSE)*W23</f>
        <v>0</v>
      </c>
      <c r="AA23" s="207"/>
      <c r="AB23" s="207"/>
      <c r="AC23" s="207"/>
      <c r="AD23" s="207">
        <f t="shared" si="19"/>
        <v>51.630298810072496</v>
      </c>
      <c r="AE23" s="207">
        <f>[1]Inputs!$M$43*AD23</f>
        <v>24.055930176174893</v>
      </c>
      <c r="AF23" s="207">
        <f>[1]Inputs!$M$48*AD23</f>
        <v>8.2803426421490585</v>
      </c>
      <c r="AG23" s="203">
        <f>[1]Inputs!$H$13*SUM(AD23:AF23)</f>
        <v>5.3251599726729033</v>
      </c>
      <c r="AH23" s="207">
        <f t="shared" si="20"/>
        <v>89.291731601069358</v>
      </c>
      <c r="AJ23" s="131" t="s">
        <v>86</v>
      </c>
      <c r="AK23" s="127" t="s">
        <v>55</v>
      </c>
      <c r="AL23" s="138">
        <v>0.5</v>
      </c>
      <c r="AM23" s="133">
        <v>1</v>
      </c>
      <c r="AN23" s="137">
        <f t="shared" si="25"/>
        <v>0.5</v>
      </c>
      <c r="AO23" s="206">
        <v>0</v>
      </c>
      <c r="AP23" s="203">
        <f>IF(AO23=0,VLOOKUP(AK:AK,[1]Inputs!$B$20:$H$25,7,FALSE)*AN23,VLOOKUP(AK:AK,[1]Inputs!$B$20:$I$25,8,FALSE)*AN23)</f>
        <v>51.630298810072496</v>
      </c>
      <c r="AQ23" s="207">
        <f>VLOOKUP(AK:AK,[1]Inputs!$C$54:$G$59,5,FALSE)*AN23</f>
        <v>0</v>
      </c>
      <c r="AR23" s="207"/>
      <c r="AS23" s="207"/>
      <c r="AT23" s="207"/>
      <c r="AU23" s="207">
        <f t="shared" si="21"/>
        <v>51.630298810072496</v>
      </c>
      <c r="AV23" s="207">
        <f>[1]Inputs!$M$43*AU23</f>
        <v>24.055930176174893</v>
      </c>
      <c r="AW23" s="207">
        <f>[1]Inputs!$M$48*AU23</f>
        <v>8.2803426421490585</v>
      </c>
      <c r="AX23" s="203">
        <f>[1]Inputs!$H$13*SUM(AU23:AW23)</f>
        <v>5.3251599726729033</v>
      </c>
      <c r="AY23" s="207">
        <f t="shared" si="22"/>
        <v>89.291731601069358</v>
      </c>
    </row>
    <row r="24" spans="2:85" x14ac:dyDescent="0.2">
      <c r="B24" s="131" t="s">
        <v>87</v>
      </c>
      <c r="C24" s="127" t="s">
        <v>55</v>
      </c>
      <c r="D24" s="137">
        <v>0.5</v>
      </c>
      <c r="E24" s="150">
        <v>1</v>
      </c>
      <c r="F24" s="137">
        <f t="shared" si="23"/>
        <v>0.5</v>
      </c>
      <c r="G24" s="206">
        <v>0</v>
      </c>
      <c r="H24" s="203">
        <f>IF(G24=0,VLOOKUP(C:C,[1]Inputs!$B$20:$H$25,7,FALSE)*F24,VLOOKUP(C:C,[1]Inputs!$B$20:$I$25,8,FALSE)*F24)</f>
        <v>51.630298810072496</v>
      </c>
      <c r="I24" s="207">
        <f>VLOOKUP(C:C,[1]Inputs!$C$54:$G$59,5,FALSE)*F24</f>
        <v>0</v>
      </c>
      <c r="J24" s="207"/>
      <c r="K24" s="207"/>
      <c r="L24" s="207"/>
      <c r="M24" s="207">
        <f t="shared" si="17"/>
        <v>51.630298810072496</v>
      </c>
      <c r="N24" s="207">
        <f>[1]Inputs!$M$43*M24</f>
        <v>24.055930176174893</v>
      </c>
      <c r="O24" s="207">
        <f>[1]Inputs!$M$48*M24</f>
        <v>8.2803426421490585</v>
      </c>
      <c r="P24" s="203">
        <f>[1]Inputs!$H$13*SUM(M24:O24)</f>
        <v>5.3251599726729033</v>
      </c>
      <c r="Q24" s="207">
        <f t="shared" si="18"/>
        <v>89.291731601069358</v>
      </c>
      <c r="S24" s="131" t="s">
        <v>87</v>
      </c>
      <c r="T24" s="127" t="s">
        <v>55</v>
      </c>
      <c r="U24" s="137">
        <v>0.5</v>
      </c>
      <c r="V24" s="150">
        <v>1</v>
      </c>
      <c r="W24" s="137">
        <f t="shared" si="24"/>
        <v>0.5</v>
      </c>
      <c r="X24" s="206">
        <v>0</v>
      </c>
      <c r="Y24" s="203">
        <f>IF(X24=0,VLOOKUP(T:T,[1]Inputs!$B$20:$H$25,7,FALSE)*W24,VLOOKUP(T:T,[1]Inputs!$B$20:$I$25,8,FALSE)*W24)</f>
        <v>51.630298810072496</v>
      </c>
      <c r="Z24" s="207">
        <f>VLOOKUP(T:T,[1]Inputs!$C$54:$G$59,5,FALSE)*W24</f>
        <v>0</v>
      </c>
      <c r="AA24" s="207"/>
      <c r="AB24" s="207"/>
      <c r="AC24" s="207"/>
      <c r="AD24" s="207">
        <f t="shared" si="19"/>
        <v>51.630298810072496</v>
      </c>
      <c r="AE24" s="207">
        <f>[1]Inputs!$M$43*AD24</f>
        <v>24.055930176174893</v>
      </c>
      <c r="AF24" s="207">
        <f>[1]Inputs!$M$48*AD24</f>
        <v>8.2803426421490585</v>
      </c>
      <c r="AG24" s="203">
        <f>[1]Inputs!$H$13*SUM(AD24:AF24)</f>
        <v>5.3251599726729033</v>
      </c>
      <c r="AH24" s="207">
        <f t="shared" si="20"/>
        <v>89.291731601069358</v>
      </c>
      <c r="AJ24" s="131" t="s">
        <v>87</v>
      </c>
      <c r="AK24" s="127" t="s">
        <v>55</v>
      </c>
      <c r="AL24" s="132">
        <v>1</v>
      </c>
      <c r="AM24" s="150">
        <v>1</v>
      </c>
      <c r="AN24" s="137">
        <f t="shared" si="25"/>
        <v>1</v>
      </c>
      <c r="AO24" s="206">
        <v>0</v>
      </c>
      <c r="AP24" s="203">
        <f>IF(AO24=0,VLOOKUP(AK:AK,[1]Inputs!$B$20:$H$25,7,FALSE)*AN24,VLOOKUP(AK:AK,[1]Inputs!$B$20:$I$25,8,FALSE)*AN24)</f>
        <v>103.26059762014499</v>
      </c>
      <c r="AQ24" s="207">
        <f>VLOOKUP(AK:AK,[1]Inputs!$C$54:$G$59,5,FALSE)*AN24</f>
        <v>0</v>
      </c>
      <c r="AR24" s="207"/>
      <c r="AS24" s="207"/>
      <c r="AT24" s="207"/>
      <c r="AU24" s="207">
        <f t="shared" si="21"/>
        <v>103.26059762014499</v>
      </c>
      <c r="AV24" s="207">
        <f>[1]Inputs!$M$43*AU24</f>
        <v>48.111860352349787</v>
      </c>
      <c r="AW24" s="207">
        <f>[1]Inputs!$M$48*AU24</f>
        <v>16.560685284298117</v>
      </c>
      <c r="AX24" s="203">
        <f>[1]Inputs!$H$13*SUM(AU24:AW24)</f>
        <v>10.650319945345807</v>
      </c>
      <c r="AY24" s="207">
        <f t="shared" si="22"/>
        <v>178.58346320213872</v>
      </c>
    </row>
    <row r="25" spans="2:85" x14ac:dyDescent="0.2">
      <c r="B25" s="131"/>
      <c r="C25" s="127"/>
      <c r="D25" s="132"/>
      <c r="E25" s="133"/>
      <c r="F25" s="137"/>
      <c r="G25" s="206"/>
      <c r="H25" s="203"/>
      <c r="I25" s="207"/>
      <c r="J25" s="207"/>
      <c r="K25" s="207"/>
      <c r="L25" s="207"/>
      <c r="M25" s="207"/>
      <c r="N25" s="207"/>
      <c r="O25" s="207"/>
      <c r="P25" s="203"/>
      <c r="Q25" s="207"/>
      <c r="S25" s="131"/>
      <c r="T25" s="127"/>
      <c r="U25" s="141"/>
      <c r="V25" s="133"/>
      <c r="W25" s="137"/>
      <c r="X25" s="206"/>
      <c r="Y25" s="203"/>
      <c r="Z25" s="207"/>
      <c r="AA25" s="207"/>
      <c r="AB25" s="207"/>
      <c r="AC25" s="207"/>
      <c r="AD25" s="207"/>
      <c r="AE25" s="207"/>
      <c r="AF25" s="207"/>
      <c r="AG25" s="203"/>
      <c r="AH25" s="207"/>
      <c r="AJ25" s="131"/>
      <c r="AK25" s="127"/>
      <c r="AL25" s="141"/>
      <c r="AM25" s="133"/>
      <c r="AN25" s="137"/>
      <c r="AO25" s="206"/>
      <c r="AP25" s="203"/>
      <c r="AQ25" s="207"/>
      <c r="AR25" s="207"/>
      <c r="AS25" s="207"/>
      <c r="AT25" s="207"/>
      <c r="AU25" s="207"/>
      <c r="AV25" s="207"/>
      <c r="AW25" s="207"/>
      <c r="AX25" s="203"/>
      <c r="AY25" s="207"/>
    </row>
    <row r="26" spans="2:85" x14ac:dyDescent="0.2">
      <c r="B26" s="131"/>
      <c r="C26" s="127"/>
      <c r="D26" s="141"/>
      <c r="E26" s="150"/>
      <c r="F26" s="137"/>
      <c r="G26" s="206"/>
      <c r="H26" s="203"/>
      <c r="I26" s="207"/>
      <c r="J26" s="207"/>
      <c r="K26" s="207"/>
      <c r="L26" s="207"/>
      <c r="M26" s="207"/>
      <c r="N26" s="207"/>
      <c r="O26" s="207"/>
      <c r="P26" s="203"/>
      <c r="Q26" s="207"/>
      <c r="S26" s="131"/>
      <c r="T26" s="127"/>
      <c r="U26" s="141"/>
      <c r="V26" s="150"/>
      <c r="W26" s="137"/>
      <c r="X26" s="206"/>
      <c r="Y26" s="203"/>
      <c r="Z26" s="207"/>
      <c r="AA26" s="207"/>
      <c r="AB26" s="207"/>
      <c r="AC26" s="207"/>
      <c r="AD26" s="207"/>
      <c r="AE26" s="207"/>
      <c r="AF26" s="207"/>
      <c r="AG26" s="203"/>
      <c r="AH26" s="207"/>
      <c r="AJ26" s="131"/>
      <c r="AK26" s="127"/>
      <c r="AL26" s="141"/>
      <c r="AM26" s="150"/>
      <c r="AN26" s="137"/>
      <c r="AO26" s="206"/>
      <c r="AP26" s="203"/>
      <c r="AQ26" s="207"/>
      <c r="AR26" s="207"/>
      <c r="AS26" s="207"/>
      <c r="AT26" s="207"/>
      <c r="AU26" s="207"/>
      <c r="AV26" s="207"/>
      <c r="AW26" s="207"/>
      <c r="AX26" s="203"/>
      <c r="AY26" s="207"/>
    </row>
    <row r="27" spans="2:85" x14ac:dyDescent="0.2">
      <c r="B27" s="126"/>
      <c r="C27" s="127"/>
      <c r="D27" s="142"/>
      <c r="E27" s="133"/>
      <c r="F27" s="137"/>
      <c r="G27" s="206"/>
      <c r="H27" s="203"/>
      <c r="I27" s="207"/>
      <c r="J27" s="207"/>
      <c r="K27" s="207"/>
      <c r="L27" s="207"/>
      <c r="M27" s="207"/>
      <c r="N27" s="207"/>
      <c r="O27" s="207"/>
      <c r="P27" s="203"/>
      <c r="Q27" s="207"/>
      <c r="S27" s="126"/>
      <c r="T27" s="127"/>
      <c r="U27" s="142"/>
      <c r="V27" s="133"/>
      <c r="W27" s="137"/>
      <c r="X27" s="206"/>
      <c r="Y27" s="203"/>
      <c r="Z27" s="207"/>
      <c r="AA27" s="207"/>
      <c r="AB27" s="207"/>
      <c r="AC27" s="207"/>
      <c r="AD27" s="207"/>
      <c r="AE27" s="207"/>
      <c r="AF27" s="207"/>
      <c r="AG27" s="203"/>
      <c r="AH27" s="207"/>
      <c r="AJ27" s="126"/>
      <c r="AK27" s="127"/>
      <c r="AL27" s="142"/>
      <c r="AM27" s="133"/>
      <c r="AN27" s="137"/>
      <c r="AO27" s="206"/>
      <c r="AP27" s="203"/>
      <c r="AQ27" s="207"/>
      <c r="AR27" s="207"/>
      <c r="AS27" s="207"/>
      <c r="AT27" s="207"/>
      <c r="AU27" s="207"/>
      <c r="AV27" s="207"/>
      <c r="AW27" s="207"/>
      <c r="AX27" s="203"/>
      <c r="AY27" s="207"/>
    </row>
    <row r="28" spans="2:85" x14ac:dyDescent="0.2">
      <c r="B28" s="278" t="s">
        <v>1</v>
      </c>
      <c r="C28" s="279"/>
      <c r="D28" s="279"/>
      <c r="E28" s="280"/>
      <c r="F28" s="143">
        <f>SUM(F19:F27)</f>
        <v>3</v>
      </c>
      <c r="G28" s="208"/>
      <c r="H28" s="208">
        <f t="shared" ref="H28:P28" si="26">SUM(H19:H27)</f>
        <v>309.78179286043496</v>
      </c>
      <c r="I28" s="208">
        <f t="shared" si="26"/>
        <v>0</v>
      </c>
      <c r="J28" s="208">
        <f t="shared" si="26"/>
        <v>0</v>
      </c>
      <c r="K28" s="208"/>
      <c r="L28" s="208"/>
      <c r="M28" s="208">
        <f t="shared" si="26"/>
        <v>309.78179286043496</v>
      </c>
      <c r="N28" s="208">
        <f t="shared" si="26"/>
        <v>144.33558105704935</v>
      </c>
      <c r="O28" s="208">
        <f t="shared" si="26"/>
        <v>49.682055852894351</v>
      </c>
      <c r="P28" s="208">
        <f t="shared" si="26"/>
        <v>31.95095983603742</v>
      </c>
      <c r="Q28" s="208">
        <f>SUM(Q19:Q27)</f>
        <v>535.75038960641621</v>
      </c>
      <c r="S28" s="278" t="s">
        <v>1</v>
      </c>
      <c r="T28" s="279"/>
      <c r="U28" s="279"/>
      <c r="V28" s="280"/>
      <c r="W28" s="143">
        <f>SUM(W19:W27)</f>
        <v>3</v>
      </c>
      <c r="X28" s="208"/>
      <c r="Y28" s="208">
        <f t="shared" ref="Y28:AG28" si="27">SUM(Y19:Y27)</f>
        <v>309.78179286043496</v>
      </c>
      <c r="Z28" s="208">
        <f t="shared" si="27"/>
        <v>0</v>
      </c>
      <c r="AA28" s="208">
        <f t="shared" si="27"/>
        <v>0</v>
      </c>
      <c r="AB28" s="208"/>
      <c r="AC28" s="208"/>
      <c r="AD28" s="208">
        <f t="shared" si="27"/>
        <v>309.78179286043496</v>
      </c>
      <c r="AE28" s="208">
        <f t="shared" si="27"/>
        <v>144.33558105704935</v>
      </c>
      <c r="AF28" s="208">
        <f t="shared" si="27"/>
        <v>49.682055852894351</v>
      </c>
      <c r="AG28" s="208">
        <f t="shared" si="27"/>
        <v>31.95095983603742</v>
      </c>
      <c r="AH28" s="208">
        <f>SUM(AH19:AH27)</f>
        <v>535.75038960641621</v>
      </c>
      <c r="AJ28" s="278" t="s">
        <v>1</v>
      </c>
      <c r="AK28" s="279"/>
      <c r="AL28" s="279"/>
      <c r="AM28" s="280"/>
      <c r="AN28" s="143">
        <f>SUM(AN19:AN27)</f>
        <v>4</v>
      </c>
      <c r="AO28" s="208"/>
      <c r="AP28" s="208">
        <f t="shared" ref="AP28:AR28" si="28">SUM(AP19:AP27)</f>
        <v>413.04239048057997</v>
      </c>
      <c r="AQ28" s="208">
        <f t="shared" si="28"/>
        <v>0</v>
      </c>
      <c r="AR28" s="208">
        <f t="shared" si="28"/>
        <v>0</v>
      </c>
      <c r="AS28" s="208"/>
      <c r="AT28" s="208"/>
      <c r="AU28" s="208">
        <f t="shared" ref="AU28:AX28" si="29">SUM(AU19:AU27)</f>
        <v>413.04239048057997</v>
      </c>
      <c r="AV28" s="208">
        <f t="shared" si="29"/>
        <v>192.44744140939915</v>
      </c>
      <c r="AW28" s="208">
        <f t="shared" si="29"/>
        <v>66.242741137192468</v>
      </c>
      <c r="AX28" s="208">
        <f t="shared" si="29"/>
        <v>42.601279781383226</v>
      </c>
      <c r="AY28" s="208">
        <f>SUM(AY19:AY27)</f>
        <v>714.33385280855487</v>
      </c>
    </row>
    <row r="29" spans="2:85" x14ac:dyDescent="0.2">
      <c r="T29" s="151"/>
      <c r="U29" s="152"/>
      <c r="V29" s="153"/>
      <c r="W29" s="154"/>
      <c r="AK29" s="151"/>
      <c r="AL29" s="152"/>
      <c r="AM29" s="153"/>
      <c r="AN29" s="154"/>
    </row>
    <row r="30" spans="2:85" ht="63.75" x14ac:dyDescent="0.2">
      <c r="B30" s="109" t="s">
        <v>18</v>
      </c>
      <c r="C30" s="109" t="s">
        <v>32</v>
      </c>
      <c r="D30" s="110" t="s">
        <v>74</v>
      </c>
      <c r="E30" s="111" t="s">
        <v>34</v>
      </c>
      <c r="F30" s="110" t="s">
        <v>33</v>
      </c>
      <c r="G30" s="200" t="s">
        <v>168</v>
      </c>
      <c r="H30" s="200" t="s">
        <v>169</v>
      </c>
      <c r="I30" s="200" t="s">
        <v>170</v>
      </c>
      <c r="J30" s="200" t="s">
        <v>171</v>
      </c>
      <c r="K30" s="200"/>
      <c r="L30" s="200"/>
      <c r="M30" s="200" t="s">
        <v>174</v>
      </c>
      <c r="N30" s="200" t="s">
        <v>175</v>
      </c>
      <c r="O30" s="200" t="s">
        <v>176</v>
      </c>
      <c r="P30" s="200" t="s">
        <v>177</v>
      </c>
      <c r="Q30" s="200" t="s">
        <v>178</v>
      </c>
      <c r="S30" s="109" t="s">
        <v>18</v>
      </c>
      <c r="T30" s="109" t="s">
        <v>32</v>
      </c>
      <c r="U30" s="110" t="s">
        <v>74</v>
      </c>
      <c r="V30" s="111" t="s">
        <v>34</v>
      </c>
      <c r="W30" s="110" t="s">
        <v>33</v>
      </c>
      <c r="X30" s="200" t="s">
        <v>168</v>
      </c>
      <c r="Y30" s="200" t="s">
        <v>169</v>
      </c>
      <c r="Z30" s="200" t="s">
        <v>170</v>
      </c>
      <c r="AA30" s="200" t="s">
        <v>171</v>
      </c>
      <c r="AB30" s="200"/>
      <c r="AC30" s="200"/>
      <c r="AD30" s="200" t="s">
        <v>174</v>
      </c>
      <c r="AE30" s="200" t="s">
        <v>175</v>
      </c>
      <c r="AF30" s="200" t="s">
        <v>176</v>
      </c>
      <c r="AG30" s="200" t="s">
        <v>177</v>
      </c>
      <c r="AH30" s="200" t="s">
        <v>178</v>
      </c>
      <c r="AJ30" s="109" t="s">
        <v>18</v>
      </c>
      <c r="AK30" s="109" t="s">
        <v>32</v>
      </c>
      <c r="AL30" s="110" t="s">
        <v>74</v>
      </c>
      <c r="AM30" s="111" t="s">
        <v>34</v>
      </c>
      <c r="AN30" s="110" t="s">
        <v>33</v>
      </c>
      <c r="AO30" s="200" t="s">
        <v>168</v>
      </c>
      <c r="AP30" s="200" t="s">
        <v>169</v>
      </c>
      <c r="AQ30" s="200" t="s">
        <v>170</v>
      </c>
      <c r="AR30" s="200" t="s">
        <v>171</v>
      </c>
      <c r="AS30" s="200"/>
      <c r="AT30" s="200"/>
      <c r="AU30" s="200" t="s">
        <v>174</v>
      </c>
      <c r="AV30" s="200" t="s">
        <v>175</v>
      </c>
      <c r="AW30" s="200" t="s">
        <v>176</v>
      </c>
      <c r="AX30" s="200" t="s">
        <v>177</v>
      </c>
      <c r="AY30" s="200" t="s">
        <v>178</v>
      </c>
    </row>
    <row r="31" spans="2:85" x14ac:dyDescent="0.2">
      <c r="B31" s="281" t="s">
        <v>98</v>
      </c>
      <c r="C31" s="282"/>
      <c r="D31" s="282"/>
      <c r="E31" s="282"/>
      <c r="F31" s="282"/>
      <c r="G31" s="282"/>
      <c r="H31" s="282"/>
      <c r="I31" s="282"/>
      <c r="J31" s="282"/>
      <c r="K31" s="282"/>
      <c r="L31" s="282"/>
      <c r="M31" s="282"/>
      <c r="N31" s="282"/>
      <c r="O31" s="282"/>
      <c r="P31" s="282"/>
      <c r="Q31" s="282"/>
      <c r="S31" s="281" t="s">
        <v>95</v>
      </c>
      <c r="T31" s="282"/>
      <c r="U31" s="282"/>
      <c r="V31" s="282"/>
      <c r="W31" s="282"/>
      <c r="X31" s="282"/>
      <c r="Y31" s="282"/>
      <c r="Z31" s="282"/>
      <c r="AA31" s="282"/>
      <c r="AB31" s="282"/>
      <c r="AC31" s="282"/>
      <c r="AD31" s="282"/>
      <c r="AE31" s="282"/>
      <c r="AF31" s="282"/>
      <c r="AG31" s="282"/>
      <c r="AH31" s="282"/>
      <c r="AJ31" s="281" t="s">
        <v>99</v>
      </c>
      <c r="AK31" s="282"/>
      <c r="AL31" s="282"/>
      <c r="AM31" s="282"/>
      <c r="AN31" s="282"/>
      <c r="AO31" s="282"/>
      <c r="AP31" s="282"/>
      <c r="AQ31" s="282"/>
      <c r="AR31" s="282"/>
      <c r="AS31" s="282"/>
      <c r="AT31" s="282"/>
      <c r="AU31" s="282"/>
      <c r="AV31" s="282"/>
      <c r="AW31" s="282"/>
      <c r="AX31" s="282"/>
      <c r="AY31" s="282"/>
    </row>
    <row r="32" spans="2:85" x14ac:dyDescent="0.2">
      <c r="B32" s="116" t="s">
        <v>82</v>
      </c>
      <c r="C32" s="117" t="s">
        <v>55</v>
      </c>
      <c r="D32" s="121">
        <v>0.75</v>
      </c>
      <c r="E32" s="119">
        <v>1</v>
      </c>
      <c r="F32" s="121">
        <f>E32*D32</f>
        <v>0.75</v>
      </c>
      <c r="G32" s="202">
        <v>0</v>
      </c>
      <c r="H32" s="203">
        <f>IF(G32=0,VLOOKUP(C:C,[1]Inputs!$B$20:$H$25,7,FALSE)*F32,VLOOKUP(C:C,[1]Inputs!$B$20:$I$25,8,FALSE)*F32)</f>
        <v>77.44544821510874</v>
      </c>
      <c r="I32" s="204">
        <f>VLOOKUP(C:C,[1]Inputs!$C$54:$G$59,5,FALSE)*F32</f>
        <v>0</v>
      </c>
      <c r="J32" s="204"/>
      <c r="K32" s="204"/>
      <c r="L32" s="204"/>
      <c r="M32" s="204">
        <f t="shared" ref="M32:M37" si="30">SUM(H32:J32)</f>
        <v>77.44544821510874</v>
      </c>
      <c r="N32" s="204">
        <f>[1]Inputs!$M$43*M32</f>
        <v>36.083895264262338</v>
      </c>
      <c r="O32" s="204">
        <f>[1]Inputs!$M$48*M32</f>
        <v>12.420513963223586</v>
      </c>
      <c r="P32" s="203">
        <f>[1]Inputs!$H$13*SUM(M32:O32)</f>
        <v>7.9877399590093541</v>
      </c>
      <c r="Q32" s="204">
        <f t="shared" ref="Q32:Q37" si="31">SUM(M32:P32)</f>
        <v>133.93759740160402</v>
      </c>
      <c r="S32" s="116" t="s">
        <v>82</v>
      </c>
      <c r="T32" s="117" t="s">
        <v>55</v>
      </c>
      <c r="U32" s="121">
        <v>0.75</v>
      </c>
      <c r="V32" s="119">
        <v>1</v>
      </c>
      <c r="W32" s="121">
        <f>V32*U32</f>
        <v>0.75</v>
      </c>
      <c r="X32" s="202">
        <v>0</v>
      </c>
      <c r="Y32" s="203">
        <f>IF(X32=0,VLOOKUP(T:T,[1]Inputs!$B$20:$H$25,7,FALSE)*W32,VLOOKUP(T:T,[1]Inputs!$B$20:$I$25,8,FALSE)*W32)</f>
        <v>77.44544821510874</v>
      </c>
      <c r="Z32" s="204">
        <f>VLOOKUP(T:T,[1]Inputs!$C$54:$G$59,5,FALSE)*W32</f>
        <v>0</v>
      </c>
      <c r="AA32" s="204"/>
      <c r="AB32" s="204"/>
      <c r="AC32" s="204"/>
      <c r="AD32" s="204">
        <f t="shared" ref="AD32:AD37" si="32">SUM(Y32:AA32)</f>
        <v>77.44544821510874</v>
      </c>
      <c r="AE32" s="204">
        <f>[1]Inputs!$M$43*AD32</f>
        <v>36.083895264262338</v>
      </c>
      <c r="AF32" s="204">
        <f>[1]Inputs!$M$48*AD32</f>
        <v>12.420513963223586</v>
      </c>
      <c r="AG32" s="203">
        <f>[1]Inputs!$H$13*SUM(AD32:AF32)</f>
        <v>7.9877399590093541</v>
      </c>
      <c r="AH32" s="204">
        <f t="shared" ref="AH32:AH37" si="33">SUM(AD32:AG32)</f>
        <v>133.93759740160402</v>
      </c>
      <c r="AJ32" s="116" t="s">
        <v>82</v>
      </c>
      <c r="AK32" s="117" t="s">
        <v>55</v>
      </c>
      <c r="AL32" s="118">
        <v>1</v>
      </c>
      <c r="AM32" s="119">
        <v>1</v>
      </c>
      <c r="AN32" s="121">
        <f>AM32*AL32</f>
        <v>1</v>
      </c>
      <c r="AO32" s="202">
        <v>0</v>
      </c>
      <c r="AP32" s="203">
        <f>IF(AO32=0,VLOOKUP(AK:AK,[1]Inputs!$B$20:$H$25,7,FALSE)*AN32,VLOOKUP(AK:AK,[1]Inputs!$B$20:$I$25,8,FALSE)*AN32)</f>
        <v>103.26059762014499</v>
      </c>
      <c r="AQ32" s="204">
        <f>VLOOKUP(AK:AK,[1]Inputs!$C$54:$G$59,5,FALSE)*AN32</f>
        <v>0</v>
      </c>
      <c r="AR32" s="204"/>
      <c r="AS32" s="204"/>
      <c r="AT32" s="204"/>
      <c r="AU32" s="204">
        <f t="shared" ref="AU32:AU37" si="34">SUM(AP32:AR32)</f>
        <v>103.26059762014499</v>
      </c>
      <c r="AV32" s="204">
        <f>[1]Inputs!$M$43*AU32</f>
        <v>48.111860352349787</v>
      </c>
      <c r="AW32" s="204">
        <f>[1]Inputs!$M$48*AU32</f>
        <v>16.560685284298117</v>
      </c>
      <c r="AX32" s="203">
        <f>[1]Inputs!$H$13*SUM(AU32:AW32)</f>
        <v>10.650319945345807</v>
      </c>
      <c r="AY32" s="204">
        <f t="shared" ref="AY32:AY37" si="35">SUM(AU32:AX32)</f>
        <v>178.58346320213872</v>
      </c>
    </row>
    <row r="33" spans="2:51" x14ac:dyDescent="0.2">
      <c r="B33" s="131" t="s">
        <v>83</v>
      </c>
      <c r="C33" s="127" t="s">
        <v>55</v>
      </c>
      <c r="D33" s="137">
        <v>0.75</v>
      </c>
      <c r="E33" s="149">
        <v>1</v>
      </c>
      <c r="F33" s="137">
        <f t="shared" ref="F33:F37" si="36">E33*D33</f>
        <v>0.75</v>
      </c>
      <c r="G33" s="205">
        <v>0</v>
      </c>
      <c r="H33" s="203">
        <f>IF(G33=0,VLOOKUP(C:C,[1]Inputs!$B$20:$H$25,7,FALSE)*F33,VLOOKUP(C:C,[1]Inputs!$B$20:$I$25,8,FALSE)*F33)</f>
        <v>77.44544821510874</v>
      </c>
      <c r="I33" s="203">
        <f>VLOOKUP(C:C,[1]Inputs!$C$54:$G$59,5,FALSE)*F33</f>
        <v>0</v>
      </c>
      <c r="J33" s="203"/>
      <c r="K33" s="203"/>
      <c r="L33" s="203"/>
      <c r="M33" s="203">
        <f t="shared" si="30"/>
        <v>77.44544821510874</v>
      </c>
      <c r="N33" s="203">
        <f>[1]Inputs!$M$43*M33</f>
        <v>36.083895264262338</v>
      </c>
      <c r="O33" s="203">
        <f>[1]Inputs!$M$48*M33</f>
        <v>12.420513963223586</v>
      </c>
      <c r="P33" s="203">
        <f>[1]Inputs!$H$13*SUM(M33:O33)</f>
        <v>7.9877399590093541</v>
      </c>
      <c r="Q33" s="203">
        <f t="shared" si="31"/>
        <v>133.93759740160402</v>
      </c>
      <c r="R33" s="113"/>
      <c r="S33" s="131" t="s">
        <v>83</v>
      </c>
      <c r="T33" s="127" t="s">
        <v>55</v>
      </c>
      <c r="U33" s="137">
        <v>0.75</v>
      </c>
      <c r="V33" s="149">
        <v>1</v>
      </c>
      <c r="W33" s="137">
        <f t="shared" ref="W33:W37" si="37">V33*U33</f>
        <v>0.75</v>
      </c>
      <c r="X33" s="205">
        <v>0</v>
      </c>
      <c r="Y33" s="203">
        <f>IF(X33=0,VLOOKUP(T:T,[1]Inputs!$B$20:$H$25,7,FALSE)*W33,VLOOKUP(T:T,[1]Inputs!$B$20:$I$25,8,FALSE)*W33)</f>
        <v>77.44544821510874</v>
      </c>
      <c r="Z33" s="203">
        <f>VLOOKUP(T:T,[1]Inputs!$C$54:$G$59,5,FALSE)*W33</f>
        <v>0</v>
      </c>
      <c r="AA33" s="203"/>
      <c r="AB33" s="203"/>
      <c r="AC33" s="203"/>
      <c r="AD33" s="203">
        <f t="shared" si="32"/>
        <v>77.44544821510874</v>
      </c>
      <c r="AE33" s="203">
        <f>[1]Inputs!$M$43*AD33</f>
        <v>36.083895264262338</v>
      </c>
      <c r="AF33" s="203">
        <f>[1]Inputs!$M$48*AD33</f>
        <v>12.420513963223586</v>
      </c>
      <c r="AG33" s="203">
        <f>[1]Inputs!$H$13*SUM(AD33:AF33)</f>
        <v>7.9877399590093541</v>
      </c>
      <c r="AH33" s="203">
        <f t="shared" si="33"/>
        <v>133.93759740160402</v>
      </c>
      <c r="AJ33" s="131" t="s">
        <v>83</v>
      </c>
      <c r="AK33" s="127" t="s">
        <v>55</v>
      </c>
      <c r="AL33" s="132">
        <v>1</v>
      </c>
      <c r="AM33" s="149">
        <v>1</v>
      </c>
      <c r="AN33" s="137">
        <f t="shared" ref="AN33:AN36" si="38">AM33*AL33</f>
        <v>1</v>
      </c>
      <c r="AO33" s="205">
        <v>0</v>
      </c>
      <c r="AP33" s="203">
        <f>IF(AO33=0,VLOOKUP(AK:AK,[1]Inputs!$B$20:$H$25,7,FALSE)*AN33,VLOOKUP(AK:AK,[1]Inputs!$B$20:$I$25,8,FALSE)*AN33)</f>
        <v>103.26059762014499</v>
      </c>
      <c r="AQ33" s="203">
        <f>VLOOKUP(AK:AK,[1]Inputs!$C$54:$G$59,5,FALSE)*AN33</f>
        <v>0</v>
      </c>
      <c r="AR33" s="203"/>
      <c r="AS33" s="203"/>
      <c r="AT33" s="203"/>
      <c r="AU33" s="203">
        <f t="shared" si="34"/>
        <v>103.26059762014499</v>
      </c>
      <c r="AV33" s="203">
        <f>[1]Inputs!$M$43*AU33</f>
        <v>48.111860352349787</v>
      </c>
      <c r="AW33" s="203">
        <f>[1]Inputs!$M$48*AU33</f>
        <v>16.560685284298117</v>
      </c>
      <c r="AX33" s="203">
        <f>[1]Inputs!$H$13*SUM(AU33:AW33)</f>
        <v>10.650319945345807</v>
      </c>
      <c r="AY33" s="203">
        <f t="shared" si="35"/>
        <v>178.58346320213872</v>
      </c>
    </row>
    <row r="34" spans="2:51" x14ac:dyDescent="0.2">
      <c r="B34" s="136" t="s">
        <v>84</v>
      </c>
      <c r="C34" s="127" t="s">
        <v>55</v>
      </c>
      <c r="D34" s="137">
        <v>1</v>
      </c>
      <c r="E34" s="133">
        <v>1</v>
      </c>
      <c r="F34" s="137">
        <f t="shared" si="36"/>
        <v>1</v>
      </c>
      <c r="G34" s="206">
        <v>0</v>
      </c>
      <c r="H34" s="203">
        <f>IF(G34=0,VLOOKUP(C:C,[1]Inputs!$B$20:$H$25,7,FALSE)*F34,VLOOKUP(C:C,[1]Inputs!$B$20:$I$25,8,FALSE)*F34)</f>
        <v>103.26059762014499</v>
      </c>
      <c r="I34" s="207">
        <f>VLOOKUP(C:C,[1]Inputs!$C$54:$G$59,5,FALSE)*F34</f>
        <v>0</v>
      </c>
      <c r="J34" s="207"/>
      <c r="K34" s="207"/>
      <c r="L34" s="207"/>
      <c r="M34" s="207">
        <f t="shared" si="30"/>
        <v>103.26059762014499</v>
      </c>
      <c r="N34" s="207">
        <f>[1]Inputs!$M$43*M34</f>
        <v>48.111860352349787</v>
      </c>
      <c r="O34" s="207">
        <f>[1]Inputs!$M$48*M34</f>
        <v>16.560685284298117</v>
      </c>
      <c r="P34" s="203">
        <f>[1]Inputs!$H$13*SUM(M34:O34)</f>
        <v>10.650319945345807</v>
      </c>
      <c r="Q34" s="207">
        <f t="shared" si="31"/>
        <v>178.58346320213872</v>
      </c>
      <c r="S34" s="136" t="s">
        <v>84</v>
      </c>
      <c r="T34" s="127" t="s">
        <v>55</v>
      </c>
      <c r="U34" s="137">
        <v>1</v>
      </c>
      <c r="V34" s="133">
        <v>1</v>
      </c>
      <c r="W34" s="137">
        <f t="shared" si="37"/>
        <v>1</v>
      </c>
      <c r="X34" s="206">
        <v>0</v>
      </c>
      <c r="Y34" s="203">
        <f>IF(X34=0,VLOOKUP(T:T,[1]Inputs!$B$20:$H$25,7,FALSE)*W34,VLOOKUP(T:T,[1]Inputs!$B$20:$I$25,8,FALSE)*W34)</f>
        <v>103.26059762014499</v>
      </c>
      <c r="Z34" s="207">
        <f>VLOOKUP(T:T,[1]Inputs!$C$54:$G$59,5,FALSE)*W34</f>
        <v>0</v>
      </c>
      <c r="AA34" s="207"/>
      <c r="AB34" s="207"/>
      <c r="AC34" s="207"/>
      <c r="AD34" s="207">
        <f t="shared" si="32"/>
        <v>103.26059762014499</v>
      </c>
      <c r="AE34" s="207">
        <f>[1]Inputs!$M$43*AD34</f>
        <v>48.111860352349787</v>
      </c>
      <c r="AF34" s="207">
        <f>[1]Inputs!$M$48*AD34</f>
        <v>16.560685284298117</v>
      </c>
      <c r="AG34" s="203">
        <f>[1]Inputs!$H$13*SUM(AD34:AF34)</f>
        <v>10.650319945345807</v>
      </c>
      <c r="AH34" s="207">
        <f t="shared" si="33"/>
        <v>178.58346320213872</v>
      </c>
      <c r="AJ34" s="136" t="s">
        <v>84</v>
      </c>
      <c r="AK34" s="127" t="s">
        <v>55</v>
      </c>
      <c r="AL34" s="138">
        <v>1</v>
      </c>
      <c r="AM34" s="133">
        <v>1</v>
      </c>
      <c r="AN34" s="137">
        <f t="shared" si="38"/>
        <v>1</v>
      </c>
      <c r="AO34" s="206">
        <v>0</v>
      </c>
      <c r="AP34" s="203">
        <f>IF(AO34=0,VLOOKUP(AK:AK,[1]Inputs!$B$20:$H$25,7,FALSE)*AN34,VLOOKUP(AK:AK,[1]Inputs!$B$20:$I$25,8,FALSE)*AN34)</f>
        <v>103.26059762014499</v>
      </c>
      <c r="AQ34" s="207">
        <f>VLOOKUP(AK:AK,[1]Inputs!$C$54:$G$59,5,FALSE)*AN34</f>
        <v>0</v>
      </c>
      <c r="AR34" s="207"/>
      <c r="AS34" s="207"/>
      <c r="AT34" s="207"/>
      <c r="AU34" s="207">
        <f t="shared" si="34"/>
        <v>103.26059762014499</v>
      </c>
      <c r="AV34" s="207">
        <f>[1]Inputs!$M$43*AU34</f>
        <v>48.111860352349787</v>
      </c>
      <c r="AW34" s="207">
        <f>[1]Inputs!$M$48*AU34</f>
        <v>16.560685284298117</v>
      </c>
      <c r="AX34" s="203">
        <f>[1]Inputs!$H$13*SUM(AU34:AW34)</f>
        <v>10.650319945345807</v>
      </c>
      <c r="AY34" s="207">
        <f t="shared" si="35"/>
        <v>178.58346320213872</v>
      </c>
    </row>
    <row r="35" spans="2:51" x14ac:dyDescent="0.2">
      <c r="B35" s="139" t="s">
        <v>85</v>
      </c>
      <c r="C35" s="127" t="s">
        <v>55</v>
      </c>
      <c r="D35" s="137">
        <v>1</v>
      </c>
      <c r="E35" s="149">
        <v>1</v>
      </c>
      <c r="F35" s="137">
        <f t="shared" si="36"/>
        <v>1</v>
      </c>
      <c r="G35" s="206">
        <v>0</v>
      </c>
      <c r="H35" s="203">
        <f>IF(G35=0,VLOOKUP(C:C,[1]Inputs!$B$20:$H$25,7,FALSE)*F35,VLOOKUP(C:C,[1]Inputs!$B$20:$I$25,8,FALSE)*F35)</f>
        <v>103.26059762014499</v>
      </c>
      <c r="I35" s="207">
        <f>VLOOKUP(C:C,[1]Inputs!$C$54:$G$59,5,FALSE)*F35</f>
        <v>0</v>
      </c>
      <c r="J35" s="207"/>
      <c r="K35" s="207"/>
      <c r="L35" s="207"/>
      <c r="M35" s="207">
        <f t="shared" si="30"/>
        <v>103.26059762014499</v>
      </c>
      <c r="N35" s="207">
        <f>[1]Inputs!$M$43*M35</f>
        <v>48.111860352349787</v>
      </c>
      <c r="O35" s="207">
        <f>[1]Inputs!$M$48*M35</f>
        <v>16.560685284298117</v>
      </c>
      <c r="P35" s="203">
        <f>[1]Inputs!$H$13*SUM(M35:O35)</f>
        <v>10.650319945345807</v>
      </c>
      <c r="Q35" s="207">
        <f t="shared" si="31"/>
        <v>178.58346320213872</v>
      </c>
      <c r="S35" s="139" t="s">
        <v>85</v>
      </c>
      <c r="T35" s="127" t="s">
        <v>55</v>
      </c>
      <c r="U35" s="137">
        <v>1</v>
      </c>
      <c r="V35" s="149">
        <v>1</v>
      </c>
      <c r="W35" s="137">
        <f t="shared" si="37"/>
        <v>1</v>
      </c>
      <c r="X35" s="206">
        <v>0</v>
      </c>
      <c r="Y35" s="203">
        <f>IF(X35=0,VLOOKUP(T:T,[1]Inputs!$B$20:$H$25,7,FALSE)*W35,VLOOKUP(T:T,[1]Inputs!$B$20:$I$25,8,FALSE)*W35)</f>
        <v>103.26059762014499</v>
      </c>
      <c r="Z35" s="207">
        <f>VLOOKUP(T:T,[1]Inputs!$C$54:$G$59,5,FALSE)*W35</f>
        <v>0</v>
      </c>
      <c r="AA35" s="207"/>
      <c r="AB35" s="207"/>
      <c r="AC35" s="207"/>
      <c r="AD35" s="207">
        <f t="shared" si="32"/>
        <v>103.26059762014499</v>
      </c>
      <c r="AE35" s="207">
        <f>[1]Inputs!$M$43*AD35</f>
        <v>48.111860352349787</v>
      </c>
      <c r="AF35" s="207">
        <f>[1]Inputs!$M$48*AD35</f>
        <v>16.560685284298117</v>
      </c>
      <c r="AG35" s="203">
        <f>[1]Inputs!$H$13*SUM(AD35:AF35)</f>
        <v>10.650319945345807</v>
      </c>
      <c r="AH35" s="207">
        <f t="shared" si="33"/>
        <v>178.58346320213872</v>
      </c>
      <c r="AJ35" s="139" t="s">
        <v>85</v>
      </c>
      <c r="AK35" s="127" t="s">
        <v>55</v>
      </c>
      <c r="AL35" s="132">
        <v>1</v>
      </c>
      <c r="AM35" s="149">
        <v>1</v>
      </c>
      <c r="AN35" s="137">
        <f t="shared" si="38"/>
        <v>1</v>
      </c>
      <c r="AO35" s="206">
        <v>0</v>
      </c>
      <c r="AP35" s="203">
        <f>IF(AO35=0,VLOOKUP(AK:AK,[1]Inputs!$B$20:$H$25,7,FALSE)*AN35,VLOOKUP(AK:AK,[1]Inputs!$B$20:$I$25,8,FALSE)*AN35)</f>
        <v>103.26059762014499</v>
      </c>
      <c r="AQ35" s="207">
        <f>VLOOKUP(AK:AK,[1]Inputs!$C$54:$G$59,5,FALSE)*AN35</f>
        <v>0</v>
      </c>
      <c r="AR35" s="207"/>
      <c r="AS35" s="207"/>
      <c r="AT35" s="207"/>
      <c r="AU35" s="207">
        <f t="shared" si="34"/>
        <v>103.26059762014499</v>
      </c>
      <c r="AV35" s="207">
        <f>[1]Inputs!$M$43*AU35</f>
        <v>48.111860352349787</v>
      </c>
      <c r="AW35" s="207">
        <f>[1]Inputs!$M$48*AU35</f>
        <v>16.560685284298117</v>
      </c>
      <c r="AX35" s="203">
        <f>[1]Inputs!$H$13*SUM(AU35:AW35)</f>
        <v>10.650319945345807</v>
      </c>
      <c r="AY35" s="207">
        <f t="shared" si="35"/>
        <v>178.58346320213872</v>
      </c>
    </row>
    <row r="36" spans="2:51" x14ac:dyDescent="0.2">
      <c r="B36" s="131" t="s">
        <v>86</v>
      </c>
      <c r="C36" s="127" t="s">
        <v>55</v>
      </c>
      <c r="D36" s="137">
        <v>0.75</v>
      </c>
      <c r="E36" s="133">
        <v>1</v>
      </c>
      <c r="F36" s="137">
        <f t="shared" si="36"/>
        <v>0.75</v>
      </c>
      <c r="G36" s="206">
        <v>0</v>
      </c>
      <c r="H36" s="203">
        <f>IF(G36=0,VLOOKUP(C:C,[1]Inputs!$B$20:$H$25,7,FALSE)*F36,VLOOKUP(C:C,[1]Inputs!$B$20:$I$25,8,FALSE)*F36)</f>
        <v>77.44544821510874</v>
      </c>
      <c r="I36" s="207">
        <f>VLOOKUP(C:C,[1]Inputs!$C$54:$G$59,5,FALSE)*F36</f>
        <v>0</v>
      </c>
      <c r="J36" s="207"/>
      <c r="K36" s="207"/>
      <c r="L36" s="207"/>
      <c r="M36" s="207">
        <f t="shared" si="30"/>
        <v>77.44544821510874</v>
      </c>
      <c r="N36" s="207">
        <f>[1]Inputs!$M$43*M36</f>
        <v>36.083895264262338</v>
      </c>
      <c r="O36" s="207">
        <f>[1]Inputs!$M$48*M36</f>
        <v>12.420513963223586</v>
      </c>
      <c r="P36" s="203">
        <f>[1]Inputs!$H$13*SUM(M36:O36)</f>
        <v>7.9877399590093541</v>
      </c>
      <c r="Q36" s="207">
        <f t="shared" si="31"/>
        <v>133.93759740160402</v>
      </c>
      <c r="S36" s="131" t="s">
        <v>86</v>
      </c>
      <c r="T36" s="127" t="s">
        <v>55</v>
      </c>
      <c r="U36" s="137">
        <v>0.75</v>
      </c>
      <c r="V36" s="133">
        <v>1</v>
      </c>
      <c r="W36" s="137">
        <f t="shared" si="37"/>
        <v>0.75</v>
      </c>
      <c r="X36" s="206">
        <v>0</v>
      </c>
      <c r="Y36" s="203">
        <f>IF(X36=0,VLOOKUP(T:T,[1]Inputs!$B$20:$H$25,7,FALSE)*W36,VLOOKUP(T:T,[1]Inputs!$B$20:$I$25,8,FALSE)*W36)</f>
        <v>77.44544821510874</v>
      </c>
      <c r="Z36" s="207">
        <f>VLOOKUP(T:T,[1]Inputs!$C$54:$G$59,5,FALSE)*W36</f>
        <v>0</v>
      </c>
      <c r="AA36" s="207"/>
      <c r="AB36" s="207"/>
      <c r="AC36" s="207"/>
      <c r="AD36" s="207">
        <f t="shared" si="32"/>
        <v>77.44544821510874</v>
      </c>
      <c r="AE36" s="207">
        <f>[1]Inputs!$M$43*AD36</f>
        <v>36.083895264262338</v>
      </c>
      <c r="AF36" s="207">
        <f>[1]Inputs!$M$48*AD36</f>
        <v>12.420513963223586</v>
      </c>
      <c r="AG36" s="203">
        <f>[1]Inputs!$H$13*SUM(AD36:AF36)</f>
        <v>7.9877399590093541</v>
      </c>
      <c r="AH36" s="207">
        <f t="shared" si="33"/>
        <v>133.93759740160402</v>
      </c>
      <c r="AJ36" s="131" t="s">
        <v>86</v>
      </c>
      <c r="AK36" s="127" t="s">
        <v>55</v>
      </c>
      <c r="AL36" s="138">
        <v>1</v>
      </c>
      <c r="AM36" s="133">
        <v>1</v>
      </c>
      <c r="AN36" s="137">
        <f t="shared" si="38"/>
        <v>1</v>
      </c>
      <c r="AO36" s="206">
        <v>0</v>
      </c>
      <c r="AP36" s="203">
        <f>IF(AO36=0,VLOOKUP(AK:AK,[1]Inputs!$B$20:$H$25,7,FALSE)*AN36,VLOOKUP(AK:AK,[1]Inputs!$B$20:$I$25,8,FALSE)*AN36)</f>
        <v>103.26059762014499</v>
      </c>
      <c r="AQ36" s="207">
        <f>VLOOKUP(AK:AK,[1]Inputs!$C$54:$G$59,5,FALSE)*AN36</f>
        <v>0</v>
      </c>
      <c r="AR36" s="207"/>
      <c r="AS36" s="207"/>
      <c r="AT36" s="207"/>
      <c r="AU36" s="207">
        <f t="shared" si="34"/>
        <v>103.26059762014499</v>
      </c>
      <c r="AV36" s="207">
        <f>[1]Inputs!$M$43*AU36</f>
        <v>48.111860352349787</v>
      </c>
      <c r="AW36" s="207">
        <f>[1]Inputs!$M$48*AU36</f>
        <v>16.560685284298117</v>
      </c>
      <c r="AX36" s="203">
        <f>[1]Inputs!$H$13*SUM(AU36:AW36)</f>
        <v>10.650319945345807</v>
      </c>
      <c r="AY36" s="207">
        <f t="shared" si="35"/>
        <v>178.58346320213872</v>
      </c>
    </row>
    <row r="37" spans="2:51" x14ac:dyDescent="0.2">
      <c r="B37" s="131" t="s">
        <v>87</v>
      </c>
      <c r="C37" s="127" t="s">
        <v>55</v>
      </c>
      <c r="D37" s="137">
        <v>0.75</v>
      </c>
      <c r="E37" s="150">
        <v>1</v>
      </c>
      <c r="F37" s="137">
        <f t="shared" si="36"/>
        <v>0.75</v>
      </c>
      <c r="G37" s="206">
        <v>0</v>
      </c>
      <c r="H37" s="203">
        <f>IF(G37=0,VLOOKUP(C:C,[1]Inputs!$B$20:$H$25,7,FALSE)*F37,VLOOKUP(C:C,[1]Inputs!$B$20:$I$25,8,FALSE)*F37)</f>
        <v>77.44544821510874</v>
      </c>
      <c r="I37" s="207">
        <f>VLOOKUP(C:C,[1]Inputs!$C$54:$G$59,5,FALSE)*F37</f>
        <v>0</v>
      </c>
      <c r="J37" s="207"/>
      <c r="K37" s="207"/>
      <c r="L37" s="207"/>
      <c r="M37" s="207">
        <f t="shared" si="30"/>
        <v>77.44544821510874</v>
      </c>
      <c r="N37" s="207">
        <f>[1]Inputs!$M$43*M37</f>
        <v>36.083895264262338</v>
      </c>
      <c r="O37" s="207">
        <f>[1]Inputs!$M$48*M37</f>
        <v>12.420513963223586</v>
      </c>
      <c r="P37" s="203">
        <f>[1]Inputs!$H$13*SUM(M37:O37)</f>
        <v>7.9877399590093541</v>
      </c>
      <c r="Q37" s="207">
        <f t="shared" si="31"/>
        <v>133.93759740160402</v>
      </c>
      <c r="S37" s="131" t="s">
        <v>87</v>
      </c>
      <c r="T37" s="127" t="s">
        <v>55</v>
      </c>
      <c r="U37" s="137">
        <v>0.75</v>
      </c>
      <c r="V37" s="150">
        <v>1</v>
      </c>
      <c r="W37" s="137">
        <f t="shared" si="37"/>
        <v>0.75</v>
      </c>
      <c r="X37" s="206">
        <v>0</v>
      </c>
      <c r="Y37" s="203">
        <f>IF(X37=0,VLOOKUP(T:T,[1]Inputs!$B$20:$H$25,7,FALSE)*W37,VLOOKUP(T:T,[1]Inputs!$B$20:$I$25,8,FALSE)*W37)</f>
        <v>77.44544821510874</v>
      </c>
      <c r="Z37" s="207">
        <f>VLOOKUP(T:T,[1]Inputs!$C$54:$G$59,5,FALSE)*W37</f>
        <v>0</v>
      </c>
      <c r="AA37" s="207"/>
      <c r="AB37" s="207"/>
      <c r="AC37" s="207"/>
      <c r="AD37" s="207">
        <f t="shared" si="32"/>
        <v>77.44544821510874</v>
      </c>
      <c r="AE37" s="207">
        <f>[1]Inputs!$M$43*AD37</f>
        <v>36.083895264262338</v>
      </c>
      <c r="AF37" s="207">
        <f>[1]Inputs!$M$48*AD37</f>
        <v>12.420513963223586</v>
      </c>
      <c r="AG37" s="203">
        <f>[1]Inputs!$H$13*SUM(AD37:AF37)</f>
        <v>7.9877399590093541</v>
      </c>
      <c r="AH37" s="207">
        <f t="shared" si="33"/>
        <v>133.93759740160402</v>
      </c>
      <c r="AJ37" s="131" t="s">
        <v>87</v>
      </c>
      <c r="AK37" s="127" t="s">
        <v>55</v>
      </c>
      <c r="AL37" s="132">
        <v>1</v>
      </c>
      <c r="AM37" s="150">
        <v>1</v>
      </c>
      <c r="AN37" s="137">
        <v>1</v>
      </c>
      <c r="AO37" s="206">
        <v>0</v>
      </c>
      <c r="AP37" s="203">
        <f>IF(AO37=0,VLOOKUP(AK:AK,[1]Inputs!$B$20:$H$25,7,FALSE)*AN37,VLOOKUP(AK:AK,[1]Inputs!$B$20:$I$25,8,FALSE)*AN37)</f>
        <v>103.26059762014499</v>
      </c>
      <c r="AQ37" s="207">
        <f>VLOOKUP(AK:AK,[1]Inputs!$C$54:$G$59,5,FALSE)*AN37</f>
        <v>0</v>
      </c>
      <c r="AR37" s="207"/>
      <c r="AS37" s="207"/>
      <c r="AT37" s="207"/>
      <c r="AU37" s="207">
        <f t="shared" si="34"/>
        <v>103.26059762014499</v>
      </c>
      <c r="AV37" s="207">
        <f>[1]Inputs!$M$43*AU37</f>
        <v>48.111860352349787</v>
      </c>
      <c r="AW37" s="207">
        <f>[1]Inputs!$M$48*AU37</f>
        <v>16.560685284298117</v>
      </c>
      <c r="AX37" s="203">
        <f>[1]Inputs!$H$13*SUM(AU37:AW37)</f>
        <v>10.650319945345807</v>
      </c>
      <c r="AY37" s="207">
        <f t="shared" si="35"/>
        <v>178.58346320213872</v>
      </c>
    </row>
    <row r="38" spans="2:51" x14ac:dyDescent="0.2">
      <c r="B38" s="131"/>
      <c r="C38" s="127"/>
      <c r="D38" s="132"/>
      <c r="E38" s="133"/>
      <c r="F38" s="137"/>
      <c r="G38" s="206"/>
      <c r="H38" s="203"/>
      <c r="I38" s="207"/>
      <c r="J38" s="207"/>
      <c r="K38" s="207"/>
      <c r="L38" s="207"/>
      <c r="M38" s="207"/>
      <c r="N38" s="207"/>
      <c r="O38" s="207"/>
      <c r="P38" s="203"/>
      <c r="Q38" s="207"/>
      <c r="S38" s="131"/>
      <c r="T38" s="127"/>
      <c r="U38" s="141"/>
      <c r="V38" s="133"/>
      <c r="W38" s="137"/>
      <c r="X38" s="206"/>
      <c r="Y38" s="203"/>
      <c r="Z38" s="207"/>
      <c r="AA38" s="207"/>
      <c r="AB38" s="207"/>
      <c r="AC38" s="207"/>
      <c r="AD38" s="207"/>
      <c r="AE38" s="207"/>
      <c r="AF38" s="207"/>
      <c r="AG38" s="203"/>
      <c r="AH38" s="207"/>
      <c r="AJ38" s="131"/>
      <c r="AK38" s="127"/>
      <c r="AL38" s="141"/>
      <c r="AM38" s="133"/>
      <c r="AN38" s="137"/>
      <c r="AO38" s="206"/>
      <c r="AP38" s="203"/>
      <c r="AQ38" s="207"/>
      <c r="AR38" s="207"/>
      <c r="AS38" s="207"/>
      <c r="AT38" s="207"/>
      <c r="AU38" s="207"/>
      <c r="AV38" s="207"/>
      <c r="AW38" s="207"/>
      <c r="AX38" s="203"/>
      <c r="AY38" s="207"/>
    </row>
    <row r="39" spans="2:51" x14ac:dyDescent="0.2">
      <c r="B39" s="131"/>
      <c r="C39" s="127"/>
      <c r="D39" s="141"/>
      <c r="E39" s="150"/>
      <c r="F39" s="137"/>
      <c r="G39" s="206"/>
      <c r="H39" s="203"/>
      <c r="I39" s="207"/>
      <c r="J39" s="207"/>
      <c r="K39" s="207"/>
      <c r="L39" s="207"/>
      <c r="M39" s="207"/>
      <c r="N39" s="207"/>
      <c r="O39" s="207"/>
      <c r="P39" s="203"/>
      <c r="Q39" s="207"/>
      <c r="S39" s="131"/>
      <c r="T39" s="127"/>
      <c r="U39" s="141"/>
      <c r="V39" s="150"/>
      <c r="W39" s="137"/>
      <c r="X39" s="206"/>
      <c r="Y39" s="203"/>
      <c r="Z39" s="207"/>
      <c r="AA39" s="207"/>
      <c r="AB39" s="207"/>
      <c r="AC39" s="207"/>
      <c r="AD39" s="207"/>
      <c r="AE39" s="207"/>
      <c r="AF39" s="207"/>
      <c r="AG39" s="203"/>
      <c r="AH39" s="207"/>
      <c r="AJ39" s="131"/>
      <c r="AK39" s="127"/>
      <c r="AL39" s="141"/>
      <c r="AM39" s="150"/>
      <c r="AN39" s="137"/>
      <c r="AO39" s="206"/>
      <c r="AP39" s="203"/>
      <c r="AQ39" s="207"/>
      <c r="AR39" s="207"/>
      <c r="AS39" s="207"/>
      <c r="AT39" s="207"/>
      <c r="AU39" s="207"/>
      <c r="AV39" s="207"/>
      <c r="AW39" s="207"/>
      <c r="AX39" s="203"/>
      <c r="AY39" s="207"/>
    </row>
    <row r="40" spans="2:51" x14ac:dyDescent="0.2">
      <c r="B40" s="126"/>
      <c r="C40" s="127"/>
      <c r="D40" s="142"/>
      <c r="E40" s="133"/>
      <c r="F40" s="137"/>
      <c r="G40" s="206"/>
      <c r="H40" s="203"/>
      <c r="I40" s="207"/>
      <c r="J40" s="207"/>
      <c r="K40" s="207"/>
      <c r="L40" s="207"/>
      <c r="M40" s="207"/>
      <c r="N40" s="207"/>
      <c r="O40" s="207"/>
      <c r="P40" s="203"/>
      <c r="Q40" s="207"/>
      <c r="S40" s="126"/>
      <c r="T40" s="127"/>
      <c r="U40" s="142"/>
      <c r="V40" s="133"/>
      <c r="W40" s="137"/>
      <c r="X40" s="206"/>
      <c r="Y40" s="203"/>
      <c r="Z40" s="207"/>
      <c r="AA40" s="207"/>
      <c r="AB40" s="207"/>
      <c r="AC40" s="207"/>
      <c r="AD40" s="207"/>
      <c r="AE40" s="207"/>
      <c r="AF40" s="207"/>
      <c r="AG40" s="203"/>
      <c r="AH40" s="207"/>
      <c r="AJ40" s="126"/>
      <c r="AK40" s="127"/>
      <c r="AL40" s="142"/>
      <c r="AM40" s="133"/>
      <c r="AN40" s="137"/>
      <c r="AO40" s="206"/>
      <c r="AP40" s="203"/>
      <c r="AQ40" s="207"/>
      <c r="AR40" s="207"/>
      <c r="AS40" s="207"/>
      <c r="AT40" s="207"/>
      <c r="AU40" s="207"/>
      <c r="AV40" s="207"/>
      <c r="AW40" s="207"/>
      <c r="AX40" s="203"/>
      <c r="AY40" s="207"/>
    </row>
    <row r="41" spans="2:51" x14ac:dyDescent="0.2">
      <c r="B41" s="278" t="s">
        <v>1</v>
      </c>
      <c r="C41" s="279"/>
      <c r="D41" s="279"/>
      <c r="E41" s="280"/>
      <c r="F41" s="143">
        <f>SUM(F32:F40)</f>
        <v>5</v>
      </c>
      <c r="G41" s="208"/>
      <c r="H41" s="208">
        <f t="shared" ref="H41:P41" si="39">SUM(H32:H40)</f>
        <v>516.30298810072497</v>
      </c>
      <c r="I41" s="208">
        <f t="shared" si="39"/>
        <v>0</v>
      </c>
      <c r="J41" s="208">
        <f t="shared" si="39"/>
        <v>0</v>
      </c>
      <c r="K41" s="208"/>
      <c r="L41" s="208"/>
      <c r="M41" s="208">
        <f t="shared" si="39"/>
        <v>516.30298810072497</v>
      </c>
      <c r="N41" s="208">
        <f t="shared" si="39"/>
        <v>240.55930176174894</v>
      </c>
      <c r="O41" s="208">
        <f t="shared" si="39"/>
        <v>82.80342642149057</v>
      </c>
      <c r="P41" s="208">
        <f t="shared" si="39"/>
        <v>53.251599726729026</v>
      </c>
      <c r="Q41" s="208">
        <f>SUM(Q32:Q40)</f>
        <v>892.91731601069364</v>
      </c>
      <c r="S41" s="278" t="s">
        <v>1</v>
      </c>
      <c r="T41" s="279"/>
      <c r="U41" s="279"/>
      <c r="V41" s="280"/>
      <c r="W41" s="143">
        <f>SUM(W32:W40)</f>
        <v>5</v>
      </c>
      <c r="X41" s="208"/>
      <c r="Y41" s="208">
        <f t="shared" ref="Y41:AG41" si="40">SUM(Y32:Y40)</f>
        <v>516.30298810072497</v>
      </c>
      <c r="Z41" s="208">
        <f t="shared" si="40"/>
        <v>0</v>
      </c>
      <c r="AA41" s="208">
        <f t="shared" si="40"/>
        <v>0</v>
      </c>
      <c r="AB41" s="208"/>
      <c r="AC41" s="208"/>
      <c r="AD41" s="208">
        <f t="shared" si="40"/>
        <v>516.30298810072497</v>
      </c>
      <c r="AE41" s="208">
        <f t="shared" si="40"/>
        <v>240.55930176174894</v>
      </c>
      <c r="AF41" s="208">
        <f t="shared" si="40"/>
        <v>82.80342642149057</v>
      </c>
      <c r="AG41" s="208">
        <f t="shared" si="40"/>
        <v>53.251599726729026</v>
      </c>
      <c r="AH41" s="208">
        <f>SUM(AH32:AH40)</f>
        <v>892.91731601069364</v>
      </c>
      <c r="AJ41" s="278" t="s">
        <v>1</v>
      </c>
      <c r="AK41" s="279"/>
      <c r="AL41" s="279"/>
      <c r="AM41" s="280"/>
      <c r="AN41" s="143">
        <f>SUM(AN32:AN40)</f>
        <v>6</v>
      </c>
      <c r="AO41" s="208"/>
      <c r="AP41" s="208">
        <f t="shared" ref="AP41:AR41" si="41">SUM(AP32:AP40)</f>
        <v>619.56358572086992</v>
      </c>
      <c r="AQ41" s="208">
        <f t="shared" si="41"/>
        <v>0</v>
      </c>
      <c r="AR41" s="208">
        <f t="shared" si="41"/>
        <v>0</v>
      </c>
      <c r="AS41" s="208"/>
      <c r="AT41" s="208"/>
      <c r="AU41" s="208">
        <f t="shared" ref="AU41:AX41" si="42">SUM(AU32:AU40)</f>
        <v>619.56358572086992</v>
      </c>
      <c r="AV41" s="208">
        <f t="shared" si="42"/>
        <v>288.67116211409871</v>
      </c>
      <c r="AW41" s="208">
        <f t="shared" si="42"/>
        <v>99.364111705788702</v>
      </c>
      <c r="AX41" s="208">
        <f t="shared" si="42"/>
        <v>63.90191967207484</v>
      </c>
      <c r="AY41" s="208">
        <f>SUM(AY32:AY40)</f>
        <v>1071.5007792128324</v>
      </c>
    </row>
    <row r="43" spans="2:51" ht="63.75" x14ac:dyDescent="0.2">
      <c r="B43" s="109" t="s">
        <v>18</v>
      </c>
      <c r="C43" s="109" t="s">
        <v>32</v>
      </c>
      <c r="D43" s="110" t="s">
        <v>74</v>
      </c>
      <c r="E43" s="111" t="s">
        <v>34</v>
      </c>
      <c r="F43" s="110" t="s">
        <v>33</v>
      </c>
      <c r="G43" s="200" t="s">
        <v>168</v>
      </c>
      <c r="H43" s="200" t="s">
        <v>169</v>
      </c>
      <c r="I43" s="200" t="s">
        <v>170</v>
      </c>
      <c r="J43" s="200" t="s">
        <v>171</v>
      </c>
      <c r="K43" s="200"/>
      <c r="L43" s="200"/>
      <c r="M43" s="200" t="s">
        <v>174</v>
      </c>
      <c r="N43" s="200" t="s">
        <v>175</v>
      </c>
      <c r="O43" s="200" t="s">
        <v>176</v>
      </c>
      <c r="P43" s="200" t="s">
        <v>177</v>
      </c>
      <c r="Q43" s="200" t="s">
        <v>178</v>
      </c>
      <c r="X43" s="96"/>
      <c r="Y43" s="96"/>
      <c r="Z43" s="96"/>
      <c r="AA43" s="96"/>
      <c r="AB43" s="96"/>
      <c r="AC43" s="96"/>
      <c r="AD43" s="96"/>
      <c r="AE43" s="96"/>
      <c r="AF43" s="96"/>
      <c r="AG43" s="96"/>
      <c r="AH43" s="96"/>
      <c r="AO43" s="96"/>
      <c r="AP43" s="96"/>
      <c r="AQ43" s="96"/>
      <c r="AR43" s="96"/>
      <c r="AS43" s="96"/>
      <c r="AT43" s="96"/>
      <c r="AU43" s="96"/>
      <c r="AV43" s="96"/>
      <c r="AW43" s="96"/>
      <c r="AX43" s="96"/>
      <c r="AY43" s="96"/>
    </row>
    <row r="44" spans="2:51" x14ac:dyDescent="0.2">
      <c r="B44" s="281" t="s">
        <v>99</v>
      </c>
      <c r="C44" s="282"/>
      <c r="D44" s="282"/>
      <c r="E44" s="282"/>
      <c r="F44" s="282"/>
      <c r="G44" s="282"/>
      <c r="H44" s="282"/>
      <c r="I44" s="282"/>
      <c r="J44" s="282"/>
      <c r="K44" s="282"/>
      <c r="L44" s="282"/>
      <c r="M44" s="282"/>
      <c r="N44" s="282"/>
      <c r="O44" s="282"/>
      <c r="P44" s="282"/>
      <c r="Q44" s="282"/>
      <c r="X44" s="96"/>
      <c r="Y44" s="96"/>
      <c r="Z44" s="96"/>
      <c r="AA44" s="96"/>
      <c r="AB44" s="96"/>
      <c r="AC44" s="96"/>
      <c r="AD44" s="96"/>
      <c r="AE44" s="96"/>
      <c r="AF44" s="96"/>
      <c r="AG44" s="96"/>
      <c r="AH44" s="96"/>
      <c r="AO44" s="96"/>
      <c r="AP44" s="96"/>
      <c r="AQ44" s="96"/>
      <c r="AR44" s="96"/>
      <c r="AS44" s="96"/>
      <c r="AT44" s="96"/>
      <c r="AU44" s="96"/>
      <c r="AV44" s="96"/>
      <c r="AW44" s="96"/>
      <c r="AX44" s="96"/>
      <c r="AY44" s="96"/>
    </row>
    <row r="45" spans="2:51" x14ac:dyDescent="0.2">
      <c r="B45" s="116" t="s">
        <v>82</v>
      </c>
      <c r="C45" s="117" t="s">
        <v>55</v>
      </c>
      <c r="D45" s="121">
        <v>1</v>
      </c>
      <c r="E45" s="119">
        <v>1</v>
      </c>
      <c r="F45" s="121">
        <f>E45*D45</f>
        <v>1</v>
      </c>
      <c r="G45" s="202">
        <v>0</v>
      </c>
      <c r="H45" s="203">
        <f>IF(G45=0,VLOOKUP(C:C,[1]Inputs!$B$20:$H$25,7,FALSE)*F45,VLOOKUP(C:C,[1]Inputs!$B$20:$I$25,8,FALSE)*F45)</f>
        <v>103.26059762014499</v>
      </c>
      <c r="I45" s="204">
        <f>VLOOKUP(C:C,[1]Inputs!$C$54:$G$59,5,FALSE)*F45</f>
        <v>0</v>
      </c>
      <c r="J45" s="204"/>
      <c r="K45" s="204"/>
      <c r="L45" s="204"/>
      <c r="M45" s="204">
        <f t="shared" ref="M45:M50" si="43">SUM(H45:J45)</f>
        <v>103.26059762014499</v>
      </c>
      <c r="N45" s="204">
        <f>[1]Inputs!$M$43*M45</f>
        <v>48.111860352349787</v>
      </c>
      <c r="O45" s="204">
        <f>[1]Inputs!$M$48*M45</f>
        <v>16.560685284298117</v>
      </c>
      <c r="P45" s="203">
        <f>[1]Inputs!$H$13*SUM(M45:O45)</f>
        <v>10.650319945345807</v>
      </c>
      <c r="Q45" s="204">
        <f t="shared" ref="Q45:Q50" si="44">SUM(M45:P45)</f>
        <v>178.58346320213872</v>
      </c>
      <c r="X45" s="96"/>
      <c r="Y45" s="96"/>
      <c r="Z45" s="96"/>
      <c r="AA45" s="96"/>
      <c r="AB45" s="96"/>
      <c r="AC45" s="96"/>
      <c r="AD45" s="96"/>
      <c r="AE45" s="96"/>
      <c r="AF45" s="96"/>
      <c r="AG45" s="96"/>
      <c r="AH45" s="96"/>
      <c r="AO45" s="96"/>
      <c r="AP45" s="96"/>
      <c r="AQ45" s="96"/>
      <c r="AR45" s="96"/>
      <c r="AS45" s="96"/>
      <c r="AT45" s="96"/>
      <c r="AU45" s="96"/>
      <c r="AV45" s="96"/>
      <c r="AW45" s="96"/>
      <c r="AX45" s="96"/>
      <c r="AY45" s="96"/>
    </row>
    <row r="46" spans="2:51" x14ac:dyDescent="0.2">
      <c r="B46" s="131" t="s">
        <v>83</v>
      </c>
      <c r="C46" s="127" t="s">
        <v>55</v>
      </c>
      <c r="D46" s="137">
        <v>1</v>
      </c>
      <c r="E46" s="149">
        <v>1</v>
      </c>
      <c r="F46" s="120">
        <f t="shared" ref="F46:F50" si="45">E46*D46</f>
        <v>1</v>
      </c>
      <c r="G46" s="205">
        <v>0</v>
      </c>
      <c r="H46" s="203">
        <f>IF(G46=0,VLOOKUP(C:C,[1]Inputs!$B$20:$H$25,7,FALSE)*F46,VLOOKUP(C:C,[1]Inputs!$B$20:$I$25,8,FALSE)*F46)</f>
        <v>103.26059762014499</v>
      </c>
      <c r="I46" s="203">
        <f>VLOOKUP(C:C,[1]Inputs!$C$54:$G$59,5,FALSE)*F46</f>
        <v>0</v>
      </c>
      <c r="J46" s="203"/>
      <c r="K46" s="203"/>
      <c r="L46" s="203"/>
      <c r="M46" s="203">
        <f t="shared" si="43"/>
        <v>103.26059762014499</v>
      </c>
      <c r="N46" s="203">
        <f>[1]Inputs!$M$43*M46</f>
        <v>48.111860352349787</v>
      </c>
      <c r="O46" s="203">
        <f>[1]Inputs!$M$48*M46</f>
        <v>16.560685284298117</v>
      </c>
      <c r="P46" s="203">
        <f>[1]Inputs!$H$13*SUM(M46:O46)</f>
        <v>10.650319945345807</v>
      </c>
      <c r="Q46" s="203">
        <f t="shared" si="44"/>
        <v>178.58346320213872</v>
      </c>
      <c r="R46" s="113"/>
      <c r="X46" s="96"/>
      <c r="Y46" s="96"/>
      <c r="Z46" s="96"/>
      <c r="AA46" s="96"/>
      <c r="AB46" s="96"/>
      <c r="AC46" s="96"/>
      <c r="AD46" s="96"/>
      <c r="AE46" s="96"/>
      <c r="AF46" s="96"/>
      <c r="AG46" s="96"/>
      <c r="AH46" s="96"/>
      <c r="AO46" s="96"/>
      <c r="AP46" s="96"/>
      <c r="AQ46" s="96"/>
      <c r="AR46" s="96"/>
      <c r="AS46" s="96"/>
      <c r="AT46" s="96"/>
      <c r="AU46" s="96"/>
      <c r="AV46" s="96"/>
      <c r="AW46" s="96"/>
      <c r="AX46" s="96"/>
      <c r="AY46" s="96"/>
    </row>
    <row r="47" spans="2:51" x14ac:dyDescent="0.2">
      <c r="B47" s="136" t="s">
        <v>84</v>
      </c>
      <c r="C47" s="127" t="s">
        <v>55</v>
      </c>
      <c r="D47" s="137">
        <v>1</v>
      </c>
      <c r="E47" s="133">
        <v>1</v>
      </c>
      <c r="F47" s="137">
        <f t="shared" si="45"/>
        <v>1</v>
      </c>
      <c r="G47" s="206">
        <v>0</v>
      </c>
      <c r="H47" s="203">
        <f>IF(G47=0,VLOOKUP(C:C,[1]Inputs!$B$20:$H$25,7,FALSE)*F47,VLOOKUP(C:C,[1]Inputs!$B$20:$I$25,8,FALSE)*F47)</f>
        <v>103.26059762014499</v>
      </c>
      <c r="I47" s="207">
        <f>VLOOKUP(C:C,[1]Inputs!$C$54:$G$59,5,FALSE)*F47</f>
        <v>0</v>
      </c>
      <c r="J47" s="207"/>
      <c r="K47" s="207"/>
      <c r="L47" s="207"/>
      <c r="M47" s="207">
        <f t="shared" si="43"/>
        <v>103.26059762014499</v>
      </c>
      <c r="N47" s="207">
        <f>[1]Inputs!$M$43*M47</f>
        <v>48.111860352349787</v>
      </c>
      <c r="O47" s="207">
        <f>[1]Inputs!$M$48*M47</f>
        <v>16.560685284298117</v>
      </c>
      <c r="P47" s="203">
        <f>[1]Inputs!$H$13*SUM(M47:O47)</f>
        <v>10.650319945345807</v>
      </c>
      <c r="Q47" s="207">
        <f t="shared" si="44"/>
        <v>178.58346320213872</v>
      </c>
      <c r="X47" s="96"/>
      <c r="Y47" s="96"/>
      <c r="Z47" s="96"/>
      <c r="AA47" s="96"/>
      <c r="AB47" s="96"/>
      <c r="AC47" s="96"/>
      <c r="AD47" s="96"/>
      <c r="AE47" s="96"/>
      <c r="AF47" s="96"/>
      <c r="AG47" s="96"/>
      <c r="AH47" s="96"/>
      <c r="AO47" s="96"/>
      <c r="AP47" s="96"/>
      <c r="AQ47" s="96"/>
      <c r="AR47" s="96"/>
      <c r="AS47" s="96"/>
      <c r="AT47" s="96"/>
      <c r="AU47" s="96"/>
      <c r="AV47" s="96"/>
      <c r="AW47" s="96"/>
      <c r="AX47" s="96"/>
      <c r="AY47" s="96"/>
    </row>
    <row r="48" spans="2:51" x14ac:dyDescent="0.2">
      <c r="B48" s="139" t="s">
        <v>85</v>
      </c>
      <c r="C48" s="127" t="s">
        <v>55</v>
      </c>
      <c r="D48" s="137">
        <v>1</v>
      </c>
      <c r="E48" s="150">
        <v>1</v>
      </c>
      <c r="F48" s="155">
        <f t="shared" si="45"/>
        <v>1</v>
      </c>
      <c r="G48" s="206">
        <v>0</v>
      </c>
      <c r="H48" s="203">
        <f>IF(G48=0,VLOOKUP(C:C,[1]Inputs!$B$20:$H$25,7,FALSE)*F48,VLOOKUP(C:C,[1]Inputs!$B$20:$I$25,8,FALSE)*F48)</f>
        <v>103.26059762014499</v>
      </c>
      <c r="I48" s="207">
        <f>VLOOKUP(C:C,[1]Inputs!$C$54:$G$59,5,FALSE)*F48</f>
        <v>0</v>
      </c>
      <c r="J48" s="207"/>
      <c r="K48" s="207"/>
      <c r="L48" s="207"/>
      <c r="M48" s="207">
        <f t="shared" si="43"/>
        <v>103.26059762014499</v>
      </c>
      <c r="N48" s="207">
        <f>[1]Inputs!$M$43*M48</f>
        <v>48.111860352349787</v>
      </c>
      <c r="O48" s="207">
        <f>[1]Inputs!$M$48*M48</f>
        <v>16.560685284298117</v>
      </c>
      <c r="P48" s="203">
        <f>[1]Inputs!$H$13*SUM(M48:O48)</f>
        <v>10.650319945345807</v>
      </c>
      <c r="Q48" s="207">
        <f t="shared" si="44"/>
        <v>178.58346320213872</v>
      </c>
      <c r="X48" s="96"/>
      <c r="Y48" s="96"/>
      <c r="Z48" s="96"/>
      <c r="AA48" s="96"/>
      <c r="AB48" s="96"/>
      <c r="AC48" s="96"/>
      <c r="AD48" s="96"/>
      <c r="AE48" s="96"/>
      <c r="AF48" s="96"/>
      <c r="AG48" s="96"/>
      <c r="AH48" s="96"/>
      <c r="AO48" s="96"/>
      <c r="AP48" s="96"/>
      <c r="AQ48" s="96"/>
      <c r="AR48" s="96"/>
      <c r="AS48" s="96"/>
      <c r="AT48" s="96"/>
      <c r="AU48" s="96"/>
      <c r="AV48" s="96"/>
      <c r="AW48" s="96"/>
      <c r="AX48" s="96"/>
      <c r="AY48" s="96"/>
    </row>
    <row r="49" spans="2:51" x14ac:dyDescent="0.2">
      <c r="B49" s="131" t="s">
        <v>86</v>
      </c>
      <c r="C49" s="127" t="s">
        <v>55</v>
      </c>
      <c r="D49" s="137">
        <v>1</v>
      </c>
      <c r="E49" s="133">
        <v>1</v>
      </c>
      <c r="F49" s="137">
        <f t="shared" si="45"/>
        <v>1</v>
      </c>
      <c r="G49" s="206">
        <v>0</v>
      </c>
      <c r="H49" s="203">
        <f>IF(G49=0,VLOOKUP(C:C,[1]Inputs!$B$20:$H$25,7,FALSE)*F49,VLOOKUP(C:C,[1]Inputs!$B$20:$I$25,8,FALSE)*F49)</f>
        <v>103.26059762014499</v>
      </c>
      <c r="I49" s="207">
        <f>VLOOKUP(C:C,[1]Inputs!$C$54:$G$59,5,FALSE)*F49</f>
        <v>0</v>
      </c>
      <c r="J49" s="207"/>
      <c r="K49" s="207"/>
      <c r="L49" s="207"/>
      <c r="M49" s="207">
        <f t="shared" si="43"/>
        <v>103.26059762014499</v>
      </c>
      <c r="N49" s="207">
        <f>[1]Inputs!$M$43*M49</f>
        <v>48.111860352349787</v>
      </c>
      <c r="O49" s="207">
        <f>[1]Inputs!$M$48*M49</f>
        <v>16.560685284298117</v>
      </c>
      <c r="P49" s="203">
        <f>[1]Inputs!$H$13*SUM(M49:O49)</f>
        <v>10.650319945345807</v>
      </c>
      <c r="Q49" s="207">
        <f t="shared" si="44"/>
        <v>178.58346320213872</v>
      </c>
      <c r="X49" s="96"/>
      <c r="Y49" s="96"/>
      <c r="Z49" s="96"/>
      <c r="AA49" s="96"/>
      <c r="AB49" s="96"/>
      <c r="AC49" s="96"/>
      <c r="AD49" s="96"/>
      <c r="AE49" s="96"/>
      <c r="AF49" s="96"/>
      <c r="AG49" s="96"/>
      <c r="AH49" s="96"/>
      <c r="AO49" s="96"/>
      <c r="AP49" s="96"/>
      <c r="AQ49" s="96"/>
      <c r="AR49" s="96"/>
      <c r="AS49" s="96"/>
      <c r="AT49" s="96"/>
      <c r="AU49" s="96"/>
      <c r="AV49" s="96"/>
      <c r="AW49" s="96"/>
      <c r="AX49" s="96"/>
      <c r="AY49" s="96"/>
    </row>
    <row r="50" spans="2:51" x14ac:dyDescent="0.2">
      <c r="B50" s="131" t="s">
        <v>87</v>
      </c>
      <c r="C50" s="127" t="s">
        <v>55</v>
      </c>
      <c r="D50" s="137">
        <v>1</v>
      </c>
      <c r="E50" s="150">
        <v>1</v>
      </c>
      <c r="F50" s="137">
        <f t="shared" si="45"/>
        <v>1</v>
      </c>
      <c r="G50" s="206">
        <v>0</v>
      </c>
      <c r="H50" s="203">
        <f>IF(G50=0,VLOOKUP(C:C,[1]Inputs!$B$20:$H$25,7,FALSE)*F50,VLOOKUP(C:C,[1]Inputs!$B$20:$I$25,8,FALSE)*F50)</f>
        <v>103.26059762014499</v>
      </c>
      <c r="I50" s="207">
        <f>VLOOKUP(C:C,[1]Inputs!$C$54:$G$59,5,FALSE)*F50</f>
        <v>0</v>
      </c>
      <c r="J50" s="207"/>
      <c r="K50" s="207"/>
      <c r="L50" s="207"/>
      <c r="M50" s="207">
        <f t="shared" si="43"/>
        <v>103.26059762014499</v>
      </c>
      <c r="N50" s="207">
        <f>[1]Inputs!$M$43*M50</f>
        <v>48.111860352349787</v>
      </c>
      <c r="O50" s="207">
        <f>[1]Inputs!$M$48*M50</f>
        <v>16.560685284298117</v>
      </c>
      <c r="P50" s="203">
        <f>[1]Inputs!$H$13*SUM(M50:O50)</f>
        <v>10.650319945345807</v>
      </c>
      <c r="Q50" s="207">
        <f t="shared" si="44"/>
        <v>178.58346320213872</v>
      </c>
      <c r="X50" s="96"/>
      <c r="Y50" s="96"/>
      <c r="Z50" s="96"/>
      <c r="AA50" s="96"/>
      <c r="AB50" s="96"/>
      <c r="AC50" s="96"/>
      <c r="AD50" s="96"/>
      <c r="AE50" s="96"/>
      <c r="AF50" s="96"/>
      <c r="AG50" s="96"/>
      <c r="AH50" s="96"/>
      <c r="AO50" s="96"/>
      <c r="AP50" s="96"/>
      <c r="AQ50" s="96"/>
      <c r="AR50" s="96"/>
      <c r="AS50" s="96"/>
      <c r="AT50" s="96"/>
      <c r="AU50" s="96"/>
      <c r="AV50" s="96"/>
      <c r="AW50" s="96"/>
      <c r="AX50" s="96"/>
      <c r="AY50" s="96"/>
    </row>
    <row r="51" spans="2:51" x14ac:dyDescent="0.2">
      <c r="B51" s="131"/>
      <c r="C51" s="127"/>
      <c r="D51" s="141"/>
      <c r="E51" s="133"/>
      <c r="F51" s="137"/>
      <c r="G51" s="206"/>
      <c r="H51" s="203"/>
      <c r="I51" s="207"/>
      <c r="J51" s="207"/>
      <c r="K51" s="207"/>
      <c r="L51" s="207"/>
      <c r="M51" s="207"/>
      <c r="N51" s="207"/>
      <c r="O51" s="207"/>
      <c r="P51" s="203"/>
      <c r="Q51" s="207"/>
      <c r="X51" s="96"/>
      <c r="Y51" s="96"/>
      <c r="Z51" s="96"/>
      <c r="AA51" s="96"/>
      <c r="AB51" s="96"/>
      <c r="AC51" s="96"/>
      <c r="AD51" s="96"/>
      <c r="AE51" s="96"/>
      <c r="AF51" s="96"/>
      <c r="AG51" s="96"/>
      <c r="AH51" s="96"/>
      <c r="AO51" s="96"/>
      <c r="AP51" s="96"/>
      <c r="AQ51" s="96"/>
      <c r="AR51" s="96"/>
      <c r="AS51" s="96"/>
      <c r="AT51" s="96"/>
      <c r="AU51" s="96"/>
      <c r="AV51" s="96"/>
      <c r="AW51" s="96"/>
      <c r="AX51" s="96"/>
      <c r="AY51" s="96"/>
    </row>
    <row r="52" spans="2:51" x14ac:dyDescent="0.2">
      <c r="B52" s="131"/>
      <c r="C52" s="127"/>
      <c r="D52" s="142"/>
      <c r="E52" s="149"/>
      <c r="F52" s="137"/>
      <c r="G52" s="206"/>
      <c r="H52" s="203"/>
      <c r="I52" s="207"/>
      <c r="J52" s="207"/>
      <c r="K52" s="207"/>
      <c r="L52" s="207"/>
      <c r="M52" s="207"/>
      <c r="N52" s="207"/>
      <c r="O52" s="207"/>
      <c r="P52" s="203"/>
      <c r="Q52" s="207"/>
      <c r="X52" s="96"/>
      <c r="Y52" s="96"/>
      <c r="Z52" s="96"/>
      <c r="AA52" s="96"/>
      <c r="AB52" s="96"/>
      <c r="AC52" s="96"/>
      <c r="AD52" s="96"/>
      <c r="AE52" s="96"/>
      <c r="AF52" s="96"/>
      <c r="AG52" s="96"/>
      <c r="AH52" s="96"/>
      <c r="AO52" s="96"/>
      <c r="AP52" s="96"/>
      <c r="AQ52" s="96"/>
      <c r="AR52" s="96"/>
      <c r="AS52" s="96"/>
      <c r="AT52" s="96"/>
      <c r="AU52" s="96"/>
      <c r="AV52" s="96"/>
      <c r="AW52" s="96"/>
      <c r="AX52" s="96"/>
      <c r="AY52" s="96"/>
    </row>
    <row r="53" spans="2:51" x14ac:dyDescent="0.2">
      <c r="B53" s="126"/>
      <c r="C53" s="127"/>
      <c r="D53" s="142"/>
      <c r="E53" s="133"/>
      <c r="F53" s="137"/>
      <c r="G53" s="206"/>
      <c r="H53" s="203"/>
      <c r="I53" s="207"/>
      <c r="J53" s="207"/>
      <c r="K53" s="207"/>
      <c r="L53" s="207"/>
      <c r="M53" s="207"/>
      <c r="N53" s="207"/>
      <c r="O53" s="207"/>
      <c r="P53" s="203"/>
      <c r="Q53" s="207"/>
      <c r="X53" s="96"/>
      <c r="Y53" s="96"/>
      <c r="Z53" s="96"/>
      <c r="AA53" s="96"/>
      <c r="AB53" s="96"/>
      <c r="AC53" s="96"/>
      <c r="AD53" s="96"/>
      <c r="AE53" s="96"/>
      <c r="AF53" s="96"/>
      <c r="AG53" s="96"/>
      <c r="AH53" s="96"/>
      <c r="AO53" s="96"/>
      <c r="AP53" s="96"/>
      <c r="AQ53" s="96"/>
      <c r="AR53" s="96"/>
      <c r="AS53" s="96"/>
      <c r="AT53" s="96"/>
      <c r="AU53" s="96"/>
      <c r="AV53" s="96"/>
      <c r="AW53" s="96"/>
      <c r="AX53" s="96"/>
      <c r="AY53" s="96"/>
    </row>
    <row r="54" spans="2:51" x14ac:dyDescent="0.2">
      <c r="B54" s="278" t="s">
        <v>1</v>
      </c>
      <c r="C54" s="279"/>
      <c r="D54" s="279"/>
      <c r="E54" s="280"/>
      <c r="F54" s="143">
        <f>SUM(F45:F53)</f>
        <v>6</v>
      </c>
      <c r="G54" s="208"/>
      <c r="H54" s="208">
        <f t="shared" ref="H54:P54" si="46">SUM(H45:H53)</f>
        <v>619.56358572086992</v>
      </c>
      <c r="I54" s="208">
        <f t="shared" si="46"/>
        <v>0</v>
      </c>
      <c r="J54" s="208">
        <f t="shared" si="46"/>
        <v>0</v>
      </c>
      <c r="K54" s="208"/>
      <c r="L54" s="208"/>
      <c r="M54" s="208">
        <f t="shared" si="46"/>
        <v>619.56358572086992</v>
      </c>
      <c r="N54" s="208">
        <f t="shared" si="46"/>
        <v>288.67116211409871</v>
      </c>
      <c r="O54" s="208">
        <f t="shared" si="46"/>
        <v>99.364111705788702</v>
      </c>
      <c r="P54" s="208">
        <f t="shared" si="46"/>
        <v>63.90191967207484</v>
      </c>
      <c r="Q54" s="208">
        <f>SUM(Q45:Q53)</f>
        <v>1071.5007792128324</v>
      </c>
      <c r="X54" s="96"/>
      <c r="Y54" s="96"/>
      <c r="Z54" s="96"/>
      <c r="AA54" s="96"/>
      <c r="AB54" s="96"/>
      <c r="AC54" s="96"/>
      <c r="AD54" s="96"/>
      <c r="AE54" s="96"/>
      <c r="AF54" s="96"/>
      <c r="AG54" s="96"/>
      <c r="AH54" s="96"/>
      <c r="AO54" s="96"/>
      <c r="AP54" s="96"/>
      <c r="AQ54" s="96"/>
      <c r="AR54" s="96"/>
      <c r="AS54" s="96"/>
      <c r="AT54" s="96"/>
      <c r="AU54" s="96"/>
      <c r="AV54" s="96"/>
      <c r="AW54" s="96"/>
      <c r="AX54" s="96"/>
      <c r="AY54" s="96"/>
    </row>
    <row r="55" spans="2:51" x14ac:dyDescent="0.2">
      <c r="X55" s="96"/>
      <c r="Y55" s="96"/>
      <c r="Z55" s="96"/>
      <c r="AA55" s="96"/>
      <c r="AB55" s="96"/>
      <c r="AC55" s="96"/>
      <c r="AD55" s="96"/>
      <c r="AE55" s="96"/>
      <c r="AF55" s="96"/>
      <c r="AG55" s="96"/>
      <c r="AH55" s="96"/>
      <c r="AO55" s="96"/>
      <c r="AP55" s="96"/>
      <c r="AQ55" s="96"/>
      <c r="AR55" s="96"/>
      <c r="AS55" s="96"/>
      <c r="AT55" s="96"/>
      <c r="AU55" s="96"/>
      <c r="AV55" s="96"/>
      <c r="AW55" s="96"/>
      <c r="AX55" s="96"/>
      <c r="AY55" s="96"/>
    </row>
    <row r="56" spans="2:51" x14ac:dyDescent="0.2">
      <c r="X56" s="96"/>
      <c r="Y56" s="96"/>
      <c r="Z56" s="96"/>
      <c r="AA56" s="96"/>
      <c r="AB56" s="96"/>
      <c r="AC56" s="96"/>
      <c r="AD56" s="96"/>
      <c r="AE56" s="96"/>
      <c r="AF56" s="96"/>
      <c r="AG56" s="96"/>
      <c r="AH56" s="96"/>
      <c r="AO56" s="96"/>
      <c r="AP56" s="96"/>
      <c r="AQ56" s="96"/>
      <c r="AR56" s="96"/>
      <c r="AS56" s="96"/>
      <c r="AT56" s="96"/>
      <c r="AU56" s="96"/>
      <c r="AV56" s="96"/>
      <c r="AW56" s="96"/>
      <c r="AX56" s="96"/>
      <c r="AY56" s="96"/>
    </row>
  </sheetData>
  <mergeCells count="34">
    <mergeCell ref="B44:Q44"/>
    <mergeCell ref="B54:E54"/>
    <mergeCell ref="B28:E28"/>
    <mergeCell ref="B31:Q31"/>
    <mergeCell ref="B41:E41"/>
    <mergeCell ref="B18:Q18"/>
    <mergeCell ref="S6:AH6"/>
    <mergeCell ref="S15:V15"/>
    <mergeCell ref="S18:AH18"/>
    <mergeCell ref="AJ6:AY6"/>
    <mergeCell ref="B6:Q6"/>
    <mergeCell ref="B15:E15"/>
    <mergeCell ref="H3:Q3"/>
    <mergeCell ref="H2:Q2"/>
    <mergeCell ref="Y3:AH3"/>
    <mergeCell ref="Y2:AH2"/>
    <mergeCell ref="AP2:AY2"/>
    <mergeCell ref="AP3:AY3"/>
    <mergeCell ref="BG2:BP2"/>
    <mergeCell ref="BX2:CG2"/>
    <mergeCell ref="S28:V28"/>
    <mergeCell ref="S31:AH31"/>
    <mergeCell ref="S41:V41"/>
    <mergeCell ref="AJ15:AM15"/>
    <mergeCell ref="AJ18:AY18"/>
    <mergeCell ref="AJ28:AM28"/>
    <mergeCell ref="AJ31:AY31"/>
    <mergeCell ref="AJ41:AM41"/>
    <mergeCell ref="BR6:CG6"/>
    <mergeCell ref="BR8:BU8"/>
    <mergeCell ref="BA6:BP6"/>
    <mergeCell ref="BA8:BD8"/>
    <mergeCell ref="BG3:BP3"/>
    <mergeCell ref="BX3:CG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G36" sqref="G36"/>
    </sheetView>
  </sheetViews>
  <sheetFormatPr defaultColWidth="9.140625" defaultRowHeight="12.75" x14ac:dyDescent="0.2"/>
  <cols>
    <col min="1" max="1" width="3.140625" style="63" customWidth="1"/>
    <col min="2" max="2" width="80" style="63" bestFit="1" customWidth="1"/>
    <col min="3" max="3" width="65.140625" style="63" customWidth="1"/>
    <col min="4" max="4" width="12.85546875" style="63" customWidth="1"/>
    <col min="5" max="8" width="11.28515625" style="63" customWidth="1"/>
    <col min="9" max="9" width="12.7109375" style="63" customWidth="1"/>
    <col min="10" max="16384" width="9.140625" style="63"/>
  </cols>
  <sheetData>
    <row r="2" spans="2:9" x14ac:dyDescent="0.2">
      <c r="B2" s="16" t="s">
        <v>8</v>
      </c>
      <c r="C2" s="17"/>
      <c r="D2" s="17"/>
      <c r="E2" s="17"/>
      <c r="F2" s="17"/>
      <c r="G2" s="17"/>
      <c r="H2" s="17"/>
      <c r="I2" s="17"/>
    </row>
    <row r="3" spans="2:9" x14ac:dyDescent="0.2">
      <c r="B3" s="1"/>
      <c r="C3" s="1"/>
      <c r="D3" s="1"/>
      <c r="E3" s="1"/>
      <c r="F3" s="1"/>
      <c r="G3" s="1"/>
      <c r="H3" s="1"/>
      <c r="I3" s="1"/>
    </row>
    <row r="4" spans="2:9" x14ac:dyDescent="0.2">
      <c r="B4" s="16" t="s">
        <v>2</v>
      </c>
      <c r="C4" s="17"/>
      <c r="D4" s="17"/>
      <c r="E4" s="17"/>
      <c r="F4" s="17"/>
      <c r="G4" s="17"/>
      <c r="H4" s="17"/>
      <c r="I4" s="17"/>
    </row>
    <row r="5" spans="2:9" x14ac:dyDescent="0.2">
      <c r="B5" s="313" t="s">
        <v>114</v>
      </c>
      <c r="C5" s="313" t="s">
        <v>9</v>
      </c>
      <c r="D5" s="314" t="s">
        <v>68</v>
      </c>
      <c r="E5" s="314" t="s">
        <v>67</v>
      </c>
      <c r="F5" s="314" t="s">
        <v>66</v>
      </c>
      <c r="G5" s="314" t="s">
        <v>153</v>
      </c>
      <c r="H5" s="314" t="s">
        <v>154</v>
      </c>
      <c r="I5" s="315" t="s">
        <v>1</v>
      </c>
    </row>
    <row r="6" spans="2:9" ht="14.25" customHeight="1" x14ac:dyDescent="0.2">
      <c r="B6" s="157" t="s">
        <v>115</v>
      </c>
      <c r="C6" s="22" t="s">
        <v>122</v>
      </c>
      <c r="D6" s="164" t="s">
        <v>105</v>
      </c>
      <c r="E6" s="21">
        <v>498954.43</v>
      </c>
      <c r="F6" s="21">
        <v>680510.48</v>
      </c>
      <c r="G6" s="21">
        <v>609416.66</v>
      </c>
      <c r="H6" s="21">
        <f>G6*102.5%</f>
        <v>624652.07649999997</v>
      </c>
      <c r="I6" s="307">
        <f>SUM(D6:H6)</f>
        <v>2413533.6464999998</v>
      </c>
    </row>
    <row r="7" spans="2:9" x14ac:dyDescent="0.2">
      <c r="B7" s="3"/>
      <c r="C7" s="20"/>
      <c r="D7" s="21"/>
      <c r="E7" s="21"/>
      <c r="F7" s="21"/>
      <c r="G7" s="21"/>
      <c r="H7" s="21"/>
      <c r="I7" s="307">
        <f t="shared" ref="I7:I9" si="0">SUM(D7:H7)</f>
        <v>0</v>
      </c>
    </row>
    <row r="8" spans="2:9" x14ac:dyDescent="0.2">
      <c r="B8" s="3"/>
      <c r="C8" s="20"/>
      <c r="D8" s="21"/>
      <c r="E8" s="21"/>
      <c r="F8" s="21"/>
      <c r="G8" s="21"/>
      <c r="H8" s="21"/>
      <c r="I8" s="307">
        <f t="shared" si="0"/>
        <v>0</v>
      </c>
    </row>
    <row r="9" spans="2:9" x14ac:dyDescent="0.2">
      <c r="B9" s="3"/>
      <c r="C9" s="20"/>
      <c r="D9" s="21"/>
      <c r="E9" s="21"/>
      <c r="F9" s="21"/>
      <c r="G9" s="21"/>
      <c r="H9" s="21"/>
      <c r="I9" s="307">
        <f t="shared" si="0"/>
        <v>0</v>
      </c>
    </row>
    <row r="10" spans="2:9" x14ac:dyDescent="0.2">
      <c r="B10" s="11" t="s">
        <v>1</v>
      </c>
      <c r="C10" s="11"/>
      <c r="D10" s="311">
        <f t="shared" ref="D10:I10" si="1">SUM(D6:D9)</f>
        <v>0</v>
      </c>
      <c r="E10" s="311">
        <f t="shared" si="1"/>
        <v>498954.43</v>
      </c>
      <c r="F10" s="311">
        <f t="shared" si="1"/>
        <v>680510.48</v>
      </c>
      <c r="G10" s="311">
        <f t="shared" si="1"/>
        <v>609416.66</v>
      </c>
      <c r="H10" s="311">
        <f t="shared" si="1"/>
        <v>624652.07649999997</v>
      </c>
      <c r="I10" s="311">
        <f t="shared" si="1"/>
        <v>2413533.6464999998</v>
      </c>
    </row>
    <row r="11" spans="2:9" x14ac:dyDescent="0.2">
      <c r="B11" s="1"/>
      <c r="C11" s="1"/>
      <c r="D11" s="1"/>
      <c r="E11" s="1"/>
      <c r="F11" s="1"/>
      <c r="G11" s="1"/>
      <c r="H11" s="1"/>
      <c r="I11" s="1"/>
    </row>
    <row r="12" spans="2:9" x14ac:dyDescent="0.2">
      <c r="B12" s="16" t="s">
        <v>10</v>
      </c>
      <c r="C12" s="17"/>
      <c r="D12" s="17"/>
      <c r="E12" s="17"/>
      <c r="F12" s="17"/>
      <c r="G12" s="17"/>
      <c r="H12" s="17"/>
      <c r="I12" s="17"/>
    </row>
    <row r="13" spans="2:9" x14ac:dyDescent="0.2">
      <c r="B13" s="313" t="s">
        <v>4</v>
      </c>
      <c r="C13" s="313" t="s">
        <v>9</v>
      </c>
      <c r="D13" s="314" t="s">
        <v>68</v>
      </c>
      <c r="E13" s="314" t="s">
        <v>67</v>
      </c>
      <c r="F13" s="314" t="s">
        <v>66</v>
      </c>
      <c r="G13" s="314" t="s">
        <v>153</v>
      </c>
      <c r="H13" s="314" t="s">
        <v>154</v>
      </c>
      <c r="I13" s="315" t="s">
        <v>1</v>
      </c>
    </row>
    <row r="14" spans="2:9" x14ac:dyDescent="0.2">
      <c r="B14" s="3" t="s">
        <v>19</v>
      </c>
      <c r="C14" s="304" t="s">
        <v>121</v>
      </c>
      <c r="D14" s="81">
        <v>1956</v>
      </c>
      <c r="E14" s="81">
        <v>2314</v>
      </c>
      <c r="F14" s="81">
        <v>1376</v>
      </c>
      <c r="G14" s="81">
        <v>2200</v>
      </c>
      <c r="H14" s="81">
        <v>2200</v>
      </c>
      <c r="I14" s="250">
        <f>SUM(D14:H14)</f>
        <v>10046</v>
      </c>
    </row>
    <row r="15" spans="2:9" x14ac:dyDescent="0.2">
      <c r="B15" s="3"/>
      <c r="C15" s="304"/>
      <c r="D15" s="6"/>
      <c r="E15" s="6"/>
      <c r="F15" s="81"/>
      <c r="G15" s="81"/>
      <c r="H15" s="81"/>
      <c r="I15" s="250">
        <f t="shared" ref="I15:I16" si="2">SUM(D15:H15)</f>
        <v>0</v>
      </c>
    </row>
    <row r="16" spans="2:9" x14ac:dyDescent="0.2">
      <c r="B16" s="3"/>
      <c r="C16" s="3"/>
      <c r="D16" s="316"/>
      <c r="E16" s="316"/>
      <c r="F16" s="316"/>
      <c r="G16" s="316"/>
      <c r="H16" s="316"/>
      <c r="I16" s="250">
        <f t="shared" si="2"/>
        <v>0</v>
      </c>
    </row>
    <row r="17" spans="2:9" x14ac:dyDescent="0.2">
      <c r="B17" s="161" t="s">
        <v>17</v>
      </c>
      <c r="C17" s="11"/>
      <c r="D17" s="158">
        <f>SUM(D14)</f>
        <v>1956</v>
      </c>
      <c r="E17" s="158">
        <f>SUM(E14)</f>
        <v>2314</v>
      </c>
      <c r="F17" s="158">
        <f>SUM(F14)</f>
        <v>1376</v>
      </c>
      <c r="G17" s="158">
        <f t="shared" ref="G17:H17" si="3">SUM(G14)</f>
        <v>2200</v>
      </c>
      <c r="H17" s="158">
        <f t="shared" si="3"/>
        <v>2200</v>
      </c>
      <c r="I17" s="158">
        <f>SUM(I14:I16)</f>
        <v>10046</v>
      </c>
    </row>
    <row r="18" spans="2:9" x14ac:dyDescent="0.2">
      <c r="B18" s="64"/>
      <c r="C18" s="159"/>
      <c r="D18" s="160"/>
      <c r="E18" s="160"/>
      <c r="F18" s="160"/>
      <c r="G18" s="160"/>
      <c r="H18" s="160"/>
      <c r="I18" s="160"/>
    </row>
    <row r="19" spans="2:9" x14ac:dyDescent="0.2">
      <c r="B19" s="8" t="s">
        <v>6</v>
      </c>
      <c r="C19" s="1"/>
      <c r="D19" s="7"/>
      <c r="E19" s="7"/>
      <c r="F19" s="7"/>
      <c r="G19" s="7"/>
      <c r="H19" s="7"/>
      <c r="I19" s="7"/>
    </row>
    <row r="20" spans="2:9" x14ac:dyDescent="0.2">
      <c r="B20" s="168" t="s">
        <v>159</v>
      </c>
      <c r="C20" s="166"/>
      <c r="D20" s="166"/>
      <c r="E20" s="166"/>
      <c r="F20" s="166"/>
      <c r="G20" s="166"/>
      <c r="H20" s="166"/>
      <c r="I20" s="166"/>
    </row>
    <row r="21" spans="2:9" x14ac:dyDescent="0.2">
      <c r="B21" s="169" t="s">
        <v>160</v>
      </c>
      <c r="C21" s="167"/>
      <c r="D21" s="167"/>
      <c r="E21" s="167"/>
      <c r="F21" s="167"/>
      <c r="G21" s="167"/>
      <c r="H21" s="167"/>
      <c r="I21" s="167"/>
    </row>
    <row r="22" spans="2:9" x14ac:dyDescent="0.2">
      <c r="B22" s="169" t="s">
        <v>161</v>
      </c>
      <c r="C22" s="167"/>
      <c r="D22" s="167"/>
      <c r="E22" s="167"/>
      <c r="F22" s="167"/>
      <c r="G22" s="167"/>
      <c r="H22" s="167"/>
      <c r="I22" s="167"/>
    </row>
    <row r="23" spans="2:9" x14ac:dyDescent="0.2">
      <c r="B23" s="169" t="s">
        <v>162</v>
      </c>
      <c r="C23" s="167"/>
      <c r="D23" s="167"/>
      <c r="E23" s="167"/>
      <c r="F23" s="167"/>
      <c r="G23" s="167"/>
      <c r="H23" s="167"/>
      <c r="I23" s="167"/>
    </row>
    <row r="24" spans="2:9" x14ac:dyDescent="0.2">
      <c r="B24" s="165" t="s">
        <v>163</v>
      </c>
      <c r="C24" s="167"/>
      <c r="D24" s="167"/>
      <c r="E24" s="167"/>
      <c r="F24" s="167"/>
      <c r="G24" s="167"/>
      <c r="H24" s="167"/>
      <c r="I24" s="167"/>
    </row>
    <row r="25" spans="2:9" x14ac:dyDescent="0.2">
      <c r="B25" s="1"/>
      <c r="C25" s="1"/>
      <c r="D25" s="7"/>
      <c r="E25" s="7"/>
      <c r="F25" s="7"/>
      <c r="G25" s="7"/>
      <c r="H25" s="7"/>
      <c r="I25" s="7"/>
    </row>
    <row r="26" spans="2:9" x14ac:dyDescent="0.2">
      <c r="B26" s="16" t="s">
        <v>2</v>
      </c>
      <c r="C26" s="17"/>
      <c r="D26" s="17"/>
      <c r="E26" s="17"/>
      <c r="F26" s="17"/>
      <c r="G26" s="17"/>
      <c r="H26" s="17"/>
      <c r="I26" s="17"/>
    </row>
    <row r="27" spans="2:9" x14ac:dyDescent="0.2">
      <c r="B27" s="299" t="s">
        <v>11</v>
      </c>
      <c r="C27" s="300"/>
      <c r="D27" s="300"/>
      <c r="E27" s="300"/>
      <c r="F27" s="300"/>
      <c r="G27" s="300"/>
      <c r="H27" s="300"/>
      <c r="I27" s="301"/>
    </row>
    <row r="28" spans="2:9" x14ac:dyDescent="0.2">
      <c r="B28" s="274" t="s">
        <v>125</v>
      </c>
      <c r="C28" s="274"/>
      <c r="D28" s="274"/>
      <c r="E28" s="274"/>
      <c r="F28" s="274"/>
      <c r="G28" s="274"/>
      <c r="H28" s="274"/>
      <c r="I28" s="274"/>
    </row>
    <row r="29" spans="2:9" x14ac:dyDescent="0.2">
      <c r="B29" s="276"/>
      <c r="C29" s="276"/>
      <c r="D29" s="276"/>
      <c r="E29" s="276"/>
      <c r="F29" s="276"/>
      <c r="G29" s="276"/>
      <c r="H29" s="276"/>
      <c r="I29" s="276"/>
    </row>
    <row r="30" spans="2:9" x14ac:dyDescent="0.2">
      <c r="B30" s="9" t="s">
        <v>117</v>
      </c>
      <c r="C30" s="10"/>
      <c r="D30" s="10"/>
      <c r="E30" s="10"/>
      <c r="F30" s="10"/>
      <c r="G30" s="10"/>
      <c r="H30" s="10"/>
      <c r="I30" s="10"/>
    </row>
  </sheetData>
  <mergeCells count="1">
    <mergeCell ref="B28:I2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59C61-CFEC-4036-916C-30F24E73B412}">
  <dimension ref="B1:O160"/>
  <sheetViews>
    <sheetView workbookViewId="0">
      <selection activeCell="D12" sqref="D12"/>
    </sheetView>
  </sheetViews>
  <sheetFormatPr defaultRowHeight="15" x14ac:dyDescent="0.25"/>
  <cols>
    <col min="1" max="1" width="4.42578125" customWidth="1"/>
    <col min="2" max="2" width="93" customWidth="1"/>
    <col min="3" max="3" width="13.28515625" customWidth="1"/>
    <col min="4" max="8" width="12.7109375" bestFit="1" customWidth="1"/>
    <col min="10" max="15" width="10" bestFit="1" customWidth="1"/>
  </cols>
  <sheetData>
    <row r="1" spans="2:15" x14ac:dyDescent="0.25">
      <c r="B1" t="s">
        <v>180</v>
      </c>
      <c r="D1" s="215">
        <f>[1]Inputs!H16</f>
        <v>1</v>
      </c>
      <c r="E1" s="215">
        <f>[1]Inputs!I16</f>
        <v>1</v>
      </c>
      <c r="F1" s="215">
        <f>[1]Inputs!J16</f>
        <v>1.0109999999999999</v>
      </c>
      <c r="G1" s="215">
        <f>[1]Inputs!K16</f>
        <v>1.0231319999999999</v>
      </c>
      <c r="H1" s="215">
        <f>[1]Inputs!L16</f>
        <v>1.0337725727999998</v>
      </c>
      <c r="K1" s="216">
        <f>D1</f>
        <v>1</v>
      </c>
      <c r="L1" s="216">
        <f t="shared" ref="L1:O5" si="0">E1</f>
        <v>1</v>
      </c>
      <c r="M1" s="216">
        <f t="shared" si="0"/>
        <v>1.0109999999999999</v>
      </c>
      <c r="N1" s="216">
        <f t="shared" si="0"/>
        <v>1.0231319999999999</v>
      </c>
      <c r="O1" s="216">
        <f t="shared" si="0"/>
        <v>1.0337725727999998</v>
      </c>
    </row>
    <row r="2" spans="2:15" x14ac:dyDescent="0.25">
      <c r="B2" t="s">
        <v>181</v>
      </c>
      <c r="D2" s="215">
        <f>[1]Inputs!H61</f>
        <v>0.04</v>
      </c>
      <c r="E2" s="215">
        <f>[1]Inputs!I61</f>
        <v>0.04</v>
      </c>
      <c r="F2" s="215">
        <f>[1]Inputs!J61</f>
        <v>0.04</v>
      </c>
      <c r="G2" s="215">
        <f>[1]Inputs!K61</f>
        <v>0.04</v>
      </c>
      <c r="H2" s="215">
        <f>[1]Inputs!L61</f>
        <v>0.04</v>
      </c>
      <c r="K2" s="216"/>
      <c r="L2" s="216"/>
      <c r="M2" s="216"/>
      <c r="N2" s="216"/>
      <c r="O2" s="216"/>
    </row>
    <row r="3" spans="2:15" x14ac:dyDescent="0.25">
      <c r="B3" t="s">
        <v>182</v>
      </c>
      <c r="D3" s="216">
        <f>[1]Inputs!$M$43</f>
        <v>0.46592661151676018</v>
      </c>
      <c r="E3" s="216">
        <f>[1]Inputs!$M$43</f>
        <v>0.46592661151676018</v>
      </c>
      <c r="F3" s="216">
        <f>[1]Inputs!$M$43</f>
        <v>0.46592661151676018</v>
      </c>
      <c r="G3" s="216">
        <f>[1]Inputs!$M$43</f>
        <v>0.46592661151676018</v>
      </c>
      <c r="H3" s="216">
        <f>[1]Inputs!$M$43</f>
        <v>0.46592661151676018</v>
      </c>
      <c r="K3" s="216">
        <f t="shared" ref="K3:K5" si="1">D3</f>
        <v>0.46592661151676018</v>
      </c>
      <c r="L3" s="216">
        <f t="shared" si="0"/>
        <v>0.46592661151676018</v>
      </c>
      <c r="M3" s="216">
        <f t="shared" si="0"/>
        <v>0.46592661151676018</v>
      </c>
      <c r="N3" s="216">
        <f t="shared" si="0"/>
        <v>0.46592661151676018</v>
      </c>
      <c r="O3" s="216">
        <f t="shared" si="0"/>
        <v>0.46592661151676018</v>
      </c>
    </row>
    <row r="4" spans="2:15" x14ac:dyDescent="0.25">
      <c r="B4" t="s">
        <v>183</v>
      </c>
      <c r="D4" s="216">
        <f>[1]Inputs!$M$48</f>
        <v>0.16037758511933414</v>
      </c>
      <c r="E4" s="216">
        <f>[1]Inputs!$M$48</f>
        <v>0.16037758511933414</v>
      </c>
      <c r="F4" s="216">
        <f>[1]Inputs!$M$48</f>
        <v>0.16037758511933414</v>
      </c>
      <c r="G4" s="216">
        <f>[1]Inputs!$M$48</f>
        <v>0.16037758511933414</v>
      </c>
      <c r="H4" s="216">
        <f>[1]Inputs!$M$48</f>
        <v>0.16037758511933414</v>
      </c>
      <c r="K4" s="216">
        <f t="shared" si="1"/>
        <v>0.16037758511933414</v>
      </c>
      <c r="L4" s="216">
        <f t="shared" si="0"/>
        <v>0.16037758511933414</v>
      </c>
      <c r="M4" s="216">
        <f t="shared" si="0"/>
        <v>0.16037758511933414</v>
      </c>
      <c r="N4" s="216">
        <f t="shared" si="0"/>
        <v>0.16037758511933414</v>
      </c>
      <c r="O4" s="216">
        <f t="shared" si="0"/>
        <v>0.16037758511933414</v>
      </c>
    </row>
    <row r="5" spans="2:15" x14ac:dyDescent="0.25">
      <c r="B5" t="s">
        <v>184</v>
      </c>
      <c r="D5" s="216">
        <f>[1]Inputs!$H$13</f>
        <v>6.3420000000000004E-2</v>
      </c>
      <c r="E5" s="216">
        <f>[1]Inputs!$H$13</f>
        <v>6.3420000000000004E-2</v>
      </c>
      <c r="F5" s="216">
        <f>[1]Inputs!$H$13</f>
        <v>6.3420000000000004E-2</v>
      </c>
      <c r="G5" s="216">
        <f>[1]Inputs!$H$13</f>
        <v>6.3420000000000004E-2</v>
      </c>
      <c r="H5" s="216">
        <f>[1]Inputs!$H$13</f>
        <v>6.3420000000000004E-2</v>
      </c>
      <c r="K5" s="216">
        <f t="shared" si="1"/>
        <v>6.3420000000000004E-2</v>
      </c>
      <c r="L5" s="216">
        <f t="shared" si="0"/>
        <v>6.3420000000000004E-2</v>
      </c>
      <c r="M5" s="216">
        <f t="shared" si="0"/>
        <v>6.3420000000000004E-2</v>
      </c>
      <c r="N5" s="216">
        <f t="shared" si="0"/>
        <v>6.3420000000000004E-2</v>
      </c>
      <c r="O5" s="216">
        <f t="shared" si="0"/>
        <v>6.3420000000000004E-2</v>
      </c>
    </row>
    <row r="6" spans="2:15" s="217" customFormat="1" ht="15.75" x14ac:dyDescent="0.25">
      <c r="D6" s="286" t="s">
        <v>185</v>
      </c>
      <c r="E6" s="286"/>
      <c r="F6" s="286"/>
      <c r="G6" s="286"/>
      <c r="H6" s="286"/>
      <c r="J6" s="287" t="s">
        <v>186</v>
      </c>
      <c r="K6" s="287"/>
      <c r="L6" s="287"/>
      <c r="M6" s="287"/>
      <c r="N6" s="287"/>
      <c r="O6" s="287"/>
    </row>
    <row r="7" spans="2:15" x14ac:dyDescent="0.25">
      <c r="B7" s="218" t="s">
        <v>202</v>
      </c>
      <c r="C7" s="219"/>
      <c r="D7" s="219" t="s">
        <v>187</v>
      </c>
      <c r="E7" s="219" t="s">
        <v>188</v>
      </c>
      <c r="F7" s="219" t="s">
        <v>189</v>
      </c>
      <c r="G7" s="219" t="s">
        <v>190</v>
      </c>
      <c r="H7" s="219" t="s">
        <v>191</v>
      </c>
    </row>
    <row r="8" spans="2:15" x14ac:dyDescent="0.25">
      <c r="B8" s="220" t="s">
        <v>169</v>
      </c>
      <c r="C8" s="221"/>
      <c r="D8" s="222">
        <f>(D19*D$27)+(D31*D$39)+(D43*D$51)+(D55*D$63)+(D67*D$75)+(D103*D$111)+(D79*D$87)+(D91*D$99)+(D139*D$147)+(D151*D$159)+(D115*D$123)+(D127*D$135)</f>
        <v>617601.63436608727</v>
      </c>
      <c r="E8" s="222">
        <f t="shared" ref="E8:H8" si="2">(E19*E$27)+(E31*E$39)+(E43*E$51)+(E55*E$63)+(E67*E$75)+(E103*E$111)+(E79*E$87)+(E91*E$99)+(E139*E$147)+(E151*E$159)+(E115*E$123)+(E127*E$135)</f>
        <v>617601.63436608727</v>
      </c>
      <c r="F8" s="222">
        <f t="shared" si="2"/>
        <v>624395.25234411401</v>
      </c>
      <c r="G8" s="222">
        <f t="shared" si="2"/>
        <v>638838.76332133811</v>
      </c>
      <c r="H8" s="222">
        <f t="shared" si="2"/>
        <v>781874.51548077201</v>
      </c>
    </row>
    <row r="9" spans="2:15" x14ac:dyDescent="0.25">
      <c r="B9" s="220" t="s">
        <v>170</v>
      </c>
      <c r="C9" s="221"/>
      <c r="D9" s="222">
        <f>(D20*D$27)+(D32*D$39)+(D44*D$51)+(D56*D$63)+(D68*D$75)+(D104*D$111)+(D140*D$147)+(D152*D$159)+(D80*$D$87)+(D92*$D$99)+(D116*$D$123)+(D128*$D$135)</f>
        <v>0</v>
      </c>
      <c r="E9" s="222">
        <f t="shared" ref="E9:H9" si="3">(E20*E$27)+(E32*E$39)+(E44*E$51)+(E56*E$63)+(E68*E$75)+(E104*E$111)+(E140*E$147)+(E152*E$159)+(E80*$D$87)+(E92*$D$99)+(E116*$D$123)+(E128*$D$135)</f>
        <v>0</v>
      </c>
      <c r="F9" s="222">
        <f t="shared" si="3"/>
        <v>0</v>
      </c>
      <c r="G9" s="222">
        <f t="shared" si="3"/>
        <v>0</v>
      </c>
      <c r="H9" s="222">
        <f t="shared" si="3"/>
        <v>0</v>
      </c>
    </row>
    <row r="10" spans="2:15" x14ac:dyDescent="0.25">
      <c r="B10" s="220" t="s">
        <v>171</v>
      </c>
      <c r="C10" s="221"/>
      <c r="D10" s="222">
        <f>(D21*D$27)+(D33*D$39)+(D45*D$51)+(D57*D$63)+(D69*D$75)+(D105*D$111)+(D141*D$147)+(D153*D$159)+(D81*$D$87)+(D93*D99)+(D117*$D$123)+(D129*$D$135)</f>
        <v>0</v>
      </c>
      <c r="E10" s="222">
        <f t="shared" ref="E10:H10" si="4">(E21*E$27)+(E33*E$39)+(E45*E$51)+(E57*E$63)+(E69*E$75)+(E105*E$111)+(E141*E$147)+(E153*E$159)+(E81*$D$87)+(E93*E99)+(E117*$D$123)+(E129*$D$135)</f>
        <v>0</v>
      </c>
      <c r="F10" s="222">
        <f t="shared" si="4"/>
        <v>0</v>
      </c>
      <c r="G10" s="222">
        <f t="shared" si="4"/>
        <v>0</v>
      </c>
      <c r="H10" s="222">
        <f t="shared" si="4"/>
        <v>0</v>
      </c>
    </row>
    <row r="11" spans="2:15" x14ac:dyDescent="0.25">
      <c r="B11" s="223" t="s">
        <v>192</v>
      </c>
      <c r="C11" s="223"/>
      <c r="D11" s="224">
        <f>(D22*D$27)+(D34*D$39)+(D46*D$51)+(D58*D$63)+(D70*D$75)+(D106*D$111)+(D142*D$147)+(D154*$D159)+(D82*D$87)+(D94*D$99)+(D118*D$123)+(D130*D$135)</f>
        <v>617601.63436608727</v>
      </c>
      <c r="E11" s="224">
        <f t="shared" ref="E11:H11" si="5">(E22*E$27)+(E34*E$39)+(E46*E$51)+(E58*E$63)+(E70*E$75)+(E106*E$111)+(E142*E$147)+(E154*$D159)+(E82*E$87)+(E94*E$99)+(E118*E$123)+(E130*E$135)</f>
        <v>617601.63436608727</v>
      </c>
      <c r="F11" s="224">
        <f t="shared" si="5"/>
        <v>624395.25234411401</v>
      </c>
      <c r="G11" s="224">
        <f t="shared" si="5"/>
        <v>638838.76332133811</v>
      </c>
      <c r="H11" s="224">
        <f t="shared" si="5"/>
        <v>781874.51548077201</v>
      </c>
    </row>
    <row r="12" spans="2:15" x14ac:dyDescent="0.25">
      <c r="B12" s="221" t="s">
        <v>175</v>
      </c>
      <c r="C12" s="221"/>
      <c r="D12" s="222">
        <f>(D23*D$27)+(D35*D$39)+(D47*D$51)+(D59*D$63)+(D71*D$75)+(D107*D$111)+(D143*D$147)+(D155*D$159)+(D83*D$87)+(D95*D$99)+(D119*D$123)+(D131*D$135)</f>
        <v>287757.03676740406</v>
      </c>
      <c r="E12" s="222">
        <f t="shared" ref="E12:H12" si="6">(E23*E$27)+(E35*E$39)+(E47*E$51)+(E59*E$63)+(E71*E$75)+(E107*E$111)+(E143*E$147)+(E155*E$159)+(E83*E$87)+(E95*E$99)+(E119*E$123)+(E131*E$135)</f>
        <v>287757.03676740406</v>
      </c>
      <c r="F12" s="222">
        <f t="shared" si="6"/>
        <v>290922.36417184549</v>
      </c>
      <c r="G12" s="222">
        <f t="shared" si="6"/>
        <v>297651.98029986862</v>
      </c>
      <c r="H12" s="222">
        <f t="shared" si="6"/>
        <v>364296.14362926473</v>
      </c>
    </row>
    <row r="13" spans="2:15" x14ac:dyDescent="0.25">
      <c r="B13" s="221" t="s">
        <v>176</v>
      </c>
      <c r="C13" s="221"/>
      <c r="D13" s="222">
        <f>(D24*D$27)+(D36*D$39)+(D48*D$51)+(D60*D$63)+(D72*D$75)+(D108*D$111)+(D144*D$147)+(D156*D$159)+(D84*D$87)+(D96*D$99)+(D120*D$123)+(D132*D$135)</f>
        <v>99049.458685387042</v>
      </c>
      <c r="E13" s="222">
        <f t="shared" ref="E13:H13" si="7">(E24*E$27)+(E36*E$39)+(E48*E$51)+(E60*E$63)+(E72*E$75)+(E108*E$111)+(E144*E$147)+(E156*E$159)+(E84*E$87)+(E96*E$99)+(E120*E$123)+(E132*E$135)</f>
        <v>99049.458685387042</v>
      </c>
      <c r="F13" s="222">
        <f t="shared" si="7"/>
        <v>100139.0027309263</v>
      </c>
      <c r="G13" s="222">
        <f t="shared" si="7"/>
        <v>102455.41814209805</v>
      </c>
      <c r="H13" s="222">
        <f t="shared" si="7"/>
        <v>125395.14665915567</v>
      </c>
    </row>
    <row r="14" spans="2:15" x14ac:dyDescent="0.25">
      <c r="B14" s="221" t="s">
        <v>193</v>
      </c>
      <c r="C14" s="221"/>
      <c r="D14" s="222">
        <f>(D25*D$27)+(D37*D$39)+(D49*D$51)+(D61*D$63)+(D73*D$75)+(D109*D$111)+(D145*D$147)+(D157*D$159)+(D85*D$87)+(D97*D$99)+(D121*D$123)+(D133*D$135)</f>
        <v>63699.563593113264</v>
      </c>
      <c r="E14" s="222">
        <f t="shared" ref="E14:H14" si="8">(E25*E$27)+(E37*E$39)+(E49*E$51)+(E61*E$63)+(E73*E$75)+(E109*E$111)+(E145*E$147)+(E157*E$159)+(E85*E$87)+(E97*E$99)+(E121*E$123)+(E133*E$135)</f>
        <v>63699.563593113264</v>
      </c>
      <c r="F14" s="222">
        <f t="shared" si="8"/>
        <v>64400.258792637498</v>
      </c>
      <c r="G14" s="222">
        <f t="shared" si="8"/>
        <v>65889.96557902878</v>
      </c>
      <c r="H14" s="222">
        <f t="shared" si="8"/>
        <v>80642.703401882172</v>
      </c>
    </row>
    <row r="15" spans="2:15" s="226" customFormat="1" x14ac:dyDescent="0.25">
      <c r="B15" s="225" t="s">
        <v>194</v>
      </c>
      <c r="C15" s="221"/>
      <c r="D15" s="224">
        <f>SUM(D11:D14)</f>
        <v>1068107.6934119917</v>
      </c>
      <c r="E15" s="224">
        <f t="shared" ref="E15:H15" si="9">SUM(E11:E14)</f>
        <v>1068107.6934119917</v>
      </c>
      <c r="F15" s="224">
        <f t="shared" si="9"/>
        <v>1079856.8780395233</v>
      </c>
      <c r="G15" s="224">
        <f t="shared" si="9"/>
        <v>1104836.1273423336</v>
      </c>
      <c r="H15" s="224">
        <f t="shared" si="9"/>
        <v>1352208.5091710745</v>
      </c>
    </row>
    <row r="16" spans="2:15" s="228" customFormat="1" x14ac:dyDescent="0.25">
      <c r="B16" s="227" t="s">
        <v>195</v>
      </c>
      <c r="C16" s="223"/>
      <c r="D16" s="224">
        <f>D28+D40+D52+D64+D76+D112+D148+D160+D88+D100+D124+D136-D15</f>
        <v>0</v>
      </c>
      <c r="E16" s="224">
        <f>E28+E40+E52+E64+E76+E112+E148+E160+E88+E100+E124+E136-E15</f>
        <v>0</v>
      </c>
      <c r="F16" s="224">
        <f t="shared" ref="F16:H16" si="10">F28+F40+F52+F64+F76+F112+F148+F160+F88+F100+F124+F136-F15</f>
        <v>0</v>
      </c>
      <c r="G16" s="224">
        <f t="shared" si="10"/>
        <v>0</v>
      </c>
      <c r="H16" s="224">
        <f t="shared" si="10"/>
        <v>0</v>
      </c>
    </row>
    <row r="17" spans="2:15" s="228" customFormat="1" x14ac:dyDescent="0.25">
      <c r="C17" s="229"/>
    </row>
    <row r="18" spans="2:15" x14ac:dyDescent="0.25">
      <c r="B18" s="230" t="s">
        <v>140</v>
      </c>
      <c r="C18" s="231"/>
      <c r="D18" s="288" t="s">
        <v>196</v>
      </c>
      <c r="E18" s="289"/>
      <c r="F18" s="289"/>
      <c r="G18" s="289"/>
      <c r="H18" s="289"/>
      <c r="J18" s="231"/>
      <c r="K18" s="288" t="s">
        <v>196</v>
      </c>
      <c r="L18" s="289"/>
      <c r="M18" s="289"/>
      <c r="N18" s="289"/>
      <c r="O18" s="289"/>
    </row>
    <row r="19" spans="2:15" x14ac:dyDescent="0.25">
      <c r="B19" s="232" t="s">
        <v>169</v>
      </c>
      <c r="C19" s="233">
        <f>'Proposed price'!$H$15</f>
        <v>206.52119524028996</v>
      </c>
      <c r="D19" s="234">
        <f>C19*D$1</f>
        <v>206.52119524028996</v>
      </c>
      <c r="E19" s="234">
        <f>D19*E1</f>
        <v>206.52119524028996</v>
      </c>
      <c r="F19" s="234">
        <f>E19*F1</f>
        <v>208.79292838793313</v>
      </c>
      <c r="G19" s="234">
        <f>F19*G1</f>
        <v>213.62272640740278</v>
      </c>
      <c r="H19" s="234">
        <f>G19*H1</f>
        <v>220.83731548673123</v>
      </c>
      <c r="J19" s="233">
        <v>0</v>
      </c>
      <c r="K19" s="234">
        <f>J19*K$1</f>
        <v>0</v>
      </c>
      <c r="L19" s="234">
        <f>K19*L1</f>
        <v>0</v>
      </c>
      <c r="M19" s="234">
        <f>L19*M1</f>
        <v>0</v>
      </c>
      <c r="N19" s="234">
        <f>M19*N1</f>
        <v>0</v>
      </c>
      <c r="O19" s="234">
        <f>N19*O1</f>
        <v>0</v>
      </c>
    </row>
    <row r="20" spans="2:15" x14ac:dyDescent="0.25">
      <c r="B20" s="232" t="s">
        <v>170</v>
      </c>
      <c r="C20" s="233">
        <f>'Proposed price'!$I$15</f>
        <v>0</v>
      </c>
      <c r="D20" s="234">
        <f>C20</f>
        <v>0</v>
      </c>
      <c r="E20" s="234">
        <f t="shared" ref="E20:H21" si="11">D20</f>
        <v>0</v>
      </c>
      <c r="F20" s="234">
        <f t="shared" si="11"/>
        <v>0</v>
      </c>
      <c r="G20" s="234">
        <f t="shared" si="11"/>
        <v>0</v>
      </c>
      <c r="H20" s="234">
        <f t="shared" si="11"/>
        <v>0</v>
      </c>
      <c r="J20" s="233">
        <v>0</v>
      </c>
      <c r="K20" s="234">
        <f>J20</f>
        <v>0</v>
      </c>
      <c r="L20" s="234">
        <f t="shared" ref="L20:O21" si="12">K20</f>
        <v>0</v>
      </c>
      <c r="M20" s="234">
        <f t="shared" si="12"/>
        <v>0</v>
      </c>
      <c r="N20" s="234">
        <f t="shared" si="12"/>
        <v>0</v>
      </c>
      <c r="O20" s="234">
        <f t="shared" si="12"/>
        <v>0</v>
      </c>
    </row>
    <row r="21" spans="2:15" x14ac:dyDescent="0.25">
      <c r="B21" s="232" t="s">
        <v>171</v>
      </c>
      <c r="C21" s="233">
        <f>'Proposed price'!$J$15</f>
        <v>0</v>
      </c>
      <c r="D21" s="234">
        <f>C21</f>
        <v>0</v>
      </c>
      <c r="E21" s="234">
        <f t="shared" si="11"/>
        <v>0</v>
      </c>
      <c r="F21" s="234">
        <f t="shared" si="11"/>
        <v>0</v>
      </c>
      <c r="G21" s="234">
        <f t="shared" si="11"/>
        <v>0</v>
      </c>
      <c r="H21" s="234">
        <f t="shared" si="11"/>
        <v>0</v>
      </c>
      <c r="J21" s="233">
        <v>0</v>
      </c>
      <c r="K21" s="234">
        <f>J21</f>
        <v>0</v>
      </c>
      <c r="L21" s="234">
        <f t="shared" si="12"/>
        <v>0</v>
      </c>
      <c r="M21" s="234">
        <f t="shared" si="12"/>
        <v>0</v>
      </c>
      <c r="N21" s="234">
        <f t="shared" si="12"/>
        <v>0</v>
      </c>
      <c r="O21" s="234">
        <f t="shared" si="12"/>
        <v>0</v>
      </c>
    </row>
    <row r="22" spans="2:15" s="228" customFormat="1" x14ac:dyDescent="0.25">
      <c r="B22" s="235" t="s">
        <v>192</v>
      </c>
      <c r="C22" s="236">
        <f>'Proposed price'!$M$15</f>
        <v>206.52119524028996</v>
      </c>
      <c r="D22" s="221">
        <f>SUM(D19:D21)</f>
        <v>206.52119524028996</v>
      </c>
      <c r="E22" s="221">
        <f t="shared" ref="E22:H22" si="13">SUM(E19:E21)</f>
        <v>206.52119524028996</v>
      </c>
      <c r="F22" s="221">
        <f t="shared" si="13"/>
        <v>208.79292838793313</v>
      </c>
      <c r="G22" s="221">
        <f t="shared" si="13"/>
        <v>213.62272640740278</v>
      </c>
      <c r="H22" s="221">
        <f t="shared" si="13"/>
        <v>220.83731548673123</v>
      </c>
      <c r="J22" s="236">
        <v>0</v>
      </c>
      <c r="K22" s="221">
        <f>SUM(K19:K21)</f>
        <v>0</v>
      </c>
      <c r="L22" s="221">
        <f t="shared" ref="L22:O22" si="14">SUM(L19:L21)</f>
        <v>0</v>
      </c>
      <c r="M22" s="221">
        <f t="shared" si="14"/>
        <v>0</v>
      </c>
      <c r="N22" s="221">
        <f t="shared" si="14"/>
        <v>0</v>
      </c>
      <c r="O22" s="221">
        <f t="shared" si="14"/>
        <v>0</v>
      </c>
    </row>
    <row r="23" spans="2:15" x14ac:dyDescent="0.25">
      <c r="B23" s="232" t="s">
        <v>175</v>
      </c>
      <c r="C23" s="233">
        <f>'Proposed price'!$N$15</f>
        <v>96.223720704699559</v>
      </c>
      <c r="D23" s="234">
        <f>D22*D$3</f>
        <v>96.223720704699559</v>
      </c>
      <c r="E23" s="234">
        <f t="shared" ref="E23:H23" si="15">E22*E$3</f>
        <v>96.223720704699559</v>
      </c>
      <c r="F23" s="234">
        <f t="shared" si="15"/>
        <v>97.282181632451255</v>
      </c>
      <c r="G23" s="234">
        <f t="shared" si="15"/>
        <v>99.532513057973105</v>
      </c>
      <c r="H23" s="234">
        <f t="shared" si="15"/>
        <v>102.89398210119043</v>
      </c>
      <c r="J23" s="233">
        <v>0</v>
      </c>
      <c r="K23" s="234">
        <f>K22*K$3</f>
        <v>0</v>
      </c>
      <c r="L23" s="234">
        <f t="shared" ref="L23:O23" si="16">L22*L$3</f>
        <v>0</v>
      </c>
      <c r="M23" s="234">
        <f t="shared" si="16"/>
        <v>0</v>
      </c>
      <c r="N23" s="234">
        <f t="shared" si="16"/>
        <v>0</v>
      </c>
      <c r="O23" s="234">
        <f t="shared" si="16"/>
        <v>0</v>
      </c>
    </row>
    <row r="24" spans="2:15" x14ac:dyDescent="0.25">
      <c r="B24" s="232" t="s">
        <v>176</v>
      </c>
      <c r="C24" s="233">
        <f>'Proposed price'!$O$15</f>
        <v>33.121370568596234</v>
      </c>
      <c r="D24" s="234">
        <f>D22*D$4</f>
        <v>33.121370568596227</v>
      </c>
      <c r="E24" s="234">
        <f t="shared" ref="E24:H24" si="17">E22*E$4</f>
        <v>33.121370568596227</v>
      </c>
      <c r="F24" s="234">
        <f t="shared" si="17"/>
        <v>33.485705644850782</v>
      </c>
      <c r="G24" s="234">
        <f t="shared" si="17"/>
        <v>34.260296987827466</v>
      </c>
      <c r="H24" s="234">
        <f t="shared" si="17"/>
        <v>35.417355361998489</v>
      </c>
      <c r="J24" s="233">
        <v>0</v>
      </c>
      <c r="K24" s="234">
        <f>K22*K$4</f>
        <v>0</v>
      </c>
      <c r="L24" s="234">
        <f t="shared" ref="L24:O24" si="18">L22*L$4</f>
        <v>0</v>
      </c>
      <c r="M24" s="234">
        <f t="shared" si="18"/>
        <v>0</v>
      </c>
      <c r="N24" s="234">
        <f t="shared" si="18"/>
        <v>0</v>
      </c>
      <c r="O24" s="234">
        <f t="shared" si="18"/>
        <v>0</v>
      </c>
    </row>
    <row r="25" spans="2:15" x14ac:dyDescent="0.25">
      <c r="B25" s="232" t="s">
        <v>177</v>
      </c>
      <c r="C25" s="233">
        <f>'Proposed price'!$P$15</f>
        <v>21.300639890691613</v>
      </c>
      <c r="D25" s="234">
        <f>SUM(D22:D24)*D$5</f>
        <v>21.30063989069161</v>
      </c>
      <c r="E25" s="234">
        <f t="shared" ref="E25:H25" si="19">SUM(E22:E24)*E$5</f>
        <v>21.30063989069161</v>
      </c>
      <c r="F25" s="234">
        <f t="shared" si="19"/>
        <v>21.534946929489216</v>
      </c>
      <c r="G25" s="234">
        <f t="shared" si="19"/>
        <v>22.033093321862157</v>
      </c>
      <c r="H25" s="234">
        <f t="shared" si="19"/>
        <v>22.777207570083934</v>
      </c>
      <c r="J25" s="233">
        <v>0</v>
      </c>
      <c r="K25" s="234">
        <f>SUM(K22:K24)*K$5</f>
        <v>0</v>
      </c>
      <c r="L25" s="234">
        <f t="shared" ref="L25:O25" si="20">SUM(L22:L24)*L$5</f>
        <v>0</v>
      </c>
      <c r="M25" s="234">
        <f t="shared" si="20"/>
        <v>0</v>
      </c>
      <c r="N25" s="234">
        <f t="shared" si="20"/>
        <v>0</v>
      </c>
      <c r="O25" s="234">
        <f t="shared" si="20"/>
        <v>0</v>
      </c>
    </row>
    <row r="26" spans="2:15" s="228" customFormat="1" x14ac:dyDescent="0.25">
      <c r="B26" s="237" t="s">
        <v>197</v>
      </c>
      <c r="C26" s="238">
        <f>'Proposed price'!$Q$15</f>
        <v>357.16692640427743</v>
      </c>
      <c r="D26" s="239">
        <f>SUM(D22:D25)</f>
        <v>357.16692640427738</v>
      </c>
      <c r="E26" s="239">
        <f t="shared" ref="E26:H26" si="21">SUM(E22:E25)</f>
        <v>357.16692640427738</v>
      </c>
      <c r="F26" s="239">
        <f t="shared" si="21"/>
        <v>361.09576259472436</v>
      </c>
      <c r="G26" s="239">
        <f t="shared" si="21"/>
        <v>369.44862977506551</v>
      </c>
      <c r="H26" s="239">
        <f t="shared" si="21"/>
        <v>381.92586052000405</v>
      </c>
      <c r="J26" s="238">
        <v>0</v>
      </c>
      <c r="K26" s="239">
        <f>SUM(K22:K25)</f>
        <v>0</v>
      </c>
      <c r="L26" s="239">
        <f t="shared" ref="L26:O26" si="22">SUM(L22:L25)</f>
        <v>0</v>
      </c>
      <c r="M26" s="239">
        <f t="shared" si="22"/>
        <v>0</v>
      </c>
      <c r="N26" s="239">
        <f t="shared" si="22"/>
        <v>0</v>
      </c>
      <c r="O26" s="239">
        <f t="shared" si="22"/>
        <v>0</v>
      </c>
    </row>
    <row r="27" spans="2:15" x14ac:dyDescent="0.25">
      <c r="B27" s="240" t="s">
        <v>198</v>
      </c>
      <c r="C27" s="234"/>
      <c r="D27" s="241">
        <f>'Forecast Revenue - Costs'!D22</f>
        <v>130</v>
      </c>
      <c r="E27" s="241">
        <f>'Forecast Revenue - Costs'!E22</f>
        <v>130</v>
      </c>
      <c r="F27" s="241">
        <f>'Forecast Revenue - Costs'!F22</f>
        <v>130</v>
      </c>
      <c r="G27" s="241">
        <f>'Forecast Revenue - Costs'!G22</f>
        <v>130</v>
      </c>
      <c r="H27" s="241">
        <f>'Forecast Revenue - Costs'!H22</f>
        <v>130</v>
      </c>
      <c r="J27" s="234"/>
      <c r="K27" s="241"/>
      <c r="L27" s="241"/>
      <c r="M27" s="241"/>
      <c r="N27" s="241"/>
      <c r="O27" s="241"/>
    </row>
    <row r="28" spans="2:15" s="228" customFormat="1" x14ac:dyDescent="0.25">
      <c r="B28" s="225" t="s">
        <v>199</v>
      </c>
      <c r="C28" s="223"/>
      <c r="D28" s="224">
        <f>D26*D27</f>
        <v>46431.700432556056</v>
      </c>
      <c r="E28" s="224">
        <f t="shared" ref="E28:H28" si="23">E26*E27</f>
        <v>46431.700432556056</v>
      </c>
      <c r="F28" s="224">
        <f t="shared" si="23"/>
        <v>46942.449137314165</v>
      </c>
      <c r="G28" s="224">
        <f t="shared" si="23"/>
        <v>48028.321870758518</v>
      </c>
      <c r="H28" s="224">
        <f t="shared" si="23"/>
        <v>49650.361867600528</v>
      </c>
      <c r="J28" s="223"/>
      <c r="K28" s="224"/>
      <c r="L28" s="224"/>
      <c r="M28" s="224"/>
      <c r="N28" s="224"/>
      <c r="O28" s="224"/>
    </row>
    <row r="30" spans="2:15" x14ac:dyDescent="0.25">
      <c r="B30" s="230" t="s">
        <v>141</v>
      </c>
      <c r="C30" s="231"/>
      <c r="D30" s="288" t="s">
        <v>196</v>
      </c>
      <c r="E30" s="289"/>
      <c r="F30" s="289"/>
      <c r="G30" s="289"/>
      <c r="H30" s="289"/>
      <c r="J30" s="231"/>
      <c r="K30" s="288" t="s">
        <v>196</v>
      </c>
      <c r="L30" s="289"/>
      <c r="M30" s="289"/>
      <c r="N30" s="289"/>
      <c r="O30" s="289"/>
    </row>
    <row r="31" spans="2:15" x14ac:dyDescent="0.25">
      <c r="B31" s="232" t="s">
        <v>169</v>
      </c>
      <c r="C31" s="233">
        <f>'Proposed price'!$H$28</f>
        <v>309.78179286043496</v>
      </c>
      <c r="D31" s="234">
        <f>C31*D$1</f>
        <v>309.78179286043496</v>
      </c>
      <c r="E31" s="234">
        <f t="shared" ref="E31:H31" si="24">D31*E$1</f>
        <v>309.78179286043496</v>
      </c>
      <c r="F31" s="234">
        <f t="shared" si="24"/>
        <v>313.18939258189971</v>
      </c>
      <c r="G31" s="234">
        <f t="shared" si="24"/>
        <v>320.43408961110418</v>
      </c>
      <c r="H31" s="234">
        <f t="shared" si="24"/>
        <v>331.25597323009686</v>
      </c>
      <c r="J31" s="233">
        <v>0</v>
      </c>
      <c r="K31" s="234">
        <f>J31*K$1</f>
        <v>0</v>
      </c>
      <c r="L31" s="234">
        <f t="shared" ref="L31:O31" si="25">K31*L$1</f>
        <v>0</v>
      </c>
      <c r="M31" s="234">
        <f t="shared" si="25"/>
        <v>0</v>
      </c>
      <c r="N31" s="234">
        <f t="shared" si="25"/>
        <v>0</v>
      </c>
      <c r="O31" s="234">
        <f t="shared" si="25"/>
        <v>0</v>
      </c>
    </row>
    <row r="32" spans="2:15" x14ac:dyDescent="0.25">
      <c r="B32" s="232" t="s">
        <v>170</v>
      </c>
      <c r="C32" s="233">
        <f>'Proposed price'!$I$28</f>
        <v>0</v>
      </c>
      <c r="D32" s="234">
        <f>C32</f>
        <v>0</v>
      </c>
      <c r="E32" s="234">
        <f t="shared" ref="E32:H32" si="26">D32</f>
        <v>0</v>
      </c>
      <c r="F32" s="234">
        <f t="shared" si="26"/>
        <v>0</v>
      </c>
      <c r="G32" s="234">
        <f t="shared" si="26"/>
        <v>0</v>
      </c>
      <c r="H32" s="234">
        <f t="shared" si="26"/>
        <v>0</v>
      </c>
      <c r="J32" s="233">
        <v>0</v>
      </c>
      <c r="K32" s="234">
        <f>J32</f>
        <v>0</v>
      </c>
      <c r="L32" s="234">
        <f t="shared" ref="L32:O33" si="27">K32</f>
        <v>0</v>
      </c>
      <c r="M32" s="234">
        <f t="shared" si="27"/>
        <v>0</v>
      </c>
      <c r="N32" s="234">
        <f t="shared" si="27"/>
        <v>0</v>
      </c>
      <c r="O32" s="234">
        <f t="shared" si="27"/>
        <v>0</v>
      </c>
    </row>
    <row r="33" spans="2:15" x14ac:dyDescent="0.25">
      <c r="B33" s="232" t="s">
        <v>171</v>
      </c>
      <c r="C33" s="233">
        <f>'Proposed price'!$J$28</f>
        <v>0</v>
      </c>
      <c r="D33" s="234">
        <f>C33</f>
        <v>0</v>
      </c>
      <c r="E33" s="234">
        <f t="shared" ref="E33:H33" si="28">D33</f>
        <v>0</v>
      </c>
      <c r="F33" s="234">
        <f t="shared" si="28"/>
        <v>0</v>
      </c>
      <c r="G33" s="234">
        <f t="shared" si="28"/>
        <v>0</v>
      </c>
      <c r="H33" s="234">
        <f t="shared" si="28"/>
        <v>0</v>
      </c>
      <c r="J33" s="233">
        <v>0</v>
      </c>
      <c r="K33" s="234">
        <f>J33</f>
        <v>0</v>
      </c>
      <c r="L33" s="234">
        <f t="shared" si="27"/>
        <v>0</v>
      </c>
      <c r="M33" s="234">
        <f t="shared" si="27"/>
        <v>0</v>
      </c>
      <c r="N33" s="234">
        <f t="shared" si="27"/>
        <v>0</v>
      </c>
      <c r="O33" s="234">
        <f t="shared" si="27"/>
        <v>0</v>
      </c>
    </row>
    <row r="34" spans="2:15" x14ac:dyDescent="0.25">
      <c r="B34" s="235" t="s">
        <v>192</v>
      </c>
      <c r="C34" s="236">
        <f>'Proposed price'!$M$28</f>
        <v>309.78179286043496</v>
      </c>
      <c r="D34" s="221">
        <f>SUM(D31:D33)</f>
        <v>309.78179286043496</v>
      </c>
      <c r="E34" s="221">
        <f t="shared" ref="E34:H34" si="29">SUM(E31:E33)</f>
        <v>309.78179286043496</v>
      </c>
      <c r="F34" s="221">
        <f t="shared" si="29"/>
        <v>313.18939258189971</v>
      </c>
      <c r="G34" s="221">
        <f t="shared" si="29"/>
        <v>320.43408961110418</v>
      </c>
      <c r="H34" s="221">
        <f t="shared" si="29"/>
        <v>331.25597323009686</v>
      </c>
      <c r="J34" s="236">
        <v>0</v>
      </c>
      <c r="K34" s="221">
        <f>SUM(K31:K33)</f>
        <v>0</v>
      </c>
      <c r="L34" s="221">
        <f t="shared" ref="L34:O34" si="30">SUM(L31:L33)</f>
        <v>0</v>
      </c>
      <c r="M34" s="221">
        <f t="shared" si="30"/>
        <v>0</v>
      </c>
      <c r="N34" s="221">
        <f t="shared" si="30"/>
        <v>0</v>
      </c>
      <c r="O34" s="221">
        <f t="shared" si="30"/>
        <v>0</v>
      </c>
    </row>
    <row r="35" spans="2:15" x14ac:dyDescent="0.25">
      <c r="B35" s="232" t="s">
        <v>175</v>
      </c>
      <c r="C35" s="233">
        <f>'Proposed price'!$N$28</f>
        <v>144.33558105704935</v>
      </c>
      <c r="D35" s="234">
        <f>D34*D$3</f>
        <v>144.33558105704935</v>
      </c>
      <c r="E35" s="234">
        <f t="shared" ref="E35:H35" si="31">E34*E$3</f>
        <v>144.33558105704935</v>
      </c>
      <c r="F35" s="234">
        <f t="shared" si="31"/>
        <v>145.92327244867687</v>
      </c>
      <c r="G35" s="234">
        <f t="shared" si="31"/>
        <v>149.29876958695965</v>
      </c>
      <c r="H35" s="234">
        <f t="shared" si="31"/>
        <v>154.34097315178565</v>
      </c>
      <c r="J35" s="233">
        <v>0</v>
      </c>
      <c r="K35" s="234">
        <f>K34*K$3</f>
        <v>0</v>
      </c>
      <c r="L35" s="234">
        <f t="shared" ref="L35:O35" si="32">L34*L$3</f>
        <v>0</v>
      </c>
      <c r="M35" s="234">
        <f t="shared" si="32"/>
        <v>0</v>
      </c>
      <c r="N35" s="234">
        <f t="shared" si="32"/>
        <v>0</v>
      </c>
      <c r="O35" s="234">
        <f t="shared" si="32"/>
        <v>0</v>
      </c>
    </row>
    <row r="36" spans="2:15" x14ac:dyDescent="0.25">
      <c r="B36" s="232" t="s">
        <v>176</v>
      </c>
      <c r="C36" s="233">
        <f>'Proposed price'!$O$28</f>
        <v>49.682055852894351</v>
      </c>
      <c r="D36" s="234">
        <f>D34*D$4</f>
        <v>49.682055852894344</v>
      </c>
      <c r="E36" s="234">
        <f t="shared" ref="E36:H36" si="33">E34*E$4</f>
        <v>49.682055852894344</v>
      </c>
      <c r="F36" s="234">
        <f t="shared" si="33"/>
        <v>50.22855846727618</v>
      </c>
      <c r="G36" s="234">
        <f t="shared" si="33"/>
        <v>51.390445481741203</v>
      </c>
      <c r="H36" s="234">
        <f t="shared" si="33"/>
        <v>53.126033042997733</v>
      </c>
      <c r="J36" s="233">
        <v>0</v>
      </c>
      <c r="K36" s="234">
        <f>K34*K$4</f>
        <v>0</v>
      </c>
      <c r="L36" s="234">
        <f t="shared" ref="L36:O36" si="34">L34*L$4</f>
        <v>0</v>
      </c>
      <c r="M36" s="234">
        <f t="shared" si="34"/>
        <v>0</v>
      </c>
      <c r="N36" s="234">
        <f t="shared" si="34"/>
        <v>0</v>
      </c>
      <c r="O36" s="234">
        <f t="shared" si="34"/>
        <v>0</v>
      </c>
    </row>
    <row r="37" spans="2:15" x14ac:dyDescent="0.25">
      <c r="B37" s="232" t="s">
        <v>177</v>
      </c>
      <c r="C37" s="233">
        <f>'Proposed price'!P28</f>
        <v>31.95095983603742</v>
      </c>
      <c r="D37" s="234">
        <f>SUM(D34:D36)*D$5</f>
        <v>31.950959836037416</v>
      </c>
      <c r="E37" s="234">
        <f t="shared" ref="E37:H37" si="35">SUM(E34:E36)*E$5</f>
        <v>31.950959836037416</v>
      </c>
      <c r="F37" s="234">
        <f t="shared" si="35"/>
        <v>32.30242039423382</v>
      </c>
      <c r="G37" s="234">
        <f t="shared" si="35"/>
        <v>33.049639982793231</v>
      </c>
      <c r="H37" s="234">
        <f t="shared" si="35"/>
        <v>34.165811355125904</v>
      </c>
      <c r="J37" s="233">
        <v>0</v>
      </c>
      <c r="K37" s="234">
        <f>SUM(K34:K36)*K$5</f>
        <v>0</v>
      </c>
      <c r="L37" s="234">
        <f t="shared" ref="L37:O37" si="36">SUM(L34:L36)*L$5</f>
        <v>0</v>
      </c>
      <c r="M37" s="234">
        <f t="shared" si="36"/>
        <v>0</v>
      </c>
      <c r="N37" s="234">
        <f t="shared" si="36"/>
        <v>0</v>
      </c>
      <c r="O37" s="234">
        <f t="shared" si="36"/>
        <v>0</v>
      </c>
    </row>
    <row r="38" spans="2:15" s="228" customFormat="1" x14ac:dyDescent="0.25">
      <c r="B38" s="237" t="s">
        <v>197</v>
      </c>
      <c r="C38" s="238">
        <f>'Proposed price'!$Q$28</f>
        <v>535.75038960641621</v>
      </c>
      <c r="D38" s="239">
        <f>SUM(D34:D37)</f>
        <v>535.75038960641609</v>
      </c>
      <c r="E38" s="239">
        <f t="shared" ref="E38:H38" si="37">SUM(E34:E37)</f>
        <v>535.75038960641609</v>
      </c>
      <c r="F38" s="239">
        <f t="shared" si="37"/>
        <v>541.64364389208663</v>
      </c>
      <c r="G38" s="239">
        <f t="shared" si="37"/>
        <v>554.17294466259818</v>
      </c>
      <c r="H38" s="239">
        <f t="shared" si="37"/>
        <v>572.88879078000616</v>
      </c>
      <c r="J38" s="238">
        <v>0</v>
      </c>
      <c r="K38" s="239">
        <f>SUM(K34:K37)</f>
        <v>0</v>
      </c>
      <c r="L38" s="239">
        <f t="shared" ref="L38:O38" si="38">SUM(L34:L37)</f>
        <v>0</v>
      </c>
      <c r="M38" s="239">
        <f t="shared" si="38"/>
        <v>0</v>
      </c>
      <c r="N38" s="239">
        <f t="shared" si="38"/>
        <v>0</v>
      </c>
      <c r="O38" s="239">
        <f t="shared" si="38"/>
        <v>0</v>
      </c>
    </row>
    <row r="39" spans="2:15" x14ac:dyDescent="0.25">
      <c r="B39" s="240" t="s">
        <v>198</v>
      </c>
      <c r="C39" s="234"/>
      <c r="D39" s="241">
        <f>'Forecast Revenue - Costs'!D23</f>
        <v>45</v>
      </c>
      <c r="E39" s="241">
        <f>'Forecast Revenue - Costs'!E23</f>
        <v>45</v>
      </c>
      <c r="F39" s="241">
        <f>'Forecast Revenue - Costs'!F23</f>
        <v>45</v>
      </c>
      <c r="G39" s="241">
        <f>'Forecast Revenue - Costs'!G23</f>
        <v>45</v>
      </c>
      <c r="H39" s="241">
        <f>'Forecast Revenue - Costs'!H23</f>
        <v>45</v>
      </c>
      <c r="J39" s="234"/>
      <c r="K39" s="241"/>
      <c r="L39" s="241"/>
      <c r="M39" s="241"/>
      <c r="N39" s="241"/>
      <c r="O39" s="241"/>
    </row>
    <row r="40" spans="2:15" s="228" customFormat="1" x14ac:dyDescent="0.25">
      <c r="B40" s="225" t="s">
        <v>199</v>
      </c>
      <c r="C40" s="223"/>
      <c r="D40" s="224">
        <f>D38*D39</f>
        <v>24108.767532288723</v>
      </c>
      <c r="E40" s="224">
        <f t="shared" ref="E40:H40" si="39">E38*E39</f>
        <v>24108.767532288723</v>
      </c>
      <c r="F40" s="224">
        <f t="shared" si="39"/>
        <v>24373.963975143899</v>
      </c>
      <c r="G40" s="224">
        <f t="shared" si="39"/>
        <v>24937.78250981692</v>
      </c>
      <c r="H40" s="224">
        <f t="shared" si="39"/>
        <v>25779.995585100278</v>
      </c>
      <c r="J40" s="223"/>
      <c r="K40" s="224"/>
      <c r="L40" s="224"/>
      <c r="M40" s="224"/>
      <c r="N40" s="224"/>
      <c r="O40" s="224"/>
    </row>
    <row r="42" spans="2:15" x14ac:dyDescent="0.25">
      <c r="B42" s="230" t="s">
        <v>142</v>
      </c>
      <c r="C42" s="231"/>
      <c r="D42" s="288" t="s">
        <v>196</v>
      </c>
      <c r="E42" s="289"/>
      <c r="F42" s="289"/>
      <c r="G42" s="289"/>
      <c r="H42" s="289"/>
      <c r="J42" s="231"/>
      <c r="K42" s="288" t="s">
        <v>196</v>
      </c>
      <c r="L42" s="289"/>
      <c r="M42" s="289"/>
      <c r="N42" s="289"/>
      <c r="O42" s="289"/>
    </row>
    <row r="43" spans="2:15" x14ac:dyDescent="0.25">
      <c r="B43" s="232" t="s">
        <v>169</v>
      </c>
      <c r="C43" s="233">
        <f>'Proposed price'!$H$41</f>
        <v>516.30298810072497</v>
      </c>
      <c r="D43" s="234">
        <f>C43*D$1</f>
        <v>516.30298810072497</v>
      </c>
      <c r="E43" s="234">
        <f t="shared" ref="E43:H43" si="40">D43*E$1</f>
        <v>516.30298810072497</v>
      </c>
      <c r="F43" s="234">
        <f t="shared" si="40"/>
        <v>521.98232096983293</v>
      </c>
      <c r="G43" s="234">
        <f t="shared" si="40"/>
        <v>534.05681601850711</v>
      </c>
      <c r="H43" s="234">
        <f t="shared" si="40"/>
        <v>552.09328871682828</v>
      </c>
      <c r="J43" s="233">
        <v>0</v>
      </c>
      <c r="K43" s="234">
        <f>J43*K$1</f>
        <v>0</v>
      </c>
      <c r="L43" s="234">
        <f t="shared" ref="L43:O43" si="41">K43*L$1</f>
        <v>0</v>
      </c>
      <c r="M43" s="234">
        <f t="shared" si="41"/>
        <v>0</v>
      </c>
      <c r="N43" s="234">
        <f t="shared" si="41"/>
        <v>0</v>
      </c>
      <c r="O43" s="234">
        <f t="shared" si="41"/>
        <v>0</v>
      </c>
    </row>
    <row r="44" spans="2:15" x14ac:dyDescent="0.25">
      <c r="B44" s="232" t="s">
        <v>170</v>
      </c>
      <c r="C44" s="233">
        <f>'Proposed price'!$I$41</f>
        <v>0</v>
      </c>
      <c r="D44" s="234">
        <f>C44</f>
        <v>0</v>
      </c>
      <c r="E44" s="234">
        <f t="shared" ref="E44:H44" si="42">D44</f>
        <v>0</v>
      </c>
      <c r="F44" s="234">
        <f t="shared" si="42"/>
        <v>0</v>
      </c>
      <c r="G44" s="234">
        <f t="shared" si="42"/>
        <v>0</v>
      </c>
      <c r="H44" s="234">
        <f t="shared" si="42"/>
        <v>0</v>
      </c>
      <c r="J44" s="233">
        <v>0</v>
      </c>
      <c r="K44" s="234">
        <f>J44</f>
        <v>0</v>
      </c>
      <c r="L44" s="234">
        <f t="shared" ref="L44:O45" si="43">K44</f>
        <v>0</v>
      </c>
      <c r="M44" s="234">
        <f t="shared" si="43"/>
        <v>0</v>
      </c>
      <c r="N44" s="234">
        <f t="shared" si="43"/>
        <v>0</v>
      </c>
      <c r="O44" s="234">
        <f t="shared" si="43"/>
        <v>0</v>
      </c>
    </row>
    <row r="45" spans="2:15" x14ac:dyDescent="0.25">
      <c r="B45" s="232" t="s">
        <v>171</v>
      </c>
      <c r="C45" s="233">
        <f>'Proposed price'!$J$41</f>
        <v>0</v>
      </c>
      <c r="D45" s="234">
        <f>C45</f>
        <v>0</v>
      </c>
      <c r="E45" s="234">
        <f t="shared" ref="E45:H45" si="44">D45</f>
        <v>0</v>
      </c>
      <c r="F45" s="234">
        <f t="shared" si="44"/>
        <v>0</v>
      </c>
      <c r="G45" s="234">
        <f t="shared" si="44"/>
        <v>0</v>
      </c>
      <c r="H45" s="234">
        <f t="shared" si="44"/>
        <v>0</v>
      </c>
      <c r="J45" s="233">
        <v>0</v>
      </c>
      <c r="K45" s="234">
        <f>J45</f>
        <v>0</v>
      </c>
      <c r="L45" s="234">
        <f t="shared" si="43"/>
        <v>0</v>
      </c>
      <c r="M45" s="234">
        <f t="shared" si="43"/>
        <v>0</v>
      </c>
      <c r="N45" s="234">
        <f t="shared" si="43"/>
        <v>0</v>
      </c>
      <c r="O45" s="234">
        <f t="shared" si="43"/>
        <v>0</v>
      </c>
    </row>
    <row r="46" spans="2:15" x14ac:dyDescent="0.25">
      <c r="B46" s="235" t="s">
        <v>192</v>
      </c>
      <c r="C46" s="236">
        <f>'Proposed price'!M41</f>
        <v>516.30298810072497</v>
      </c>
      <c r="D46" s="221">
        <f>SUM(D43:D45)</f>
        <v>516.30298810072497</v>
      </c>
      <c r="E46" s="221">
        <f t="shared" ref="E46:H46" si="45">SUM(E43:E45)</f>
        <v>516.30298810072497</v>
      </c>
      <c r="F46" s="221">
        <f t="shared" si="45"/>
        <v>521.98232096983293</v>
      </c>
      <c r="G46" s="221">
        <f t="shared" si="45"/>
        <v>534.05681601850711</v>
      </c>
      <c r="H46" s="221">
        <f t="shared" si="45"/>
        <v>552.09328871682828</v>
      </c>
      <c r="J46" s="236">
        <v>0</v>
      </c>
      <c r="K46" s="221">
        <f>SUM(K43:K45)</f>
        <v>0</v>
      </c>
      <c r="L46" s="221">
        <f t="shared" ref="L46:O46" si="46">SUM(L43:L45)</f>
        <v>0</v>
      </c>
      <c r="M46" s="221">
        <f t="shared" si="46"/>
        <v>0</v>
      </c>
      <c r="N46" s="221">
        <f t="shared" si="46"/>
        <v>0</v>
      </c>
      <c r="O46" s="221">
        <f t="shared" si="46"/>
        <v>0</v>
      </c>
    </row>
    <row r="47" spans="2:15" x14ac:dyDescent="0.25">
      <c r="B47" s="232" t="s">
        <v>175</v>
      </c>
      <c r="C47" s="233">
        <f>'Proposed price'!N41</f>
        <v>240.55930176174894</v>
      </c>
      <c r="D47" s="234">
        <f>D46*D$3</f>
        <v>240.55930176174894</v>
      </c>
      <c r="E47" s="234">
        <f t="shared" ref="E47:H47" si="47">E46*E$3</f>
        <v>240.55930176174894</v>
      </c>
      <c r="F47" s="234">
        <f t="shared" si="47"/>
        <v>243.20545408112818</v>
      </c>
      <c r="G47" s="234">
        <f t="shared" si="47"/>
        <v>248.83128264493283</v>
      </c>
      <c r="H47" s="234">
        <f t="shared" si="47"/>
        <v>257.23495525297619</v>
      </c>
      <c r="J47" s="233">
        <v>0</v>
      </c>
      <c r="K47" s="234">
        <f>K46*K$3</f>
        <v>0</v>
      </c>
      <c r="L47" s="234">
        <f t="shared" ref="L47:O47" si="48">L46*L$3</f>
        <v>0</v>
      </c>
      <c r="M47" s="234">
        <f t="shared" si="48"/>
        <v>0</v>
      </c>
      <c r="N47" s="234">
        <f t="shared" si="48"/>
        <v>0</v>
      </c>
      <c r="O47" s="234">
        <f t="shared" si="48"/>
        <v>0</v>
      </c>
    </row>
    <row r="48" spans="2:15" x14ac:dyDescent="0.25">
      <c r="B48" s="232" t="s">
        <v>176</v>
      </c>
      <c r="C48" s="233">
        <f>'Proposed price'!O41</f>
        <v>82.80342642149057</v>
      </c>
      <c r="D48" s="234">
        <f>D46*D$4</f>
        <v>82.803426421490585</v>
      </c>
      <c r="E48" s="234">
        <f t="shared" ref="E48:H48" si="49">E46*E$4</f>
        <v>82.803426421490585</v>
      </c>
      <c r="F48" s="234">
        <f t="shared" si="49"/>
        <v>83.714264112126969</v>
      </c>
      <c r="G48" s="234">
        <f t="shared" si="49"/>
        <v>85.650742469568698</v>
      </c>
      <c r="H48" s="234">
        <f t="shared" si="49"/>
        <v>88.54338840499625</v>
      </c>
      <c r="J48" s="233">
        <v>0</v>
      </c>
      <c r="K48" s="234">
        <f>K46*K$4</f>
        <v>0</v>
      </c>
      <c r="L48" s="234">
        <f t="shared" ref="L48:O48" si="50">L46*L$4</f>
        <v>0</v>
      </c>
      <c r="M48" s="234">
        <f t="shared" si="50"/>
        <v>0</v>
      </c>
      <c r="N48" s="234">
        <f t="shared" si="50"/>
        <v>0</v>
      </c>
      <c r="O48" s="234">
        <f t="shared" si="50"/>
        <v>0</v>
      </c>
    </row>
    <row r="49" spans="2:15" x14ac:dyDescent="0.25">
      <c r="B49" s="232" t="s">
        <v>177</v>
      </c>
      <c r="C49" s="233">
        <f>'Proposed price'!P41</f>
        <v>53.251599726729026</v>
      </c>
      <c r="D49" s="234">
        <f>SUM(D46:D48)*D$5</f>
        <v>53.251599726729033</v>
      </c>
      <c r="E49" s="234">
        <f t="shared" ref="E49:H49" si="51">SUM(E46:E48)*E$5</f>
        <v>53.251599726729033</v>
      </c>
      <c r="F49" s="234">
        <f t="shared" si="51"/>
        <v>53.837367323723051</v>
      </c>
      <c r="G49" s="234">
        <f t="shared" si="51"/>
        <v>55.082733304655413</v>
      </c>
      <c r="H49" s="234">
        <f t="shared" si="51"/>
        <v>56.943018925209863</v>
      </c>
      <c r="J49" s="233">
        <v>0</v>
      </c>
      <c r="K49" s="234">
        <f>SUM(K46:K48)*K$5</f>
        <v>0</v>
      </c>
      <c r="L49" s="234">
        <f t="shared" ref="L49:O49" si="52">SUM(L46:L48)*L$5</f>
        <v>0</v>
      </c>
      <c r="M49" s="234">
        <f t="shared" si="52"/>
        <v>0</v>
      </c>
      <c r="N49" s="234">
        <f t="shared" si="52"/>
        <v>0</v>
      </c>
      <c r="O49" s="234">
        <f t="shared" si="52"/>
        <v>0</v>
      </c>
    </row>
    <row r="50" spans="2:15" x14ac:dyDescent="0.25">
      <c r="B50" s="237" t="s">
        <v>197</v>
      </c>
      <c r="C50" s="238">
        <f>'Proposed price'!Q41</f>
        <v>892.91731601069364</v>
      </c>
      <c r="D50" s="239">
        <f>SUM(D46:D49)</f>
        <v>892.91731601069364</v>
      </c>
      <c r="E50" s="239">
        <f t="shared" ref="E50:H50" si="53">SUM(E46:E49)</f>
        <v>892.91731601069364</v>
      </c>
      <c r="F50" s="239">
        <f t="shared" si="53"/>
        <v>902.73940648681116</v>
      </c>
      <c r="G50" s="239">
        <f t="shared" si="53"/>
        <v>923.62157443766409</v>
      </c>
      <c r="H50" s="239">
        <f t="shared" si="53"/>
        <v>954.81465130001061</v>
      </c>
      <c r="J50" s="238">
        <v>0</v>
      </c>
      <c r="K50" s="239">
        <f>SUM(K46:K49)</f>
        <v>0</v>
      </c>
      <c r="L50" s="239">
        <f t="shared" ref="L50:O50" si="54">SUM(L46:L49)</f>
        <v>0</v>
      </c>
      <c r="M50" s="239">
        <f t="shared" si="54"/>
        <v>0</v>
      </c>
      <c r="N50" s="239">
        <f t="shared" si="54"/>
        <v>0</v>
      </c>
      <c r="O50" s="239">
        <f t="shared" si="54"/>
        <v>0</v>
      </c>
    </row>
    <row r="51" spans="2:15" x14ac:dyDescent="0.25">
      <c r="B51" s="240" t="s">
        <v>198</v>
      </c>
      <c r="C51" s="234"/>
      <c r="D51" s="241">
        <f>'Forecast Revenue - Costs'!D24</f>
        <v>125</v>
      </c>
      <c r="E51" s="241">
        <f>'Forecast Revenue - Costs'!E24</f>
        <v>125</v>
      </c>
      <c r="F51" s="241">
        <f>'Forecast Revenue - Costs'!F24</f>
        <v>125</v>
      </c>
      <c r="G51" s="241">
        <f>'Forecast Revenue - Costs'!G24</f>
        <v>125</v>
      </c>
      <c r="H51" s="241">
        <f>'Forecast Revenue - Costs'!H24</f>
        <v>125</v>
      </c>
      <c r="J51" s="234"/>
      <c r="K51" s="241"/>
      <c r="L51" s="241"/>
      <c r="M51" s="241"/>
      <c r="N51" s="241"/>
      <c r="O51" s="241"/>
    </row>
    <row r="52" spans="2:15" x14ac:dyDescent="0.25">
      <c r="B52" s="225" t="s">
        <v>199</v>
      </c>
      <c r="C52" s="223"/>
      <c r="D52" s="224">
        <f>D50*D51</f>
        <v>111614.66450133671</v>
      </c>
      <c r="E52" s="224">
        <f t="shared" ref="E52:H52" si="55">E50*E51</f>
        <v>111614.66450133671</v>
      </c>
      <c r="F52" s="224">
        <f t="shared" si="55"/>
        <v>112842.42581085139</v>
      </c>
      <c r="G52" s="224">
        <f t="shared" si="55"/>
        <v>115452.69680470802</v>
      </c>
      <c r="H52" s="224">
        <f t="shared" si="55"/>
        <v>119351.83141250133</v>
      </c>
      <c r="J52" s="223"/>
      <c r="K52" s="224"/>
      <c r="L52" s="224"/>
      <c r="M52" s="224"/>
      <c r="N52" s="224"/>
      <c r="O52" s="224"/>
    </row>
    <row r="54" spans="2:15" x14ac:dyDescent="0.25">
      <c r="B54" s="230" t="s">
        <v>143</v>
      </c>
      <c r="C54" s="231"/>
      <c r="D54" s="288" t="s">
        <v>196</v>
      </c>
      <c r="E54" s="289"/>
      <c r="F54" s="289"/>
      <c r="G54" s="289"/>
      <c r="H54" s="289"/>
      <c r="J54" s="231"/>
      <c r="K54" s="288" t="s">
        <v>196</v>
      </c>
      <c r="L54" s="289"/>
      <c r="M54" s="289"/>
      <c r="N54" s="289"/>
      <c r="O54" s="289"/>
    </row>
    <row r="55" spans="2:15" x14ac:dyDescent="0.25">
      <c r="B55" s="232" t="s">
        <v>169</v>
      </c>
      <c r="C55" s="233">
        <f>'Proposed price'!H54</f>
        <v>619.56358572086992</v>
      </c>
      <c r="D55" s="234">
        <f>C55*D$1</f>
        <v>619.56358572086992</v>
      </c>
      <c r="E55" s="234">
        <f t="shared" ref="E55:H55" si="56">D55*E$1</f>
        <v>619.56358572086992</v>
      </c>
      <c r="F55" s="234">
        <f t="shared" si="56"/>
        <v>626.37878516379942</v>
      </c>
      <c r="G55" s="234">
        <f t="shared" si="56"/>
        <v>640.86817922220837</v>
      </c>
      <c r="H55" s="234">
        <f t="shared" si="56"/>
        <v>662.51194646019371</v>
      </c>
      <c r="J55" s="233">
        <v>0</v>
      </c>
      <c r="K55" s="234">
        <f>J55*K$1</f>
        <v>0</v>
      </c>
      <c r="L55" s="234">
        <f t="shared" ref="L55:O55" si="57">K55*L$1</f>
        <v>0</v>
      </c>
      <c r="M55" s="234">
        <f t="shared" si="57"/>
        <v>0</v>
      </c>
      <c r="N55" s="234">
        <f t="shared" si="57"/>
        <v>0</v>
      </c>
      <c r="O55" s="234">
        <f t="shared" si="57"/>
        <v>0</v>
      </c>
    </row>
    <row r="56" spans="2:15" x14ac:dyDescent="0.25">
      <c r="B56" s="232" t="s">
        <v>170</v>
      </c>
      <c r="C56" s="233">
        <f>'Proposed price'!I54</f>
        <v>0</v>
      </c>
      <c r="D56" s="234">
        <f>C56</f>
        <v>0</v>
      </c>
      <c r="E56" s="234">
        <f t="shared" ref="E56:H56" si="58">D56</f>
        <v>0</v>
      </c>
      <c r="F56" s="234">
        <f t="shared" si="58"/>
        <v>0</v>
      </c>
      <c r="G56" s="234">
        <f t="shared" si="58"/>
        <v>0</v>
      </c>
      <c r="H56" s="234">
        <f t="shared" si="58"/>
        <v>0</v>
      </c>
      <c r="J56" s="233">
        <v>0</v>
      </c>
      <c r="K56" s="234">
        <f>J56</f>
        <v>0</v>
      </c>
      <c r="L56" s="234">
        <f t="shared" ref="L56:O57" si="59">K56</f>
        <v>0</v>
      </c>
      <c r="M56" s="234">
        <f t="shared" si="59"/>
        <v>0</v>
      </c>
      <c r="N56" s="234">
        <f t="shared" si="59"/>
        <v>0</v>
      </c>
      <c r="O56" s="234">
        <f t="shared" si="59"/>
        <v>0</v>
      </c>
    </row>
    <row r="57" spans="2:15" x14ac:dyDescent="0.25">
      <c r="B57" s="232" t="s">
        <v>171</v>
      </c>
      <c r="C57" s="233">
        <f>'Proposed price'!J54</f>
        <v>0</v>
      </c>
      <c r="D57" s="234">
        <f>C57</f>
        <v>0</v>
      </c>
      <c r="E57" s="234">
        <f t="shared" ref="E57:H57" si="60">D57</f>
        <v>0</v>
      </c>
      <c r="F57" s="234">
        <f t="shared" si="60"/>
        <v>0</v>
      </c>
      <c r="G57" s="234">
        <f t="shared" si="60"/>
        <v>0</v>
      </c>
      <c r="H57" s="234">
        <f t="shared" si="60"/>
        <v>0</v>
      </c>
      <c r="J57" s="233">
        <v>0</v>
      </c>
      <c r="K57" s="234">
        <f>J57</f>
        <v>0</v>
      </c>
      <c r="L57" s="234">
        <f t="shared" si="59"/>
        <v>0</v>
      </c>
      <c r="M57" s="234">
        <f t="shared" si="59"/>
        <v>0</v>
      </c>
      <c r="N57" s="234">
        <f t="shared" si="59"/>
        <v>0</v>
      </c>
      <c r="O57" s="234">
        <f t="shared" si="59"/>
        <v>0</v>
      </c>
    </row>
    <row r="58" spans="2:15" x14ac:dyDescent="0.25">
      <c r="B58" s="235" t="s">
        <v>192</v>
      </c>
      <c r="C58" s="236">
        <f>'Proposed price'!M54</f>
        <v>619.56358572086992</v>
      </c>
      <c r="D58" s="221">
        <f>SUM(D55:D57)</f>
        <v>619.56358572086992</v>
      </c>
      <c r="E58" s="221">
        <f t="shared" ref="E58:H58" si="61">SUM(E55:E57)</f>
        <v>619.56358572086992</v>
      </c>
      <c r="F58" s="221">
        <f t="shared" si="61"/>
        <v>626.37878516379942</v>
      </c>
      <c r="G58" s="221">
        <f t="shared" si="61"/>
        <v>640.86817922220837</v>
      </c>
      <c r="H58" s="221">
        <f t="shared" si="61"/>
        <v>662.51194646019371</v>
      </c>
      <c r="J58" s="236">
        <v>0</v>
      </c>
      <c r="K58" s="221">
        <f>SUM(K55:K57)</f>
        <v>0</v>
      </c>
      <c r="L58" s="221">
        <f t="shared" ref="L58:O58" si="62">SUM(L55:L57)</f>
        <v>0</v>
      </c>
      <c r="M58" s="221">
        <f t="shared" si="62"/>
        <v>0</v>
      </c>
      <c r="N58" s="221">
        <f t="shared" si="62"/>
        <v>0</v>
      </c>
      <c r="O58" s="221">
        <f t="shared" si="62"/>
        <v>0</v>
      </c>
    </row>
    <row r="59" spans="2:15" x14ac:dyDescent="0.25">
      <c r="B59" s="232" t="s">
        <v>175</v>
      </c>
      <c r="C59" s="233">
        <f>'Proposed price'!N54</f>
        <v>288.67116211409871</v>
      </c>
      <c r="D59" s="234">
        <f>D58*D$3</f>
        <v>288.67116211409871</v>
      </c>
      <c r="E59" s="234">
        <f t="shared" ref="E59:H59" si="63">E58*E$3</f>
        <v>288.67116211409871</v>
      </c>
      <c r="F59" s="234">
        <f t="shared" si="63"/>
        <v>291.84654489735374</v>
      </c>
      <c r="G59" s="234">
        <f t="shared" si="63"/>
        <v>298.5975391739193</v>
      </c>
      <c r="H59" s="234">
        <f t="shared" si="63"/>
        <v>308.68194630357129</v>
      </c>
      <c r="J59" s="233">
        <v>0</v>
      </c>
      <c r="K59" s="234">
        <f>K58*K$3</f>
        <v>0</v>
      </c>
      <c r="L59" s="234">
        <f t="shared" ref="L59:O59" si="64">L58*L$3</f>
        <v>0</v>
      </c>
      <c r="M59" s="234">
        <f t="shared" si="64"/>
        <v>0</v>
      </c>
      <c r="N59" s="234">
        <f t="shared" si="64"/>
        <v>0</v>
      </c>
      <c r="O59" s="234">
        <f t="shared" si="64"/>
        <v>0</v>
      </c>
    </row>
    <row r="60" spans="2:15" x14ac:dyDescent="0.25">
      <c r="B60" s="232" t="s">
        <v>176</v>
      </c>
      <c r="C60" s="233">
        <f>'Proposed price'!O54</f>
        <v>99.364111705788702</v>
      </c>
      <c r="D60" s="234">
        <f>D58*D$4</f>
        <v>99.364111705788687</v>
      </c>
      <c r="E60" s="234">
        <f t="shared" ref="E60:H60" si="65">E58*E$4</f>
        <v>99.364111705788687</v>
      </c>
      <c r="F60" s="234">
        <f t="shared" si="65"/>
        <v>100.45711693455236</v>
      </c>
      <c r="G60" s="234">
        <f t="shared" si="65"/>
        <v>102.78089096348241</v>
      </c>
      <c r="H60" s="234">
        <f t="shared" si="65"/>
        <v>106.25206608599547</v>
      </c>
      <c r="J60" s="233">
        <v>0</v>
      </c>
      <c r="K60" s="234">
        <f>K58*K$4</f>
        <v>0</v>
      </c>
      <c r="L60" s="234">
        <f t="shared" ref="L60:O60" si="66">L58*L$4</f>
        <v>0</v>
      </c>
      <c r="M60" s="234">
        <f t="shared" si="66"/>
        <v>0</v>
      </c>
      <c r="N60" s="234">
        <f t="shared" si="66"/>
        <v>0</v>
      </c>
      <c r="O60" s="234">
        <f t="shared" si="66"/>
        <v>0</v>
      </c>
    </row>
    <row r="61" spans="2:15" x14ac:dyDescent="0.25">
      <c r="B61" s="232" t="s">
        <v>177</v>
      </c>
      <c r="C61" s="233">
        <f>'Proposed price'!P54</f>
        <v>63.90191967207484</v>
      </c>
      <c r="D61" s="234">
        <f>SUM(D58:D60)*D$5</f>
        <v>63.901919672074833</v>
      </c>
      <c r="E61" s="234">
        <f t="shared" ref="E61:H61" si="67">SUM(E58:E60)*E$5</f>
        <v>63.901919672074833</v>
      </c>
      <c r="F61" s="234">
        <f t="shared" si="67"/>
        <v>64.604840788467641</v>
      </c>
      <c r="G61" s="234">
        <f t="shared" si="67"/>
        <v>66.099279965586462</v>
      </c>
      <c r="H61" s="234">
        <f t="shared" si="67"/>
        <v>68.331622710251807</v>
      </c>
      <c r="J61" s="233">
        <v>0</v>
      </c>
      <c r="K61" s="234">
        <f>SUM(K58:K60)*K$5</f>
        <v>0</v>
      </c>
      <c r="L61" s="234">
        <f t="shared" ref="L61:O61" si="68">SUM(L58:L60)*L$5</f>
        <v>0</v>
      </c>
      <c r="M61" s="234">
        <f t="shared" si="68"/>
        <v>0</v>
      </c>
      <c r="N61" s="234">
        <f t="shared" si="68"/>
        <v>0</v>
      </c>
      <c r="O61" s="234">
        <f t="shared" si="68"/>
        <v>0</v>
      </c>
    </row>
    <row r="62" spans="2:15" x14ac:dyDescent="0.25">
      <c r="B62" s="237" t="s">
        <v>197</v>
      </c>
      <c r="C62" s="238">
        <f>'Proposed price'!Q54</f>
        <v>1071.5007792128324</v>
      </c>
      <c r="D62" s="239">
        <f>SUM(D58:D61)</f>
        <v>1071.5007792128322</v>
      </c>
      <c r="E62" s="239">
        <f t="shared" ref="E62:H62" si="69">SUM(E58:E61)</f>
        <v>1071.5007792128322</v>
      </c>
      <c r="F62" s="239">
        <f t="shared" si="69"/>
        <v>1083.2872877841733</v>
      </c>
      <c r="G62" s="239">
        <f t="shared" si="69"/>
        <v>1108.3458893251964</v>
      </c>
      <c r="H62" s="239">
        <f t="shared" si="69"/>
        <v>1145.7775815600123</v>
      </c>
      <c r="J62" s="238">
        <v>0</v>
      </c>
      <c r="K62" s="239">
        <f>SUM(K58:K61)</f>
        <v>0</v>
      </c>
      <c r="L62" s="239">
        <f t="shared" ref="L62:O62" si="70">SUM(L58:L61)</f>
        <v>0</v>
      </c>
      <c r="M62" s="239">
        <f t="shared" si="70"/>
        <v>0</v>
      </c>
      <c r="N62" s="239">
        <f t="shared" si="70"/>
        <v>0</v>
      </c>
      <c r="O62" s="239">
        <f t="shared" si="70"/>
        <v>0</v>
      </c>
    </row>
    <row r="63" spans="2:15" x14ac:dyDescent="0.25">
      <c r="B63" s="240" t="s">
        <v>198</v>
      </c>
      <c r="C63" s="234"/>
      <c r="D63" s="241">
        <f>'Forecast Revenue - Costs'!D25</f>
        <v>30</v>
      </c>
      <c r="E63" s="241">
        <f>'Forecast Revenue - Costs'!E25</f>
        <v>30</v>
      </c>
      <c r="F63" s="241">
        <f>'Forecast Revenue - Costs'!F25</f>
        <v>30</v>
      </c>
      <c r="G63" s="241">
        <f>'Forecast Revenue - Costs'!G25</f>
        <v>30</v>
      </c>
      <c r="H63" s="241">
        <f>'Forecast Revenue - Costs'!H25</f>
        <v>30</v>
      </c>
      <c r="J63" s="234"/>
      <c r="K63" s="241"/>
      <c r="L63" s="241"/>
      <c r="M63" s="241"/>
      <c r="N63" s="241"/>
      <c r="O63" s="241"/>
    </row>
    <row r="64" spans="2:15" x14ac:dyDescent="0.25">
      <c r="B64" s="225" t="s">
        <v>199</v>
      </c>
      <c r="C64" s="223"/>
      <c r="D64" s="224">
        <f>D62*D63</f>
        <v>32145.023376384965</v>
      </c>
      <c r="E64" s="224">
        <f t="shared" ref="E64:H64" si="71">E62*E63</f>
        <v>32145.023376384965</v>
      </c>
      <c r="F64" s="224">
        <f t="shared" si="71"/>
        <v>32498.618633525199</v>
      </c>
      <c r="G64" s="224">
        <f t="shared" si="71"/>
        <v>33250.376679755893</v>
      </c>
      <c r="H64" s="224">
        <f t="shared" si="71"/>
        <v>34373.327446800373</v>
      </c>
      <c r="J64" s="223"/>
      <c r="K64" s="224"/>
      <c r="L64" s="224"/>
      <c r="M64" s="224"/>
      <c r="N64" s="224"/>
      <c r="O64" s="224"/>
    </row>
    <row r="66" spans="2:15" x14ac:dyDescent="0.25">
      <c r="B66" s="230" t="s">
        <v>203</v>
      </c>
      <c r="C66" s="231"/>
      <c r="D66" s="288" t="s">
        <v>196</v>
      </c>
      <c r="E66" s="289"/>
      <c r="F66" s="289"/>
      <c r="G66" s="289"/>
      <c r="H66" s="289"/>
      <c r="J66" s="231"/>
      <c r="K66" s="288" t="s">
        <v>196</v>
      </c>
      <c r="L66" s="289"/>
      <c r="M66" s="289"/>
      <c r="N66" s="289"/>
      <c r="O66" s="289"/>
    </row>
    <row r="67" spans="2:15" x14ac:dyDescent="0.25">
      <c r="B67" s="232" t="s">
        <v>169</v>
      </c>
      <c r="C67" s="233">
        <f>'Proposed price'!Y15</f>
        <v>206.52119524028996</v>
      </c>
      <c r="D67" s="234">
        <f>C67*D$1</f>
        <v>206.52119524028996</v>
      </c>
      <c r="E67" s="234">
        <f t="shared" ref="E67:H67" si="72">D67*E$1</f>
        <v>206.52119524028996</v>
      </c>
      <c r="F67" s="234">
        <f t="shared" si="72"/>
        <v>208.79292838793313</v>
      </c>
      <c r="G67" s="234">
        <f t="shared" si="72"/>
        <v>213.62272640740278</v>
      </c>
      <c r="H67" s="234">
        <f t="shared" si="72"/>
        <v>220.83731548673123</v>
      </c>
      <c r="J67" s="233">
        <v>0</v>
      </c>
      <c r="K67" s="234">
        <f>J67*K$1</f>
        <v>0</v>
      </c>
      <c r="L67" s="234">
        <f t="shared" ref="L67:O67" si="73">K67*L$1</f>
        <v>0</v>
      </c>
      <c r="M67" s="234">
        <f t="shared" si="73"/>
        <v>0</v>
      </c>
      <c r="N67" s="234">
        <f t="shared" si="73"/>
        <v>0</v>
      </c>
      <c r="O67" s="234">
        <f t="shared" si="73"/>
        <v>0</v>
      </c>
    </row>
    <row r="68" spans="2:15" x14ac:dyDescent="0.25">
      <c r="B68" s="232" t="s">
        <v>170</v>
      </c>
      <c r="C68" s="233">
        <f>'Proposed price'!Z15</f>
        <v>0</v>
      </c>
      <c r="D68" s="234">
        <f>C68</f>
        <v>0</v>
      </c>
      <c r="E68" s="234">
        <f t="shared" ref="E68:H68" si="74">D68</f>
        <v>0</v>
      </c>
      <c r="F68" s="234">
        <f t="shared" si="74"/>
        <v>0</v>
      </c>
      <c r="G68" s="234">
        <f t="shared" si="74"/>
        <v>0</v>
      </c>
      <c r="H68" s="234">
        <f t="shared" si="74"/>
        <v>0</v>
      </c>
      <c r="J68" s="233">
        <v>0</v>
      </c>
      <c r="K68" s="234">
        <f>J68</f>
        <v>0</v>
      </c>
      <c r="L68" s="234">
        <f t="shared" ref="L68:O69" si="75">K68</f>
        <v>0</v>
      </c>
      <c r="M68" s="234">
        <f t="shared" si="75"/>
        <v>0</v>
      </c>
      <c r="N68" s="234">
        <f t="shared" si="75"/>
        <v>0</v>
      </c>
      <c r="O68" s="234">
        <f t="shared" si="75"/>
        <v>0</v>
      </c>
    </row>
    <row r="69" spans="2:15" x14ac:dyDescent="0.25">
      <c r="B69" s="232" t="s">
        <v>171</v>
      </c>
      <c r="C69" s="233">
        <f>'Proposed price'!AA15</f>
        <v>0</v>
      </c>
      <c r="D69" s="234">
        <f>C69</f>
        <v>0</v>
      </c>
      <c r="E69" s="234">
        <f t="shared" ref="E69:H69" si="76">D69</f>
        <v>0</v>
      </c>
      <c r="F69" s="234">
        <f t="shared" si="76"/>
        <v>0</v>
      </c>
      <c r="G69" s="234">
        <f t="shared" si="76"/>
        <v>0</v>
      </c>
      <c r="H69" s="234">
        <f t="shared" si="76"/>
        <v>0</v>
      </c>
      <c r="J69" s="233">
        <v>0</v>
      </c>
      <c r="K69" s="234">
        <f>J69</f>
        <v>0</v>
      </c>
      <c r="L69" s="234">
        <f t="shared" si="75"/>
        <v>0</v>
      </c>
      <c r="M69" s="234">
        <f t="shared" si="75"/>
        <v>0</v>
      </c>
      <c r="N69" s="234">
        <f t="shared" si="75"/>
        <v>0</v>
      </c>
      <c r="O69" s="234">
        <f t="shared" si="75"/>
        <v>0</v>
      </c>
    </row>
    <row r="70" spans="2:15" x14ac:dyDescent="0.25">
      <c r="B70" s="235" t="s">
        <v>192</v>
      </c>
      <c r="C70" s="236">
        <f>'Proposed price'!AD15</f>
        <v>206.52119524028996</v>
      </c>
      <c r="D70" s="221">
        <f>SUM(D67:D69)</f>
        <v>206.52119524028996</v>
      </c>
      <c r="E70" s="221">
        <f t="shared" ref="E70:H70" si="77">SUM(E67:E69)</f>
        <v>206.52119524028996</v>
      </c>
      <c r="F70" s="221">
        <f t="shared" si="77"/>
        <v>208.79292838793313</v>
      </c>
      <c r="G70" s="221">
        <f t="shared" si="77"/>
        <v>213.62272640740278</v>
      </c>
      <c r="H70" s="221">
        <f t="shared" si="77"/>
        <v>220.83731548673123</v>
      </c>
      <c r="J70" s="236">
        <v>0</v>
      </c>
      <c r="K70" s="221">
        <f>SUM(K67:K69)</f>
        <v>0</v>
      </c>
      <c r="L70" s="221">
        <f t="shared" ref="L70:O70" si="78">SUM(L67:L69)</f>
        <v>0</v>
      </c>
      <c r="M70" s="221">
        <f t="shared" si="78"/>
        <v>0</v>
      </c>
      <c r="N70" s="221">
        <f t="shared" si="78"/>
        <v>0</v>
      </c>
      <c r="O70" s="221">
        <f t="shared" si="78"/>
        <v>0</v>
      </c>
    </row>
    <row r="71" spans="2:15" x14ac:dyDescent="0.25">
      <c r="B71" s="232" t="s">
        <v>175</v>
      </c>
      <c r="C71" s="233">
        <f>'Proposed price'!AE15</f>
        <v>96.223720704699559</v>
      </c>
      <c r="D71" s="234">
        <f>D70*D$3</f>
        <v>96.223720704699559</v>
      </c>
      <c r="E71" s="234">
        <f t="shared" ref="E71:H71" si="79">E70*E$3</f>
        <v>96.223720704699559</v>
      </c>
      <c r="F71" s="234">
        <f t="shared" si="79"/>
        <v>97.282181632451255</v>
      </c>
      <c r="G71" s="234">
        <f t="shared" si="79"/>
        <v>99.532513057973105</v>
      </c>
      <c r="H71" s="234">
        <f t="shared" si="79"/>
        <v>102.89398210119043</v>
      </c>
      <c r="J71" s="233">
        <v>0</v>
      </c>
      <c r="K71" s="234">
        <f>K70*K$3</f>
        <v>0</v>
      </c>
      <c r="L71" s="234">
        <f t="shared" ref="L71:O71" si="80">L70*L$3</f>
        <v>0</v>
      </c>
      <c r="M71" s="234">
        <f t="shared" si="80"/>
        <v>0</v>
      </c>
      <c r="N71" s="234">
        <f t="shared" si="80"/>
        <v>0</v>
      </c>
      <c r="O71" s="234">
        <f t="shared" si="80"/>
        <v>0</v>
      </c>
    </row>
    <row r="72" spans="2:15" x14ac:dyDescent="0.25">
      <c r="B72" s="232" t="s">
        <v>176</v>
      </c>
      <c r="C72" s="233">
        <f>'Proposed price'!AF15</f>
        <v>33.121370568596234</v>
      </c>
      <c r="D72" s="234">
        <f>D70*D$4</f>
        <v>33.121370568596227</v>
      </c>
      <c r="E72" s="234">
        <f t="shared" ref="E72:H72" si="81">E70*E$4</f>
        <v>33.121370568596227</v>
      </c>
      <c r="F72" s="234">
        <f t="shared" si="81"/>
        <v>33.485705644850782</v>
      </c>
      <c r="G72" s="234">
        <f t="shared" si="81"/>
        <v>34.260296987827466</v>
      </c>
      <c r="H72" s="234">
        <f t="shared" si="81"/>
        <v>35.417355361998489</v>
      </c>
      <c r="J72" s="233">
        <v>0</v>
      </c>
      <c r="K72" s="234">
        <f>K70*K$4</f>
        <v>0</v>
      </c>
      <c r="L72" s="234">
        <f t="shared" ref="L72:O72" si="82">L70*L$4</f>
        <v>0</v>
      </c>
      <c r="M72" s="234">
        <f t="shared" si="82"/>
        <v>0</v>
      </c>
      <c r="N72" s="234">
        <f t="shared" si="82"/>
        <v>0</v>
      </c>
      <c r="O72" s="234">
        <f t="shared" si="82"/>
        <v>0</v>
      </c>
    </row>
    <row r="73" spans="2:15" x14ac:dyDescent="0.25">
      <c r="B73" s="232" t="s">
        <v>177</v>
      </c>
      <c r="C73" s="233">
        <f>'Proposed price'!AG15</f>
        <v>21.300639890691613</v>
      </c>
      <c r="D73" s="234">
        <f>SUM(D70:D72)*D$5</f>
        <v>21.30063989069161</v>
      </c>
      <c r="E73" s="234">
        <f t="shared" ref="E73:H73" si="83">SUM(E70:E72)*E$5</f>
        <v>21.30063989069161</v>
      </c>
      <c r="F73" s="234">
        <f t="shared" si="83"/>
        <v>21.534946929489216</v>
      </c>
      <c r="G73" s="234">
        <f t="shared" si="83"/>
        <v>22.033093321862157</v>
      </c>
      <c r="H73" s="234">
        <f t="shared" si="83"/>
        <v>22.777207570083934</v>
      </c>
      <c r="J73" s="233">
        <v>0</v>
      </c>
      <c r="K73" s="234">
        <f>SUM(K70:K72)*K$5</f>
        <v>0</v>
      </c>
      <c r="L73" s="234">
        <f t="shared" ref="L73:O73" si="84">SUM(L70:L72)*L$5</f>
        <v>0</v>
      </c>
      <c r="M73" s="234">
        <f t="shared" si="84"/>
        <v>0</v>
      </c>
      <c r="N73" s="234">
        <f t="shared" si="84"/>
        <v>0</v>
      </c>
      <c r="O73" s="234">
        <f t="shared" si="84"/>
        <v>0</v>
      </c>
    </row>
    <row r="74" spans="2:15" x14ac:dyDescent="0.25">
      <c r="B74" s="237" t="s">
        <v>197</v>
      </c>
      <c r="C74" s="238">
        <f>'Proposed price'!AH15</f>
        <v>357.16692640427743</v>
      </c>
      <c r="D74" s="239">
        <f>SUM(D70:D73)</f>
        <v>357.16692640427738</v>
      </c>
      <c r="E74" s="239">
        <f t="shared" ref="E74:H74" si="85">SUM(E70:E73)</f>
        <v>357.16692640427738</v>
      </c>
      <c r="F74" s="239">
        <f t="shared" si="85"/>
        <v>361.09576259472436</v>
      </c>
      <c r="G74" s="239">
        <f t="shared" si="85"/>
        <v>369.44862977506551</v>
      </c>
      <c r="H74" s="239">
        <f t="shared" si="85"/>
        <v>381.92586052000405</v>
      </c>
      <c r="J74" s="238">
        <v>0</v>
      </c>
      <c r="K74" s="239">
        <f>SUM(K70:K73)</f>
        <v>0</v>
      </c>
      <c r="L74" s="239">
        <f t="shared" ref="L74:O74" si="86">SUM(L70:L73)</f>
        <v>0</v>
      </c>
      <c r="M74" s="239">
        <f t="shared" si="86"/>
        <v>0</v>
      </c>
      <c r="N74" s="239">
        <f t="shared" si="86"/>
        <v>0</v>
      </c>
      <c r="O74" s="239">
        <f t="shared" si="86"/>
        <v>0</v>
      </c>
    </row>
    <row r="75" spans="2:15" x14ac:dyDescent="0.25">
      <c r="B75" s="240" t="s">
        <v>198</v>
      </c>
      <c r="C75" s="234"/>
      <c r="D75" s="241">
        <f>'Forecast Revenue - Costs'!D26</f>
        <v>450</v>
      </c>
      <c r="E75" s="241">
        <f>'Forecast Revenue - Costs'!E26</f>
        <v>450</v>
      </c>
      <c r="F75" s="241">
        <f>'Forecast Revenue - Costs'!F26</f>
        <v>450</v>
      </c>
      <c r="G75" s="241">
        <f>'Forecast Revenue - Costs'!G26</f>
        <v>450</v>
      </c>
      <c r="H75" s="241">
        <v>1000</v>
      </c>
      <c r="J75" s="234"/>
      <c r="K75" s="241"/>
      <c r="L75" s="241"/>
      <c r="M75" s="241"/>
      <c r="N75" s="241"/>
      <c r="O75" s="241"/>
    </row>
    <row r="76" spans="2:15" x14ac:dyDescent="0.25">
      <c r="B76" s="225" t="s">
        <v>199</v>
      </c>
      <c r="C76" s="223"/>
      <c r="D76" s="224">
        <f>D74*D75</f>
        <v>160725.11688192483</v>
      </c>
      <c r="E76" s="224">
        <f t="shared" ref="E76:H76" si="87">E74*E75</f>
        <v>160725.11688192483</v>
      </c>
      <c r="F76" s="224">
        <f t="shared" si="87"/>
        <v>162493.09316762595</v>
      </c>
      <c r="G76" s="224">
        <f t="shared" si="87"/>
        <v>166251.88339877949</v>
      </c>
      <c r="H76" s="224">
        <f t="shared" si="87"/>
        <v>381925.86052000406</v>
      </c>
      <c r="J76" s="223"/>
      <c r="K76" s="224"/>
      <c r="L76" s="224"/>
      <c r="M76" s="224"/>
      <c r="N76" s="224"/>
      <c r="O76" s="224"/>
    </row>
    <row r="78" spans="2:15" x14ac:dyDescent="0.25">
      <c r="B78" s="230" t="s">
        <v>204</v>
      </c>
      <c r="C78" s="231"/>
      <c r="D78" s="288" t="s">
        <v>196</v>
      </c>
      <c r="E78" s="289"/>
      <c r="F78" s="289"/>
      <c r="G78" s="289"/>
      <c r="H78" s="289"/>
      <c r="J78" s="231"/>
      <c r="K78" s="288" t="s">
        <v>196</v>
      </c>
      <c r="L78" s="289"/>
      <c r="M78" s="289"/>
      <c r="N78" s="289"/>
      <c r="O78" s="289"/>
    </row>
    <row r="79" spans="2:15" x14ac:dyDescent="0.25">
      <c r="B79" s="232" t="s">
        <v>169</v>
      </c>
      <c r="C79" s="233">
        <f>'Proposed price'!Y28</f>
        <v>309.78179286043496</v>
      </c>
      <c r="D79" s="234">
        <f>C79*D$1</f>
        <v>309.78179286043496</v>
      </c>
      <c r="E79" s="234">
        <f t="shared" ref="E79" si="88">D79*E$1</f>
        <v>309.78179286043496</v>
      </c>
      <c r="F79" s="234">
        <f t="shared" ref="F79" si="89">E79*F$1</f>
        <v>313.18939258189971</v>
      </c>
      <c r="G79" s="234">
        <f t="shared" ref="G79" si="90">F79*G$1</f>
        <v>320.43408961110418</v>
      </c>
      <c r="H79" s="234">
        <f t="shared" ref="H79" si="91">G79*H$1</f>
        <v>331.25597323009686</v>
      </c>
      <c r="J79" s="233">
        <v>0</v>
      </c>
      <c r="K79" s="234">
        <f>J79*K$1</f>
        <v>0</v>
      </c>
      <c r="L79" s="234">
        <f t="shared" ref="L79" si="92">K79*L$1</f>
        <v>0</v>
      </c>
      <c r="M79" s="234">
        <f t="shared" ref="M79" si="93">L79*M$1</f>
        <v>0</v>
      </c>
      <c r="N79" s="234">
        <f t="shared" ref="N79" si="94">M79*N$1</f>
        <v>0</v>
      </c>
      <c r="O79" s="234">
        <f t="shared" ref="O79" si="95">N79*O$1</f>
        <v>0</v>
      </c>
    </row>
    <row r="80" spans="2:15" x14ac:dyDescent="0.25">
      <c r="B80" s="232" t="s">
        <v>170</v>
      </c>
      <c r="C80" s="233">
        <f>'Proposed price'!Z28</f>
        <v>0</v>
      </c>
      <c r="D80" s="234">
        <f>C80</f>
        <v>0</v>
      </c>
      <c r="E80" s="234">
        <f t="shared" ref="E80:H80" si="96">D80</f>
        <v>0</v>
      </c>
      <c r="F80" s="234">
        <f t="shared" si="96"/>
        <v>0</v>
      </c>
      <c r="G80" s="234">
        <f t="shared" si="96"/>
        <v>0</v>
      </c>
      <c r="H80" s="234">
        <f t="shared" si="96"/>
        <v>0</v>
      </c>
      <c r="J80" s="233">
        <v>0</v>
      </c>
      <c r="K80" s="234">
        <f>J80</f>
        <v>0</v>
      </c>
      <c r="L80" s="234">
        <f t="shared" ref="L80:L81" si="97">K80</f>
        <v>0</v>
      </c>
      <c r="M80" s="234">
        <f t="shared" ref="M80:M81" si="98">L80</f>
        <v>0</v>
      </c>
      <c r="N80" s="234">
        <f t="shared" ref="N80:N81" si="99">M80</f>
        <v>0</v>
      </c>
      <c r="O80" s="234">
        <f t="shared" ref="O80:O81" si="100">N80</f>
        <v>0</v>
      </c>
    </row>
    <row r="81" spans="2:15" x14ac:dyDescent="0.25">
      <c r="B81" s="232" t="s">
        <v>171</v>
      </c>
      <c r="C81" s="233">
        <f>'Proposed price'!AA28</f>
        <v>0</v>
      </c>
      <c r="D81" s="234">
        <f>C81</f>
        <v>0</v>
      </c>
      <c r="E81" s="234">
        <f t="shared" ref="E81" si="101">D81</f>
        <v>0</v>
      </c>
      <c r="F81" s="234">
        <f t="shared" ref="F81" si="102">E81</f>
        <v>0</v>
      </c>
      <c r="G81" s="234">
        <f t="shared" ref="G81" si="103">F81</f>
        <v>0</v>
      </c>
      <c r="H81" s="234">
        <f t="shared" ref="H81" si="104">G81</f>
        <v>0</v>
      </c>
      <c r="J81" s="233">
        <v>0</v>
      </c>
      <c r="K81" s="234">
        <f>J81</f>
        <v>0</v>
      </c>
      <c r="L81" s="234">
        <f t="shared" si="97"/>
        <v>0</v>
      </c>
      <c r="M81" s="234">
        <f t="shared" si="98"/>
        <v>0</v>
      </c>
      <c r="N81" s="234">
        <f t="shared" si="99"/>
        <v>0</v>
      </c>
      <c r="O81" s="234">
        <f t="shared" si="100"/>
        <v>0</v>
      </c>
    </row>
    <row r="82" spans="2:15" x14ac:dyDescent="0.25">
      <c r="B82" s="235" t="s">
        <v>192</v>
      </c>
      <c r="C82" s="236">
        <f>'Proposed price'!AD28</f>
        <v>309.78179286043496</v>
      </c>
      <c r="D82" s="221">
        <f>SUM(D79:D81)</f>
        <v>309.78179286043496</v>
      </c>
      <c r="E82" s="221">
        <f t="shared" ref="E82:H82" si="105">SUM(E79:E81)</f>
        <v>309.78179286043496</v>
      </c>
      <c r="F82" s="221">
        <f t="shared" si="105"/>
        <v>313.18939258189971</v>
      </c>
      <c r="G82" s="221">
        <f t="shared" si="105"/>
        <v>320.43408961110418</v>
      </c>
      <c r="H82" s="221">
        <f t="shared" si="105"/>
        <v>331.25597323009686</v>
      </c>
      <c r="J82" s="236">
        <v>0</v>
      </c>
      <c r="K82" s="221">
        <f>SUM(K79:K81)</f>
        <v>0</v>
      </c>
      <c r="L82" s="221">
        <f t="shared" ref="L82:O82" si="106">SUM(L79:L81)</f>
        <v>0</v>
      </c>
      <c r="M82" s="221">
        <f t="shared" si="106"/>
        <v>0</v>
      </c>
      <c r="N82" s="221">
        <f t="shared" si="106"/>
        <v>0</v>
      </c>
      <c r="O82" s="221">
        <f t="shared" si="106"/>
        <v>0</v>
      </c>
    </row>
    <row r="83" spans="2:15" x14ac:dyDescent="0.25">
      <c r="B83" s="232" t="s">
        <v>175</v>
      </c>
      <c r="C83" s="233">
        <f>'Proposed price'!AE28</f>
        <v>144.33558105704935</v>
      </c>
      <c r="D83" s="234">
        <f>D82*D$3</f>
        <v>144.33558105704935</v>
      </c>
      <c r="E83" s="234">
        <f t="shared" ref="E83:H83" si="107">E82*E$3</f>
        <v>144.33558105704935</v>
      </c>
      <c r="F83" s="234">
        <f t="shared" si="107"/>
        <v>145.92327244867687</v>
      </c>
      <c r="G83" s="234">
        <f t="shared" si="107"/>
        <v>149.29876958695965</v>
      </c>
      <c r="H83" s="234">
        <f t="shared" si="107"/>
        <v>154.34097315178565</v>
      </c>
      <c r="J83" s="233">
        <v>0</v>
      </c>
      <c r="K83" s="234">
        <f>K82*K$3</f>
        <v>0</v>
      </c>
      <c r="L83" s="234">
        <f t="shared" ref="L83:O83" si="108">L82*L$3</f>
        <v>0</v>
      </c>
      <c r="M83" s="234">
        <f t="shared" si="108"/>
        <v>0</v>
      </c>
      <c r="N83" s="234">
        <f t="shared" si="108"/>
        <v>0</v>
      </c>
      <c r="O83" s="234">
        <f t="shared" si="108"/>
        <v>0</v>
      </c>
    </row>
    <row r="84" spans="2:15" x14ac:dyDescent="0.25">
      <c r="B84" s="232" t="s">
        <v>176</v>
      </c>
      <c r="C84" s="233">
        <f>'Proposed price'!AF28</f>
        <v>49.682055852894351</v>
      </c>
      <c r="D84" s="234">
        <f>D82*D$4</f>
        <v>49.682055852894344</v>
      </c>
      <c r="E84" s="234">
        <f t="shared" ref="E84:H84" si="109">E82*E$4</f>
        <v>49.682055852894344</v>
      </c>
      <c r="F84" s="234">
        <f t="shared" si="109"/>
        <v>50.22855846727618</v>
      </c>
      <c r="G84" s="234">
        <f t="shared" si="109"/>
        <v>51.390445481741203</v>
      </c>
      <c r="H84" s="234">
        <f t="shared" si="109"/>
        <v>53.126033042997733</v>
      </c>
      <c r="J84" s="233">
        <v>0</v>
      </c>
      <c r="K84" s="234">
        <f>K82*K$4</f>
        <v>0</v>
      </c>
      <c r="L84" s="234">
        <f t="shared" ref="L84:O84" si="110">L82*L$4</f>
        <v>0</v>
      </c>
      <c r="M84" s="234">
        <f t="shared" si="110"/>
        <v>0</v>
      </c>
      <c r="N84" s="234">
        <f t="shared" si="110"/>
        <v>0</v>
      </c>
      <c r="O84" s="234">
        <f t="shared" si="110"/>
        <v>0</v>
      </c>
    </row>
    <row r="85" spans="2:15" x14ac:dyDescent="0.25">
      <c r="B85" s="232" t="s">
        <v>177</v>
      </c>
      <c r="C85" s="233">
        <f>'Proposed price'!AG28</f>
        <v>31.95095983603742</v>
      </c>
      <c r="D85" s="234">
        <f>SUM(D82:D84)*D$5</f>
        <v>31.950959836037416</v>
      </c>
      <c r="E85" s="234">
        <f t="shared" ref="E85:H85" si="111">SUM(E82:E84)*E$5</f>
        <v>31.950959836037416</v>
      </c>
      <c r="F85" s="234">
        <f t="shared" si="111"/>
        <v>32.30242039423382</v>
      </c>
      <c r="G85" s="234">
        <f t="shared" si="111"/>
        <v>33.049639982793231</v>
      </c>
      <c r="H85" s="234">
        <f t="shared" si="111"/>
        <v>34.165811355125904</v>
      </c>
      <c r="J85" s="233">
        <v>0</v>
      </c>
      <c r="K85" s="234">
        <f>SUM(K82:K84)*K$5</f>
        <v>0</v>
      </c>
      <c r="L85" s="234">
        <f t="shared" ref="L85:O85" si="112">SUM(L82:L84)*L$5</f>
        <v>0</v>
      </c>
      <c r="M85" s="234">
        <f t="shared" si="112"/>
        <v>0</v>
      </c>
      <c r="N85" s="234">
        <f t="shared" si="112"/>
        <v>0</v>
      </c>
      <c r="O85" s="234">
        <f t="shared" si="112"/>
        <v>0</v>
      </c>
    </row>
    <row r="86" spans="2:15" x14ac:dyDescent="0.25">
      <c r="B86" s="237" t="s">
        <v>197</v>
      </c>
      <c r="C86" s="238">
        <f>'Proposed price'!AH28</f>
        <v>535.75038960641621</v>
      </c>
      <c r="D86" s="239">
        <f>SUM(D82:D85)</f>
        <v>535.75038960641609</v>
      </c>
      <c r="E86" s="239">
        <f t="shared" ref="E86:H86" si="113">SUM(E82:E85)</f>
        <v>535.75038960641609</v>
      </c>
      <c r="F86" s="239">
        <f t="shared" si="113"/>
        <v>541.64364389208663</v>
      </c>
      <c r="G86" s="239">
        <f t="shared" si="113"/>
        <v>554.17294466259818</v>
      </c>
      <c r="H86" s="239">
        <f t="shared" si="113"/>
        <v>572.88879078000616</v>
      </c>
      <c r="J86" s="238">
        <v>0</v>
      </c>
      <c r="K86" s="239">
        <f>SUM(K82:K85)</f>
        <v>0</v>
      </c>
      <c r="L86" s="239">
        <f t="shared" ref="L86:O86" si="114">SUM(L82:L85)</f>
        <v>0</v>
      </c>
      <c r="M86" s="239">
        <f t="shared" si="114"/>
        <v>0</v>
      </c>
      <c r="N86" s="239">
        <f t="shared" si="114"/>
        <v>0</v>
      </c>
      <c r="O86" s="239">
        <f t="shared" si="114"/>
        <v>0</v>
      </c>
    </row>
    <row r="87" spans="2:15" x14ac:dyDescent="0.25">
      <c r="B87" s="240" t="s">
        <v>198</v>
      </c>
      <c r="C87" s="234"/>
      <c r="D87" s="241">
        <f>'Forecast Revenue - Costs'!D27</f>
        <v>30</v>
      </c>
      <c r="E87" s="241">
        <f>'Forecast Revenue - Costs'!E27</f>
        <v>30</v>
      </c>
      <c r="F87" s="241">
        <f>'Forecast Revenue - Costs'!F27</f>
        <v>30</v>
      </c>
      <c r="G87" s="241">
        <f>'Forecast Revenue - Costs'!G27</f>
        <v>30</v>
      </c>
      <c r="H87" s="241">
        <f>'Forecast Revenue - Costs'!H27</f>
        <v>30</v>
      </c>
      <c r="J87" s="234"/>
      <c r="K87" s="241"/>
      <c r="L87" s="241"/>
      <c r="M87" s="241"/>
      <c r="N87" s="241"/>
      <c r="O87" s="241"/>
    </row>
    <row r="88" spans="2:15" x14ac:dyDescent="0.25">
      <c r="B88" s="225" t="s">
        <v>199</v>
      </c>
      <c r="C88" s="223"/>
      <c r="D88" s="224">
        <f>D86*D87</f>
        <v>16072.511688192482</v>
      </c>
      <c r="E88" s="224">
        <f t="shared" ref="E88:H88" si="115">E86*E87</f>
        <v>16072.511688192482</v>
      </c>
      <c r="F88" s="224">
        <f t="shared" si="115"/>
        <v>16249.309316762599</v>
      </c>
      <c r="G88" s="224">
        <f t="shared" si="115"/>
        <v>16625.188339877946</v>
      </c>
      <c r="H88" s="224">
        <f t="shared" si="115"/>
        <v>17186.663723400186</v>
      </c>
      <c r="J88" s="223"/>
      <c r="K88" s="224"/>
      <c r="L88" s="224"/>
      <c r="M88" s="224"/>
      <c r="N88" s="224"/>
      <c r="O88" s="224"/>
    </row>
    <row r="90" spans="2:15" x14ac:dyDescent="0.25">
      <c r="B90" s="230" t="s">
        <v>205</v>
      </c>
      <c r="C90" s="231"/>
      <c r="D90" s="288" t="s">
        <v>196</v>
      </c>
      <c r="E90" s="289"/>
      <c r="F90" s="289"/>
      <c r="G90" s="289"/>
      <c r="H90" s="289"/>
      <c r="J90" s="231"/>
      <c r="K90" s="288" t="s">
        <v>196</v>
      </c>
      <c r="L90" s="289"/>
      <c r="M90" s="289"/>
      <c r="N90" s="289"/>
      <c r="O90" s="289"/>
    </row>
    <row r="91" spans="2:15" x14ac:dyDescent="0.25">
      <c r="B91" s="232" t="s">
        <v>169</v>
      </c>
      <c r="C91" s="233">
        <f>'Proposed price'!Y41</f>
        <v>516.30298810072497</v>
      </c>
      <c r="D91" s="234">
        <f>C91*D$1</f>
        <v>516.30298810072497</v>
      </c>
      <c r="E91" s="234">
        <f t="shared" ref="E91" si="116">D91*E$1</f>
        <v>516.30298810072497</v>
      </c>
      <c r="F91" s="234">
        <f t="shared" ref="F91" si="117">E91*F$1</f>
        <v>521.98232096983293</v>
      </c>
      <c r="G91" s="234">
        <f t="shared" ref="G91" si="118">F91*G$1</f>
        <v>534.05681601850711</v>
      </c>
      <c r="H91" s="234">
        <f t="shared" ref="H91" si="119">G91*H$1</f>
        <v>552.09328871682828</v>
      </c>
      <c r="J91" s="233">
        <v>0</v>
      </c>
      <c r="K91" s="234">
        <f>J91*K$1</f>
        <v>0</v>
      </c>
      <c r="L91" s="234">
        <f t="shared" ref="L91" si="120">K91*L$1</f>
        <v>0</v>
      </c>
      <c r="M91" s="234">
        <f t="shared" ref="M91" si="121">L91*M$1</f>
        <v>0</v>
      </c>
      <c r="N91" s="234">
        <f t="shared" ref="N91" si="122">M91*N$1</f>
        <v>0</v>
      </c>
      <c r="O91" s="234">
        <f t="shared" ref="O91" si="123">N91*O$1</f>
        <v>0</v>
      </c>
    </row>
    <row r="92" spans="2:15" x14ac:dyDescent="0.25">
      <c r="B92" s="232" t="s">
        <v>170</v>
      </c>
      <c r="C92" s="233">
        <f>'Proposed price'!Z41</f>
        <v>0</v>
      </c>
      <c r="D92" s="234">
        <f>C92</f>
        <v>0</v>
      </c>
      <c r="E92" s="234">
        <f t="shared" ref="E92:H92" si="124">D92</f>
        <v>0</v>
      </c>
      <c r="F92" s="234">
        <f t="shared" si="124"/>
        <v>0</v>
      </c>
      <c r="G92" s="234">
        <f t="shared" si="124"/>
        <v>0</v>
      </c>
      <c r="H92" s="234">
        <f t="shared" si="124"/>
        <v>0</v>
      </c>
      <c r="J92" s="233">
        <v>0</v>
      </c>
      <c r="K92" s="234">
        <f>J92</f>
        <v>0</v>
      </c>
      <c r="L92" s="234">
        <f t="shared" ref="L92:L93" si="125">K92</f>
        <v>0</v>
      </c>
      <c r="M92" s="234">
        <f t="shared" ref="M92:M93" si="126">L92</f>
        <v>0</v>
      </c>
      <c r="N92" s="234">
        <f t="shared" ref="N92:N93" si="127">M92</f>
        <v>0</v>
      </c>
      <c r="O92" s="234">
        <f t="shared" ref="O92:O93" si="128">N92</f>
        <v>0</v>
      </c>
    </row>
    <row r="93" spans="2:15" x14ac:dyDescent="0.25">
      <c r="B93" s="232" t="s">
        <v>171</v>
      </c>
      <c r="C93" s="233">
        <f>'Proposed price'!AA41</f>
        <v>0</v>
      </c>
      <c r="D93" s="234">
        <f>C93</f>
        <v>0</v>
      </c>
      <c r="E93" s="234">
        <f t="shared" ref="E93:H93" si="129">D93</f>
        <v>0</v>
      </c>
      <c r="F93" s="234">
        <f t="shared" si="129"/>
        <v>0</v>
      </c>
      <c r="G93" s="234">
        <f t="shared" si="129"/>
        <v>0</v>
      </c>
      <c r="H93" s="234">
        <f t="shared" si="129"/>
        <v>0</v>
      </c>
      <c r="J93" s="233">
        <v>0</v>
      </c>
      <c r="K93" s="234">
        <f>J93</f>
        <v>0</v>
      </c>
      <c r="L93" s="234">
        <f t="shared" si="125"/>
        <v>0</v>
      </c>
      <c r="M93" s="234">
        <f t="shared" si="126"/>
        <v>0</v>
      </c>
      <c r="N93" s="234">
        <f t="shared" si="127"/>
        <v>0</v>
      </c>
      <c r="O93" s="234">
        <f t="shared" si="128"/>
        <v>0</v>
      </c>
    </row>
    <row r="94" spans="2:15" x14ac:dyDescent="0.25">
      <c r="B94" s="235" t="s">
        <v>192</v>
      </c>
      <c r="C94" s="236">
        <f>'Proposed price'!AD41</f>
        <v>516.30298810072497</v>
      </c>
      <c r="D94" s="221">
        <f>SUM(D91:D93)</f>
        <v>516.30298810072497</v>
      </c>
      <c r="E94" s="221">
        <f t="shared" ref="E94:H94" si="130">SUM(E91:E93)</f>
        <v>516.30298810072497</v>
      </c>
      <c r="F94" s="221">
        <f t="shared" si="130"/>
        <v>521.98232096983293</v>
      </c>
      <c r="G94" s="221">
        <f t="shared" si="130"/>
        <v>534.05681601850711</v>
      </c>
      <c r="H94" s="221">
        <f t="shared" si="130"/>
        <v>552.09328871682828</v>
      </c>
      <c r="J94" s="236">
        <v>0</v>
      </c>
      <c r="K94" s="221">
        <f>SUM(K91:K93)</f>
        <v>0</v>
      </c>
      <c r="L94" s="221">
        <f t="shared" ref="L94:O94" si="131">SUM(L91:L93)</f>
        <v>0</v>
      </c>
      <c r="M94" s="221">
        <f t="shared" si="131"/>
        <v>0</v>
      </c>
      <c r="N94" s="221">
        <f t="shared" si="131"/>
        <v>0</v>
      </c>
      <c r="O94" s="221">
        <f t="shared" si="131"/>
        <v>0</v>
      </c>
    </row>
    <row r="95" spans="2:15" x14ac:dyDescent="0.25">
      <c r="B95" s="232" t="s">
        <v>175</v>
      </c>
      <c r="C95" s="233">
        <f>'Proposed price'!AE41</f>
        <v>240.55930176174894</v>
      </c>
      <c r="D95" s="234">
        <f>D94*D$3</f>
        <v>240.55930176174894</v>
      </c>
      <c r="E95" s="234">
        <f t="shared" ref="E95:H95" si="132">E94*E$3</f>
        <v>240.55930176174894</v>
      </c>
      <c r="F95" s="234">
        <f t="shared" si="132"/>
        <v>243.20545408112818</v>
      </c>
      <c r="G95" s="234">
        <f t="shared" si="132"/>
        <v>248.83128264493283</v>
      </c>
      <c r="H95" s="234">
        <f t="shared" si="132"/>
        <v>257.23495525297619</v>
      </c>
      <c r="J95" s="233">
        <v>0</v>
      </c>
      <c r="K95" s="234">
        <f>K94*K$3</f>
        <v>0</v>
      </c>
      <c r="L95" s="234">
        <f t="shared" ref="L95:O95" si="133">L94*L$3</f>
        <v>0</v>
      </c>
      <c r="M95" s="234">
        <f t="shared" si="133"/>
        <v>0</v>
      </c>
      <c r="N95" s="234">
        <f t="shared" si="133"/>
        <v>0</v>
      </c>
      <c r="O95" s="234">
        <f t="shared" si="133"/>
        <v>0</v>
      </c>
    </row>
    <row r="96" spans="2:15" x14ac:dyDescent="0.25">
      <c r="B96" s="232" t="s">
        <v>176</v>
      </c>
      <c r="C96" s="233">
        <f>'Proposed price'!AF41</f>
        <v>82.80342642149057</v>
      </c>
      <c r="D96" s="234">
        <f>D94*D$4</f>
        <v>82.803426421490585</v>
      </c>
      <c r="E96" s="234">
        <f t="shared" ref="E96:H96" si="134">E94*E$4</f>
        <v>82.803426421490585</v>
      </c>
      <c r="F96" s="234">
        <f t="shared" si="134"/>
        <v>83.714264112126969</v>
      </c>
      <c r="G96" s="234">
        <f t="shared" si="134"/>
        <v>85.650742469568698</v>
      </c>
      <c r="H96" s="234">
        <f t="shared" si="134"/>
        <v>88.54338840499625</v>
      </c>
      <c r="J96" s="233">
        <v>0</v>
      </c>
      <c r="K96" s="234">
        <f>K94*K$4</f>
        <v>0</v>
      </c>
      <c r="L96" s="234">
        <f t="shared" ref="L96:O96" si="135">L94*L$4</f>
        <v>0</v>
      </c>
      <c r="M96" s="234">
        <f t="shared" si="135"/>
        <v>0</v>
      </c>
      <c r="N96" s="234">
        <f t="shared" si="135"/>
        <v>0</v>
      </c>
      <c r="O96" s="234">
        <f t="shared" si="135"/>
        <v>0</v>
      </c>
    </row>
    <row r="97" spans="2:15" x14ac:dyDescent="0.25">
      <c r="B97" s="232" t="s">
        <v>177</v>
      </c>
      <c r="C97" s="233">
        <f>'Proposed price'!AG41</f>
        <v>53.251599726729026</v>
      </c>
      <c r="D97" s="234">
        <f>SUM(D94:D96)*D$5</f>
        <v>53.251599726729033</v>
      </c>
      <c r="E97" s="234">
        <f t="shared" ref="E97:H97" si="136">SUM(E94:E96)*E$5</f>
        <v>53.251599726729033</v>
      </c>
      <c r="F97" s="234">
        <f t="shared" si="136"/>
        <v>53.837367323723051</v>
      </c>
      <c r="G97" s="234">
        <f t="shared" si="136"/>
        <v>55.082733304655413</v>
      </c>
      <c r="H97" s="234">
        <f t="shared" si="136"/>
        <v>56.943018925209863</v>
      </c>
      <c r="J97" s="233">
        <v>0</v>
      </c>
      <c r="K97" s="234">
        <f>SUM(K94:K96)*K$5</f>
        <v>0</v>
      </c>
      <c r="L97" s="234">
        <f t="shared" ref="L97:O97" si="137">SUM(L94:L96)*L$5</f>
        <v>0</v>
      </c>
      <c r="M97" s="234">
        <f t="shared" si="137"/>
        <v>0</v>
      </c>
      <c r="N97" s="234">
        <f t="shared" si="137"/>
        <v>0</v>
      </c>
      <c r="O97" s="234">
        <f t="shared" si="137"/>
        <v>0</v>
      </c>
    </row>
    <row r="98" spans="2:15" x14ac:dyDescent="0.25">
      <c r="B98" s="237" t="s">
        <v>197</v>
      </c>
      <c r="C98" s="238">
        <f>'Proposed price'!AH41</f>
        <v>892.91731601069364</v>
      </c>
      <c r="D98" s="239">
        <f>SUM(D94:D97)</f>
        <v>892.91731601069364</v>
      </c>
      <c r="E98" s="239">
        <f t="shared" ref="E98:H98" si="138">SUM(E94:E97)</f>
        <v>892.91731601069364</v>
      </c>
      <c r="F98" s="239">
        <f t="shared" si="138"/>
        <v>902.73940648681116</v>
      </c>
      <c r="G98" s="239">
        <f t="shared" si="138"/>
        <v>923.62157443766409</v>
      </c>
      <c r="H98" s="239">
        <f t="shared" si="138"/>
        <v>954.81465130001061</v>
      </c>
      <c r="J98" s="238">
        <v>0</v>
      </c>
      <c r="K98" s="239">
        <f>SUM(K94:K97)</f>
        <v>0</v>
      </c>
      <c r="L98" s="239">
        <f t="shared" ref="L98:O98" si="139">SUM(L94:L97)</f>
        <v>0</v>
      </c>
      <c r="M98" s="239">
        <f t="shared" si="139"/>
        <v>0</v>
      </c>
      <c r="N98" s="239">
        <f t="shared" si="139"/>
        <v>0</v>
      </c>
      <c r="O98" s="239">
        <f t="shared" si="139"/>
        <v>0</v>
      </c>
    </row>
    <row r="99" spans="2:15" x14ac:dyDescent="0.25">
      <c r="B99" s="240" t="s">
        <v>198</v>
      </c>
      <c r="C99" s="234"/>
      <c r="D99" s="241">
        <f>'Forecast Revenue - Costs'!D28</f>
        <v>5</v>
      </c>
      <c r="E99" s="241">
        <f>'Forecast Revenue - Costs'!E28</f>
        <v>5</v>
      </c>
      <c r="F99" s="241">
        <f>'Forecast Revenue - Costs'!F28</f>
        <v>5</v>
      </c>
      <c r="G99" s="241">
        <f>'Forecast Revenue - Costs'!G28</f>
        <v>5</v>
      </c>
      <c r="H99" s="241">
        <f>'Forecast Revenue - Costs'!H28</f>
        <v>5</v>
      </c>
      <c r="J99" s="234"/>
      <c r="K99" s="241"/>
      <c r="L99" s="241"/>
      <c r="M99" s="241"/>
      <c r="N99" s="241"/>
      <c r="O99" s="241"/>
    </row>
    <row r="100" spans="2:15" x14ac:dyDescent="0.25">
      <c r="B100" s="225" t="s">
        <v>199</v>
      </c>
      <c r="C100" s="223"/>
      <c r="D100" s="224">
        <f>D98*D99</f>
        <v>4464.5865800534684</v>
      </c>
      <c r="E100" s="224">
        <f t="shared" ref="E100:H100" si="140">E98*E99</f>
        <v>4464.5865800534684</v>
      </c>
      <c r="F100" s="224">
        <f t="shared" si="140"/>
        <v>4513.6970324340555</v>
      </c>
      <c r="G100" s="224">
        <f t="shared" si="140"/>
        <v>4618.1078721883205</v>
      </c>
      <c r="H100" s="224">
        <f t="shared" si="140"/>
        <v>4774.0732565000526</v>
      </c>
      <c r="J100" s="223"/>
      <c r="K100" s="224"/>
      <c r="L100" s="224"/>
      <c r="M100" s="224"/>
      <c r="N100" s="224"/>
      <c r="O100" s="224"/>
    </row>
    <row r="102" spans="2:15" x14ac:dyDescent="0.25">
      <c r="B102" s="230" t="s">
        <v>206</v>
      </c>
      <c r="C102" s="231"/>
      <c r="D102" s="288" t="s">
        <v>196</v>
      </c>
      <c r="E102" s="289"/>
      <c r="F102" s="289"/>
      <c r="G102" s="289"/>
      <c r="H102" s="289"/>
      <c r="J102" s="231"/>
      <c r="K102" s="288" t="s">
        <v>196</v>
      </c>
      <c r="L102" s="289"/>
      <c r="M102" s="289"/>
      <c r="N102" s="289"/>
      <c r="O102" s="289"/>
    </row>
    <row r="103" spans="2:15" x14ac:dyDescent="0.25">
      <c r="B103" s="232" t="s">
        <v>169</v>
      </c>
      <c r="C103" s="233">
        <f>'Proposed price'!AP15</f>
        <v>309.78179286043496</v>
      </c>
      <c r="D103" s="234">
        <f>C103*D$1</f>
        <v>309.78179286043496</v>
      </c>
      <c r="E103" s="234">
        <f t="shared" ref="E103:H103" si="141">D103*E$1</f>
        <v>309.78179286043496</v>
      </c>
      <c r="F103" s="234">
        <f t="shared" si="141"/>
        <v>313.18939258189971</v>
      </c>
      <c r="G103" s="234">
        <f t="shared" si="141"/>
        <v>320.43408961110418</v>
      </c>
      <c r="H103" s="234">
        <f t="shared" si="141"/>
        <v>331.25597323009686</v>
      </c>
      <c r="J103" s="233">
        <v>0</v>
      </c>
      <c r="K103" s="234">
        <f>J103*K$1</f>
        <v>0</v>
      </c>
      <c r="L103" s="234">
        <f t="shared" ref="L103:O103" si="142">K103*L$1</f>
        <v>0</v>
      </c>
      <c r="M103" s="234">
        <f t="shared" si="142"/>
        <v>0</v>
      </c>
      <c r="N103" s="234">
        <f t="shared" si="142"/>
        <v>0</v>
      </c>
      <c r="O103" s="234">
        <f t="shared" si="142"/>
        <v>0</v>
      </c>
    </row>
    <row r="104" spans="2:15" x14ac:dyDescent="0.25">
      <c r="B104" s="232" t="s">
        <v>170</v>
      </c>
      <c r="C104" s="233">
        <f>'Proposed price'!AQ15</f>
        <v>0</v>
      </c>
      <c r="D104" s="234">
        <f>C104</f>
        <v>0</v>
      </c>
      <c r="E104" s="234">
        <f t="shared" ref="E104:H104" si="143">D104</f>
        <v>0</v>
      </c>
      <c r="F104" s="234">
        <f t="shared" si="143"/>
        <v>0</v>
      </c>
      <c r="G104" s="234">
        <f t="shared" si="143"/>
        <v>0</v>
      </c>
      <c r="H104" s="234">
        <f t="shared" si="143"/>
        <v>0</v>
      </c>
      <c r="J104" s="233">
        <v>0</v>
      </c>
      <c r="K104" s="234">
        <f>J104</f>
        <v>0</v>
      </c>
      <c r="L104" s="234">
        <f t="shared" ref="L104:O105" si="144">K104</f>
        <v>0</v>
      </c>
      <c r="M104" s="234">
        <f t="shared" si="144"/>
        <v>0</v>
      </c>
      <c r="N104" s="234">
        <f t="shared" si="144"/>
        <v>0</v>
      </c>
      <c r="O104" s="234">
        <f t="shared" si="144"/>
        <v>0</v>
      </c>
    </row>
    <row r="105" spans="2:15" x14ac:dyDescent="0.25">
      <c r="B105" s="232" t="s">
        <v>171</v>
      </c>
      <c r="C105" s="233">
        <f>'Proposed price'!AR15</f>
        <v>0</v>
      </c>
      <c r="D105" s="234">
        <f>C105</f>
        <v>0</v>
      </c>
      <c r="E105" s="234">
        <f t="shared" ref="E105:H105" si="145">D105</f>
        <v>0</v>
      </c>
      <c r="F105" s="234">
        <f t="shared" si="145"/>
        <v>0</v>
      </c>
      <c r="G105" s="234">
        <f t="shared" si="145"/>
        <v>0</v>
      </c>
      <c r="H105" s="234">
        <f t="shared" si="145"/>
        <v>0</v>
      </c>
      <c r="J105" s="233">
        <v>0</v>
      </c>
      <c r="K105" s="234">
        <f>J105</f>
        <v>0</v>
      </c>
      <c r="L105" s="234">
        <f t="shared" si="144"/>
        <v>0</v>
      </c>
      <c r="M105" s="234">
        <f t="shared" si="144"/>
        <v>0</v>
      </c>
      <c r="N105" s="234">
        <f t="shared" si="144"/>
        <v>0</v>
      </c>
      <c r="O105" s="234">
        <f t="shared" si="144"/>
        <v>0</v>
      </c>
    </row>
    <row r="106" spans="2:15" x14ac:dyDescent="0.25">
      <c r="B106" s="235" t="s">
        <v>192</v>
      </c>
      <c r="C106" s="236">
        <f>'Proposed price'!AU15</f>
        <v>309.78179286043496</v>
      </c>
      <c r="D106" s="221">
        <f>SUM(D103:D105)</f>
        <v>309.78179286043496</v>
      </c>
      <c r="E106" s="221">
        <f t="shared" ref="E106:H106" si="146">SUM(E103:E105)</f>
        <v>309.78179286043496</v>
      </c>
      <c r="F106" s="221">
        <f t="shared" si="146"/>
        <v>313.18939258189971</v>
      </c>
      <c r="G106" s="221">
        <f t="shared" si="146"/>
        <v>320.43408961110418</v>
      </c>
      <c r="H106" s="221">
        <f t="shared" si="146"/>
        <v>331.25597323009686</v>
      </c>
      <c r="J106" s="236">
        <v>0</v>
      </c>
      <c r="K106" s="221">
        <f>SUM(K103:K105)</f>
        <v>0</v>
      </c>
      <c r="L106" s="221">
        <f t="shared" ref="L106:O106" si="147">SUM(L103:L105)</f>
        <v>0</v>
      </c>
      <c r="M106" s="221">
        <f t="shared" si="147"/>
        <v>0</v>
      </c>
      <c r="N106" s="221">
        <f t="shared" si="147"/>
        <v>0</v>
      </c>
      <c r="O106" s="221">
        <f t="shared" si="147"/>
        <v>0</v>
      </c>
    </row>
    <row r="107" spans="2:15" x14ac:dyDescent="0.25">
      <c r="B107" s="232" t="s">
        <v>175</v>
      </c>
      <c r="C107" s="233">
        <f>'Proposed price'!AV15</f>
        <v>144.33558105704935</v>
      </c>
      <c r="D107" s="234">
        <f>D106*D$3</f>
        <v>144.33558105704935</v>
      </c>
      <c r="E107" s="234">
        <f t="shared" ref="E107:H107" si="148">E106*E$3</f>
        <v>144.33558105704935</v>
      </c>
      <c r="F107" s="234">
        <f t="shared" si="148"/>
        <v>145.92327244867687</v>
      </c>
      <c r="G107" s="234">
        <f t="shared" si="148"/>
        <v>149.29876958695965</v>
      </c>
      <c r="H107" s="234">
        <f t="shared" si="148"/>
        <v>154.34097315178565</v>
      </c>
      <c r="J107" s="233">
        <v>0</v>
      </c>
      <c r="K107" s="234">
        <f>K106*K$3</f>
        <v>0</v>
      </c>
      <c r="L107" s="234">
        <f t="shared" ref="L107:O107" si="149">L106*L$3</f>
        <v>0</v>
      </c>
      <c r="M107" s="234">
        <f t="shared" si="149"/>
        <v>0</v>
      </c>
      <c r="N107" s="234">
        <f t="shared" si="149"/>
        <v>0</v>
      </c>
      <c r="O107" s="234">
        <f t="shared" si="149"/>
        <v>0</v>
      </c>
    </row>
    <row r="108" spans="2:15" x14ac:dyDescent="0.25">
      <c r="B108" s="232" t="s">
        <v>176</v>
      </c>
      <c r="C108" s="233">
        <f>'Proposed price'!AW15</f>
        <v>49.682055852894351</v>
      </c>
      <c r="D108" s="234">
        <f>D106*D$4</f>
        <v>49.682055852894344</v>
      </c>
      <c r="E108" s="234">
        <f t="shared" ref="E108:H108" si="150">E106*E$4</f>
        <v>49.682055852894344</v>
      </c>
      <c r="F108" s="234">
        <f t="shared" si="150"/>
        <v>50.22855846727618</v>
      </c>
      <c r="G108" s="234">
        <f t="shared" si="150"/>
        <v>51.390445481741203</v>
      </c>
      <c r="H108" s="234">
        <f t="shared" si="150"/>
        <v>53.126033042997733</v>
      </c>
      <c r="J108" s="233">
        <v>0</v>
      </c>
      <c r="K108" s="234">
        <f>K106*K$4</f>
        <v>0</v>
      </c>
      <c r="L108" s="234">
        <f t="shared" ref="L108:O108" si="151">L106*L$4</f>
        <v>0</v>
      </c>
      <c r="M108" s="234">
        <f t="shared" si="151"/>
        <v>0</v>
      </c>
      <c r="N108" s="234">
        <f t="shared" si="151"/>
        <v>0</v>
      </c>
      <c r="O108" s="234">
        <f t="shared" si="151"/>
        <v>0</v>
      </c>
    </row>
    <row r="109" spans="2:15" x14ac:dyDescent="0.25">
      <c r="B109" s="232" t="s">
        <v>177</v>
      </c>
      <c r="C109" s="233">
        <f>'Proposed price'!AX15</f>
        <v>31.95095983603742</v>
      </c>
      <c r="D109" s="234">
        <f>SUM(D106:D108)*D$5</f>
        <v>31.950959836037416</v>
      </c>
      <c r="E109" s="234">
        <f t="shared" ref="E109:H109" si="152">SUM(E106:E108)*E$5</f>
        <v>31.950959836037416</v>
      </c>
      <c r="F109" s="234">
        <f t="shared" si="152"/>
        <v>32.30242039423382</v>
      </c>
      <c r="G109" s="234">
        <f t="shared" si="152"/>
        <v>33.049639982793231</v>
      </c>
      <c r="H109" s="234">
        <f t="shared" si="152"/>
        <v>34.165811355125904</v>
      </c>
      <c r="J109" s="233">
        <v>0</v>
      </c>
      <c r="K109" s="234">
        <f>SUM(K106:K108)*K$5</f>
        <v>0</v>
      </c>
      <c r="L109" s="234">
        <f t="shared" ref="L109:O109" si="153">SUM(L106:L108)*L$5</f>
        <v>0</v>
      </c>
      <c r="M109" s="234">
        <f t="shared" si="153"/>
        <v>0</v>
      </c>
      <c r="N109" s="234">
        <f t="shared" si="153"/>
        <v>0</v>
      </c>
      <c r="O109" s="234">
        <f t="shared" si="153"/>
        <v>0</v>
      </c>
    </row>
    <row r="110" spans="2:15" x14ac:dyDescent="0.25">
      <c r="B110" s="237" t="s">
        <v>197</v>
      </c>
      <c r="C110" s="238">
        <f>'Proposed price'!AY15</f>
        <v>535.75038960641621</v>
      </c>
      <c r="D110" s="239">
        <f>SUM(D106:D109)</f>
        <v>535.75038960641609</v>
      </c>
      <c r="E110" s="239">
        <f t="shared" ref="E110:H110" si="154">SUM(E106:E109)</f>
        <v>535.75038960641609</v>
      </c>
      <c r="F110" s="239">
        <f t="shared" si="154"/>
        <v>541.64364389208663</v>
      </c>
      <c r="G110" s="239">
        <f t="shared" si="154"/>
        <v>554.17294466259818</v>
      </c>
      <c r="H110" s="239">
        <f t="shared" si="154"/>
        <v>572.88879078000616</v>
      </c>
      <c r="J110" s="238">
        <v>0</v>
      </c>
      <c r="K110" s="239">
        <f>SUM(K106:K109)</f>
        <v>0</v>
      </c>
      <c r="L110" s="239">
        <f t="shared" ref="L110:O110" si="155">SUM(L106:L109)</f>
        <v>0</v>
      </c>
      <c r="M110" s="239">
        <f t="shared" si="155"/>
        <v>0</v>
      </c>
      <c r="N110" s="239">
        <f t="shared" si="155"/>
        <v>0</v>
      </c>
      <c r="O110" s="239">
        <f t="shared" si="155"/>
        <v>0</v>
      </c>
    </row>
    <row r="111" spans="2:15" x14ac:dyDescent="0.25">
      <c r="B111" s="240" t="s">
        <v>198</v>
      </c>
      <c r="C111" s="234"/>
      <c r="D111" s="241">
        <f>'Forecast Revenue - Costs'!D29</f>
        <v>500</v>
      </c>
      <c r="E111" s="241">
        <f>'Forecast Revenue - Costs'!E29</f>
        <v>500</v>
      </c>
      <c r="F111" s="241">
        <f>'Forecast Revenue - Costs'!F29</f>
        <v>500</v>
      </c>
      <c r="G111" s="241">
        <f>'Forecast Revenue - Costs'!G29</f>
        <v>500</v>
      </c>
      <c r="H111" s="241">
        <f>'Forecast Revenue - Costs'!H29</f>
        <v>500</v>
      </c>
      <c r="J111" s="234"/>
      <c r="K111" s="241"/>
      <c r="L111" s="241"/>
      <c r="M111" s="241"/>
      <c r="N111" s="241"/>
      <c r="O111" s="241"/>
    </row>
    <row r="112" spans="2:15" x14ac:dyDescent="0.25">
      <c r="B112" s="225" t="s">
        <v>199</v>
      </c>
      <c r="C112" s="223"/>
      <c r="D112" s="224">
        <f>D110*D111</f>
        <v>267875.19480320805</v>
      </c>
      <c r="E112" s="224">
        <f t="shared" ref="E112:H112" si="156">E110*E111</f>
        <v>267875.19480320805</v>
      </c>
      <c r="F112" s="224">
        <f t="shared" si="156"/>
        <v>270821.82194604329</v>
      </c>
      <c r="G112" s="224">
        <f t="shared" si="156"/>
        <v>277086.4723312991</v>
      </c>
      <c r="H112" s="224">
        <f t="shared" si="156"/>
        <v>286444.3953900031</v>
      </c>
      <c r="J112" s="223"/>
      <c r="K112" s="224"/>
      <c r="L112" s="224"/>
      <c r="M112" s="224"/>
      <c r="N112" s="224"/>
      <c r="O112" s="224"/>
    </row>
    <row r="114" spans="2:15" x14ac:dyDescent="0.25">
      <c r="B114" s="230" t="s">
        <v>207</v>
      </c>
      <c r="C114" s="231"/>
      <c r="D114" s="288" t="s">
        <v>196</v>
      </c>
      <c r="E114" s="289"/>
      <c r="F114" s="289"/>
      <c r="G114" s="289"/>
      <c r="H114" s="289"/>
      <c r="J114" s="231"/>
      <c r="K114" s="288" t="s">
        <v>196</v>
      </c>
      <c r="L114" s="289"/>
      <c r="M114" s="289"/>
      <c r="N114" s="289"/>
      <c r="O114" s="289"/>
    </row>
    <row r="115" spans="2:15" x14ac:dyDescent="0.25">
      <c r="B115" s="232" t="s">
        <v>169</v>
      </c>
      <c r="C115" s="233">
        <f>'Proposed price'!AP28</f>
        <v>413.04239048057997</v>
      </c>
      <c r="D115" s="234">
        <f>C115*D$1</f>
        <v>413.04239048057997</v>
      </c>
      <c r="E115" s="234">
        <f t="shared" ref="E115" si="157">D115*E$1</f>
        <v>413.04239048057997</v>
      </c>
      <c r="F115" s="234">
        <f t="shared" ref="F115" si="158">E115*F$1</f>
        <v>417.58585677586632</v>
      </c>
      <c r="G115" s="234">
        <f t="shared" ref="G115" si="159">F115*G$1</f>
        <v>427.24545281480562</v>
      </c>
      <c r="H115" s="234">
        <f t="shared" ref="H115" si="160">G115*H$1</f>
        <v>441.67463097346251</v>
      </c>
      <c r="J115" s="233">
        <v>0</v>
      </c>
      <c r="K115" s="234">
        <f>J115*K$1</f>
        <v>0</v>
      </c>
      <c r="L115" s="234">
        <f t="shared" ref="L115" si="161">K115*L$1</f>
        <v>0</v>
      </c>
      <c r="M115" s="234">
        <f t="shared" ref="M115" si="162">L115*M$1</f>
        <v>0</v>
      </c>
      <c r="N115" s="234">
        <f t="shared" ref="N115" si="163">M115*N$1</f>
        <v>0</v>
      </c>
      <c r="O115" s="234">
        <f t="shared" ref="O115" si="164">N115*O$1</f>
        <v>0</v>
      </c>
    </row>
    <row r="116" spans="2:15" x14ac:dyDescent="0.25">
      <c r="B116" s="232" t="s">
        <v>170</v>
      </c>
      <c r="C116" s="233">
        <f>'Proposed price'!AQ28</f>
        <v>0</v>
      </c>
      <c r="D116" s="234">
        <f>C116</f>
        <v>0</v>
      </c>
      <c r="E116" s="234">
        <f t="shared" ref="E116:H116" si="165">D116</f>
        <v>0</v>
      </c>
      <c r="F116" s="234">
        <f t="shared" si="165"/>
        <v>0</v>
      </c>
      <c r="G116" s="234">
        <f t="shared" si="165"/>
        <v>0</v>
      </c>
      <c r="H116" s="234">
        <f t="shared" si="165"/>
        <v>0</v>
      </c>
      <c r="J116" s="233">
        <v>0</v>
      </c>
      <c r="K116" s="234">
        <f>J116</f>
        <v>0</v>
      </c>
      <c r="L116" s="234">
        <f t="shared" ref="L116:L117" si="166">K116</f>
        <v>0</v>
      </c>
      <c r="M116" s="234">
        <f t="shared" ref="M116:M117" si="167">L116</f>
        <v>0</v>
      </c>
      <c r="N116" s="234">
        <f t="shared" ref="N116:N117" si="168">M116</f>
        <v>0</v>
      </c>
      <c r="O116" s="234">
        <f t="shared" ref="O116:O117" si="169">N116</f>
        <v>0</v>
      </c>
    </row>
    <row r="117" spans="2:15" x14ac:dyDescent="0.25">
      <c r="B117" s="232" t="s">
        <v>171</v>
      </c>
      <c r="C117" s="233">
        <f>'Proposed price'!AR28</f>
        <v>0</v>
      </c>
      <c r="D117" s="234">
        <f>C117</f>
        <v>0</v>
      </c>
      <c r="E117" s="234">
        <f t="shared" ref="E117:H117" si="170">D117</f>
        <v>0</v>
      </c>
      <c r="F117" s="234">
        <f t="shared" si="170"/>
        <v>0</v>
      </c>
      <c r="G117" s="234">
        <f t="shared" si="170"/>
        <v>0</v>
      </c>
      <c r="H117" s="234">
        <f t="shared" si="170"/>
        <v>0</v>
      </c>
      <c r="J117" s="233">
        <v>0</v>
      </c>
      <c r="K117" s="234">
        <f>J117</f>
        <v>0</v>
      </c>
      <c r="L117" s="234">
        <f t="shared" si="166"/>
        <v>0</v>
      </c>
      <c r="M117" s="234">
        <f t="shared" si="167"/>
        <v>0</v>
      </c>
      <c r="N117" s="234">
        <f t="shared" si="168"/>
        <v>0</v>
      </c>
      <c r="O117" s="234">
        <f t="shared" si="169"/>
        <v>0</v>
      </c>
    </row>
    <row r="118" spans="2:15" x14ac:dyDescent="0.25">
      <c r="B118" s="235" t="s">
        <v>192</v>
      </c>
      <c r="C118" s="236">
        <f>'Proposed price'!AU28</f>
        <v>413.04239048057997</v>
      </c>
      <c r="D118" s="221">
        <f>SUM(D115:D117)</f>
        <v>413.04239048057997</v>
      </c>
      <c r="E118" s="221">
        <f t="shared" ref="E118:H118" si="171">SUM(E115:E117)</f>
        <v>413.04239048057997</v>
      </c>
      <c r="F118" s="221">
        <f t="shared" si="171"/>
        <v>417.58585677586632</v>
      </c>
      <c r="G118" s="221">
        <f t="shared" si="171"/>
        <v>427.24545281480562</v>
      </c>
      <c r="H118" s="221">
        <f t="shared" si="171"/>
        <v>441.67463097346251</v>
      </c>
      <c r="J118" s="236">
        <v>0</v>
      </c>
      <c r="K118" s="221">
        <f>SUM(K115:K117)</f>
        <v>0</v>
      </c>
      <c r="L118" s="221">
        <f t="shared" ref="L118:O118" si="172">SUM(L115:L117)</f>
        <v>0</v>
      </c>
      <c r="M118" s="221">
        <f t="shared" si="172"/>
        <v>0</v>
      </c>
      <c r="N118" s="221">
        <f t="shared" si="172"/>
        <v>0</v>
      </c>
      <c r="O118" s="221">
        <f t="shared" si="172"/>
        <v>0</v>
      </c>
    </row>
    <row r="119" spans="2:15" x14ac:dyDescent="0.25">
      <c r="B119" s="232" t="s">
        <v>175</v>
      </c>
      <c r="C119" s="233">
        <f>'Proposed price'!AV28</f>
        <v>192.44744140939915</v>
      </c>
      <c r="D119" s="234">
        <f>D118*D$3</f>
        <v>192.44744140939915</v>
      </c>
      <c r="E119" s="234">
        <f t="shared" ref="E119:H119" si="173">E118*E$3</f>
        <v>192.44744140939915</v>
      </c>
      <c r="F119" s="234">
        <f t="shared" si="173"/>
        <v>194.56436326490251</v>
      </c>
      <c r="G119" s="234">
        <f t="shared" si="173"/>
        <v>199.06502611594624</v>
      </c>
      <c r="H119" s="234">
        <f t="shared" si="173"/>
        <v>205.78796420238089</v>
      </c>
      <c r="J119" s="233">
        <v>0</v>
      </c>
      <c r="K119" s="234">
        <f>K118*K$3</f>
        <v>0</v>
      </c>
      <c r="L119" s="234">
        <f t="shared" ref="L119:O119" si="174">L118*L$3</f>
        <v>0</v>
      </c>
      <c r="M119" s="234">
        <f t="shared" si="174"/>
        <v>0</v>
      </c>
      <c r="N119" s="234">
        <f t="shared" si="174"/>
        <v>0</v>
      </c>
      <c r="O119" s="234">
        <f t="shared" si="174"/>
        <v>0</v>
      </c>
    </row>
    <row r="120" spans="2:15" x14ac:dyDescent="0.25">
      <c r="B120" s="232" t="s">
        <v>176</v>
      </c>
      <c r="C120" s="233">
        <f>'Proposed price'!AW28</f>
        <v>66.242741137192468</v>
      </c>
      <c r="D120" s="234">
        <f>D118*D$4</f>
        <v>66.242741137192468</v>
      </c>
      <c r="E120" s="234">
        <f t="shared" ref="E120:H120" si="175">E118*E$4</f>
        <v>66.242741137192468</v>
      </c>
      <c r="F120" s="234">
        <f t="shared" si="175"/>
        <v>66.971411289701578</v>
      </c>
      <c r="G120" s="234">
        <f t="shared" si="175"/>
        <v>68.520593975654947</v>
      </c>
      <c r="H120" s="234">
        <f t="shared" si="175"/>
        <v>70.834710723996977</v>
      </c>
      <c r="J120" s="233">
        <v>0</v>
      </c>
      <c r="K120" s="234">
        <f>K118*K$4</f>
        <v>0</v>
      </c>
      <c r="L120" s="234">
        <f t="shared" ref="L120:O120" si="176">L118*L$4</f>
        <v>0</v>
      </c>
      <c r="M120" s="234">
        <f t="shared" si="176"/>
        <v>0</v>
      </c>
      <c r="N120" s="234">
        <f t="shared" si="176"/>
        <v>0</v>
      </c>
      <c r="O120" s="234">
        <f t="shared" si="176"/>
        <v>0</v>
      </c>
    </row>
    <row r="121" spans="2:15" x14ac:dyDescent="0.25">
      <c r="B121" s="232" t="s">
        <v>177</v>
      </c>
      <c r="C121" s="233">
        <f>'Proposed price'!AX28</f>
        <v>42.601279781383226</v>
      </c>
      <c r="D121" s="234">
        <f>SUM(D118:D120)*D$5</f>
        <v>42.601279781383226</v>
      </c>
      <c r="E121" s="234">
        <f t="shared" ref="E121:H121" si="177">SUM(E118:E120)*E$5</f>
        <v>42.601279781383226</v>
      </c>
      <c r="F121" s="234">
        <f t="shared" si="177"/>
        <v>43.069893858978432</v>
      </c>
      <c r="G121" s="234">
        <f t="shared" si="177"/>
        <v>44.066186643724322</v>
      </c>
      <c r="H121" s="234">
        <f t="shared" si="177"/>
        <v>45.554415140167876</v>
      </c>
      <c r="J121" s="233">
        <v>0</v>
      </c>
      <c r="K121" s="234">
        <f>SUM(K118:K120)*K$5</f>
        <v>0</v>
      </c>
      <c r="L121" s="234">
        <f t="shared" ref="L121:O121" si="178">SUM(L118:L120)*L$5</f>
        <v>0</v>
      </c>
      <c r="M121" s="234">
        <f t="shared" si="178"/>
        <v>0</v>
      </c>
      <c r="N121" s="234">
        <f t="shared" si="178"/>
        <v>0</v>
      </c>
      <c r="O121" s="234">
        <f t="shared" si="178"/>
        <v>0</v>
      </c>
    </row>
    <row r="122" spans="2:15" x14ac:dyDescent="0.25">
      <c r="B122" s="237" t="s">
        <v>197</v>
      </c>
      <c r="C122" s="238">
        <f>'Proposed price'!AY28</f>
        <v>714.33385280855487</v>
      </c>
      <c r="D122" s="239">
        <f>SUM(D118:D121)</f>
        <v>714.33385280855487</v>
      </c>
      <c r="E122" s="239">
        <f t="shared" ref="E122:H122" si="179">SUM(E118:E121)</f>
        <v>714.33385280855487</v>
      </c>
      <c r="F122" s="239">
        <f t="shared" si="179"/>
        <v>722.19152518944873</v>
      </c>
      <c r="G122" s="239">
        <f t="shared" si="179"/>
        <v>738.89725955013114</v>
      </c>
      <c r="H122" s="239">
        <f t="shared" si="179"/>
        <v>763.85172104000821</v>
      </c>
      <c r="J122" s="238">
        <v>0</v>
      </c>
      <c r="K122" s="239">
        <f>SUM(K118:K121)</f>
        <v>0</v>
      </c>
      <c r="L122" s="239">
        <f t="shared" ref="L122:O122" si="180">SUM(L118:L121)</f>
        <v>0</v>
      </c>
      <c r="M122" s="239">
        <f t="shared" si="180"/>
        <v>0</v>
      </c>
      <c r="N122" s="239">
        <f t="shared" si="180"/>
        <v>0</v>
      </c>
      <c r="O122" s="239">
        <f t="shared" si="180"/>
        <v>0</v>
      </c>
    </row>
    <row r="123" spans="2:15" x14ac:dyDescent="0.25">
      <c r="B123" s="240" t="s">
        <v>198</v>
      </c>
      <c r="C123" s="234"/>
      <c r="D123" s="241">
        <f>'Forecast Revenue - Costs'!D30</f>
        <v>500</v>
      </c>
      <c r="E123" s="241">
        <f>'Forecast Revenue - Costs'!E30</f>
        <v>500</v>
      </c>
      <c r="F123" s="241">
        <f>'Forecast Revenue - Costs'!F30</f>
        <v>500</v>
      </c>
      <c r="G123" s="241">
        <f>'Forecast Revenue - Costs'!G30</f>
        <v>500</v>
      </c>
      <c r="H123" s="241">
        <f>'Forecast Revenue - Costs'!H30</f>
        <v>500</v>
      </c>
      <c r="J123" s="234"/>
      <c r="K123" s="241"/>
      <c r="L123" s="241"/>
      <c r="M123" s="241"/>
      <c r="N123" s="241"/>
      <c r="O123" s="241"/>
    </row>
    <row r="124" spans="2:15" x14ac:dyDescent="0.25">
      <c r="B124" s="225" t="s">
        <v>199</v>
      </c>
      <c r="C124" s="223"/>
      <c r="D124" s="224">
        <f>D122*D123</f>
        <v>357166.92640427744</v>
      </c>
      <c r="E124" s="224">
        <f t="shared" ref="E124:H124" si="181">E122*E123</f>
        <v>357166.92640427744</v>
      </c>
      <c r="F124" s="224">
        <f t="shared" si="181"/>
        <v>361095.76259472437</v>
      </c>
      <c r="G124" s="224">
        <f t="shared" si="181"/>
        <v>369448.62977506558</v>
      </c>
      <c r="H124" s="224">
        <f t="shared" si="181"/>
        <v>381925.86052000412</v>
      </c>
      <c r="J124" s="223"/>
      <c r="K124" s="224"/>
      <c r="L124" s="224"/>
      <c r="M124" s="224"/>
      <c r="N124" s="224"/>
      <c r="O124" s="224"/>
    </row>
    <row r="126" spans="2:15" x14ac:dyDescent="0.25">
      <c r="B126" s="230" t="s">
        <v>208</v>
      </c>
      <c r="C126" s="231"/>
      <c r="D126" s="288" t="s">
        <v>196</v>
      </c>
      <c r="E126" s="289"/>
      <c r="F126" s="289"/>
      <c r="G126" s="289"/>
      <c r="H126" s="289"/>
      <c r="J126" s="231"/>
      <c r="K126" s="288" t="s">
        <v>196</v>
      </c>
      <c r="L126" s="289"/>
      <c r="M126" s="289"/>
      <c r="N126" s="289"/>
      <c r="O126" s="289"/>
    </row>
    <row r="127" spans="2:15" x14ac:dyDescent="0.25">
      <c r="B127" s="232" t="s">
        <v>169</v>
      </c>
      <c r="C127" s="233">
        <f>'Proposed price'!AP41</f>
        <v>619.56358572086992</v>
      </c>
      <c r="D127" s="234">
        <f>C127*D$1</f>
        <v>619.56358572086992</v>
      </c>
      <c r="E127" s="234">
        <f t="shared" ref="E127" si="182">D127*E$1</f>
        <v>619.56358572086992</v>
      </c>
      <c r="F127" s="234">
        <f t="shared" ref="F127" si="183">E127*F$1</f>
        <v>626.37878516379942</v>
      </c>
      <c r="G127" s="234">
        <f t="shared" ref="G127" si="184">F127*G$1</f>
        <v>640.86817922220837</v>
      </c>
      <c r="H127" s="234">
        <f t="shared" ref="H127" si="185">G127*H$1</f>
        <v>662.51194646019371</v>
      </c>
      <c r="J127" s="233">
        <v>0</v>
      </c>
      <c r="K127" s="234">
        <f>J127*K$1</f>
        <v>0</v>
      </c>
      <c r="L127" s="234">
        <f t="shared" ref="L127" si="186">K127*L$1</f>
        <v>0</v>
      </c>
      <c r="M127" s="234">
        <f t="shared" ref="M127" si="187">L127*M$1</f>
        <v>0</v>
      </c>
      <c r="N127" s="234">
        <f t="shared" ref="N127" si="188">M127*N$1</f>
        <v>0</v>
      </c>
      <c r="O127" s="234">
        <f t="shared" ref="O127" si="189">N127*O$1</f>
        <v>0</v>
      </c>
    </row>
    <row r="128" spans="2:15" x14ac:dyDescent="0.25">
      <c r="B128" s="232" t="s">
        <v>170</v>
      </c>
      <c r="C128" s="233">
        <f>'Proposed price'!AQ41</f>
        <v>0</v>
      </c>
      <c r="D128" s="234">
        <f>C128</f>
        <v>0</v>
      </c>
      <c r="E128" s="234">
        <f t="shared" ref="E128:H128" si="190">D128</f>
        <v>0</v>
      </c>
      <c r="F128" s="234">
        <f t="shared" si="190"/>
        <v>0</v>
      </c>
      <c r="G128" s="234">
        <f t="shared" si="190"/>
        <v>0</v>
      </c>
      <c r="H128" s="234">
        <f t="shared" si="190"/>
        <v>0</v>
      </c>
      <c r="J128" s="233">
        <v>0</v>
      </c>
      <c r="K128" s="234">
        <f>J128</f>
        <v>0</v>
      </c>
      <c r="L128" s="234">
        <f t="shared" ref="L128:L129" si="191">K128</f>
        <v>0</v>
      </c>
      <c r="M128" s="234">
        <f t="shared" ref="M128:M129" si="192">L128</f>
        <v>0</v>
      </c>
      <c r="N128" s="234">
        <f t="shared" ref="N128:N129" si="193">M128</f>
        <v>0</v>
      </c>
      <c r="O128" s="234">
        <f t="shared" ref="O128:O129" si="194">N128</f>
        <v>0</v>
      </c>
    </row>
    <row r="129" spans="2:15" x14ac:dyDescent="0.25">
      <c r="B129" s="232" t="s">
        <v>171</v>
      </c>
      <c r="C129" s="233">
        <f>'Proposed price'!AR41</f>
        <v>0</v>
      </c>
      <c r="D129" s="234">
        <f>C129</f>
        <v>0</v>
      </c>
      <c r="E129" s="234">
        <f t="shared" ref="E129:H129" si="195">D129</f>
        <v>0</v>
      </c>
      <c r="F129" s="234">
        <f t="shared" si="195"/>
        <v>0</v>
      </c>
      <c r="G129" s="234">
        <f t="shared" si="195"/>
        <v>0</v>
      </c>
      <c r="H129" s="234">
        <f t="shared" si="195"/>
        <v>0</v>
      </c>
      <c r="J129" s="233">
        <v>0</v>
      </c>
      <c r="K129" s="234">
        <f>J129</f>
        <v>0</v>
      </c>
      <c r="L129" s="234">
        <f t="shared" si="191"/>
        <v>0</v>
      </c>
      <c r="M129" s="234">
        <f t="shared" si="192"/>
        <v>0</v>
      </c>
      <c r="N129" s="234">
        <f t="shared" si="193"/>
        <v>0</v>
      </c>
      <c r="O129" s="234">
        <f t="shared" si="194"/>
        <v>0</v>
      </c>
    </row>
    <row r="130" spans="2:15" x14ac:dyDescent="0.25">
      <c r="B130" s="235" t="s">
        <v>192</v>
      </c>
      <c r="C130" s="236">
        <f>'Proposed price'!AU41</f>
        <v>619.56358572086992</v>
      </c>
      <c r="D130" s="221">
        <f>SUM(D127:D129)</f>
        <v>619.56358572086992</v>
      </c>
      <c r="E130" s="221">
        <f t="shared" ref="E130:H130" si="196">SUM(E127:E129)</f>
        <v>619.56358572086992</v>
      </c>
      <c r="F130" s="221">
        <f t="shared" si="196"/>
        <v>626.37878516379942</v>
      </c>
      <c r="G130" s="221">
        <f t="shared" si="196"/>
        <v>640.86817922220837</v>
      </c>
      <c r="H130" s="221">
        <f t="shared" si="196"/>
        <v>662.51194646019371</v>
      </c>
      <c r="J130" s="236">
        <v>0</v>
      </c>
      <c r="K130" s="221">
        <f>SUM(K127:K129)</f>
        <v>0</v>
      </c>
      <c r="L130" s="221">
        <f t="shared" ref="L130:O130" si="197">SUM(L127:L129)</f>
        <v>0</v>
      </c>
      <c r="M130" s="221">
        <f t="shared" si="197"/>
        <v>0</v>
      </c>
      <c r="N130" s="221">
        <f t="shared" si="197"/>
        <v>0</v>
      </c>
      <c r="O130" s="221">
        <f t="shared" si="197"/>
        <v>0</v>
      </c>
    </row>
    <row r="131" spans="2:15" x14ac:dyDescent="0.25">
      <c r="B131" s="232" t="s">
        <v>175</v>
      </c>
      <c r="C131" s="233">
        <f>'Proposed price'!AV41</f>
        <v>288.67116211409871</v>
      </c>
      <c r="D131" s="234">
        <f>D130*D$3</f>
        <v>288.67116211409871</v>
      </c>
      <c r="E131" s="234">
        <f t="shared" ref="E131:H131" si="198">E130*E$3</f>
        <v>288.67116211409871</v>
      </c>
      <c r="F131" s="234">
        <f t="shared" si="198"/>
        <v>291.84654489735374</v>
      </c>
      <c r="G131" s="234">
        <f t="shared" si="198"/>
        <v>298.5975391739193</v>
      </c>
      <c r="H131" s="234">
        <f t="shared" si="198"/>
        <v>308.68194630357129</v>
      </c>
      <c r="J131" s="233">
        <v>0</v>
      </c>
      <c r="K131" s="234">
        <f>K130*K$3</f>
        <v>0</v>
      </c>
      <c r="L131" s="234">
        <f t="shared" ref="L131:O131" si="199">L130*L$3</f>
        <v>0</v>
      </c>
      <c r="M131" s="234">
        <f t="shared" si="199"/>
        <v>0</v>
      </c>
      <c r="N131" s="234">
        <f t="shared" si="199"/>
        <v>0</v>
      </c>
      <c r="O131" s="234">
        <f t="shared" si="199"/>
        <v>0</v>
      </c>
    </row>
    <row r="132" spans="2:15" x14ac:dyDescent="0.25">
      <c r="B132" s="232" t="s">
        <v>176</v>
      </c>
      <c r="C132" s="233">
        <f>'Proposed price'!AW41</f>
        <v>99.364111705788702</v>
      </c>
      <c r="D132" s="234">
        <f>D130*D$4</f>
        <v>99.364111705788687</v>
      </c>
      <c r="E132" s="234">
        <f t="shared" ref="E132:H132" si="200">E130*E$4</f>
        <v>99.364111705788687</v>
      </c>
      <c r="F132" s="234">
        <f t="shared" si="200"/>
        <v>100.45711693455236</v>
      </c>
      <c r="G132" s="234">
        <f t="shared" si="200"/>
        <v>102.78089096348241</v>
      </c>
      <c r="H132" s="234">
        <f t="shared" si="200"/>
        <v>106.25206608599547</v>
      </c>
      <c r="J132" s="233">
        <v>0</v>
      </c>
      <c r="K132" s="234">
        <f>K130*K$4</f>
        <v>0</v>
      </c>
      <c r="L132" s="234">
        <f t="shared" ref="L132:O132" si="201">L130*L$4</f>
        <v>0</v>
      </c>
      <c r="M132" s="234">
        <f t="shared" si="201"/>
        <v>0</v>
      </c>
      <c r="N132" s="234">
        <f t="shared" si="201"/>
        <v>0</v>
      </c>
      <c r="O132" s="234">
        <f t="shared" si="201"/>
        <v>0</v>
      </c>
    </row>
    <row r="133" spans="2:15" x14ac:dyDescent="0.25">
      <c r="B133" s="232" t="s">
        <v>177</v>
      </c>
      <c r="C133" s="233">
        <f>'Proposed price'!AX41</f>
        <v>63.90191967207484</v>
      </c>
      <c r="D133" s="234">
        <f>SUM(D130:D132)*D$5</f>
        <v>63.901919672074833</v>
      </c>
      <c r="E133" s="234">
        <f t="shared" ref="E133:H133" si="202">SUM(E130:E132)*E$5</f>
        <v>63.901919672074833</v>
      </c>
      <c r="F133" s="234">
        <f t="shared" si="202"/>
        <v>64.604840788467641</v>
      </c>
      <c r="G133" s="234">
        <f t="shared" si="202"/>
        <v>66.099279965586462</v>
      </c>
      <c r="H133" s="234">
        <f t="shared" si="202"/>
        <v>68.331622710251807</v>
      </c>
      <c r="J133" s="233">
        <v>0</v>
      </c>
      <c r="K133" s="234">
        <f>SUM(K130:K132)*K$5</f>
        <v>0</v>
      </c>
      <c r="L133" s="234">
        <f t="shared" ref="L133:O133" si="203">SUM(L130:L132)*L$5</f>
        <v>0</v>
      </c>
      <c r="M133" s="234">
        <f t="shared" si="203"/>
        <v>0</v>
      </c>
      <c r="N133" s="234">
        <f t="shared" si="203"/>
        <v>0</v>
      </c>
      <c r="O133" s="234">
        <f t="shared" si="203"/>
        <v>0</v>
      </c>
    </row>
    <row r="134" spans="2:15" x14ac:dyDescent="0.25">
      <c r="B134" s="237" t="s">
        <v>197</v>
      </c>
      <c r="C134" s="238">
        <f>'Proposed price'!AY41</f>
        <v>1071.5007792128324</v>
      </c>
      <c r="D134" s="239">
        <f>SUM(D130:D133)</f>
        <v>1071.5007792128322</v>
      </c>
      <c r="E134" s="239">
        <f t="shared" ref="E134:H134" si="204">SUM(E130:E133)</f>
        <v>1071.5007792128322</v>
      </c>
      <c r="F134" s="239">
        <f t="shared" si="204"/>
        <v>1083.2872877841733</v>
      </c>
      <c r="G134" s="239">
        <f t="shared" si="204"/>
        <v>1108.3458893251964</v>
      </c>
      <c r="H134" s="239">
        <f t="shared" si="204"/>
        <v>1145.7775815600123</v>
      </c>
      <c r="J134" s="238">
        <v>0</v>
      </c>
      <c r="K134" s="239">
        <f>SUM(K130:K133)</f>
        <v>0</v>
      </c>
      <c r="L134" s="239">
        <f t="shared" ref="L134:O134" si="205">SUM(L130:L133)</f>
        <v>0</v>
      </c>
      <c r="M134" s="239">
        <f t="shared" si="205"/>
        <v>0</v>
      </c>
      <c r="N134" s="239">
        <f t="shared" si="205"/>
        <v>0</v>
      </c>
      <c r="O134" s="239">
        <f t="shared" si="205"/>
        <v>0</v>
      </c>
    </row>
    <row r="135" spans="2:15" x14ac:dyDescent="0.25">
      <c r="B135" s="240" t="s">
        <v>198</v>
      </c>
      <c r="C135" s="234"/>
      <c r="D135" s="241">
        <v>1</v>
      </c>
      <c r="E135" s="241">
        <v>1</v>
      </c>
      <c r="F135" s="241">
        <v>1</v>
      </c>
      <c r="G135" s="241">
        <v>1</v>
      </c>
      <c r="H135" s="241">
        <v>1</v>
      </c>
      <c r="J135" s="234"/>
      <c r="K135" s="241"/>
      <c r="L135" s="241"/>
      <c r="M135" s="241"/>
      <c r="N135" s="241"/>
      <c r="O135" s="241"/>
    </row>
    <row r="136" spans="2:15" x14ac:dyDescent="0.25">
      <c r="B136" s="225" t="s">
        <v>199</v>
      </c>
      <c r="C136" s="223"/>
      <c r="D136" s="224">
        <f>D134*D135</f>
        <v>1071.5007792128322</v>
      </c>
      <c r="E136" s="224">
        <f t="shared" ref="E136:H136" si="206">E134*E135</f>
        <v>1071.5007792128322</v>
      </c>
      <c r="F136" s="224">
        <f t="shared" si="206"/>
        <v>1083.2872877841733</v>
      </c>
      <c r="G136" s="224">
        <f t="shared" si="206"/>
        <v>1108.3458893251964</v>
      </c>
      <c r="H136" s="224">
        <f t="shared" si="206"/>
        <v>1145.7775815600123</v>
      </c>
      <c r="J136" s="223"/>
      <c r="K136" s="224"/>
      <c r="L136" s="224"/>
      <c r="M136" s="224"/>
      <c r="N136" s="224"/>
      <c r="O136" s="224"/>
    </row>
    <row r="138" spans="2:15" x14ac:dyDescent="0.25">
      <c r="B138" s="230" t="s">
        <v>200</v>
      </c>
      <c r="C138" s="231"/>
      <c r="D138" s="288" t="s">
        <v>196</v>
      </c>
      <c r="E138" s="289"/>
      <c r="F138" s="289"/>
      <c r="G138" s="289"/>
      <c r="H138" s="289"/>
      <c r="J138" s="231"/>
      <c r="K138" s="288" t="s">
        <v>196</v>
      </c>
      <c r="L138" s="289"/>
      <c r="M138" s="289"/>
      <c r="N138" s="289"/>
      <c r="O138" s="289"/>
    </row>
    <row r="139" spans="2:15" x14ac:dyDescent="0.25">
      <c r="B139" s="232" t="s">
        <v>169</v>
      </c>
      <c r="C139" s="233">
        <f>'Proposed price'!BG8</f>
        <v>103.26059762014499</v>
      </c>
      <c r="D139" s="234">
        <f>C139*D$1</f>
        <v>103.26059762014499</v>
      </c>
      <c r="E139" s="234">
        <f t="shared" ref="E139:H139" si="207">D139*E$1</f>
        <v>103.26059762014499</v>
      </c>
      <c r="F139" s="234">
        <f t="shared" si="207"/>
        <v>104.39646419396658</v>
      </c>
      <c r="G139" s="234">
        <f t="shared" si="207"/>
        <v>106.8113632037014</v>
      </c>
      <c r="H139" s="234">
        <f t="shared" si="207"/>
        <v>110.41865774336563</v>
      </c>
      <c r="J139" s="233">
        <v>0</v>
      </c>
      <c r="K139" s="234">
        <f>J139*K$1</f>
        <v>0</v>
      </c>
      <c r="L139" s="234">
        <f t="shared" ref="L139:O139" si="208">K139*L$1</f>
        <v>0</v>
      </c>
      <c r="M139" s="234">
        <f t="shared" si="208"/>
        <v>0</v>
      </c>
      <c r="N139" s="234">
        <f t="shared" si="208"/>
        <v>0</v>
      </c>
      <c r="O139" s="234">
        <f t="shared" si="208"/>
        <v>0</v>
      </c>
    </row>
    <row r="140" spans="2:15" x14ac:dyDescent="0.25">
      <c r="B140" s="232" t="s">
        <v>170</v>
      </c>
      <c r="C140" s="233">
        <f>'Proposed price'!BH8</f>
        <v>0</v>
      </c>
      <c r="D140" s="234">
        <f>C140</f>
        <v>0</v>
      </c>
      <c r="E140" s="234">
        <f t="shared" ref="E140:H140" si="209">D140</f>
        <v>0</v>
      </c>
      <c r="F140" s="234">
        <f t="shared" si="209"/>
        <v>0</v>
      </c>
      <c r="G140" s="234">
        <f t="shared" si="209"/>
        <v>0</v>
      </c>
      <c r="H140" s="234">
        <f t="shared" si="209"/>
        <v>0</v>
      </c>
      <c r="J140" s="233">
        <v>0</v>
      </c>
      <c r="K140" s="234">
        <f>J140</f>
        <v>0</v>
      </c>
      <c r="L140" s="234">
        <f t="shared" ref="L140:O141" si="210">K140</f>
        <v>0</v>
      </c>
      <c r="M140" s="234">
        <f t="shared" si="210"/>
        <v>0</v>
      </c>
      <c r="N140" s="234">
        <f t="shared" si="210"/>
        <v>0</v>
      </c>
      <c r="O140" s="234">
        <f t="shared" si="210"/>
        <v>0</v>
      </c>
    </row>
    <row r="141" spans="2:15" x14ac:dyDescent="0.25">
      <c r="B141" s="232" t="s">
        <v>171</v>
      </c>
      <c r="C141" s="233">
        <f>'Proposed price'!BI8</f>
        <v>0</v>
      </c>
      <c r="D141" s="234">
        <f>C141</f>
        <v>0</v>
      </c>
      <c r="E141" s="234">
        <f t="shared" ref="E141:H141" si="211">D141</f>
        <v>0</v>
      </c>
      <c r="F141" s="234">
        <f t="shared" si="211"/>
        <v>0</v>
      </c>
      <c r="G141" s="234">
        <f t="shared" si="211"/>
        <v>0</v>
      </c>
      <c r="H141" s="234">
        <f t="shared" si="211"/>
        <v>0</v>
      </c>
      <c r="J141" s="233">
        <v>0</v>
      </c>
      <c r="K141" s="234">
        <f>J141</f>
        <v>0</v>
      </c>
      <c r="L141" s="234">
        <f t="shared" si="210"/>
        <v>0</v>
      </c>
      <c r="M141" s="234">
        <f t="shared" si="210"/>
        <v>0</v>
      </c>
      <c r="N141" s="234">
        <f t="shared" si="210"/>
        <v>0</v>
      </c>
      <c r="O141" s="234">
        <f t="shared" si="210"/>
        <v>0</v>
      </c>
    </row>
    <row r="142" spans="2:15" x14ac:dyDescent="0.25">
      <c r="B142" s="235" t="s">
        <v>192</v>
      </c>
      <c r="C142" s="236">
        <f>'Proposed price'!BL8</f>
        <v>103.26059762014499</v>
      </c>
      <c r="D142" s="221">
        <f>SUM(D139:D141)</f>
        <v>103.26059762014499</v>
      </c>
      <c r="E142" s="221">
        <f t="shared" ref="E142:H142" si="212">SUM(E139:E141)</f>
        <v>103.26059762014499</v>
      </c>
      <c r="F142" s="221">
        <f t="shared" si="212"/>
        <v>104.39646419396658</v>
      </c>
      <c r="G142" s="221">
        <f t="shared" si="212"/>
        <v>106.8113632037014</v>
      </c>
      <c r="H142" s="221">
        <f t="shared" si="212"/>
        <v>110.41865774336563</v>
      </c>
      <c r="J142" s="236">
        <v>0</v>
      </c>
      <c r="K142" s="221">
        <f>SUM(K139:K141)</f>
        <v>0</v>
      </c>
      <c r="L142" s="221">
        <f t="shared" ref="L142:O142" si="213">SUM(L139:L141)</f>
        <v>0</v>
      </c>
      <c r="M142" s="221">
        <f t="shared" si="213"/>
        <v>0</v>
      </c>
      <c r="N142" s="221">
        <f t="shared" si="213"/>
        <v>0</v>
      </c>
      <c r="O142" s="221">
        <f t="shared" si="213"/>
        <v>0</v>
      </c>
    </row>
    <row r="143" spans="2:15" x14ac:dyDescent="0.25">
      <c r="B143" s="232" t="s">
        <v>175</v>
      </c>
      <c r="C143" s="233">
        <f>'Proposed price'!BM8</f>
        <v>48.111860352349787</v>
      </c>
      <c r="D143" s="234">
        <f>D142*D$3</f>
        <v>48.111860352349787</v>
      </c>
      <c r="E143" s="234">
        <f t="shared" ref="E143:H143" si="214">E142*E$3</f>
        <v>48.111860352349787</v>
      </c>
      <c r="F143" s="234">
        <f t="shared" si="214"/>
        <v>48.641090816225628</v>
      </c>
      <c r="G143" s="234">
        <f t="shared" si="214"/>
        <v>49.76625652898656</v>
      </c>
      <c r="H143" s="234">
        <f t="shared" si="214"/>
        <v>51.446991050595223</v>
      </c>
      <c r="J143" s="233">
        <v>0</v>
      </c>
      <c r="K143" s="234">
        <f>K142*K$3</f>
        <v>0</v>
      </c>
      <c r="L143" s="234">
        <f t="shared" ref="L143:O143" si="215">L142*L$3</f>
        <v>0</v>
      </c>
      <c r="M143" s="234">
        <f t="shared" si="215"/>
        <v>0</v>
      </c>
      <c r="N143" s="234">
        <f t="shared" si="215"/>
        <v>0</v>
      </c>
      <c r="O143" s="234">
        <f t="shared" si="215"/>
        <v>0</v>
      </c>
    </row>
    <row r="144" spans="2:15" x14ac:dyDescent="0.25">
      <c r="B144" s="232" t="s">
        <v>176</v>
      </c>
      <c r="C144" s="233">
        <f>'Proposed price'!BN8</f>
        <v>16.560685284298117</v>
      </c>
      <c r="D144" s="234">
        <f>D142*D$4</f>
        <v>16.560685284298117</v>
      </c>
      <c r="E144" s="234">
        <f t="shared" ref="E144:H144" si="216">E142*E$4</f>
        <v>16.560685284298117</v>
      </c>
      <c r="F144" s="234">
        <f t="shared" si="216"/>
        <v>16.742852822425395</v>
      </c>
      <c r="G144" s="234">
        <f t="shared" si="216"/>
        <v>17.130148493913737</v>
      </c>
      <c r="H144" s="234">
        <f t="shared" si="216"/>
        <v>17.708677680999244</v>
      </c>
      <c r="J144" s="233">
        <v>0</v>
      </c>
      <c r="K144" s="234">
        <f>K142*K$4</f>
        <v>0</v>
      </c>
      <c r="L144" s="234">
        <f t="shared" ref="L144:O144" si="217">L142*L$4</f>
        <v>0</v>
      </c>
      <c r="M144" s="234">
        <f t="shared" si="217"/>
        <v>0</v>
      </c>
      <c r="N144" s="234">
        <f t="shared" si="217"/>
        <v>0</v>
      </c>
      <c r="O144" s="234">
        <f t="shared" si="217"/>
        <v>0</v>
      </c>
    </row>
    <row r="145" spans="2:15" x14ac:dyDescent="0.25">
      <c r="B145" s="232" t="s">
        <v>177</v>
      </c>
      <c r="C145" s="233">
        <f>'Proposed price'!BO8</f>
        <v>10.650319945345807</v>
      </c>
      <c r="D145" s="234">
        <f>SUM(D142:D144)*D$5</f>
        <v>10.650319945345807</v>
      </c>
      <c r="E145" s="234">
        <f>SUM(E142:E144)*E$5</f>
        <v>10.650319945345807</v>
      </c>
      <c r="F145" s="234">
        <f t="shared" ref="F145:H145" si="218">SUM(F142:F144)*F$5</f>
        <v>10.767473464744608</v>
      </c>
      <c r="G145" s="234">
        <f t="shared" si="218"/>
        <v>11.01654666093108</v>
      </c>
      <c r="H145" s="234">
        <f t="shared" si="218"/>
        <v>11.388603785041969</v>
      </c>
      <c r="J145" s="233">
        <v>0</v>
      </c>
      <c r="K145" s="234">
        <f>SUM(K142:K144)*K$5</f>
        <v>0</v>
      </c>
      <c r="L145" s="234">
        <f t="shared" ref="L145:O145" si="219">SUM(L142:L144)*L$5</f>
        <v>0</v>
      </c>
      <c r="M145" s="234">
        <f t="shared" si="219"/>
        <v>0</v>
      </c>
      <c r="N145" s="234">
        <f t="shared" si="219"/>
        <v>0</v>
      </c>
      <c r="O145" s="234">
        <f t="shared" si="219"/>
        <v>0</v>
      </c>
    </row>
    <row r="146" spans="2:15" x14ac:dyDescent="0.25">
      <c r="B146" s="237" t="s">
        <v>197</v>
      </c>
      <c r="C146" s="238">
        <f>'Proposed price'!BP8</f>
        <v>178.58346320213872</v>
      </c>
      <c r="D146" s="239">
        <f>SUM(D142:D145)</f>
        <v>178.58346320213872</v>
      </c>
      <c r="E146" s="239">
        <f t="shared" ref="E146:H146" si="220">SUM(E142:E145)</f>
        <v>178.58346320213872</v>
      </c>
      <c r="F146" s="239">
        <f t="shared" si="220"/>
        <v>180.54788129736218</v>
      </c>
      <c r="G146" s="239">
        <f t="shared" si="220"/>
        <v>184.72431488753278</v>
      </c>
      <c r="H146" s="239">
        <f t="shared" si="220"/>
        <v>190.96293026000205</v>
      </c>
      <c r="J146" s="238">
        <v>0</v>
      </c>
      <c r="K146" s="239">
        <f>SUM(K142:K145)</f>
        <v>0</v>
      </c>
      <c r="L146" s="239">
        <f t="shared" ref="L146:O146" si="221">SUM(L142:L145)</f>
        <v>0</v>
      </c>
      <c r="M146" s="239">
        <f t="shared" si="221"/>
        <v>0</v>
      </c>
      <c r="N146" s="239">
        <f t="shared" si="221"/>
        <v>0</v>
      </c>
      <c r="O146" s="239">
        <f t="shared" si="221"/>
        <v>0</v>
      </c>
    </row>
    <row r="147" spans="2:15" x14ac:dyDescent="0.25">
      <c r="B147" s="240" t="s">
        <v>198</v>
      </c>
      <c r="C147" s="234"/>
      <c r="D147" s="241">
        <f>'Forecast Revenue - Costs'!D32</f>
        <v>250</v>
      </c>
      <c r="E147" s="241">
        <f>'Forecast Revenue - Costs'!E32</f>
        <v>250</v>
      </c>
      <c r="F147" s="241">
        <f>'Forecast Revenue - Costs'!F32</f>
        <v>250</v>
      </c>
      <c r="G147" s="241">
        <f>'Forecast Revenue - Costs'!G32</f>
        <v>250</v>
      </c>
      <c r="H147" s="241">
        <f>'Forecast Revenue - Costs'!H32</f>
        <v>250</v>
      </c>
      <c r="J147" s="234"/>
      <c r="K147" s="241"/>
      <c r="L147" s="241"/>
      <c r="M147" s="241"/>
      <c r="N147" s="241"/>
      <c r="O147" s="241"/>
    </row>
    <row r="148" spans="2:15" x14ac:dyDescent="0.25">
      <c r="B148" s="225" t="s">
        <v>199</v>
      </c>
      <c r="C148" s="223"/>
      <c r="D148" s="224">
        <f>D146*D147</f>
        <v>44645.865800534681</v>
      </c>
      <c r="E148" s="224">
        <f t="shared" ref="E148:H148" si="222">E146*E147</f>
        <v>44645.865800534681</v>
      </c>
      <c r="F148" s="224">
        <f t="shared" si="222"/>
        <v>45136.970324340546</v>
      </c>
      <c r="G148" s="224">
        <f t="shared" si="222"/>
        <v>46181.078721883197</v>
      </c>
      <c r="H148" s="224">
        <f t="shared" si="222"/>
        <v>47740.732565000515</v>
      </c>
      <c r="J148" s="223"/>
      <c r="K148" s="224"/>
      <c r="L148" s="224"/>
      <c r="M148" s="224"/>
      <c r="N148" s="224"/>
      <c r="O148" s="224"/>
    </row>
    <row r="150" spans="2:15" x14ac:dyDescent="0.25">
      <c r="B150" s="230" t="s">
        <v>201</v>
      </c>
      <c r="C150" s="231"/>
      <c r="D150" s="288" t="s">
        <v>196</v>
      </c>
      <c r="E150" s="289"/>
      <c r="F150" s="289"/>
      <c r="G150" s="289"/>
      <c r="H150" s="289"/>
      <c r="J150" s="231"/>
      <c r="K150" s="288" t="s">
        <v>196</v>
      </c>
      <c r="L150" s="289"/>
      <c r="M150" s="289"/>
      <c r="N150" s="289"/>
      <c r="O150" s="289"/>
    </row>
    <row r="151" spans="2:15" x14ac:dyDescent="0.25">
      <c r="B151" s="232" t="s">
        <v>169</v>
      </c>
      <c r="C151" s="233">
        <f>'Proposed price'!BX8</f>
        <v>103.26059762014499</v>
      </c>
      <c r="D151" s="234">
        <f>C151*D$1</f>
        <v>103.26059762014499</v>
      </c>
      <c r="E151" s="234">
        <f t="shared" ref="E151:H151" si="223">D151*E$1</f>
        <v>103.26059762014499</v>
      </c>
      <c r="F151" s="234">
        <f t="shared" si="223"/>
        <v>104.39646419396658</v>
      </c>
      <c r="G151" s="234">
        <f t="shared" si="223"/>
        <v>106.8113632037014</v>
      </c>
      <c r="H151" s="234">
        <f t="shared" si="223"/>
        <v>110.41865774336563</v>
      </c>
      <c r="J151" s="233">
        <v>0</v>
      </c>
      <c r="K151" s="234">
        <f>J151*K$1</f>
        <v>0</v>
      </c>
      <c r="L151" s="234">
        <f t="shared" ref="L151:O151" si="224">K151*L$1</f>
        <v>0</v>
      </c>
      <c r="M151" s="234">
        <f t="shared" si="224"/>
        <v>0</v>
      </c>
      <c r="N151" s="234">
        <f t="shared" si="224"/>
        <v>0</v>
      </c>
      <c r="O151" s="234">
        <f t="shared" si="224"/>
        <v>0</v>
      </c>
    </row>
    <row r="152" spans="2:15" x14ac:dyDescent="0.25">
      <c r="B152" s="232" t="s">
        <v>170</v>
      </c>
      <c r="C152" s="233">
        <f>'Proposed price'!BY8</f>
        <v>0</v>
      </c>
      <c r="D152" s="234">
        <f>C152</f>
        <v>0</v>
      </c>
      <c r="E152" s="234">
        <f t="shared" ref="E152:H152" si="225">D152</f>
        <v>0</v>
      </c>
      <c r="F152" s="234">
        <f t="shared" si="225"/>
        <v>0</v>
      </c>
      <c r="G152" s="234">
        <f t="shared" si="225"/>
        <v>0</v>
      </c>
      <c r="H152" s="234">
        <f t="shared" si="225"/>
        <v>0</v>
      </c>
      <c r="J152" s="233">
        <v>0</v>
      </c>
      <c r="K152" s="234">
        <f>J152</f>
        <v>0</v>
      </c>
      <c r="L152" s="234">
        <f t="shared" ref="L152:O153" si="226">K152</f>
        <v>0</v>
      </c>
      <c r="M152" s="234">
        <f t="shared" si="226"/>
        <v>0</v>
      </c>
      <c r="N152" s="234">
        <f t="shared" si="226"/>
        <v>0</v>
      </c>
      <c r="O152" s="234">
        <f t="shared" si="226"/>
        <v>0</v>
      </c>
    </row>
    <row r="153" spans="2:15" x14ac:dyDescent="0.25">
      <c r="B153" s="232" t="s">
        <v>171</v>
      </c>
      <c r="C153" s="233">
        <f>'Proposed price'!BZ8</f>
        <v>0</v>
      </c>
      <c r="D153" s="234">
        <f>C153</f>
        <v>0</v>
      </c>
      <c r="E153" s="234">
        <f t="shared" ref="E153:H153" si="227">D153</f>
        <v>0</v>
      </c>
      <c r="F153" s="234">
        <f t="shared" si="227"/>
        <v>0</v>
      </c>
      <c r="G153" s="234">
        <f t="shared" si="227"/>
        <v>0</v>
      </c>
      <c r="H153" s="234">
        <f t="shared" si="227"/>
        <v>0</v>
      </c>
      <c r="J153" s="233">
        <v>0</v>
      </c>
      <c r="K153" s="234">
        <f>J153</f>
        <v>0</v>
      </c>
      <c r="L153" s="234">
        <f t="shared" si="226"/>
        <v>0</v>
      </c>
      <c r="M153" s="234">
        <f t="shared" si="226"/>
        <v>0</v>
      </c>
      <c r="N153" s="234">
        <f t="shared" si="226"/>
        <v>0</v>
      </c>
      <c r="O153" s="234">
        <f t="shared" si="226"/>
        <v>0</v>
      </c>
    </row>
    <row r="154" spans="2:15" x14ac:dyDescent="0.25">
      <c r="B154" s="235" t="s">
        <v>192</v>
      </c>
      <c r="C154" s="236">
        <f>'Proposed price'!CC8</f>
        <v>103.26059762014499</v>
      </c>
      <c r="D154" s="221">
        <f>SUM(D151:D153)</f>
        <v>103.26059762014499</v>
      </c>
      <c r="E154" s="221">
        <f t="shared" ref="E154:H154" si="228">SUM(E151:E153)</f>
        <v>103.26059762014499</v>
      </c>
      <c r="F154" s="221">
        <f t="shared" si="228"/>
        <v>104.39646419396658</v>
      </c>
      <c r="G154" s="221">
        <f t="shared" si="228"/>
        <v>106.8113632037014</v>
      </c>
      <c r="H154" s="221">
        <f t="shared" si="228"/>
        <v>110.41865774336563</v>
      </c>
      <c r="J154" s="236">
        <v>0</v>
      </c>
      <c r="K154" s="221">
        <f>SUM(K151:K153)</f>
        <v>0</v>
      </c>
      <c r="L154" s="221">
        <f t="shared" ref="L154:O154" si="229">SUM(L151:L153)</f>
        <v>0</v>
      </c>
      <c r="M154" s="221">
        <f t="shared" si="229"/>
        <v>0</v>
      </c>
      <c r="N154" s="221">
        <f t="shared" si="229"/>
        <v>0</v>
      </c>
      <c r="O154" s="221">
        <f t="shared" si="229"/>
        <v>0</v>
      </c>
    </row>
    <row r="155" spans="2:15" x14ac:dyDescent="0.25">
      <c r="B155" s="232" t="s">
        <v>175</v>
      </c>
      <c r="C155" s="233">
        <f>'Proposed price'!CD8</f>
        <v>48.111860352349787</v>
      </c>
      <c r="D155" s="234">
        <f>D154*D$3</f>
        <v>48.111860352349787</v>
      </c>
      <c r="E155" s="234">
        <f t="shared" ref="E155:H155" si="230">E154*E$3</f>
        <v>48.111860352349787</v>
      </c>
      <c r="F155" s="234">
        <f t="shared" si="230"/>
        <v>48.641090816225628</v>
      </c>
      <c r="G155" s="234">
        <f t="shared" si="230"/>
        <v>49.76625652898656</v>
      </c>
      <c r="H155" s="234">
        <f t="shared" si="230"/>
        <v>51.446991050595223</v>
      </c>
      <c r="J155" s="233">
        <v>0</v>
      </c>
      <c r="K155" s="234">
        <f>K154*K$3</f>
        <v>0</v>
      </c>
      <c r="L155" s="234">
        <f t="shared" ref="L155:O155" si="231">L154*L$3</f>
        <v>0</v>
      </c>
      <c r="M155" s="234">
        <f t="shared" si="231"/>
        <v>0</v>
      </c>
      <c r="N155" s="234">
        <f t="shared" si="231"/>
        <v>0</v>
      </c>
      <c r="O155" s="234">
        <f t="shared" si="231"/>
        <v>0</v>
      </c>
    </row>
    <row r="156" spans="2:15" x14ac:dyDescent="0.25">
      <c r="B156" s="232" t="s">
        <v>176</v>
      </c>
      <c r="C156" s="233">
        <f>'Proposed price'!CE8</f>
        <v>16.560685284298117</v>
      </c>
      <c r="D156" s="234">
        <f>D154*D$4</f>
        <v>16.560685284298117</v>
      </c>
      <c r="E156" s="234">
        <f t="shared" ref="E156:H156" si="232">E154*E$4</f>
        <v>16.560685284298117</v>
      </c>
      <c r="F156" s="234">
        <f t="shared" si="232"/>
        <v>16.742852822425395</v>
      </c>
      <c r="G156" s="234">
        <f t="shared" si="232"/>
        <v>17.130148493913737</v>
      </c>
      <c r="H156" s="234">
        <f t="shared" si="232"/>
        <v>17.708677680999244</v>
      </c>
      <c r="J156" s="233">
        <v>0</v>
      </c>
      <c r="K156" s="234">
        <f>K154*K$4</f>
        <v>0</v>
      </c>
      <c r="L156" s="234">
        <f t="shared" ref="L156:O156" si="233">L154*L$4</f>
        <v>0</v>
      </c>
      <c r="M156" s="234">
        <f t="shared" si="233"/>
        <v>0</v>
      </c>
      <c r="N156" s="234">
        <f t="shared" si="233"/>
        <v>0</v>
      </c>
      <c r="O156" s="234">
        <f t="shared" si="233"/>
        <v>0</v>
      </c>
    </row>
    <row r="157" spans="2:15" x14ac:dyDescent="0.25">
      <c r="B157" s="232" t="s">
        <v>177</v>
      </c>
      <c r="C157" s="233">
        <f>'Proposed price'!CF8</f>
        <v>10.650319945345807</v>
      </c>
      <c r="D157" s="234">
        <f>SUM(D154:D156)*D$5</f>
        <v>10.650319945345807</v>
      </c>
      <c r="E157" s="234">
        <f t="shared" ref="E157:H157" si="234">SUM(E154:E156)*E$5</f>
        <v>10.650319945345807</v>
      </c>
      <c r="F157" s="234">
        <f t="shared" si="234"/>
        <v>10.767473464744608</v>
      </c>
      <c r="G157" s="234">
        <f t="shared" si="234"/>
        <v>11.01654666093108</v>
      </c>
      <c r="H157" s="234">
        <f t="shared" si="234"/>
        <v>11.388603785041969</v>
      </c>
      <c r="J157" s="233">
        <v>0</v>
      </c>
      <c r="K157" s="234">
        <f>SUM(K154:K156)*K$5</f>
        <v>0</v>
      </c>
      <c r="L157" s="234">
        <f t="shared" ref="L157:O157" si="235">SUM(L154:L156)*L$5</f>
        <v>0</v>
      </c>
      <c r="M157" s="234">
        <f t="shared" si="235"/>
        <v>0</v>
      </c>
      <c r="N157" s="234">
        <f t="shared" si="235"/>
        <v>0</v>
      </c>
      <c r="O157" s="234">
        <f t="shared" si="235"/>
        <v>0</v>
      </c>
    </row>
    <row r="158" spans="2:15" x14ac:dyDescent="0.25">
      <c r="B158" s="237" t="s">
        <v>197</v>
      </c>
      <c r="C158" s="238">
        <f>'Proposed price'!CG8</f>
        <v>178.58346320213872</v>
      </c>
      <c r="D158" s="239">
        <f>SUM(D154:D157)</f>
        <v>178.58346320213872</v>
      </c>
      <c r="E158" s="239">
        <f t="shared" ref="E158:H158" si="236">SUM(E154:E157)</f>
        <v>178.58346320213872</v>
      </c>
      <c r="F158" s="239">
        <f t="shared" si="236"/>
        <v>180.54788129736218</v>
      </c>
      <c r="G158" s="239">
        <f t="shared" si="236"/>
        <v>184.72431488753278</v>
      </c>
      <c r="H158" s="239">
        <f t="shared" si="236"/>
        <v>190.96293026000205</v>
      </c>
      <c r="J158" s="238">
        <v>0</v>
      </c>
      <c r="K158" s="239">
        <f>SUM(K154:K157)</f>
        <v>0</v>
      </c>
      <c r="L158" s="239">
        <f t="shared" ref="L158:O158" si="237">SUM(L154:L157)</f>
        <v>0</v>
      </c>
      <c r="M158" s="239">
        <f t="shared" si="237"/>
        <v>0</v>
      </c>
      <c r="N158" s="239">
        <f t="shared" si="237"/>
        <v>0</v>
      </c>
      <c r="O158" s="239">
        <f t="shared" si="237"/>
        <v>0</v>
      </c>
    </row>
    <row r="159" spans="2:15" x14ac:dyDescent="0.25">
      <c r="B159" s="240" t="s">
        <v>198</v>
      </c>
      <c r="C159" s="234"/>
      <c r="D159" s="241">
        <f>'Forecast Revenue - Costs'!D33</f>
        <v>10</v>
      </c>
      <c r="E159" s="241">
        <f>'Forecast Revenue - Costs'!E33</f>
        <v>10</v>
      </c>
      <c r="F159" s="241">
        <f>'Forecast Revenue - Costs'!F33</f>
        <v>10</v>
      </c>
      <c r="G159" s="241">
        <f>'Forecast Revenue - Costs'!G33</f>
        <v>10</v>
      </c>
      <c r="H159" s="241">
        <f>'Forecast Revenue - Costs'!H33</f>
        <v>10</v>
      </c>
      <c r="J159" s="234"/>
      <c r="K159" s="241"/>
      <c r="L159" s="241"/>
      <c r="M159" s="241"/>
      <c r="N159" s="241"/>
      <c r="O159" s="241"/>
    </row>
    <row r="160" spans="2:15" x14ac:dyDescent="0.25">
      <c r="B160" s="225" t="s">
        <v>199</v>
      </c>
      <c r="C160" s="223"/>
      <c r="D160" s="224">
        <f>D158*D159</f>
        <v>1785.8346320213873</v>
      </c>
      <c r="E160" s="224">
        <f t="shared" ref="E160:H160" si="238">E158*E159</f>
        <v>1785.8346320213873</v>
      </c>
      <c r="F160" s="224">
        <f t="shared" si="238"/>
        <v>1805.4788129736219</v>
      </c>
      <c r="G160" s="224">
        <f t="shared" si="238"/>
        <v>1847.2431488753277</v>
      </c>
      <c r="H160" s="224">
        <f t="shared" si="238"/>
        <v>1909.6293026000205</v>
      </c>
      <c r="J160" s="223"/>
      <c r="K160" s="224"/>
      <c r="L160" s="224"/>
      <c r="M160" s="224"/>
      <c r="N160" s="224"/>
      <c r="O160" s="224"/>
    </row>
  </sheetData>
  <mergeCells count="26">
    <mergeCell ref="D78:H78"/>
    <mergeCell ref="K78:O78"/>
    <mergeCell ref="D90:H90"/>
    <mergeCell ref="K90:O90"/>
    <mergeCell ref="D114:H114"/>
    <mergeCell ref="K114:O114"/>
    <mergeCell ref="D102:H102"/>
    <mergeCell ref="K102:O102"/>
    <mergeCell ref="D138:H138"/>
    <mergeCell ref="K138:O138"/>
    <mergeCell ref="D150:H150"/>
    <mergeCell ref="K150:O150"/>
    <mergeCell ref="D126:H126"/>
    <mergeCell ref="K126:O126"/>
    <mergeCell ref="D42:H42"/>
    <mergeCell ref="K42:O42"/>
    <mergeCell ref="D54:H54"/>
    <mergeCell ref="K54:O54"/>
    <mergeCell ref="D66:H66"/>
    <mergeCell ref="K66:O66"/>
    <mergeCell ref="D6:H6"/>
    <mergeCell ref="J6:O6"/>
    <mergeCell ref="D18:H18"/>
    <mergeCell ref="K18:O18"/>
    <mergeCell ref="D30:H30"/>
    <mergeCell ref="K30:O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73"/>
  <sheetViews>
    <sheetView showGridLines="0" zoomScale="80" zoomScaleNormal="80" workbookViewId="0">
      <selection activeCell="D18" sqref="D18"/>
    </sheetView>
  </sheetViews>
  <sheetFormatPr defaultColWidth="9.140625" defaultRowHeight="15" x14ac:dyDescent="0.25"/>
  <cols>
    <col min="1" max="1" width="3.28515625" style="172" customWidth="1"/>
    <col min="2" max="2" width="66.42578125" style="172" customWidth="1"/>
    <col min="3" max="3" width="84.28515625" style="172" customWidth="1"/>
    <col min="4" max="4" width="13" style="172" customWidth="1"/>
    <col min="5" max="5" width="12.85546875" style="172" customWidth="1"/>
    <col min="6" max="8" width="12.28515625" style="172" bestFit="1" customWidth="1"/>
    <col min="9" max="9" width="13.42578125" style="172" bestFit="1" customWidth="1"/>
    <col min="10" max="16384" width="9.140625" style="172"/>
  </cols>
  <sheetData>
    <row r="2" spans="2:9" x14ac:dyDescent="0.25">
      <c r="B2" s="170" t="s">
        <v>51</v>
      </c>
      <c r="C2" s="171"/>
      <c r="D2" s="171"/>
      <c r="E2" s="171"/>
      <c r="F2" s="171"/>
      <c r="G2" s="171"/>
      <c r="H2" s="171"/>
      <c r="I2" s="171"/>
    </row>
    <row r="3" spans="2:9" x14ac:dyDescent="0.25">
      <c r="B3" s="173"/>
      <c r="C3" s="173"/>
      <c r="D3" s="173"/>
      <c r="E3" s="173"/>
      <c r="F3" s="173"/>
      <c r="G3" s="173"/>
      <c r="H3" s="173"/>
      <c r="I3" s="173"/>
    </row>
    <row r="4" spans="2:9" s="174" customFormat="1" ht="12.75" x14ac:dyDescent="0.2">
      <c r="B4" s="170" t="s">
        <v>116</v>
      </c>
      <c r="C4" s="171"/>
      <c r="D4" s="171"/>
      <c r="E4" s="171"/>
      <c r="F4" s="171"/>
      <c r="G4" s="171"/>
      <c r="H4" s="171"/>
      <c r="I4" s="171"/>
    </row>
    <row r="5" spans="2:9" x14ac:dyDescent="0.25">
      <c r="B5" s="319" t="s">
        <v>114</v>
      </c>
      <c r="C5" s="319" t="s">
        <v>3</v>
      </c>
      <c r="D5" s="320" t="s">
        <v>69</v>
      </c>
      <c r="E5" s="320" t="s">
        <v>70</v>
      </c>
      <c r="F5" s="320" t="s">
        <v>71</v>
      </c>
      <c r="G5" s="320" t="s">
        <v>113</v>
      </c>
      <c r="H5" s="320" t="s">
        <v>72</v>
      </c>
      <c r="I5" s="321" t="s">
        <v>1</v>
      </c>
    </row>
    <row r="6" spans="2:9" x14ac:dyDescent="0.25">
      <c r="B6" s="175" t="s">
        <v>139</v>
      </c>
      <c r="C6" s="178" t="s">
        <v>140</v>
      </c>
      <c r="D6" s="176">
        <f>'Forecasts by year'!D28</f>
        <v>46431.700432556056</v>
      </c>
      <c r="E6" s="176">
        <f>'Forecasts by year'!E28</f>
        <v>46431.700432556056</v>
      </c>
      <c r="F6" s="176">
        <f>'Forecasts by year'!F28</f>
        <v>46942.449137314165</v>
      </c>
      <c r="G6" s="176">
        <f>'Forecasts by year'!G28</f>
        <v>48028.321870758518</v>
      </c>
      <c r="H6" s="176">
        <f>'Forecasts by year'!H28</f>
        <v>49650.361867600528</v>
      </c>
      <c r="I6" s="324">
        <f>SUM(D6:H6)</f>
        <v>237484.53374078532</v>
      </c>
    </row>
    <row r="7" spans="2:9" x14ac:dyDescent="0.25">
      <c r="B7" s="175"/>
      <c r="C7" s="178" t="s">
        <v>141</v>
      </c>
      <c r="D7" s="176">
        <f>'Forecasts by year'!D40</f>
        <v>24108.767532288723</v>
      </c>
      <c r="E7" s="176">
        <f>'Forecasts by year'!E40</f>
        <v>24108.767532288723</v>
      </c>
      <c r="F7" s="176">
        <f>'Forecasts by year'!F40</f>
        <v>24373.963975143899</v>
      </c>
      <c r="G7" s="176">
        <f>'Forecasts by year'!G40</f>
        <v>24937.78250981692</v>
      </c>
      <c r="H7" s="176">
        <f>'Forecasts by year'!H40</f>
        <v>25779.995585100278</v>
      </c>
      <c r="I7" s="324">
        <f t="shared" ref="I7:I17" si="0">SUM(D7:H7)</f>
        <v>123309.27713463853</v>
      </c>
    </row>
    <row r="8" spans="2:9" x14ac:dyDescent="0.25">
      <c r="B8" s="175"/>
      <c r="C8" s="178" t="s">
        <v>142</v>
      </c>
      <c r="D8" s="176">
        <f>'Forecasts by year'!D52</f>
        <v>111614.66450133671</v>
      </c>
      <c r="E8" s="176">
        <f>'Forecasts by year'!E52</f>
        <v>111614.66450133671</v>
      </c>
      <c r="F8" s="176">
        <f>'Forecasts by year'!F52</f>
        <v>112842.42581085139</v>
      </c>
      <c r="G8" s="176">
        <f>'Forecasts by year'!G52</f>
        <v>115452.69680470802</v>
      </c>
      <c r="H8" s="176">
        <f>'Forecasts by year'!H52</f>
        <v>119351.83141250133</v>
      </c>
      <c r="I8" s="324">
        <f t="shared" si="0"/>
        <v>570876.28303073405</v>
      </c>
    </row>
    <row r="9" spans="2:9" x14ac:dyDescent="0.25">
      <c r="B9" s="175"/>
      <c r="C9" s="178" t="s">
        <v>143</v>
      </c>
      <c r="D9" s="176">
        <f>'Forecasts by year'!D64</f>
        <v>32145.023376384965</v>
      </c>
      <c r="E9" s="176">
        <f>'Forecasts by year'!E64</f>
        <v>32145.023376384965</v>
      </c>
      <c r="F9" s="176">
        <f>'Forecasts by year'!F64</f>
        <v>32498.618633525199</v>
      </c>
      <c r="G9" s="176">
        <f>'Forecasts by year'!G64</f>
        <v>33250.376679755893</v>
      </c>
      <c r="H9" s="176">
        <f>'Forecasts by year'!H64</f>
        <v>34373.327446800373</v>
      </c>
      <c r="I9" s="324">
        <f t="shared" si="0"/>
        <v>164412.36951285138</v>
      </c>
    </row>
    <row r="10" spans="2:9" x14ac:dyDescent="0.25">
      <c r="B10" s="175"/>
      <c r="C10" s="318" t="s">
        <v>144</v>
      </c>
      <c r="D10" s="176">
        <f>'Forecasts by year'!D76</f>
        <v>160725.11688192483</v>
      </c>
      <c r="E10" s="176">
        <f>'Forecasts by year'!E76</f>
        <v>160725.11688192483</v>
      </c>
      <c r="F10" s="176">
        <f>'Forecasts by year'!F76</f>
        <v>162493.09316762595</v>
      </c>
      <c r="G10" s="176">
        <f>'Forecasts by year'!G76</f>
        <v>166251.88339877949</v>
      </c>
      <c r="H10" s="176">
        <f>'Forecasts by year'!H76</f>
        <v>381925.86052000406</v>
      </c>
      <c r="I10" s="324">
        <f t="shared" si="0"/>
        <v>1032121.0708502592</v>
      </c>
    </row>
    <row r="11" spans="2:9" x14ac:dyDescent="0.25">
      <c r="B11" s="175"/>
      <c r="C11" s="318" t="s">
        <v>145</v>
      </c>
      <c r="D11" s="176">
        <f>'Forecasts by year'!D88</f>
        <v>16072.511688192482</v>
      </c>
      <c r="E11" s="176">
        <f>'Forecasts by year'!E88</f>
        <v>16072.511688192482</v>
      </c>
      <c r="F11" s="176">
        <f>'Forecasts by year'!F88</f>
        <v>16249.309316762599</v>
      </c>
      <c r="G11" s="176">
        <f>'Forecasts by year'!G88</f>
        <v>16625.188339877946</v>
      </c>
      <c r="H11" s="176">
        <f>'Forecasts by year'!H88</f>
        <v>17186.663723400186</v>
      </c>
      <c r="I11" s="324">
        <f t="shared" si="0"/>
        <v>82206.18475642569</v>
      </c>
    </row>
    <row r="12" spans="2:9" x14ac:dyDescent="0.25">
      <c r="B12" s="175"/>
      <c r="C12" s="318" t="s">
        <v>149</v>
      </c>
      <c r="D12" s="176">
        <f>'Forecasts by year'!D100</f>
        <v>4464.5865800534684</v>
      </c>
      <c r="E12" s="176">
        <f>'Forecasts by year'!E100</f>
        <v>4464.5865800534684</v>
      </c>
      <c r="F12" s="176">
        <f>'Forecasts by year'!F100</f>
        <v>4513.6970324340555</v>
      </c>
      <c r="G12" s="176">
        <f>'Forecasts by year'!G100</f>
        <v>4618.1078721883205</v>
      </c>
      <c r="H12" s="176">
        <f>'Forecasts by year'!H100</f>
        <v>4774.0732565000526</v>
      </c>
      <c r="I12" s="324">
        <f t="shared" si="0"/>
        <v>22835.051321229366</v>
      </c>
    </row>
    <row r="13" spans="2:9" x14ac:dyDescent="0.25">
      <c r="B13" s="175"/>
      <c r="C13" s="318" t="s">
        <v>146</v>
      </c>
      <c r="D13" s="176">
        <f>'Forecasts by year'!D112</f>
        <v>267875.19480320805</v>
      </c>
      <c r="E13" s="176">
        <f>'Forecasts by year'!E112</f>
        <v>267875.19480320805</v>
      </c>
      <c r="F13" s="176">
        <f>'Forecasts by year'!F112</f>
        <v>270821.82194604329</v>
      </c>
      <c r="G13" s="176">
        <f>'Forecasts by year'!G112</f>
        <v>277086.4723312991</v>
      </c>
      <c r="H13" s="176">
        <f>'Forecasts by year'!H112</f>
        <v>286444.3953900031</v>
      </c>
      <c r="I13" s="324">
        <f t="shared" si="0"/>
        <v>1370103.0792737617</v>
      </c>
    </row>
    <row r="14" spans="2:9" x14ac:dyDescent="0.25">
      <c r="B14" s="175"/>
      <c r="C14" s="318" t="s">
        <v>147</v>
      </c>
      <c r="D14" s="176">
        <f>'Forecasts by year'!D124</f>
        <v>357166.92640427744</v>
      </c>
      <c r="E14" s="176">
        <f>'Forecasts by year'!E124</f>
        <v>357166.92640427744</v>
      </c>
      <c r="F14" s="176">
        <f>'Forecasts by year'!F124</f>
        <v>361095.76259472437</v>
      </c>
      <c r="G14" s="176">
        <f>'Forecasts by year'!G124</f>
        <v>369448.62977506558</v>
      </c>
      <c r="H14" s="176">
        <f>'Forecasts by year'!H124</f>
        <v>381925.86052000412</v>
      </c>
      <c r="I14" s="324">
        <f t="shared" si="0"/>
        <v>1826804.1056983487</v>
      </c>
    </row>
    <row r="15" spans="2:9" x14ac:dyDescent="0.25">
      <c r="B15" s="175"/>
      <c r="C15" s="318" t="s">
        <v>148</v>
      </c>
      <c r="D15" s="176">
        <f>'Forecasts by year'!D136</f>
        <v>1071.5007792128322</v>
      </c>
      <c r="E15" s="176">
        <f>'Forecasts by year'!E136</f>
        <v>1071.5007792128322</v>
      </c>
      <c r="F15" s="176">
        <f>'Forecasts by year'!F136</f>
        <v>1083.2872877841733</v>
      </c>
      <c r="G15" s="176">
        <f>'Forecasts by year'!G136</f>
        <v>1108.3458893251964</v>
      </c>
      <c r="H15" s="176">
        <f>'Forecasts by year'!H136</f>
        <v>1145.7775815600123</v>
      </c>
      <c r="I15" s="324">
        <f t="shared" si="0"/>
        <v>5480.4123170950461</v>
      </c>
    </row>
    <row r="16" spans="2:9" x14ac:dyDescent="0.25">
      <c r="B16" s="178"/>
      <c r="C16" s="318" t="s">
        <v>106</v>
      </c>
      <c r="D16" s="177">
        <f>'Forecasts by year'!D148</f>
        <v>44645.865800534681</v>
      </c>
      <c r="E16" s="177">
        <f>'Forecasts by year'!E148</f>
        <v>44645.865800534681</v>
      </c>
      <c r="F16" s="177">
        <f>'Forecasts by year'!F148</f>
        <v>45136.970324340546</v>
      </c>
      <c r="G16" s="177">
        <f>'Forecasts by year'!G148</f>
        <v>46181.078721883197</v>
      </c>
      <c r="H16" s="177">
        <f>'Forecasts by year'!H148</f>
        <v>47740.732565000515</v>
      </c>
      <c r="I16" s="324">
        <f t="shared" si="0"/>
        <v>228350.51321229359</v>
      </c>
    </row>
    <row r="17" spans="2:9" x14ac:dyDescent="0.25">
      <c r="B17" s="178"/>
      <c r="C17" s="318" t="s">
        <v>77</v>
      </c>
      <c r="D17" s="177">
        <f>'Forecasts by year'!D160</f>
        <v>1785.8346320213873</v>
      </c>
      <c r="E17" s="177">
        <f>'Forecasts by year'!E160</f>
        <v>1785.8346320213873</v>
      </c>
      <c r="F17" s="177">
        <f>'Forecasts by year'!F160</f>
        <v>1805.4788129736219</v>
      </c>
      <c r="G17" s="177">
        <f>'Forecasts by year'!G160</f>
        <v>1847.2431488753277</v>
      </c>
      <c r="H17" s="177">
        <f>'Forecasts by year'!H160</f>
        <v>1909.6293026000205</v>
      </c>
      <c r="I17" s="324">
        <f t="shared" si="0"/>
        <v>9134.0205284917447</v>
      </c>
    </row>
    <row r="18" spans="2:9" x14ac:dyDescent="0.25">
      <c r="B18" s="323" t="s">
        <v>1</v>
      </c>
      <c r="C18" s="323"/>
      <c r="D18" s="325">
        <f>SUM(D6:D17)</f>
        <v>1068107.6934119915</v>
      </c>
      <c r="E18" s="325">
        <f>SUM(E6:E17)</f>
        <v>1068107.6934119915</v>
      </c>
      <c r="F18" s="325">
        <f>SUM(F6:F17)</f>
        <v>1079856.8780395235</v>
      </c>
      <c r="G18" s="325">
        <f>SUM(G6:G17)</f>
        <v>1104836.1273423336</v>
      </c>
      <c r="H18" s="325">
        <f>SUM(H6:H17)</f>
        <v>1352208.5091710743</v>
      </c>
      <c r="I18" s="325">
        <f>SUM(I6:I17)</f>
        <v>5673116.9013769142</v>
      </c>
    </row>
    <row r="19" spans="2:9" x14ac:dyDescent="0.25">
      <c r="B19" s="173"/>
      <c r="C19" s="173"/>
      <c r="D19" s="173"/>
      <c r="E19" s="173"/>
      <c r="F19" s="173"/>
      <c r="G19" s="173"/>
      <c r="H19" s="173"/>
      <c r="I19" s="173"/>
    </row>
    <row r="20" spans="2:9" x14ac:dyDescent="0.25">
      <c r="B20" s="170" t="s">
        <v>27</v>
      </c>
      <c r="C20" s="171"/>
      <c r="D20" s="171"/>
      <c r="E20" s="171"/>
      <c r="F20" s="171"/>
      <c r="G20" s="171"/>
      <c r="H20" s="171"/>
      <c r="I20" s="171"/>
    </row>
    <row r="21" spans="2:9" x14ac:dyDescent="0.25">
      <c r="B21" s="319" t="s">
        <v>114</v>
      </c>
      <c r="C21" s="319" t="s">
        <v>3</v>
      </c>
      <c r="D21" s="320" t="s">
        <v>69</v>
      </c>
      <c r="E21" s="320" t="s">
        <v>70</v>
      </c>
      <c r="F21" s="320" t="s">
        <v>71</v>
      </c>
      <c r="G21" s="320" t="s">
        <v>113</v>
      </c>
      <c r="H21" s="320" t="s">
        <v>72</v>
      </c>
      <c r="I21" s="321" t="s">
        <v>1</v>
      </c>
    </row>
    <row r="22" spans="2:9" x14ac:dyDescent="0.25">
      <c r="B22" s="175" t="s">
        <v>139</v>
      </c>
      <c r="C22" s="178" t="s">
        <v>140</v>
      </c>
      <c r="D22" s="179">
        <v>130</v>
      </c>
      <c r="E22" s="179">
        <v>130</v>
      </c>
      <c r="F22" s="179">
        <v>130</v>
      </c>
      <c r="G22" s="179">
        <v>130</v>
      </c>
      <c r="H22" s="179">
        <v>130</v>
      </c>
      <c r="I22" s="317">
        <f>SUM(D22:H22)</f>
        <v>650</v>
      </c>
    </row>
    <row r="23" spans="2:9" x14ac:dyDescent="0.25">
      <c r="B23" s="175"/>
      <c r="C23" s="178" t="s">
        <v>141</v>
      </c>
      <c r="D23" s="179">
        <v>45</v>
      </c>
      <c r="E23" s="179">
        <v>45</v>
      </c>
      <c r="F23" s="179">
        <v>45</v>
      </c>
      <c r="G23" s="179">
        <v>45</v>
      </c>
      <c r="H23" s="179">
        <v>45</v>
      </c>
      <c r="I23" s="317">
        <f t="shared" ref="I23:I33" si="1">SUM(D23:H23)</f>
        <v>225</v>
      </c>
    </row>
    <row r="24" spans="2:9" x14ac:dyDescent="0.25">
      <c r="B24" s="175"/>
      <c r="C24" s="178" t="s">
        <v>142</v>
      </c>
      <c r="D24" s="179">
        <v>125</v>
      </c>
      <c r="E24" s="179">
        <v>125</v>
      </c>
      <c r="F24" s="179">
        <v>125</v>
      </c>
      <c r="G24" s="179">
        <v>125</v>
      </c>
      <c r="H24" s="179">
        <v>125</v>
      </c>
      <c r="I24" s="317">
        <f t="shared" si="1"/>
        <v>625</v>
      </c>
    </row>
    <row r="25" spans="2:9" x14ac:dyDescent="0.25">
      <c r="B25" s="175"/>
      <c r="C25" s="178" t="s">
        <v>143</v>
      </c>
      <c r="D25" s="179">
        <v>30</v>
      </c>
      <c r="E25" s="179">
        <v>30</v>
      </c>
      <c r="F25" s="179">
        <v>30</v>
      </c>
      <c r="G25" s="179">
        <v>30</v>
      </c>
      <c r="H25" s="179">
        <v>30</v>
      </c>
      <c r="I25" s="317">
        <f t="shared" si="1"/>
        <v>150</v>
      </c>
    </row>
    <row r="26" spans="2:9" x14ac:dyDescent="0.25">
      <c r="B26" s="175"/>
      <c r="C26" s="318" t="s">
        <v>144</v>
      </c>
      <c r="D26" s="179">
        <v>450</v>
      </c>
      <c r="E26" s="179">
        <v>450</v>
      </c>
      <c r="F26" s="179">
        <v>450</v>
      </c>
      <c r="G26" s="179">
        <v>450</v>
      </c>
      <c r="H26" s="179">
        <v>450</v>
      </c>
      <c r="I26" s="317">
        <f t="shared" si="1"/>
        <v>2250</v>
      </c>
    </row>
    <row r="27" spans="2:9" x14ac:dyDescent="0.25">
      <c r="B27" s="175"/>
      <c r="C27" s="318" t="s">
        <v>145</v>
      </c>
      <c r="D27" s="179">
        <v>30</v>
      </c>
      <c r="E27" s="179">
        <v>30</v>
      </c>
      <c r="F27" s="179">
        <v>30</v>
      </c>
      <c r="G27" s="179">
        <v>30</v>
      </c>
      <c r="H27" s="179">
        <v>30</v>
      </c>
      <c r="I27" s="317">
        <f t="shared" si="1"/>
        <v>150</v>
      </c>
    </row>
    <row r="28" spans="2:9" x14ac:dyDescent="0.25">
      <c r="B28" s="175"/>
      <c r="C28" s="318" t="s">
        <v>149</v>
      </c>
      <c r="D28" s="179">
        <v>5</v>
      </c>
      <c r="E28" s="179">
        <v>5</v>
      </c>
      <c r="F28" s="179">
        <v>5</v>
      </c>
      <c r="G28" s="179">
        <v>5</v>
      </c>
      <c r="H28" s="179">
        <v>5</v>
      </c>
      <c r="I28" s="317">
        <f t="shared" si="1"/>
        <v>25</v>
      </c>
    </row>
    <row r="29" spans="2:9" x14ac:dyDescent="0.25">
      <c r="B29" s="175"/>
      <c r="C29" s="304" t="s">
        <v>146</v>
      </c>
      <c r="D29" s="179">
        <v>500</v>
      </c>
      <c r="E29" s="179">
        <v>500</v>
      </c>
      <c r="F29" s="179">
        <v>500</v>
      </c>
      <c r="G29" s="179">
        <v>500</v>
      </c>
      <c r="H29" s="179">
        <v>500</v>
      </c>
      <c r="I29" s="317">
        <f t="shared" si="1"/>
        <v>2500</v>
      </c>
    </row>
    <row r="30" spans="2:9" x14ac:dyDescent="0.25">
      <c r="B30" s="175"/>
      <c r="C30" s="304" t="s">
        <v>147</v>
      </c>
      <c r="D30" s="179">
        <v>500</v>
      </c>
      <c r="E30" s="179">
        <v>500</v>
      </c>
      <c r="F30" s="179">
        <v>500</v>
      </c>
      <c r="G30" s="179">
        <v>500</v>
      </c>
      <c r="H30" s="179">
        <v>500</v>
      </c>
      <c r="I30" s="317">
        <f t="shared" si="1"/>
        <v>2500</v>
      </c>
    </row>
    <row r="31" spans="2:9" x14ac:dyDescent="0.25">
      <c r="B31" s="175"/>
      <c r="C31" s="304" t="s">
        <v>209</v>
      </c>
      <c r="D31" s="179">
        <v>100</v>
      </c>
      <c r="E31" s="179">
        <v>100</v>
      </c>
      <c r="F31" s="179">
        <v>100</v>
      </c>
      <c r="G31" s="179">
        <v>100</v>
      </c>
      <c r="H31" s="179">
        <v>100</v>
      </c>
      <c r="I31" s="317">
        <f t="shared" si="1"/>
        <v>500</v>
      </c>
    </row>
    <row r="32" spans="2:9" x14ac:dyDescent="0.25">
      <c r="B32" s="175"/>
      <c r="C32" s="318" t="s">
        <v>164</v>
      </c>
      <c r="D32" s="179">
        <v>250</v>
      </c>
      <c r="E32" s="179">
        <v>250</v>
      </c>
      <c r="F32" s="179">
        <v>250</v>
      </c>
      <c r="G32" s="179">
        <v>250</v>
      </c>
      <c r="H32" s="179">
        <v>250</v>
      </c>
      <c r="I32" s="317">
        <f t="shared" si="1"/>
        <v>1250</v>
      </c>
    </row>
    <row r="33" spans="2:9" x14ac:dyDescent="0.25">
      <c r="B33" s="178"/>
      <c r="C33" s="318" t="s">
        <v>165</v>
      </c>
      <c r="D33" s="180">
        <v>10</v>
      </c>
      <c r="E33" s="180">
        <v>10</v>
      </c>
      <c r="F33" s="180">
        <v>10</v>
      </c>
      <c r="G33" s="180">
        <v>10</v>
      </c>
      <c r="H33" s="180">
        <v>10</v>
      </c>
      <c r="I33" s="317">
        <f t="shared" si="1"/>
        <v>50</v>
      </c>
    </row>
    <row r="34" spans="2:9" x14ac:dyDescent="0.25">
      <c r="B34" s="323" t="s">
        <v>17</v>
      </c>
      <c r="C34" s="11"/>
      <c r="D34" s="322">
        <f>SUM(D22:D33)</f>
        <v>2175</v>
      </c>
      <c r="E34" s="322">
        <f>SUM(E22:E33)</f>
        <v>2175</v>
      </c>
      <c r="F34" s="322">
        <f>SUM(F22:F33)</f>
        <v>2175</v>
      </c>
      <c r="G34" s="322">
        <f>SUM(G22:G33)</f>
        <v>2175</v>
      </c>
      <c r="H34" s="322">
        <f>SUM(H22:H33)</f>
        <v>2175</v>
      </c>
      <c r="I34" s="322">
        <f>SUM(I22:I33)</f>
        <v>10875</v>
      </c>
    </row>
    <row r="35" spans="2:9" x14ac:dyDescent="0.25">
      <c r="B35" s="173"/>
      <c r="C35" s="173"/>
      <c r="D35" s="181"/>
      <c r="E35" s="181"/>
      <c r="F35" s="181"/>
      <c r="G35" s="181"/>
      <c r="H35" s="181"/>
      <c r="I35" s="181"/>
    </row>
    <row r="36" spans="2:9" x14ac:dyDescent="0.25">
      <c r="B36" s="182" t="s">
        <v>6</v>
      </c>
      <c r="C36" s="173"/>
      <c r="D36" s="181"/>
      <c r="E36" s="181"/>
      <c r="F36" s="181"/>
      <c r="G36" s="181"/>
      <c r="H36" s="181"/>
      <c r="I36" s="181"/>
    </row>
    <row r="37" spans="2:9" x14ac:dyDescent="0.25">
      <c r="B37" s="292"/>
      <c r="C37" s="292"/>
      <c r="D37" s="292"/>
      <c r="E37" s="292"/>
      <c r="F37" s="292"/>
      <c r="G37" s="292"/>
      <c r="H37" s="292"/>
      <c r="I37" s="292"/>
    </row>
    <row r="38" spans="2:9" x14ac:dyDescent="0.25">
      <c r="B38" s="293"/>
      <c r="C38" s="293"/>
      <c r="D38" s="293"/>
      <c r="E38" s="293"/>
      <c r="F38" s="293"/>
      <c r="G38" s="293"/>
      <c r="H38" s="293"/>
      <c r="I38" s="293"/>
    </row>
    <row r="39" spans="2:9" x14ac:dyDescent="0.25">
      <c r="B39" s="173"/>
      <c r="C39" s="173"/>
      <c r="D39" s="181"/>
      <c r="E39" s="181"/>
      <c r="F39" s="181"/>
      <c r="G39" s="181"/>
      <c r="H39" s="181"/>
      <c r="I39" s="181"/>
    </row>
    <row r="40" spans="2:9" x14ac:dyDescent="0.25">
      <c r="B40" s="170" t="s">
        <v>28</v>
      </c>
      <c r="C40" s="171"/>
      <c r="D40" s="171"/>
      <c r="E40" s="171"/>
      <c r="F40" s="171"/>
      <c r="G40" s="171"/>
      <c r="H40" s="171"/>
      <c r="I40" s="171"/>
    </row>
    <row r="41" spans="2:9" x14ac:dyDescent="0.25">
      <c r="B41" s="183" t="s">
        <v>26</v>
      </c>
      <c r="C41" s="184"/>
      <c r="D41" s="184"/>
      <c r="E41" s="184"/>
      <c r="F41" s="184"/>
      <c r="G41" s="184"/>
      <c r="H41" s="184"/>
      <c r="I41" s="184"/>
    </row>
    <row r="42" spans="2:9" x14ac:dyDescent="0.25">
      <c r="B42" s="294" t="s">
        <v>29</v>
      </c>
      <c r="C42" s="294"/>
      <c r="D42" s="294"/>
      <c r="E42" s="294"/>
      <c r="F42" s="294"/>
      <c r="G42" s="294"/>
      <c r="H42" s="294"/>
      <c r="I42" s="294"/>
    </row>
    <row r="43" spans="2:9" x14ac:dyDescent="0.25">
      <c r="B43" s="295"/>
      <c r="C43" s="295"/>
      <c r="D43" s="295"/>
      <c r="E43" s="295"/>
      <c r="F43" s="295"/>
      <c r="G43" s="295"/>
      <c r="H43" s="295"/>
      <c r="I43" s="295"/>
    </row>
    <row r="44" spans="2:9" x14ac:dyDescent="0.25">
      <c r="B44" s="185"/>
      <c r="C44" s="186"/>
      <c r="D44" s="186"/>
      <c r="E44" s="186"/>
      <c r="F44" s="186"/>
      <c r="G44" s="186"/>
      <c r="H44" s="186"/>
      <c r="I44" s="186"/>
    </row>
    <row r="45" spans="2:9" x14ac:dyDescent="0.25">
      <c r="B45" s="173"/>
      <c r="C45" s="173"/>
      <c r="D45" s="173"/>
      <c r="E45" s="173"/>
      <c r="F45" s="173"/>
      <c r="G45" s="173"/>
      <c r="H45" s="173"/>
      <c r="I45" s="173"/>
    </row>
    <row r="46" spans="2:9" customFormat="1" x14ac:dyDescent="0.25">
      <c r="B46" s="242" t="s">
        <v>49</v>
      </c>
      <c r="C46" s="23"/>
      <c r="D46" s="298" t="s">
        <v>210</v>
      </c>
      <c r="E46" s="298"/>
      <c r="F46" s="298"/>
      <c r="G46" s="298"/>
      <c r="H46" s="298"/>
      <c r="I46" s="23"/>
    </row>
    <row r="47" spans="2:9" customFormat="1" ht="15.75" customHeight="1" x14ac:dyDescent="0.25">
      <c r="B47" s="2" t="s">
        <v>20</v>
      </c>
      <c r="C47" s="11" t="s">
        <v>3</v>
      </c>
      <c r="D47" s="76" t="s">
        <v>69</v>
      </c>
      <c r="E47" s="76" t="s">
        <v>70</v>
      </c>
      <c r="F47" s="76" t="s">
        <v>71</v>
      </c>
      <c r="G47" s="76" t="s">
        <v>113</v>
      </c>
      <c r="H47" s="156" t="s">
        <v>72</v>
      </c>
      <c r="I47" s="12" t="s">
        <v>1</v>
      </c>
    </row>
    <row r="48" spans="2:9" s="228" customFormat="1" x14ac:dyDescent="0.25">
      <c r="B48" s="243" t="s">
        <v>211</v>
      </c>
      <c r="C48" s="244"/>
      <c r="D48" s="82">
        <f>'Forecasts by year'!D8</f>
        <v>617601.63436608727</v>
      </c>
      <c r="E48" s="82">
        <f>'Forecasts by year'!E8</f>
        <v>617601.63436608727</v>
      </c>
      <c r="F48" s="82">
        <f>'Forecasts by year'!F8</f>
        <v>624395.25234411401</v>
      </c>
      <c r="G48" s="82">
        <f>'Forecasts by year'!G8</f>
        <v>638838.76332133811</v>
      </c>
      <c r="H48" s="82">
        <f>'Forecasts by year'!H8</f>
        <v>781874.51548077201</v>
      </c>
      <c r="I48" s="245">
        <f t="shared" ref="I48:I50" si="2">SUM(D48:H48)</f>
        <v>3280311.7998783989</v>
      </c>
    </row>
    <row r="49" spans="2:9" s="228" customFormat="1" x14ac:dyDescent="0.25">
      <c r="B49" s="243" t="s">
        <v>212</v>
      </c>
      <c r="C49" s="231"/>
      <c r="D49" s="82">
        <f>'Forecasts by year'!D9</f>
        <v>0</v>
      </c>
      <c r="E49" s="82">
        <f>'Forecasts by year'!E9</f>
        <v>0</v>
      </c>
      <c r="F49" s="82">
        <f>'Forecasts by year'!F9</f>
        <v>0</v>
      </c>
      <c r="G49" s="82">
        <f>'Forecasts by year'!G9</f>
        <v>0</v>
      </c>
      <c r="H49" s="82">
        <f>'Forecasts by year'!H9</f>
        <v>0</v>
      </c>
      <c r="I49" s="245">
        <f t="shared" si="2"/>
        <v>0</v>
      </c>
    </row>
    <row r="50" spans="2:9" s="228" customFormat="1" x14ac:dyDescent="0.25">
      <c r="B50" s="243" t="s">
        <v>171</v>
      </c>
      <c r="C50" s="231"/>
      <c r="D50" s="82">
        <f>'Forecasts by year'!D10</f>
        <v>0</v>
      </c>
      <c r="E50" s="82">
        <f>'Forecasts by year'!E10</f>
        <v>0</v>
      </c>
      <c r="F50" s="82">
        <f>'Forecasts by year'!F10</f>
        <v>0</v>
      </c>
      <c r="G50" s="82">
        <f>'Forecasts by year'!G10</f>
        <v>0</v>
      </c>
      <c r="H50" s="82">
        <f>'Forecasts by year'!H10</f>
        <v>0</v>
      </c>
      <c r="I50" s="245">
        <f t="shared" si="2"/>
        <v>0</v>
      </c>
    </row>
    <row r="51" spans="2:9" s="228" customFormat="1" x14ac:dyDescent="0.25">
      <c r="B51" s="246" t="s">
        <v>213</v>
      </c>
      <c r="C51" s="231"/>
      <c r="D51" s="247">
        <f>'Forecasts by year'!D11</f>
        <v>617601.63436608727</v>
      </c>
      <c r="E51" s="247">
        <f>'Forecasts by year'!E11</f>
        <v>617601.63436608727</v>
      </c>
      <c r="F51" s="247">
        <f>'Forecasts by year'!F11</f>
        <v>624395.25234411401</v>
      </c>
      <c r="G51" s="247">
        <f>'Forecasts by year'!G11</f>
        <v>638838.76332133811</v>
      </c>
      <c r="H51" s="247">
        <f>'Forecasts by year'!H11</f>
        <v>781874.51548077201</v>
      </c>
      <c r="I51" s="245">
        <f>SUM(D51:H51)</f>
        <v>3280311.7998783989</v>
      </c>
    </row>
    <row r="52" spans="2:9" customFormat="1" x14ac:dyDescent="0.25">
      <c r="B52" s="4" t="s">
        <v>175</v>
      </c>
      <c r="C52" s="5"/>
      <c r="D52" s="82">
        <f>'Forecasts by year'!D12</f>
        <v>287757.03676740406</v>
      </c>
      <c r="E52" s="82">
        <f>'Forecasts by year'!E12</f>
        <v>287757.03676740406</v>
      </c>
      <c r="F52" s="82">
        <f>'Forecasts by year'!F12</f>
        <v>290922.36417184549</v>
      </c>
      <c r="G52" s="82">
        <f>'Forecasts by year'!G12</f>
        <v>297651.98029986862</v>
      </c>
      <c r="H52" s="82">
        <f>'Forecasts by year'!H12</f>
        <v>364296.14362926473</v>
      </c>
      <c r="I52" s="245">
        <f>SUM(D52:H52)</f>
        <v>1528384.5616357869</v>
      </c>
    </row>
    <row r="53" spans="2:9" customFormat="1" x14ac:dyDescent="0.25">
      <c r="B53" s="4" t="s">
        <v>176</v>
      </c>
      <c r="C53" s="3"/>
      <c r="D53" s="82">
        <f>'Forecasts by year'!D13</f>
        <v>99049.458685387042</v>
      </c>
      <c r="E53" s="82">
        <f>'Forecasts by year'!E13</f>
        <v>99049.458685387042</v>
      </c>
      <c r="F53" s="82">
        <f>'Forecasts by year'!F13</f>
        <v>100139.0027309263</v>
      </c>
      <c r="G53" s="82">
        <f>'Forecasts by year'!G13</f>
        <v>102455.41814209805</v>
      </c>
      <c r="H53" s="82">
        <f>'Forecasts by year'!H13</f>
        <v>125395.14665915567</v>
      </c>
      <c r="I53" s="245">
        <f>SUM(D53:H53)</f>
        <v>526088.48490295408</v>
      </c>
    </row>
    <row r="54" spans="2:9" customFormat="1" x14ac:dyDescent="0.25">
      <c r="B54" s="4" t="s">
        <v>193</v>
      </c>
      <c r="C54" s="3"/>
      <c r="D54" s="82">
        <f>'Forecasts by year'!D14</f>
        <v>63699.563593113264</v>
      </c>
      <c r="E54" s="82">
        <f>'Forecasts by year'!E14</f>
        <v>63699.563593113264</v>
      </c>
      <c r="F54" s="82">
        <f>'Forecasts by year'!F14</f>
        <v>64400.258792637498</v>
      </c>
      <c r="G54" s="82">
        <f>'Forecasts by year'!G14</f>
        <v>65889.96557902878</v>
      </c>
      <c r="H54" s="82">
        <f>'Forecasts by year'!H14</f>
        <v>80642.703401882172</v>
      </c>
      <c r="I54" s="245">
        <f>SUM(D54:H54)</f>
        <v>338332.05495977495</v>
      </c>
    </row>
    <row r="55" spans="2:9" customFormat="1" x14ac:dyDescent="0.25">
      <c r="B55" s="248" t="s">
        <v>1</v>
      </c>
      <c r="C55" s="13"/>
      <c r="D55" s="14">
        <f>SUM(D51:D54)</f>
        <v>1068107.6934119917</v>
      </c>
      <c r="E55" s="14">
        <f t="shared" ref="E55:G55" si="3">SUM(E51:E54)</f>
        <v>1068107.6934119917</v>
      </c>
      <c r="F55" s="14">
        <f t="shared" si="3"/>
        <v>1079856.8780395233</v>
      </c>
      <c r="G55" s="14">
        <f t="shared" si="3"/>
        <v>1104836.1273423336</v>
      </c>
      <c r="H55" s="14">
        <f>SUM(H51:H54)</f>
        <v>1352208.5091710745</v>
      </c>
      <c r="I55" s="15">
        <f>SUM(I51:I54)</f>
        <v>5673116.9013769142</v>
      </c>
    </row>
    <row r="56" spans="2:9" x14ac:dyDescent="0.25">
      <c r="D56" s="249"/>
      <c r="E56" s="249"/>
      <c r="F56" s="249"/>
      <c r="G56" s="249"/>
      <c r="H56" s="249"/>
    </row>
    <row r="58" spans="2:9" x14ac:dyDescent="0.25">
      <c r="B58" s="174"/>
      <c r="C58" s="187" t="s">
        <v>126</v>
      </c>
      <c r="D58" s="188"/>
    </row>
    <row r="59" spans="2:9" x14ac:dyDescent="0.25">
      <c r="B59" s="174"/>
      <c r="C59" s="189"/>
      <c r="D59" s="190" t="s">
        <v>127</v>
      </c>
    </row>
    <row r="60" spans="2:9" x14ac:dyDescent="0.25">
      <c r="B60" s="296" t="s">
        <v>128</v>
      </c>
      <c r="C60" s="191" t="s">
        <v>129</v>
      </c>
      <c r="D60" s="192">
        <v>133</v>
      </c>
    </row>
    <row r="61" spans="2:9" x14ac:dyDescent="0.25">
      <c r="B61" s="296"/>
      <c r="C61" s="191" t="s">
        <v>111</v>
      </c>
      <c r="D61" s="192">
        <v>43</v>
      </c>
    </row>
    <row r="62" spans="2:9" x14ac:dyDescent="0.25">
      <c r="B62" s="296"/>
      <c r="C62" s="191" t="s">
        <v>104</v>
      </c>
      <c r="D62" s="192">
        <v>125</v>
      </c>
    </row>
    <row r="63" spans="2:9" x14ac:dyDescent="0.25">
      <c r="B63" s="296"/>
      <c r="C63" s="191" t="s">
        <v>112</v>
      </c>
      <c r="D63" s="192">
        <v>28</v>
      </c>
    </row>
    <row r="64" spans="2:9" x14ac:dyDescent="0.25">
      <c r="B64" s="290" t="s">
        <v>130</v>
      </c>
      <c r="C64" s="191" t="s">
        <v>129</v>
      </c>
      <c r="D64" s="192">
        <v>454</v>
      </c>
    </row>
    <row r="65" spans="2:4" x14ac:dyDescent="0.25">
      <c r="B65" s="297"/>
      <c r="C65" s="191" t="s">
        <v>111</v>
      </c>
      <c r="D65" s="192">
        <v>34</v>
      </c>
    </row>
    <row r="66" spans="2:4" x14ac:dyDescent="0.25">
      <c r="B66" s="291"/>
      <c r="C66" s="191" t="s">
        <v>136</v>
      </c>
      <c r="D66" s="192">
        <v>6</v>
      </c>
    </row>
    <row r="67" spans="2:4" x14ac:dyDescent="0.25">
      <c r="B67" s="290" t="s">
        <v>132</v>
      </c>
      <c r="C67" s="191" t="s">
        <v>137</v>
      </c>
      <c r="D67" s="193">
        <v>43</v>
      </c>
    </row>
    <row r="68" spans="2:4" x14ac:dyDescent="0.25">
      <c r="B68" s="297"/>
      <c r="C68" s="191" t="s">
        <v>104</v>
      </c>
      <c r="D68" s="193">
        <v>15</v>
      </c>
    </row>
    <row r="69" spans="2:4" x14ac:dyDescent="0.25">
      <c r="B69" s="291"/>
      <c r="C69" s="191" t="s">
        <v>112</v>
      </c>
      <c r="D69" s="193">
        <v>1</v>
      </c>
    </row>
    <row r="70" spans="2:4" x14ac:dyDescent="0.25">
      <c r="B70" s="194" t="s">
        <v>133</v>
      </c>
      <c r="C70" s="195" t="s">
        <v>131</v>
      </c>
      <c r="D70" s="192">
        <v>1138</v>
      </c>
    </row>
    <row r="71" spans="2:4" x14ac:dyDescent="0.25">
      <c r="B71" s="290" t="s">
        <v>134</v>
      </c>
      <c r="C71" s="195" t="s">
        <v>131</v>
      </c>
      <c r="D71" s="192">
        <v>563</v>
      </c>
    </row>
    <row r="72" spans="2:4" x14ac:dyDescent="0.25">
      <c r="B72" s="291"/>
      <c r="C72" s="195" t="s">
        <v>138</v>
      </c>
      <c r="D72" s="192">
        <v>238</v>
      </c>
    </row>
    <row r="73" spans="2:4" x14ac:dyDescent="0.25">
      <c r="B73" s="174"/>
      <c r="C73" s="196" t="s">
        <v>135</v>
      </c>
      <c r="D73" s="197">
        <f>SUM(D60:D72)</f>
        <v>2821</v>
      </c>
    </row>
  </sheetData>
  <mergeCells count="7">
    <mergeCell ref="B71:B72"/>
    <mergeCell ref="B37:I38"/>
    <mergeCell ref="B42:I43"/>
    <mergeCell ref="B60:B63"/>
    <mergeCell ref="B64:B66"/>
    <mergeCell ref="B67:B69"/>
    <mergeCell ref="D46:H4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2018-04-17T01:11:12Z</dcterms:modified>
</cp:coreProperties>
</file>