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1A1B09EE-DDA1-4787-A1CD-1B8EBF0BE6D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4" i="15" l="1"/>
  <c r="I5" i="15"/>
  <c r="I6" i="15"/>
  <c r="I7" i="15"/>
  <c r="I8" i="15"/>
  <c r="B20" i="9"/>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M5" i="17"/>
  <c r="N5" i="17"/>
  <c r="O1" i="17"/>
  <c r="N1" i="17"/>
  <c r="M1" i="17"/>
  <c r="L1" i="17"/>
  <c r="G8" i="11"/>
  <c r="I8" i="11"/>
  <c r="C20" i="17" s="1"/>
  <c r="D20" i="17" s="1"/>
  <c r="J8" i="11"/>
  <c r="C21" i="17" s="1"/>
  <c r="D21" i="17" s="1"/>
  <c r="K8" i="11"/>
  <c r="L8" i="11"/>
  <c r="F8" i="11"/>
  <c r="M7" i="11"/>
  <c r="H8" i="11"/>
  <c r="C19" i="17" s="1"/>
  <c r="D19" i="17" s="1"/>
  <c r="D8" i="17" s="1"/>
  <c r="D25" i="16" s="1"/>
  <c r="D10" i="17" l="1"/>
  <c r="D27" i="16" s="1"/>
  <c r="M8" i="11"/>
  <c r="C22" i="17" s="1"/>
  <c r="D9" i="17"/>
  <c r="D26" i="16" s="1"/>
  <c r="E21" i="17"/>
  <c r="E10" i="17" s="1"/>
  <c r="E27" i="16" s="1"/>
  <c r="O5" i="17"/>
  <c r="E20" i="17"/>
  <c r="E9" i="17" s="1"/>
  <c r="E26" i="16" s="1"/>
  <c r="K1" i="17"/>
  <c r="K19" i="17" s="1"/>
  <c r="L5" i="17"/>
  <c r="K5" i="17"/>
  <c r="E19" i="17"/>
  <c r="E8" i="17" s="1"/>
  <c r="E25" i="16" s="1"/>
  <c r="D22" i="17"/>
  <c r="D11" i="17" s="1"/>
  <c r="D28" i="16" s="1"/>
  <c r="I16" i="13"/>
  <c r="I17" i="13"/>
  <c r="I15" i="13"/>
  <c r="G18" i="13"/>
  <c r="H18" i="13"/>
  <c r="I8" i="13"/>
  <c r="I9" i="13"/>
  <c r="I10" i="13"/>
  <c r="I7" i="13"/>
  <c r="G11" i="13"/>
  <c r="H11" i="13"/>
  <c r="I13" i="15"/>
  <c r="G15" i="15"/>
  <c r="H15" i="15"/>
  <c r="I4" i="15"/>
  <c r="G9" i="15"/>
  <c r="H9" i="15"/>
  <c r="C41" i="8" l="1"/>
  <c r="F21" i="17"/>
  <c r="F10" i="17" s="1"/>
  <c r="F27" i="16" s="1"/>
  <c r="F20" i="17"/>
  <c r="F9" i="17" s="1"/>
  <c r="F26" i="16" s="1"/>
  <c r="F19" i="17"/>
  <c r="F8" i="17" s="1"/>
  <c r="F25" i="16" s="1"/>
  <c r="E22" i="17"/>
  <c r="E11" i="17" s="1"/>
  <c r="E28" i="16" s="1"/>
  <c r="L19" i="17"/>
  <c r="K22" i="17"/>
  <c r="C10" i="16"/>
  <c r="D41" i="8" l="1"/>
  <c r="G20" i="17"/>
  <c r="G9" i="17" s="1"/>
  <c r="G26" i="16" s="1"/>
  <c r="L22" i="17"/>
  <c r="M19" i="17"/>
  <c r="G19" i="17"/>
  <c r="G8" i="17" s="1"/>
  <c r="G25" i="16" s="1"/>
  <c r="F22" i="17"/>
  <c r="F11" i="17" s="1"/>
  <c r="F28" i="16" s="1"/>
  <c r="G21" i="17"/>
  <c r="G10" i="17" s="1"/>
  <c r="G27" i="16" s="1"/>
  <c r="G11" i="16"/>
  <c r="F57" i="8" s="1"/>
  <c r="I10" i="16"/>
  <c r="E41" i="8" l="1"/>
  <c r="M22" i="17"/>
  <c r="N19" i="17"/>
  <c r="H20" i="17"/>
  <c r="H9" i="17" s="1"/>
  <c r="H26" i="16" s="1"/>
  <c r="I26" i="16" s="1"/>
  <c r="G22" i="17"/>
  <c r="G11" i="17" s="1"/>
  <c r="G28" i="16" s="1"/>
  <c r="H19" i="17"/>
  <c r="H8" i="17" s="1"/>
  <c r="H25" i="16" s="1"/>
  <c r="I25" i="16" s="1"/>
  <c r="H21" i="17"/>
  <c r="H10" i="17" s="1"/>
  <c r="H27" i="16" s="1"/>
  <c r="I27" i="16" s="1"/>
  <c r="H11" i="16"/>
  <c r="G57" i="8" s="1"/>
  <c r="F41" i="8" l="1"/>
  <c r="H22" i="17"/>
  <c r="H11" i="17" s="1"/>
  <c r="H28" i="16" s="1"/>
  <c r="O19" i="17"/>
  <c r="O22" i="17" s="1"/>
  <c r="N22" i="17"/>
  <c r="G41" i="8" l="1"/>
  <c r="I28" i="16"/>
  <c r="F15" i="15"/>
  <c r="E15" i="15"/>
  <c r="D15" i="15"/>
  <c r="I15" i="15" l="1"/>
  <c r="E9" i="15"/>
  <c r="D9" i="15"/>
  <c r="F11" i="16"/>
  <c r="E57" i="8" s="1"/>
  <c r="E11" i="16"/>
  <c r="D57" i="8" s="1"/>
  <c r="D11" i="16"/>
  <c r="C57" i="8" s="1"/>
  <c r="I11" i="16"/>
  <c r="C5" i="16"/>
  <c r="F18" i="13"/>
  <c r="E18" i="13"/>
  <c r="D18" i="13"/>
  <c r="F11" i="13"/>
  <c r="E11" i="13"/>
  <c r="D11" i="13"/>
  <c r="I11" i="13" l="1"/>
  <c r="I18" i="13"/>
  <c r="F9" i="15"/>
  <c r="I9" i="15" l="1"/>
  <c r="D3" i="9" l="1"/>
  <c r="H57" i="8" l="1"/>
  <c r="H41" i="8" l="1"/>
  <c r="E4" i="17" l="1"/>
  <c r="H4" i="17"/>
  <c r="D4" i="17"/>
  <c r="G4" i="17"/>
  <c r="O7" i="11"/>
  <c r="O8" i="11" s="1"/>
  <c r="C24" i="17" s="1"/>
  <c r="F4" i="17"/>
  <c r="K4" i="17" l="1"/>
  <c r="K24" i="17" s="1"/>
  <c r="D24" i="17"/>
  <c r="D13" i="17" s="1"/>
  <c r="D30" i="16" s="1"/>
  <c r="M4" i="17"/>
  <c r="M24" i="17" s="1"/>
  <c r="F24" i="17"/>
  <c r="F13" i="17" s="1"/>
  <c r="F30" i="16" s="1"/>
  <c r="O4" i="17"/>
  <c r="O24" i="17" s="1"/>
  <c r="H24" i="17"/>
  <c r="H13" i="17" s="1"/>
  <c r="H30" i="16" s="1"/>
  <c r="N4" i="17"/>
  <c r="N24" i="17" s="1"/>
  <c r="G24" i="17"/>
  <c r="G13" i="17" s="1"/>
  <c r="G30" i="16" s="1"/>
  <c r="L4" i="17"/>
  <c r="L24" i="17" s="1"/>
  <c r="E24" i="17"/>
  <c r="E13" i="17" s="1"/>
  <c r="E30" i="16" s="1"/>
  <c r="I30" i="16" l="1"/>
  <c r="F3" i="17" l="1"/>
  <c r="E3" i="17"/>
  <c r="H3" i="17"/>
  <c r="D3" i="17"/>
  <c r="G3" i="17"/>
  <c r="N7" i="11"/>
  <c r="K3" i="17" l="1"/>
  <c r="K23" i="17" s="1"/>
  <c r="K25" i="17" s="1"/>
  <c r="K26" i="17" s="1"/>
  <c r="D23" i="17"/>
  <c r="P7" i="11"/>
  <c r="P8" i="11" s="1"/>
  <c r="C25" i="17" s="1"/>
  <c r="N8" i="11"/>
  <c r="C23" i="17" s="1"/>
  <c r="L3" i="17"/>
  <c r="L23" i="17" s="1"/>
  <c r="L25" i="17" s="1"/>
  <c r="L26" i="17" s="1"/>
  <c r="E23" i="17"/>
  <c r="H23" i="17"/>
  <c r="O3" i="17"/>
  <c r="O23" i="17" s="1"/>
  <c r="O25" i="17" s="1"/>
  <c r="O26" i="17" s="1"/>
  <c r="G23" i="17"/>
  <c r="N3" i="17"/>
  <c r="N23" i="17" s="1"/>
  <c r="N25" i="17" s="1"/>
  <c r="N26" i="17" s="1"/>
  <c r="F23" i="17"/>
  <c r="M3" i="17"/>
  <c r="M23" i="17" s="1"/>
  <c r="M25" i="17" s="1"/>
  <c r="M26" i="17" s="1"/>
  <c r="F12" i="17" l="1"/>
  <c r="F29" i="16" s="1"/>
  <c r="F25" i="17"/>
  <c r="F14" i="17" s="1"/>
  <c r="F31" i="16" s="1"/>
  <c r="H25" i="17"/>
  <c r="H14" i="17" s="1"/>
  <c r="H31" i="16" s="1"/>
  <c r="H12" i="17"/>
  <c r="H29" i="16" s="1"/>
  <c r="E25" i="17"/>
  <c r="E14" i="17" s="1"/>
  <c r="E31" i="16" s="1"/>
  <c r="E12" i="17"/>
  <c r="E29" i="16" s="1"/>
  <c r="G12" i="17"/>
  <c r="G29" i="16" s="1"/>
  <c r="G25" i="17"/>
  <c r="G14" i="17" s="1"/>
  <c r="G31" i="16" s="1"/>
  <c r="G32" i="16" s="1"/>
  <c r="D25" i="17"/>
  <c r="D14" i="17" s="1"/>
  <c r="D31" i="16" s="1"/>
  <c r="D12" i="17"/>
  <c r="D29" i="16" s="1"/>
  <c r="Q7" i="11"/>
  <c r="Q8" i="11" s="1"/>
  <c r="D32" i="16" l="1"/>
  <c r="H26" i="17"/>
  <c r="F26" i="17"/>
  <c r="F28" i="17" s="1"/>
  <c r="D26" i="17"/>
  <c r="D28" i="17" s="1"/>
  <c r="C26" i="17"/>
  <c r="D7" i="8"/>
  <c r="G26" i="17"/>
  <c r="E32" i="16"/>
  <c r="D43" i="8"/>
  <c r="D45" i="8" s="1"/>
  <c r="I29" i="16"/>
  <c r="C43" i="8"/>
  <c r="F43" i="8"/>
  <c r="F45" i="8" s="1"/>
  <c r="H15" i="17"/>
  <c r="H28" i="17"/>
  <c r="I31" i="16"/>
  <c r="E26" i="17"/>
  <c r="G43" i="8"/>
  <c r="G45" i="8" s="1"/>
  <c r="H32" i="16"/>
  <c r="F32" i="16"/>
  <c r="E43" i="8"/>
  <c r="E45" i="8" s="1"/>
  <c r="I32" i="16" l="1"/>
  <c r="F15" i="17"/>
  <c r="D15" i="17"/>
  <c r="C45" i="8"/>
  <c r="H43" i="8"/>
  <c r="H45" i="8" s="1"/>
  <c r="F5" i="16"/>
  <c r="F6" i="16" s="1"/>
  <c r="F16" i="17"/>
  <c r="E15" i="17"/>
  <c r="E28" i="17"/>
  <c r="H5" i="16"/>
  <c r="H6" i="16" s="1"/>
  <c r="H16" i="17"/>
  <c r="G15" i="17"/>
  <c r="G28" i="17"/>
  <c r="D5" i="16"/>
  <c r="D16" i="17"/>
  <c r="D6" i="16" l="1"/>
  <c r="G5" i="16"/>
  <c r="G6" i="16" s="1"/>
  <c r="G16" i="17"/>
  <c r="E5" i="16"/>
  <c r="E6" i="16" s="1"/>
  <c r="E16" i="17"/>
  <c r="I5" i="16" l="1"/>
  <c r="I6" i="16" s="1"/>
</calcChain>
</file>

<file path=xl/sharedStrings.xml><?xml version="1.0" encoding="utf-8"?>
<sst xmlns="http://schemas.openxmlformats.org/spreadsheetml/2006/main" count="214" uniqueCount="133">
  <si>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</si>
  <si>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</si>
  <si>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</si>
  <si>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</si>
  <si>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</si>
  <si>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</si>
  <si>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</si>
  <si>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</si>
  <si>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</si>
  <si>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</si>
  <si>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</si>
  <si>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</si>
  <si>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</si>
  <si>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</si>
  <si>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</si>
  <si>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</si>
  <si>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</si>
  <si>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</si>
  <si>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</si>
  <si>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</si>
  <si>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</si>
  <si>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</si>
  <si>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</si>
  <si>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</si>
  <si>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</si>
  <si>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</si>
  <si>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</si>
  <si>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</si>
  <si>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</si>
  <si>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</si>
  <si>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</si>
  <si>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</si>
  <si>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</si>
  <si>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</si>
  <si>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</si>
  <si>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</si>
  <si>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</si>
  <si>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</si>
  <si>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</si>
  <si>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</si>
  <si>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</si>
  <si>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</si>
  <si>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</si>
  <si>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</si>
  <si>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</si>
  <si>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</si>
  <si>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</si>
  <si>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</si>
  <si>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</si>
  <si>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</si>
  <si>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</si>
  <si>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</si>
  <si>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</si>
  <si>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</si>
  <si>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</si>
  <si>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</si>
  <si>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</si>
  <si>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</si>
  <si>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</si>
  <si>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</si>
  <si>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</si>
  <si>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</si>
  <si>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</si>
  <si>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</si>
  <si>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Site Safety Supervision</t>
  </si>
  <si>
    <t>Site Safety Supervision (hourly rate)</t>
  </si>
  <si>
    <t>R4</t>
  </si>
  <si>
    <t xml:space="preserve">Site Safety Supervision (NEW) </t>
  </si>
  <si>
    <t>Hourly Rate</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</si>
  <si>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</si>
  <si>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 xml:space="preserve">Existing Service Description (2014 - 19) </t>
  </si>
  <si>
    <t>New Service</t>
  </si>
  <si>
    <t xml:space="preserve"> -</t>
  </si>
  <si>
    <t>Bottom Up Estimation</t>
  </si>
  <si>
    <r>
      <t xml:space="preserve">
</t>
    </r>
    <r>
      <rPr>
        <sz val="10"/>
        <color rgb="FFFF0000"/>
        <rFont val="Arial"/>
        <family val="2"/>
      </rPr>
      <t>New Service</t>
    </r>
  </si>
  <si>
    <t>Projected Volumes for FY2019-24 Regulatory Period</t>
  </si>
  <si>
    <t>Operating Costs (on IO's, work orders, cost objects, cost centres)</t>
  </si>
  <si>
    <t>Project Code</t>
  </si>
  <si>
    <t>FY22/23</t>
  </si>
  <si>
    <t>Estimated values based on team feedback. Estimated 100hrs per annum.</t>
  </si>
  <si>
    <t>Field Officer</t>
  </si>
  <si>
    <t xml:space="preserve">Operating Costs - </t>
  </si>
  <si>
    <t>New Service - Site safety Supervision</t>
  </si>
  <si>
    <t>New Service. No historical operating costs available.</t>
  </si>
  <si>
    <t>FY17/18</t>
  </si>
  <si>
    <t>FY18/19</t>
  </si>
  <si>
    <t>New Service - Site Safet Supervision</t>
  </si>
  <si>
    <r>
      <t xml:space="preserve">
</t>
    </r>
    <r>
      <rPr>
        <b/>
        <sz val="11"/>
        <color theme="1"/>
        <rFont val="Calibri"/>
        <family val="2"/>
        <scheme val="minor"/>
      </rPr>
      <t>Site safety Supervision</t>
    </r>
    <r>
      <rPr>
        <sz val="11"/>
        <color theme="1"/>
        <rFont val="Calibri"/>
        <family val="2"/>
        <scheme val="minor"/>
      </rPr>
      <t xml:space="preserve">
Provision of field staff to perform site safety supervision to unauthorised personnel performing work near the DSNP's assets. Service may include Essential Energy staff performing the role of the Access Permit Recipient.</t>
    </r>
  </si>
  <si>
    <t>Proposed Fee ($2018/19 - Excl GST)</t>
  </si>
  <si>
    <t>Total Direct Costs $2018/19</t>
  </si>
  <si>
    <t>Total Indirect Costs $2018/19</t>
  </si>
  <si>
    <t>TOTAL COSTS $2018/19</t>
  </si>
  <si>
    <t>Site Supervision</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</si>
  <si>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</si>
  <si>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</si>
  <si>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</si>
  <si>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</si>
  <si>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</si>
  <si>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</si>
  <si>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</si>
  <si>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</si>
  <si>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</si>
  <si>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</si>
  <si>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</si>
  <si>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</si>
  <si>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</si>
  <si>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</si>
  <si>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</si>
  <si>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</si>
  <si>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</si>
  <si>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</si>
  <si>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</si>
  <si>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</si>
  <si>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</si>
  <si>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</si>
  <si>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</si>
  <si>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</si>
  <si>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</si>
  <si>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</si>
  <si>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</si>
  <si>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</si>
  <si>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</si>
  <si>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</si>
  <si>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</si>
  <si>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</si>
  <si>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</si>
  <si>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</si>
  <si>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</si>
  <si>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</si>
  <si>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</si>
  <si>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8.4 Site Safety Supervision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</si>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</sst>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4">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7" fillId="5" borderId="7" xfId="0" applyFont="1" applyFill="1" applyBorder="1" applyAlignment="1">
      <alignment horizontal="left" wrapText="1"/>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9"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7" fillId="2" borderId="4" xfId="0" applyFont="1" applyFill="1" applyBorder="1" applyAlignment="1">
      <alignment horizontal="center" vertical="center"/>
    </xf>
    <xf numFmtId="0" fontId="28" fillId="7" borderId="0" xfId="0" applyFont="1" applyFill="1" applyBorder="1" applyAlignment="1">
      <alignment horizontal="center" vertical="center"/>
    </xf>
    <xf numFmtId="0" fontId="25" fillId="9" borderId="10" xfId="0" applyFont="1" applyFill="1" applyBorder="1" applyAlignment="1">
      <alignment vertical="center"/>
    </xf>
    <xf numFmtId="169"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9" fontId="24" fillId="3" borderId="4"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10" xfId="0" applyFont="1" applyFill="1" applyBorder="1"/>
    <xf numFmtId="0" fontId="23" fillId="8" borderId="0" xfId="0" applyFont="1" applyFill="1" applyBorder="1"/>
    <xf numFmtId="0" fontId="23" fillId="8" borderId="12"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7" fontId="29" fillId="0" borderId="0" xfId="2" applyNumberFormat="1" applyFont="1"/>
    <xf numFmtId="167" fontId="25" fillId="2" borderId="7" xfId="2" applyNumberFormat="1" applyFont="1" applyFill="1" applyBorder="1"/>
    <xf numFmtId="10" fontId="24" fillId="0" borderId="0" xfId="1" applyNumberFormat="1" applyFont="1"/>
    <xf numFmtId="10" fontId="24" fillId="0" borderId="0" xfId="0" applyNumberFormat="1" applyFont="1"/>
    <xf numFmtId="170"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8" fontId="29" fillId="0" borderId="0" xfId="3" applyNumberFormat="1" applyFont="1" applyAlignment="1"/>
    <xf numFmtId="171" fontId="25" fillId="2" borderId="7" xfId="2" applyNumberFormat="1" applyFont="1" applyFill="1" applyBorder="1" applyAlignment="1"/>
    <xf numFmtId="168" fontId="31" fillId="0" borderId="0" xfId="3" applyNumberFormat="1" applyFont="1" applyAlignment="1">
      <alignment horizontal="right"/>
    </xf>
    <xf numFmtId="168" fontId="31"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167" fontId="6" fillId="11" borderId="5" xfId="2" applyNumberFormat="1" applyFont="1" applyFill="1" applyBorder="1"/>
    <xf numFmtId="3" fontId="6" fillId="11" borderId="4"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169" fontId="4" fillId="10" borderId="6" xfId="0" applyNumberFormat="1" applyFont="1" applyFill="1" applyBorder="1" applyAlignment="1">
      <alignment horizontal="center"/>
    </xf>
    <xf numFmtId="169" fontId="4" fillId="10" borderId="8" xfId="0" applyNumberFormat="1" applyFont="1" applyFill="1" applyBorder="1" applyAlignment="1">
      <alignment horizontal="center"/>
    </xf>
    <xf numFmtId="4"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4" fontId="7" fillId="11" borderId="4" xfId="0" applyNumberFormat="1" applyFont="1" applyFill="1" applyBorder="1" applyAlignment="1">
      <alignment horizontal="center"/>
    </xf>
    <xf numFmtId="167" fontId="19" fillId="11" borderId="5" xfId="2" applyNumberFormat="1" applyFont="1" applyFill="1" applyBorder="1"/>
    <xf numFmtId="3" fontId="19" fillId="11" borderId="10" xfId="0" applyNumberFormat="1" applyFont="1" applyFill="1" applyBorder="1"/>
    <xf numFmtId="3" fontId="19"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5" fillId="5" borderId="4" xfId="3" applyFont="1" applyFill="1" applyBorder="1"/>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24"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169" fontId="29" fillId="7" borderId="10" xfId="0" applyNumberFormat="1" applyFont="1" applyFill="1" applyBorder="1" applyAlignment="1">
      <alignment horizontal="left"/>
    </xf>
    <xf numFmtId="169" fontId="29" fillId="7" borderId="1" xfId="0" applyNumberFormat="1" applyFont="1" applyFill="1" applyBorder="1" applyAlignment="1">
      <alignment horizontal="left"/>
    </xf>
    <xf numFmtId="0" fontId="24" fillId="7" borderId="1" xfId="0" applyFont="1" applyFill="1" applyBorder="1" applyAlignment="1">
      <alignment horizontal="left" wrapText="1"/>
    </xf>
    <xf numFmtId="0" fontId="30" fillId="7" borderId="0" xfId="0" quotePrefix="1" applyFont="1" applyFill="1" applyBorder="1" applyAlignment="1">
      <alignment horizontal="left" vertical="top"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26" fillId="7" borderId="10" xfId="0" applyNumberFormat="1" applyFont="1" applyFill="1" applyBorder="1" applyAlignment="1">
      <alignment horizontal="left" wrapText="1"/>
    </xf>
    <xf numFmtId="0" fontId="24" fillId="2" borderId="5" xfId="0" applyFont="1" applyFill="1" applyBorder="1" applyAlignment="1">
      <alignment horizontal="center"/>
    </xf>
    <xf numFmtId="0" fontId="24" fillId="2" borderId="3"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36"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02" customWidth="1"/>
    <col min="2" max="2" width="41.85546875" style="102" customWidth="1"/>
    <col min="3" max="3" width="18.85546875" style="102" customWidth="1"/>
    <col min="4" max="4" width="14.28515625" style="102" customWidth="1"/>
    <col min="5" max="5" width="13.85546875" style="102" customWidth="1"/>
    <col min="6" max="6" width="14" style="102" customWidth="1"/>
    <col min="7" max="7" width="12.85546875" style="102" customWidth="1"/>
    <col min="8" max="8" width="13.28515625" style="102" customWidth="1"/>
    <col min="9" max="9" width="11.5703125" style="102" customWidth="1"/>
    <col min="10" max="16384" width="9.140625" style="102"/>
  </cols>
  <sheetData>
    <row r="2" spans="2:19" x14ac:dyDescent="0.2">
      <c r="B2" s="100" t="s">
        <v>7</v>
      </c>
      <c r="C2" s="101"/>
      <c r="D2" s="101"/>
      <c r="E2" s="101"/>
      <c r="F2" s="101"/>
      <c r="G2" s="101"/>
      <c r="H2" s="101"/>
      <c r="O2" s="103"/>
      <c r="P2" s="103"/>
      <c r="Q2" s="103"/>
      <c r="R2" s="103"/>
      <c r="S2" s="103"/>
    </row>
    <row r="3" spans="2:19" ht="75.75" customHeight="1" x14ac:dyDescent="0.2">
      <c r="B3" s="104" t="s">
        <v>55</v>
      </c>
      <c r="C3" s="246" t="s">
        <v>67</v>
      </c>
      <c r="D3" s="204"/>
      <c r="E3" s="204"/>
      <c r="F3" s="204"/>
      <c r="G3" s="204"/>
      <c r="H3" s="204"/>
      <c r="M3" s="105"/>
      <c r="N3" s="105"/>
      <c r="O3" s="103"/>
      <c r="P3" s="103"/>
      <c r="Q3" s="103"/>
      <c r="R3" s="103"/>
      <c r="S3" s="103"/>
    </row>
    <row r="4" spans="2:19" ht="55.5" customHeight="1" x14ac:dyDescent="0.2">
      <c r="B4" s="106"/>
      <c r="C4" s="247"/>
      <c r="D4" s="248"/>
      <c r="E4" s="107"/>
      <c r="F4" s="107"/>
      <c r="G4" s="107"/>
      <c r="H4" s="107"/>
      <c r="M4" s="105"/>
      <c r="N4" s="105"/>
      <c r="O4" s="103"/>
      <c r="P4" s="103"/>
      <c r="Q4" s="103"/>
      <c r="R4" s="103"/>
      <c r="S4" s="103"/>
    </row>
    <row r="5" spans="2:19" x14ac:dyDescent="0.2">
      <c r="B5" s="108" t="s">
        <v>13</v>
      </c>
      <c r="C5" s="109"/>
      <c r="D5" s="146" t="s">
        <v>68</v>
      </c>
      <c r="E5" s="110"/>
      <c r="F5" s="110"/>
      <c r="G5" s="110"/>
      <c r="H5" s="110"/>
      <c r="M5" s="105"/>
      <c r="N5" s="105"/>
      <c r="O5" s="103"/>
      <c r="P5" s="103"/>
      <c r="Q5" s="103"/>
      <c r="R5" s="103"/>
      <c r="S5" s="103"/>
    </row>
    <row r="6" spans="2:19" x14ac:dyDescent="0.2">
      <c r="B6" s="111" t="s">
        <v>41</v>
      </c>
      <c r="C6" s="112"/>
      <c r="D6" s="112" t="s">
        <v>72</v>
      </c>
      <c r="E6" s="113"/>
      <c r="F6" s="113"/>
      <c r="G6" s="113"/>
      <c r="H6" s="113"/>
      <c r="M6" s="105"/>
      <c r="N6" s="105"/>
      <c r="O6" s="103"/>
      <c r="P6" s="103"/>
      <c r="Q6" s="103"/>
      <c r="R6" s="103"/>
      <c r="S6" s="103"/>
    </row>
    <row r="7" spans="2:19" x14ac:dyDescent="0.2">
      <c r="B7" s="147" t="s">
        <v>88</v>
      </c>
      <c r="C7" s="112"/>
      <c r="D7" s="114">
        <f>'Proposed price build-up'!Q8</f>
        <v>172.20213351936337</v>
      </c>
      <c r="E7" s="113"/>
      <c r="F7" s="113"/>
      <c r="G7" s="113"/>
      <c r="H7" s="113"/>
      <c r="O7" s="103"/>
      <c r="P7" s="103"/>
      <c r="Q7" s="103"/>
      <c r="R7" s="103"/>
      <c r="S7" s="103"/>
    </row>
    <row r="8" spans="2:19" x14ac:dyDescent="0.2">
      <c r="B8" s="115" t="s">
        <v>47</v>
      </c>
      <c r="C8" s="208" t="s">
        <v>73</v>
      </c>
      <c r="D8" s="209"/>
      <c r="E8" s="116"/>
      <c r="F8" s="116"/>
      <c r="G8" s="116"/>
      <c r="H8" s="116"/>
      <c r="O8" s="103"/>
      <c r="P8" s="103"/>
      <c r="Q8" s="103"/>
      <c r="R8" s="103"/>
      <c r="S8" s="103"/>
    </row>
    <row r="9" spans="2:19" x14ac:dyDescent="0.2">
      <c r="B9" s="117" t="s">
        <v>5</v>
      </c>
      <c r="C9" s="118"/>
      <c r="D9" s="118"/>
      <c r="E9" s="119"/>
      <c r="F9" s="119"/>
      <c r="G9" s="119"/>
      <c r="H9" s="119"/>
      <c r="O9" s="103"/>
      <c r="P9" s="103"/>
      <c r="Q9" s="103"/>
      <c r="R9" s="103"/>
      <c r="S9" s="103"/>
    </row>
    <row r="10" spans="2:19" ht="85.5" customHeight="1" x14ac:dyDescent="0.2">
      <c r="B10" s="206" t="s">
        <v>87</v>
      </c>
      <c r="C10" s="206"/>
      <c r="D10" s="206"/>
      <c r="E10" s="206"/>
      <c r="F10" s="206"/>
      <c r="G10" s="206"/>
      <c r="H10" s="206"/>
      <c r="O10" s="103"/>
      <c r="P10" s="103"/>
      <c r="Q10" s="103"/>
      <c r="R10" s="103"/>
      <c r="S10" s="103"/>
    </row>
    <row r="11" spans="2:19" x14ac:dyDescent="0.2">
      <c r="B11" s="120"/>
      <c r="C11" s="120"/>
      <c r="D11" s="120"/>
      <c r="E11" s="120"/>
      <c r="F11" s="120"/>
      <c r="G11" s="120"/>
      <c r="H11" s="120"/>
      <c r="O11" s="103"/>
      <c r="P11" s="103"/>
      <c r="Q11" s="103"/>
      <c r="R11" s="103"/>
      <c r="S11" s="103"/>
    </row>
    <row r="12" spans="2:19" x14ac:dyDescent="0.2">
      <c r="O12" s="103"/>
      <c r="P12" s="103"/>
      <c r="Q12" s="103"/>
      <c r="R12" s="103"/>
      <c r="S12" s="103"/>
    </row>
    <row r="13" spans="2:19" x14ac:dyDescent="0.2">
      <c r="B13" s="121" t="s">
        <v>34</v>
      </c>
      <c r="C13" s="101"/>
      <c r="D13" s="101"/>
      <c r="E13" s="101"/>
      <c r="F13" s="101"/>
      <c r="G13" s="101"/>
      <c r="H13" s="101"/>
      <c r="O13" s="103"/>
      <c r="P13" s="103"/>
      <c r="Q13" s="103"/>
      <c r="R13" s="103"/>
      <c r="S13" s="103"/>
    </row>
    <row r="14" spans="2:19" x14ac:dyDescent="0.2">
      <c r="B14" s="205"/>
      <c r="C14" s="205"/>
      <c r="D14" s="205"/>
      <c r="E14" s="205"/>
      <c r="F14" s="205"/>
      <c r="G14" s="205"/>
      <c r="H14" s="205"/>
    </row>
    <row r="15" spans="2:19" ht="133.5" customHeight="1" x14ac:dyDescent="0.2">
      <c r="B15" s="207" t="s">
        <v>131</v>
      </c>
      <c r="C15" s="207"/>
      <c r="D15" s="207"/>
      <c r="E15" s="207"/>
      <c r="F15" s="207"/>
      <c r="G15" s="207"/>
      <c r="H15" s="207"/>
      <c r="I15" s="103"/>
    </row>
    <row r="16" spans="2:19" x14ac:dyDescent="0.2">
      <c r="B16" s="122"/>
      <c r="C16" s="122"/>
      <c r="D16" s="122"/>
      <c r="E16" s="122"/>
      <c r="F16" s="122"/>
      <c r="G16" s="122"/>
      <c r="H16" s="122"/>
    </row>
    <row r="17" spans="2:9" x14ac:dyDescent="0.2">
      <c r="B17" s="123"/>
      <c r="C17" s="123"/>
      <c r="D17" s="123"/>
      <c r="E17" s="123"/>
      <c r="F17" s="123"/>
      <c r="G17" s="123"/>
      <c r="H17" s="123"/>
    </row>
    <row r="18" spans="2:9" x14ac:dyDescent="0.2">
      <c r="B18" s="121" t="s">
        <v>42</v>
      </c>
      <c r="C18" s="101"/>
      <c r="D18" s="101"/>
      <c r="E18" s="101"/>
      <c r="F18" s="101"/>
      <c r="G18" s="101"/>
      <c r="H18" s="101"/>
    </row>
    <row r="19" spans="2:9" x14ac:dyDescent="0.2">
      <c r="B19" s="205"/>
      <c r="C19" s="205"/>
      <c r="D19" s="205"/>
      <c r="E19" s="205"/>
      <c r="F19" s="205"/>
      <c r="G19" s="205"/>
      <c r="H19" s="205"/>
    </row>
    <row r="20" spans="2:9" x14ac:dyDescent="0.2">
      <c r="B20" s="211" t="s">
        <v>71</v>
      </c>
      <c r="C20" s="211"/>
      <c r="D20" s="211"/>
      <c r="E20" s="211"/>
      <c r="F20" s="211"/>
      <c r="G20" s="211"/>
      <c r="H20" s="211"/>
    </row>
    <row r="21" spans="2:9" x14ac:dyDescent="0.2">
      <c r="B21" s="212"/>
      <c r="C21" s="212"/>
      <c r="D21" s="212"/>
      <c r="E21" s="212"/>
      <c r="F21" s="212"/>
      <c r="G21" s="212"/>
      <c r="H21" s="212"/>
    </row>
    <row r="22" spans="2:9" x14ac:dyDescent="0.2">
      <c r="B22" s="212"/>
      <c r="C22" s="213"/>
      <c r="D22" s="213"/>
      <c r="E22" s="213"/>
      <c r="F22" s="213"/>
      <c r="G22" s="213"/>
      <c r="H22" s="213"/>
    </row>
    <row r="23" spans="2:9" x14ac:dyDescent="0.2">
      <c r="B23" s="124"/>
      <c r="C23" s="124"/>
      <c r="D23" s="124"/>
      <c r="E23" s="124"/>
      <c r="F23" s="124"/>
      <c r="G23" s="124"/>
      <c r="H23" s="124"/>
    </row>
    <row r="24" spans="2:9" x14ac:dyDescent="0.2">
      <c r="B24" s="205"/>
      <c r="C24" s="205"/>
      <c r="D24" s="205"/>
      <c r="E24" s="205"/>
      <c r="F24" s="205"/>
      <c r="G24" s="205"/>
      <c r="H24" s="205"/>
    </row>
    <row r="25" spans="2:9" x14ac:dyDescent="0.2">
      <c r="B25" s="122"/>
      <c r="C25" s="122"/>
      <c r="D25" s="122"/>
      <c r="E25" s="122"/>
      <c r="F25" s="122"/>
      <c r="G25" s="122"/>
      <c r="H25" s="122"/>
    </row>
    <row r="26" spans="2:9" x14ac:dyDescent="0.2">
      <c r="B26" s="122"/>
      <c r="C26" s="122"/>
      <c r="D26" s="122"/>
      <c r="E26" s="122"/>
      <c r="F26" s="122"/>
      <c r="G26" s="122"/>
      <c r="H26" s="122"/>
    </row>
    <row r="27" spans="2:9" x14ac:dyDescent="0.2">
      <c r="B27" s="122"/>
      <c r="C27" s="122"/>
      <c r="D27" s="122"/>
      <c r="E27" s="122"/>
      <c r="F27" s="122"/>
      <c r="G27" s="122"/>
      <c r="H27" s="122"/>
    </row>
    <row r="28" spans="2:9" x14ac:dyDescent="0.2">
      <c r="B28" s="122"/>
      <c r="C28" s="122"/>
      <c r="D28" s="122"/>
      <c r="E28" s="122"/>
      <c r="F28" s="122"/>
      <c r="G28" s="122"/>
      <c r="H28" s="122"/>
    </row>
    <row r="29" spans="2:9" x14ac:dyDescent="0.2">
      <c r="B29" s="125"/>
      <c r="C29" s="125"/>
      <c r="D29" s="125"/>
      <c r="E29" s="125"/>
      <c r="F29" s="125"/>
      <c r="G29" s="125"/>
      <c r="H29" s="125"/>
      <c r="I29" s="103"/>
    </row>
    <row r="30" spans="2:9" x14ac:dyDescent="0.2">
      <c r="B30" s="121" t="s">
        <v>6</v>
      </c>
    </row>
    <row r="31" spans="2:9" x14ac:dyDescent="0.2">
      <c r="B31" s="126" t="s">
        <v>14</v>
      </c>
      <c r="C31" s="127" t="s">
        <v>29</v>
      </c>
      <c r="D31" s="127"/>
      <c r="E31" s="127"/>
      <c r="F31" s="127"/>
      <c r="G31" s="127"/>
      <c r="H31" s="127"/>
    </row>
    <row r="32" spans="2:9" x14ac:dyDescent="0.2">
      <c r="B32" s="128" t="s">
        <v>45</v>
      </c>
      <c r="C32" s="127" t="s">
        <v>52</v>
      </c>
      <c r="D32" s="127"/>
      <c r="E32" s="127"/>
      <c r="F32" s="127"/>
      <c r="G32" s="127"/>
      <c r="H32" s="127"/>
    </row>
    <row r="33" spans="2:8" x14ac:dyDescent="0.2">
      <c r="B33" s="128" t="s">
        <v>46</v>
      </c>
      <c r="C33" s="127" t="s">
        <v>53</v>
      </c>
      <c r="D33" s="127"/>
      <c r="E33" s="127"/>
      <c r="F33" s="127"/>
      <c r="G33" s="127"/>
      <c r="H33" s="127"/>
    </row>
    <row r="34" spans="2:8" x14ac:dyDescent="0.2">
      <c r="B34" s="128" t="s">
        <v>15</v>
      </c>
      <c r="C34" s="127" t="s">
        <v>30</v>
      </c>
      <c r="D34" s="127"/>
      <c r="E34" s="127"/>
      <c r="F34" s="127"/>
      <c r="G34" s="127"/>
      <c r="H34" s="127"/>
    </row>
    <row r="37" spans="2:8" x14ac:dyDescent="0.2">
      <c r="B37" s="121" t="s">
        <v>35</v>
      </c>
      <c r="C37" s="101"/>
      <c r="D37" s="101"/>
      <c r="E37" s="101"/>
      <c r="F37" s="101"/>
      <c r="G37" s="101"/>
      <c r="H37" s="101"/>
    </row>
    <row r="39" spans="2:8" x14ac:dyDescent="0.2">
      <c r="B39" s="129"/>
      <c r="C39" s="130" t="s">
        <v>36</v>
      </c>
      <c r="D39" s="130" t="s">
        <v>37</v>
      </c>
      <c r="E39" s="130" t="s">
        <v>38</v>
      </c>
      <c r="F39" s="130" t="s">
        <v>40</v>
      </c>
      <c r="G39" s="130" t="s">
        <v>39</v>
      </c>
      <c r="H39" s="131" t="s">
        <v>1</v>
      </c>
    </row>
    <row r="40" spans="2:8" x14ac:dyDescent="0.2">
      <c r="C40" s="132"/>
      <c r="D40" s="132"/>
      <c r="E40" s="132"/>
      <c r="F40" s="132"/>
      <c r="G40" s="132"/>
      <c r="H40" s="132"/>
    </row>
    <row r="41" spans="2:8" x14ac:dyDescent="0.2">
      <c r="B41" s="148" t="s">
        <v>89</v>
      </c>
      <c r="C41" s="133">
        <f>'Forecast Revenue - Costs'!D28</f>
        <v>9957.0782758011337</v>
      </c>
      <c r="D41" s="133">
        <f>'Forecast Revenue - Costs'!E28</f>
        <v>9957.0782758011337</v>
      </c>
      <c r="E41" s="133">
        <f>'Forecast Revenue - Costs'!F28</f>
        <v>10044.900456917765</v>
      </c>
      <c r="F41" s="133">
        <f>'Forecast Revenue - Costs'!G28</f>
        <v>10231.614022664984</v>
      </c>
      <c r="G41" s="133">
        <f>'Forecast Revenue - Costs'!H28</f>
        <v>10510.520437999981</v>
      </c>
      <c r="H41" s="133">
        <f>SUM(C41:G41)</f>
        <v>50701.191469184996</v>
      </c>
    </row>
    <row r="42" spans="2:8" x14ac:dyDescent="0.2">
      <c r="C42" s="134"/>
      <c r="D42" s="135"/>
      <c r="E42" s="134"/>
      <c r="F42" s="134"/>
      <c r="G42" s="134"/>
    </row>
    <row r="43" spans="2:8" x14ac:dyDescent="0.2">
      <c r="B43" s="148" t="s">
        <v>90</v>
      </c>
      <c r="C43" s="133">
        <f>SUM('Forecast Revenue - Costs'!D29:D31)</f>
        <v>7263.1350761352041</v>
      </c>
      <c r="D43" s="133">
        <f>SUM('Forecast Revenue - Costs'!E29:E31)</f>
        <v>7263.1350761352041</v>
      </c>
      <c r="E43" s="133">
        <f>SUM('Forecast Revenue - Costs'!F29:F31)</f>
        <v>7327.1964751181886</v>
      </c>
      <c r="F43" s="133">
        <f>SUM('Forecast Revenue - Costs'!G29:G31)</f>
        <v>7463.3936416971355</v>
      </c>
      <c r="G43" s="133">
        <f>SUM('Forecast Revenue - Costs'!H29:H31)</f>
        <v>7666.8403669380059</v>
      </c>
      <c r="H43" s="133">
        <f>SUM(C43:G43)</f>
        <v>36983.700636023736</v>
      </c>
    </row>
    <row r="44" spans="2:8" x14ac:dyDescent="0.2">
      <c r="C44" s="134"/>
      <c r="D44" s="135"/>
      <c r="E44" s="134"/>
      <c r="F44" s="134"/>
      <c r="G44" s="134"/>
    </row>
    <row r="45" spans="2:8" x14ac:dyDescent="0.2">
      <c r="B45" s="148" t="s">
        <v>91</v>
      </c>
      <c r="C45" s="133">
        <f t="shared" ref="C45:H45" si="0">+C41+C43</f>
        <v>17220.213351936338</v>
      </c>
      <c r="D45" s="133">
        <f t="shared" si="0"/>
        <v>17220.213351936338</v>
      </c>
      <c r="E45" s="133">
        <f t="shared" si="0"/>
        <v>17372.096932035955</v>
      </c>
      <c r="F45" s="133">
        <f t="shared" si="0"/>
        <v>17695.007664362121</v>
      </c>
      <c r="G45" s="133">
        <f t="shared" si="0"/>
        <v>18177.360804937987</v>
      </c>
      <c r="H45" s="133">
        <f t="shared" si="0"/>
        <v>87684.892105208739</v>
      </c>
    </row>
    <row r="46" spans="2:8" x14ac:dyDescent="0.2">
      <c r="C46" s="136"/>
      <c r="D46" s="136"/>
      <c r="E46" s="136"/>
      <c r="F46" s="136"/>
      <c r="G46" s="136"/>
    </row>
    <row r="47" spans="2:8" x14ac:dyDescent="0.2">
      <c r="B47" s="137" t="s">
        <v>6</v>
      </c>
    </row>
    <row r="48" spans="2:8" ht="14.25" customHeight="1" x14ac:dyDescent="0.2">
      <c r="B48" s="210"/>
      <c r="C48" s="210"/>
      <c r="D48" s="210"/>
      <c r="E48" s="210"/>
      <c r="F48" s="210"/>
      <c r="G48" s="210"/>
      <c r="H48" s="210"/>
    </row>
    <row r="49" spans="2:9" x14ac:dyDescent="0.2">
      <c r="B49" s="205"/>
      <c r="C49" s="205"/>
      <c r="D49" s="205"/>
      <c r="E49" s="205"/>
      <c r="F49" s="205"/>
      <c r="G49" s="205"/>
      <c r="H49" s="205"/>
      <c r="I49" s="103"/>
    </row>
    <row r="50" spans="2:9" ht="27.75" customHeight="1" x14ac:dyDescent="0.2">
      <c r="B50" s="205"/>
      <c r="C50" s="205"/>
      <c r="D50" s="205"/>
      <c r="E50" s="205"/>
      <c r="F50" s="205"/>
      <c r="G50" s="205"/>
      <c r="H50" s="205"/>
    </row>
    <row r="53" spans="2:9" x14ac:dyDescent="0.2">
      <c r="B53" s="121" t="s">
        <v>75</v>
      </c>
      <c r="C53" s="101"/>
      <c r="D53" s="101"/>
      <c r="E53" s="101"/>
      <c r="F53" s="101"/>
      <c r="G53" s="101"/>
      <c r="H53" s="101"/>
    </row>
    <row r="54" spans="2:9" x14ac:dyDescent="0.2">
      <c r="B54" s="138"/>
    </row>
    <row r="55" spans="2:9" x14ac:dyDescent="0.2">
      <c r="B55" s="139"/>
      <c r="C55" s="140" t="s">
        <v>36</v>
      </c>
      <c r="D55" s="140" t="s">
        <v>37</v>
      </c>
      <c r="E55" s="140" t="s">
        <v>38</v>
      </c>
      <c r="F55" s="140" t="s">
        <v>40</v>
      </c>
      <c r="G55" s="140" t="s">
        <v>39</v>
      </c>
      <c r="H55" s="141" t="s">
        <v>1</v>
      </c>
    </row>
    <row r="56" spans="2:9" x14ac:dyDescent="0.2">
      <c r="C56" s="142"/>
      <c r="D56" s="142"/>
      <c r="E56" s="142"/>
      <c r="F56" s="142"/>
      <c r="G56" s="142"/>
      <c r="H56" s="142"/>
    </row>
    <row r="57" spans="2:9" x14ac:dyDescent="0.2">
      <c r="B57" s="139" t="s">
        <v>12</v>
      </c>
      <c r="C57" s="143">
        <f>'Forecast Revenue - Costs'!D11</f>
        <v>100</v>
      </c>
      <c r="D57" s="143">
        <f>'Forecast Revenue - Costs'!E11</f>
        <v>100</v>
      </c>
      <c r="E57" s="143">
        <f>'Forecast Revenue - Costs'!F11</f>
        <v>100</v>
      </c>
      <c r="F57" s="143">
        <f>'Forecast Revenue - Costs'!G11</f>
        <v>100</v>
      </c>
      <c r="G57" s="143">
        <f>'Forecast Revenue - Costs'!H11</f>
        <v>100</v>
      </c>
      <c r="H57" s="143">
        <f>SUM(C57:G57)</f>
        <v>500</v>
      </c>
    </row>
    <row r="58" spans="2:9" x14ac:dyDescent="0.2">
      <c r="C58" s="144"/>
      <c r="D58" s="144"/>
      <c r="E58" s="144"/>
      <c r="F58" s="144"/>
      <c r="G58" s="144"/>
      <c r="H58" s="145"/>
    </row>
  </sheetData>
  <mergeCells count="12">
    <mergeCell ref="B48:H50"/>
    <mergeCell ref="B19:H19"/>
    <mergeCell ref="B20:H20"/>
    <mergeCell ref="B21:H21"/>
    <mergeCell ref="B22:H22"/>
    <mergeCell ref="B24:H24"/>
    <mergeCell ref="C3:H3"/>
    <mergeCell ref="B14:H14"/>
    <mergeCell ref="B10:H10"/>
    <mergeCell ref="B15:H15"/>
    <mergeCell ref="C4:D4"/>
    <mergeCell ref="C8:D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16</v>
      </c>
      <c r="C2" s="40"/>
      <c r="D2" s="40"/>
      <c r="E2" s="40"/>
      <c r="F2" s="40"/>
      <c r="G2" s="40"/>
      <c r="H2" s="40"/>
      <c r="I2" s="40"/>
      <c r="J2" s="40"/>
      <c r="K2" s="40"/>
    </row>
    <row r="3" spans="2:14" x14ac:dyDescent="0.2">
      <c r="B3" s="33" t="s">
        <v>0</v>
      </c>
      <c r="C3" s="41"/>
      <c r="D3" s="216" t="str">
        <f>'AER Summary'!C3</f>
        <v xml:space="preserve">Site Safety Supervision (NEW) </v>
      </c>
      <c r="E3" s="217"/>
      <c r="F3" s="217"/>
      <c r="G3" s="217"/>
      <c r="H3" s="217"/>
      <c r="I3" s="217"/>
      <c r="J3" s="217"/>
      <c r="K3" s="217"/>
      <c r="N3" s="31"/>
    </row>
    <row r="4" spans="2:14" x14ac:dyDescent="0.2">
      <c r="N4" s="31"/>
    </row>
    <row r="5" spans="2:14" x14ac:dyDescent="0.2">
      <c r="B5" s="218" t="s">
        <v>70</v>
      </c>
      <c r="C5" s="218"/>
      <c r="D5" s="218"/>
      <c r="E5" s="218"/>
      <c r="F5" s="218"/>
      <c r="G5" s="218"/>
      <c r="H5" s="218"/>
      <c r="I5" s="218"/>
      <c r="J5" s="218"/>
      <c r="K5" s="218"/>
      <c r="N5" s="31"/>
    </row>
    <row r="6" spans="2:14" ht="54" customHeight="1" x14ac:dyDescent="0.2">
      <c r="B6" s="219" t="s">
        <v>74</v>
      </c>
      <c r="C6" s="220"/>
      <c r="D6" s="220"/>
      <c r="E6" s="220"/>
      <c r="F6" s="220"/>
      <c r="G6" s="220"/>
      <c r="H6" s="220"/>
      <c r="I6" s="220"/>
      <c r="J6" s="220"/>
      <c r="K6" s="220"/>
      <c r="N6" s="31"/>
    </row>
    <row r="9" spans="2:14" x14ac:dyDescent="0.2">
      <c r="B9" s="218" t="s">
        <v>43</v>
      </c>
      <c r="C9" s="218"/>
      <c r="D9" s="218"/>
      <c r="E9" s="218"/>
      <c r="F9" s="218"/>
      <c r="G9" s="218"/>
      <c r="H9" s="218"/>
      <c r="I9" s="218"/>
      <c r="J9" s="218"/>
      <c r="K9" s="218"/>
    </row>
    <row r="10" spans="2:14" ht="15" customHeight="1" x14ac:dyDescent="0.2">
      <c r="B10" s="215" t="s">
        <v>69</v>
      </c>
      <c r="C10" s="215"/>
      <c r="D10" s="215"/>
      <c r="E10" s="215"/>
      <c r="F10" s="215"/>
      <c r="G10" s="215"/>
      <c r="H10" s="215"/>
      <c r="I10" s="215"/>
      <c r="J10" s="215"/>
      <c r="K10" s="215"/>
    </row>
    <row r="11" spans="2:14" ht="24.75" customHeight="1" x14ac:dyDescent="0.2">
      <c r="B11" s="221"/>
      <c r="C11" s="221"/>
      <c r="D11" s="221"/>
      <c r="E11" s="221"/>
      <c r="F11" s="221"/>
      <c r="G11" s="221"/>
      <c r="H11" s="221"/>
      <c r="I11" s="221"/>
      <c r="J11" s="221"/>
      <c r="K11" s="221"/>
      <c r="L11" s="44"/>
      <c r="M11" s="32"/>
      <c r="N11" s="32"/>
    </row>
    <row r="12" spans="2:14" x14ac:dyDescent="0.2">
      <c r="B12" s="221"/>
      <c r="C12" s="221"/>
      <c r="D12" s="221"/>
      <c r="E12" s="221"/>
      <c r="F12" s="221"/>
      <c r="G12" s="221"/>
      <c r="H12" s="221"/>
      <c r="I12" s="221"/>
      <c r="J12" s="221"/>
      <c r="K12" s="221"/>
      <c r="L12" s="44"/>
      <c r="M12" s="32"/>
      <c r="N12" s="32"/>
    </row>
    <row r="13" spans="2:14" x14ac:dyDescent="0.2">
      <c r="B13" s="221"/>
      <c r="C13" s="221"/>
      <c r="D13" s="221"/>
      <c r="E13" s="221"/>
      <c r="F13" s="221"/>
      <c r="G13" s="221"/>
      <c r="H13" s="221"/>
      <c r="I13" s="221"/>
      <c r="J13" s="221"/>
      <c r="K13" s="221"/>
      <c r="L13" s="44"/>
      <c r="M13" s="32"/>
      <c r="N13" s="32"/>
    </row>
    <row r="14" spans="2:14" ht="48" customHeight="1" x14ac:dyDescent="0.2">
      <c r="B14" s="221"/>
      <c r="C14" s="221"/>
      <c r="D14" s="221"/>
      <c r="E14" s="221"/>
      <c r="F14" s="221"/>
      <c r="G14" s="221"/>
      <c r="H14" s="221"/>
      <c r="I14" s="221"/>
      <c r="J14" s="221"/>
      <c r="K14" s="221"/>
      <c r="L14" s="44"/>
      <c r="M14" s="32"/>
      <c r="N14" s="32"/>
    </row>
    <row r="15" spans="2:14" x14ac:dyDescent="0.2">
      <c r="B15" s="221"/>
      <c r="C15" s="221"/>
      <c r="D15" s="221"/>
      <c r="E15" s="221"/>
      <c r="F15" s="221"/>
      <c r="G15" s="221"/>
      <c r="H15" s="221"/>
      <c r="I15" s="221"/>
      <c r="J15" s="221"/>
      <c r="K15" s="221"/>
      <c r="L15" s="44"/>
      <c r="M15" s="32"/>
      <c r="N15" s="32"/>
    </row>
    <row r="16" spans="2:14" x14ac:dyDescent="0.2">
      <c r="B16" s="221"/>
      <c r="C16" s="221"/>
      <c r="D16" s="221"/>
      <c r="E16" s="221"/>
      <c r="F16" s="221"/>
      <c r="G16" s="221"/>
      <c r="H16" s="221"/>
      <c r="I16" s="221"/>
      <c r="J16" s="221"/>
      <c r="K16" s="221"/>
      <c r="L16" s="44"/>
      <c r="M16" s="32"/>
      <c r="N16" s="32"/>
    </row>
    <row r="17" spans="2:14" x14ac:dyDescent="0.2">
      <c r="L17" s="44"/>
      <c r="M17" s="32"/>
      <c r="N17" s="32"/>
    </row>
    <row r="18" spans="2:14" x14ac:dyDescent="0.2">
      <c r="L18" s="44"/>
      <c r="M18" s="32"/>
      <c r="N18" s="32"/>
    </row>
    <row r="19" spans="2:14" x14ac:dyDescent="0.2">
      <c r="B19" s="218" t="s">
        <v>44</v>
      </c>
      <c r="C19" s="218"/>
      <c r="D19" s="218"/>
      <c r="E19" s="218"/>
      <c r="F19" s="218"/>
      <c r="G19" s="218"/>
      <c r="H19" s="218"/>
      <c r="I19" s="218"/>
      <c r="J19" s="218"/>
      <c r="K19" s="218"/>
      <c r="L19" s="44"/>
      <c r="M19" s="32"/>
      <c r="N19" s="32"/>
    </row>
    <row r="20" spans="2:14" ht="83.25" customHeight="1" x14ac:dyDescent="0.2">
      <c r="B20" s="215" t="str">
        <f>'AER Summary'!B10:H10</f>
        <v xml:space="preserve">
Site safety Supervision
Provision of field staff to perform site safety supervision to unauthorised personnel performing work near the DSNP's assets. Service may include Essential Energy staff performing the role of the Access Permit Recipient.</v>
      </c>
      <c r="C20" s="215"/>
      <c r="D20" s="215"/>
      <c r="E20" s="215"/>
      <c r="F20" s="215"/>
      <c r="G20" s="215"/>
      <c r="H20" s="215"/>
      <c r="I20" s="215"/>
      <c r="J20" s="215"/>
      <c r="K20" s="215"/>
    </row>
    <row r="21" spans="2:14" x14ac:dyDescent="0.2">
      <c r="B21" s="214"/>
      <c r="C21" s="214"/>
      <c r="D21" s="214"/>
      <c r="E21" s="214"/>
      <c r="F21" s="214"/>
      <c r="G21" s="214"/>
      <c r="H21" s="214"/>
      <c r="I21" s="214"/>
      <c r="J21" s="214"/>
      <c r="K21" s="21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40" sqref="B40"/>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2" t="s">
        <v>76</v>
      </c>
      <c r="C2" s="29"/>
      <c r="D2" s="29"/>
      <c r="E2" s="29"/>
      <c r="F2" s="29"/>
      <c r="G2" s="29"/>
      <c r="H2" s="29"/>
      <c r="I2" s="29"/>
    </row>
    <row r="3" spans="1:9" x14ac:dyDescent="0.2">
      <c r="B3" s="19" t="s">
        <v>20</v>
      </c>
      <c r="C3" s="19" t="s">
        <v>3</v>
      </c>
      <c r="D3" s="57" t="s">
        <v>58</v>
      </c>
      <c r="E3" s="57" t="s">
        <v>57</v>
      </c>
      <c r="F3" s="57" t="s">
        <v>56</v>
      </c>
      <c r="G3" s="64" t="s">
        <v>84</v>
      </c>
      <c r="H3" s="64" t="s">
        <v>85</v>
      </c>
      <c r="I3" s="20" t="s">
        <v>1</v>
      </c>
    </row>
    <row r="4" spans="1:9" x14ac:dyDescent="0.2">
      <c r="B4" s="5" t="s">
        <v>21</v>
      </c>
      <c r="C4" s="5" t="s">
        <v>80</v>
      </c>
      <c r="D4" s="59"/>
      <c r="E4" s="59"/>
      <c r="F4" s="59"/>
      <c r="G4" s="59"/>
      <c r="H4" s="59"/>
      <c r="I4" s="149">
        <f>SUM(D4:H4)</f>
        <v>0</v>
      </c>
    </row>
    <row r="5" spans="1:9" x14ac:dyDescent="0.2">
      <c r="B5" s="5" t="s">
        <v>23</v>
      </c>
      <c r="C5" s="10"/>
      <c r="D5" s="59"/>
      <c r="E5" s="59"/>
      <c r="F5" s="59"/>
      <c r="G5" s="59"/>
      <c r="H5" s="59"/>
      <c r="I5" s="149">
        <f t="shared" ref="I5:I8" si="0">SUM(D5:H5)</f>
        <v>0</v>
      </c>
    </row>
    <row r="6" spans="1:9" x14ac:dyDescent="0.2">
      <c r="B6" s="5" t="s">
        <v>24</v>
      </c>
      <c r="C6" s="5"/>
      <c r="D6" s="59">
        <v>0</v>
      </c>
      <c r="E6" s="59">
        <v>0</v>
      </c>
      <c r="F6" s="59">
        <v>0</v>
      </c>
      <c r="G6" s="59">
        <v>0</v>
      </c>
      <c r="H6" s="59">
        <v>0</v>
      </c>
      <c r="I6" s="149">
        <f t="shared" si="0"/>
        <v>0</v>
      </c>
    </row>
    <row r="7" spans="1:9" x14ac:dyDescent="0.2">
      <c r="B7" s="5" t="s">
        <v>25</v>
      </c>
      <c r="C7" s="5"/>
      <c r="D7" s="59"/>
      <c r="E7" s="59"/>
      <c r="F7" s="59"/>
      <c r="G7" s="59"/>
      <c r="H7" s="59"/>
      <c r="I7" s="149">
        <f t="shared" si="0"/>
        <v>0</v>
      </c>
    </row>
    <row r="8" spans="1:9" x14ac:dyDescent="0.2">
      <c r="B8" s="5" t="s">
        <v>22</v>
      </c>
      <c r="C8" s="5"/>
      <c r="D8" s="59"/>
      <c r="E8" s="59"/>
      <c r="F8" s="59"/>
      <c r="G8" s="59"/>
      <c r="H8" s="59"/>
      <c r="I8" s="149">
        <f t="shared" si="0"/>
        <v>0</v>
      </c>
    </row>
    <row r="9" spans="1:9" x14ac:dyDescent="0.2">
      <c r="B9" s="52" t="s">
        <v>1</v>
      </c>
      <c r="C9" s="22"/>
      <c r="D9" s="23">
        <f t="shared" ref="D9:I9" si="1">SUM(D4:D8)</f>
        <v>0</v>
      </c>
      <c r="E9" s="23">
        <f t="shared" si="1"/>
        <v>0</v>
      </c>
      <c r="F9" s="23">
        <f t="shared" si="1"/>
        <v>0</v>
      </c>
      <c r="G9" s="23">
        <f t="shared" ref="G9:H9" si="2">SUM(G4:G8)</f>
        <v>0</v>
      </c>
      <c r="H9" s="23">
        <f t="shared" si="2"/>
        <v>0</v>
      </c>
      <c r="I9" s="24">
        <f t="shared" si="1"/>
        <v>0</v>
      </c>
    </row>
    <row r="10" spans="1:9" x14ac:dyDescent="0.2">
      <c r="B10" s="48"/>
      <c r="C10" s="49"/>
      <c r="D10" s="50"/>
      <c r="E10" s="50"/>
      <c r="F10" s="50"/>
      <c r="G10" s="50"/>
      <c r="H10" s="50"/>
      <c r="I10" s="50"/>
    </row>
    <row r="11" spans="1:9" x14ac:dyDescent="0.2">
      <c r="B11" s="51" t="s">
        <v>10</v>
      </c>
      <c r="C11" s="26"/>
      <c r="D11" s="26"/>
      <c r="E11" s="26"/>
      <c r="F11" s="26"/>
      <c r="G11" s="26"/>
      <c r="H11" s="26"/>
      <c r="I11" s="26"/>
    </row>
    <row r="12" spans="1:9" x14ac:dyDescent="0.2">
      <c r="B12" s="95" t="s">
        <v>4</v>
      </c>
      <c r="C12" s="95" t="s">
        <v>9</v>
      </c>
      <c r="D12" s="57" t="s">
        <v>58</v>
      </c>
      <c r="E12" s="57" t="s">
        <v>57</v>
      </c>
      <c r="F12" s="57" t="s">
        <v>56</v>
      </c>
      <c r="G12" s="57" t="s">
        <v>84</v>
      </c>
      <c r="H12" s="57" t="s">
        <v>85</v>
      </c>
      <c r="I12" s="96" t="s">
        <v>1</v>
      </c>
    </row>
    <row r="13" spans="1:9" x14ac:dyDescent="0.2">
      <c r="B13" s="5" t="s">
        <v>19</v>
      </c>
      <c r="C13" s="5" t="s">
        <v>50</v>
      </c>
      <c r="D13" s="60"/>
      <c r="E13" s="60"/>
      <c r="F13" s="60"/>
      <c r="G13" s="60"/>
      <c r="H13" s="60"/>
      <c r="I13" s="150">
        <f>SUM(D13:H13)</f>
        <v>0</v>
      </c>
    </row>
    <row r="14" spans="1:9" x14ac:dyDescent="0.2">
      <c r="B14" s="5"/>
      <c r="C14" s="97"/>
      <c r="D14" s="11"/>
      <c r="E14" s="11"/>
      <c r="F14" s="11"/>
      <c r="G14" s="11"/>
      <c r="H14" s="11"/>
      <c r="I14" s="150">
        <f>SUM(D14:H14)</f>
        <v>0</v>
      </c>
    </row>
    <row r="15" spans="1:9" x14ac:dyDescent="0.2">
      <c r="A15" s="53"/>
      <c r="B15" s="98" t="s">
        <v>54</v>
      </c>
      <c r="C15" s="19"/>
      <c r="D15" s="99">
        <f t="shared" ref="D15:I15" si="3">SUM(D13:D14)</f>
        <v>0</v>
      </c>
      <c r="E15" s="99">
        <f t="shared" si="3"/>
        <v>0</v>
      </c>
      <c r="F15" s="99">
        <f t="shared" si="3"/>
        <v>0</v>
      </c>
      <c r="G15" s="99">
        <f t="shared" ref="G15:H15" si="4">SUM(G13:G14)</f>
        <v>0</v>
      </c>
      <c r="H15" s="99">
        <f t="shared" si="4"/>
        <v>0</v>
      </c>
      <c r="I15" s="99">
        <f t="shared" si="3"/>
        <v>0</v>
      </c>
    </row>
    <row r="17" spans="1:9" x14ac:dyDescent="0.2">
      <c r="A17" s="53"/>
      <c r="B17" s="14" t="s">
        <v>6</v>
      </c>
      <c r="C17" s="1"/>
      <c r="D17" s="13"/>
      <c r="E17" s="13"/>
      <c r="F17" s="13"/>
      <c r="G17" s="13"/>
      <c r="H17" s="13"/>
      <c r="I17" s="13"/>
    </row>
    <row r="18" spans="1:9" x14ac:dyDescent="0.2">
      <c r="B18" s="222" t="s">
        <v>83</v>
      </c>
      <c r="C18" s="223"/>
      <c r="D18" s="223"/>
      <c r="E18" s="223"/>
      <c r="F18" s="223"/>
      <c r="G18" s="223"/>
      <c r="H18" s="223"/>
      <c r="I18" s="223"/>
    </row>
    <row r="19" spans="1:9" x14ac:dyDescent="0.2">
      <c r="B19" s="224"/>
      <c r="C19" s="225"/>
      <c r="D19" s="225"/>
      <c r="E19" s="225"/>
      <c r="F19" s="225"/>
      <c r="G19" s="225"/>
      <c r="H19" s="225"/>
      <c r="I19" s="225"/>
    </row>
    <row r="20" spans="1:9" x14ac:dyDescent="0.2">
      <c r="B20" s="54"/>
      <c r="C20" s="30"/>
      <c r="D20" s="30"/>
      <c r="E20" s="30"/>
      <c r="F20" s="30"/>
      <c r="G20" s="63"/>
      <c r="H20" s="63"/>
      <c r="I20" s="30"/>
    </row>
    <row r="21" spans="1:9" x14ac:dyDescent="0.2">
      <c r="B21" s="1"/>
      <c r="C21" s="1"/>
      <c r="D21" s="13"/>
      <c r="E21" s="13"/>
      <c r="F21" s="13"/>
      <c r="G21" s="13"/>
      <c r="H21" s="13"/>
      <c r="I21" s="13"/>
    </row>
    <row r="22" spans="1:9" x14ac:dyDescent="0.2">
      <c r="B22" s="51" t="s">
        <v>81</v>
      </c>
      <c r="C22" s="26"/>
      <c r="D22" s="26"/>
      <c r="E22" s="26"/>
      <c r="F22" s="26"/>
      <c r="G22" s="26"/>
      <c r="H22" s="26"/>
      <c r="I22" s="26"/>
    </row>
    <row r="23" spans="1:9" x14ac:dyDescent="0.2">
      <c r="B23" s="249" t="s">
        <v>11</v>
      </c>
      <c r="C23" s="250"/>
      <c r="D23" s="250"/>
      <c r="E23" s="250"/>
      <c r="F23" s="250"/>
      <c r="G23" s="250"/>
      <c r="H23" s="250"/>
      <c r="I23" s="251"/>
    </row>
    <row r="24" spans="1:9" x14ac:dyDescent="0.2">
      <c r="B24" s="226"/>
      <c r="C24" s="227"/>
      <c r="D24" s="227"/>
      <c r="E24" s="227"/>
      <c r="F24" s="227"/>
      <c r="G24" s="227"/>
      <c r="H24" s="227"/>
      <c r="I24" s="227"/>
    </row>
    <row r="25" spans="1:9" x14ac:dyDescent="0.2">
      <c r="B25" s="228"/>
      <c r="C25" s="229"/>
      <c r="D25" s="229"/>
      <c r="E25" s="229"/>
      <c r="F25" s="229"/>
      <c r="G25" s="229"/>
      <c r="H25" s="229"/>
      <c r="I25" s="229"/>
    </row>
    <row r="26" spans="1:9" x14ac:dyDescent="0.2">
      <c r="B26" s="55"/>
      <c r="C26" s="18"/>
      <c r="D26" s="18"/>
      <c r="E26" s="18"/>
      <c r="F26" s="18"/>
      <c r="G26" s="18"/>
      <c r="H26" s="18"/>
      <c r="I26" s="18"/>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8"/>
  <sheetViews>
    <sheetView showGridLines="0" workbookViewId="0">
      <selection activeCell="I17" sqref="I17"/>
    </sheetView>
  </sheetViews>
  <sheetFormatPr defaultColWidth="9.140625" defaultRowHeight="12.75" x14ac:dyDescent="0.2"/>
  <cols>
    <col min="1" max="1" width="3.140625" style="68" customWidth="1"/>
    <col min="2" max="2" width="80" style="68" bestFit="1" customWidth="1"/>
    <col min="3" max="3" width="65.140625" style="68" customWidth="1"/>
    <col min="4" max="4" width="12.85546875" style="68" customWidth="1"/>
    <col min="5" max="8" width="11.28515625" style="68" customWidth="1"/>
    <col min="9" max="9" width="12.7109375" style="68" customWidth="1"/>
    <col min="10" max="16384" width="9.140625" style="68"/>
  </cols>
  <sheetData>
    <row r="2" spans="2:9" x14ac:dyDescent="0.2">
      <c r="B2" s="66" t="s">
        <v>8</v>
      </c>
      <c r="C2" s="67"/>
      <c r="D2" s="67"/>
      <c r="E2" s="67"/>
      <c r="F2" s="67"/>
      <c r="G2" s="67"/>
      <c r="H2" s="67"/>
      <c r="I2" s="67"/>
    </row>
    <row r="3" spans="2:9" x14ac:dyDescent="0.2">
      <c r="B3" s="69"/>
      <c r="C3" s="69"/>
      <c r="D3" s="69"/>
      <c r="E3" s="69"/>
      <c r="F3" s="69"/>
      <c r="G3" s="69"/>
      <c r="H3" s="69"/>
      <c r="I3" s="69"/>
    </row>
    <row r="4" spans="2:9" x14ac:dyDescent="0.2">
      <c r="B4" s="66" t="s">
        <v>2</v>
      </c>
      <c r="C4" s="67"/>
      <c r="D4" s="67"/>
      <c r="E4" s="67"/>
      <c r="F4" s="67"/>
      <c r="G4" s="67"/>
      <c r="H4" s="67"/>
      <c r="I4" s="67"/>
    </row>
    <row r="5" spans="2:9" x14ac:dyDescent="0.2">
      <c r="B5" s="69"/>
      <c r="C5" s="69"/>
      <c r="D5" s="69"/>
      <c r="E5" s="69"/>
      <c r="F5" s="69"/>
      <c r="G5" s="69"/>
      <c r="H5" s="69"/>
      <c r="I5" s="69"/>
    </row>
    <row r="6" spans="2:9" x14ac:dyDescent="0.2">
      <c r="B6" s="70" t="s">
        <v>77</v>
      </c>
      <c r="C6" s="70" t="s">
        <v>9</v>
      </c>
      <c r="D6" s="71" t="s">
        <v>58</v>
      </c>
      <c r="E6" s="71" t="s">
        <v>57</v>
      </c>
      <c r="F6" s="71" t="s">
        <v>56</v>
      </c>
      <c r="G6" s="72" t="s">
        <v>84</v>
      </c>
      <c r="H6" s="72" t="s">
        <v>85</v>
      </c>
      <c r="I6" s="73" t="s">
        <v>1</v>
      </c>
    </row>
    <row r="7" spans="2:9" ht="14.25" customHeight="1" x14ac:dyDescent="0.2">
      <c r="B7" s="74" t="s">
        <v>86</v>
      </c>
      <c r="C7" s="75"/>
      <c r="D7" s="76"/>
      <c r="E7" s="76"/>
      <c r="F7" s="76"/>
      <c r="G7" s="76"/>
      <c r="H7" s="76"/>
      <c r="I7" s="169">
        <f>SUM(D7:H7)</f>
        <v>0</v>
      </c>
    </row>
    <row r="8" spans="2:9" x14ac:dyDescent="0.2">
      <c r="B8" s="77"/>
      <c r="C8" s="78"/>
      <c r="D8" s="76"/>
      <c r="E8" s="76"/>
      <c r="F8" s="76"/>
      <c r="G8" s="76"/>
      <c r="H8" s="76"/>
      <c r="I8" s="169">
        <f t="shared" ref="I8:I10" si="0">SUM(D8:H8)</f>
        <v>0</v>
      </c>
    </row>
    <row r="9" spans="2:9" x14ac:dyDescent="0.2">
      <c r="B9" s="77"/>
      <c r="C9" s="78"/>
      <c r="D9" s="76"/>
      <c r="E9" s="76"/>
      <c r="F9" s="76"/>
      <c r="G9" s="76"/>
      <c r="H9" s="76"/>
      <c r="I9" s="169">
        <f t="shared" si="0"/>
        <v>0</v>
      </c>
    </row>
    <row r="10" spans="2:9" x14ac:dyDescent="0.2">
      <c r="B10" s="77"/>
      <c r="C10" s="78"/>
      <c r="D10" s="76"/>
      <c r="E10" s="76"/>
      <c r="F10" s="76"/>
      <c r="G10" s="76"/>
      <c r="H10" s="76"/>
      <c r="I10" s="169">
        <f t="shared" si="0"/>
        <v>0</v>
      </c>
    </row>
    <row r="11" spans="2:9" x14ac:dyDescent="0.2">
      <c r="B11" s="79" t="s">
        <v>1</v>
      </c>
      <c r="C11" s="80"/>
      <c r="D11" s="81">
        <f t="shared" ref="D11:I11" si="1">SUM(D7:D10)</f>
        <v>0</v>
      </c>
      <c r="E11" s="81">
        <f t="shared" si="1"/>
        <v>0</v>
      </c>
      <c r="F11" s="81">
        <f t="shared" si="1"/>
        <v>0</v>
      </c>
      <c r="G11" s="81">
        <f t="shared" ref="G11:H11" si="2">SUM(G7:G10)</f>
        <v>0</v>
      </c>
      <c r="H11" s="81">
        <f t="shared" si="2"/>
        <v>0</v>
      </c>
      <c r="I11" s="81">
        <f t="shared" si="1"/>
        <v>0</v>
      </c>
    </row>
    <row r="12" spans="2:9" x14ac:dyDescent="0.2">
      <c r="B12" s="69"/>
      <c r="C12" s="69"/>
      <c r="D12" s="69"/>
      <c r="E12" s="69"/>
      <c r="F12" s="69"/>
      <c r="G12" s="69"/>
      <c r="H12" s="69"/>
      <c r="I12" s="69"/>
    </row>
    <row r="13" spans="2:9" x14ac:dyDescent="0.2">
      <c r="B13" s="66" t="s">
        <v>10</v>
      </c>
      <c r="C13" s="67"/>
      <c r="D13" s="67"/>
      <c r="E13" s="67"/>
      <c r="F13" s="67"/>
      <c r="G13" s="67"/>
      <c r="H13" s="67"/>
      <c r="I13" s="67"/>
    </row>
    <row r="14" spans="2:9" x14ac:dyDescent="0.2">
      <c r="B14" s="70" t="s">
        <v>4</v>
      </c>
      <c r="C14" s="82" t="s">
        <v>9</v>
      </c>
      <c r="D14" s="71" t="s">
        <v>58</v>
      </c>
      <c r="E14" s="71" t="s">
        <v>57</v>
      </c>
      <c r="F14" s="71" t="s">
        <v>56</v>
      </c>
      <c r="G14" s="72" t="s">
        <v>84</v>
      </c>
      <c r="H14" s="72" t="s">
        <v>85</v>
      </c>
      <c r="I14" s="73" t="s">
        <v>1</v>
      </c>
    </row>
    <row r="15" spans="2:9" x14ac:dyDescent="0.2">
      <c r="B15" s="83" t="s">
        <v>19</v>
      </c>
      <c r="C15" s="83"/>
      <c r="D15" s="84"/>
      <c r="E15" s="84"/>
      <c r="F15" s="84"/>
      <c r="G15" s="84"/>
      <c r="H15" s="84"/>
      <c r="I15" s="170">
        <f>SUM(D15:H15)</f>
        <v>0</v>
      </c>
    </row>
    <row r="16" spans="2:9" x14ac:dyDescent="0.2">
      <c r="B16" s="83"/>
      <c r="C16" s="85"/>
      <c r="D16" s="86"/>
      <c r="E16" s="86"/>
      <c r="F16" s="86"/>
      <c r="G16" s="86"/>
      <c r="H16" s="86"/>
      <c r="I16" s="170">
        <f t="shared" ref="I16:I17" si="3">SUM(D16:H16)</f>
        <v>0</v>
      </c>
    </row>
    <row r="17" spans="2:9" x14ac:dyDescent="0.2">
      <c r="B17" s="83"/>
      <c r="C17" s="83"/>
      <c r="D17" s="86"/>
      <c r="E17" s="86"/>
      <c r="F17" s="86"/>
      <c r="G17" s="86"/>
      <c r="H17" s="86"/>
      <c r="I17" s="171">
        <f t="shared" si="3"/>
        <v>0</v>
      </c>
    </row>
    <row r="18" spans="2:9" x14ac:dyDescent="0.2">
      <c r="B18" s="87" t="s">
        <v>17</v>
      </c>
      <c r="C18" s="80"/>
      <c r="D18" s="88">
        <f t="shared" ref="D18:F18" si="4">SUM(D15:D17)</f>
        <v>0</v>
      </c>
      <c r="E18" s="88">
        <f t="shared" si="4"/>
        <v>0</v>
      </c>
      <c r="F18" s="88">
        <f t="shared" si="4"/>
        <v>0</v>
      </c>
      <c r="G18" s="88">
        <f t="shared" ref="G18:H18" si="5">SUM(G15:G17)</f>
        <v>0</v>
      </c>
      <c r="H18" s="88">
        <f t="shared" si="5"/>
        <v>0</v>
      </c>
      <c r="I18" s="88">
        <f>SUM(I15:I17)</f>
        <v>0</v>
      </c>
    </row>
    <row r="19" spans="2:9" x14ac:dyDescent="0.2">
      <c r="B19" s="69"/>
      <c r="C19" s="69"/>
      <c r="D19" s="89"/>
      <c r="E19" s="89"/>
      <c r="F19" s="89"/>
      <c r="G19" s="89"/>
      <c r="H19" s="89"/>
      <c r="I19" s="89"/>
    </row>
    <row r="20" spans="2:9" x14ac:dyDescent="0.2">
      <c r="B20" s="90" t="s">
        <v>6</v>
      </c>
      <c r="C20" s="69"/>
      <c r="D20" s="89"/>
      <c r="E20" s="89"/>
      <c r="F20" s="89"/>
      <c r="G20" s="89"/>
      <c r="H20" s="89"/>
      <c r="I20" s="89"/>
    </row>
    <row r="21" spans="2:9" x14ac:dyDescent="0.2">
      <c r="B21" s="235" t="s">
        <v>83</v>
      </c>
      <c r="C21" s="235"/>
      <c r="D21" s="235"/>
      <c r="E21" s="235"/>
      <c r="F21" s="235"/>
      <c r="G21" s="235"/>
      <c r="H21" s="235"/>
      <c r="I21" s="235"/>
    </row>
    <row r="22" spans="2:9" x14ac:dyDescent="0.2">
      <c r="B22" s="236"/>
      <c r="C22" s="236"/>
      <c r="D22" s="236"/>
      <c r="E22" s="236"/>
      <c r="F22" s="236"/>
      <c r="G22" s="236"/>
      <c r="H22" s="236"/>
      <c r="I22" s="236"/>
    </row>
    <row r="23" spans="2:9" x14ac:dyDescent="0.2">
      <c r="B23" s="69"/>
      <c r="C23" s="69"/>
      <c r="D23" s="89"/>
      <c r="E23" s="89"/>
      <c r="F23" s="89"/>
      <c r="G23" s="89"/>
      <c r="H23" s="89"/>
      <c r="I23" s="89"/>
    </row>
    <row r="24" spans="2:9" x14ac:dyDescent="0.2">
      <c r="B24" s="66" t="s">
        <v>2</v>
      </c>
      <c r="C24" s="67"/>
      <c r="D24" s="67"/>
      <c r="E24" s="67"/>
      <c r="F24" s="67"/>
      <c r="G24" s="67"/>
      <c r="H24" s="67"/>
      <c r="I24" s="67"/>
    </row>
    <row r="25" spans="2:9" x14ac:dyDescent="0.2">
      <c r="B25" s="91" t="s">
        <v>11</v>
      </c>
      <c r="C25" s="92"/>
      <c r="D25" s="92"/>
      <c r="E25" s="92"/>
      <c r="F25" s="92"/>
      <c r="G25" s="92"/>
      <c r="H25" s="92"/>
      <c r="I25" s="92"/>
    </row>
    <row r="26" spans="2:9" x14ac:dyDescent="0.2">
      <c r="B26" s="237"/>
      <c r="C26" s="237"/>
      <c r="D26" s="237"/>
      <c r="E26" s="237"/>
      <c r="F26" s="237"/>
      <c r="G26" s="237"/>
      <c r="H26" s="237"/>
      <c r="I26" s="237"/>
    </row>
    <row r="27" spans="2:9" x14ac:dyDescent="0.2">
      <c r="B27" s="238"/>
      <c r="C27" s="238"/>
      <c r="D27" s="238"/>
      <c r="E27" s="238"/>
      <c r="F27" s="238"/>
      <c r="G27" s="238"/>
      <c r="H27" s="238"/>
      <c r="I27" s="238"/>
    </row>
    <row r="28" spans="2:9" x14ac:dyDescent="0.2">
      <c r="B28" s="93"/>
      <c r="C28" s="94"/>
      <c r="D28" s="94"/>
      <c r="E28" s="94"/>
      <c r="F28" s="94"/>
      <c r="G28" s="94"/>
      <c r="H28" s="94"/>
      <c r="I28" s="94"/>
    </row>
  </sheetData>
  <mergeCells count="2">
    <mergeCell ref="B21:I22"/>
    <mergeCell ref="B26:I27"/>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5"/>
  <sheetViews>
    <sheetView showGridLines="0" workbookViewId="0">
      <selection activeCell="H7" sqref="H7"/>
    </sheetView>
  </sheetViews>
  <sheetFormatPr defaultColWidth="9.140625" defaultRowHeight="12.75" x14ac:dyDescent="0.2"/>
  <cols>
    <col min="1" max="1" width="2.85546875" style="1" customWidth="1"/>
    <col min="2" max="2" width="53.7109375" style="1" customWidth="1"/>
    <col min="3" max="3" width="15.7109375" style="1" customWidth="1"/>
    <col min="4" max="17" width="9.140625" style="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52" t="s">
        <v>49</v>
      </c>
      <c r="C2" s="153"/>
      <c r="D2" s="153"/>
      <c r="E2" s="153"/>
      <c r="F2" s="153"/>
      <c r="G2" s="153"/>
      <c r="H2" s="233" t="s">
        <v>93</v>
      </c>
      <c r="I2" s="233"/>
      <c r="J2" s="233"/>
      <c r="K2" s="233"/>
      <c r="L2" s="233"/>
      <c r="M2" s="233"/>
      <c r="N2" s="233"/>
      <c r="O2" s="233"/>
      <c r="P2" s="233"/>
      <c r="Q2" s="233"/>
    </row>
    <row r="3" spans="1:17" ht="15.75" x14ac:dyDescent="0.25">
      <c r="B3" s="56" t="s">
        <v>64</v>
      </c>
      <c r="C3" s="40"/>
      <c r="D3" s="40"/>
      <c r="E3" s="40"/>
      <c r="F3" s="40"/>
      <c r="G3" s="162"/>
      <c r="H3" s="234" t="s">
        <v>94</v>
      </c>
      <c r="I3" s="234"/>
      <c r="J3" s="234"/>
      <c r="K3" s="234"/>
      <c r="L3" s="234"/>
      <c r="M3" s="234"/>
      <c r="N3" s="234"/>
      <c r="O3" s="234"/>
      <c r="P3" s="234"/>
      <c r="Q3" s="234"/>
    </row>
    <row r="4" spans="1:17" s="32" customFormat="1" ht="3" customHeight="1" x14ac:dyDescent="0.2">
      <c r="B4" s="34"/>
      <c r="C4" s="34"/>
      <c r="D4" s="34"/>
      <c r="E4" s="34"/>
      <c r="F4" s="34"/>
      <c r="G4" s="163"/>
      <c r="H4" s="163"/>
      <c r="I4" s="163"/>
      <c r="J4" s="163"/>
      <c r="K4" s="163"/>
      <c r="L4" s="163"/>
      <c r="M4" s="163"/>
      <c r="N4" s="163"/>
      <c r="O4" s="163"/>
      <c r="P4" s="163"/>
      <c r="Q4" s="163"/>
    </row>
    <row r="5" spans="1:17" ht="76.5" x14ac:dyDescent="0.2">
      <c r="A5" s="46"/>
      <c r="B5" s="35" t="s">
        <v>18</v>
      </c>
      <c r="C5" s="35" t="s">
        <v>31</v>
      </c>
      <c r="D5" s="154" t="s">
        <v>63</v>
      </c>
      <c r="E5" s="154" t="s">
        <v>33</v>
      </c>
      <c r="F5" s="154" t="s">
        <v>32</v>
      </c>
      <c r="G5" s="164" t="s">
        <v>95</v>
      </c>
      <c r="H5" s="164" t="s">
        <v>96</v>
      </c>
      <c r="I5" s="164" t="s">
        <v>97</v>
      </c>
      <c r="J5" s="164" t="s">
        <v>98</v>
      </c>
      <c r="K5" s="154" t="s">
        <v>99</v>
      </c>
      <c r="L5" s="154" t="s">
        <v>100</v>
      </c>
      <c r="M5" s="164" t="s">
        <v>101</v>
      </c>
      <c r="N5" s="164" t="s">
        <v>102</v>
      </c>
      <c r="O5" s="164" t="s">
        <v>103</v>
      </c>
      <c r="P5" s="164" t="s">
        <v>104</v>
      </c>
      <c r="Q5" s="164" t="s">
        <v>105</v>
      </c>
    </row>
    <row r="6" spans="1:17" x14ac:dyDescent="0.2">
      <c r="A6" s="46"/>
      <c r="B6" s="160" t="s">
        <v>65</v>
      </c>
      <c r="C6" s="161"/>
      <c r="D6" s="161"/>
      <c r="E6" s="161"/>
      <c r="F6" s="161"/>
      <c r="G6" s="161"/>
      <c r="H6" s="161"/>
      <c r="I6" s="161"/>
      <c r="J6" s="161"/>
      <c r="K6" s="161"/>
      <c r="L6" s="161"/>
      <c r="M6" s="161"/>
      <c r="N6" s="161"/>
      <c r="O6" s="161"/>
      <c r="P6" s="161"/>
      <c r="Q6" s="161"/>
    </row>
    <row r="7" spans="1:17" x14ac:dyDescent="0.2">
      <c r="B7" s="155" t="s">
        <v>92</v>
      </c>
      <c r="C7" s="156" t="s">
        <v>66</v>
      </c>
      <c r="D7" s="157"/>
      <c r="E7" s="158"/>
      <c r="F7" s="159">
        <v>1</v>
      </c>
      <c r="G7" s="165">
        <v>0</v>
      </c>
      <c r="H7" s="166">
        <f>IF(G7=0,VLOOKUP(C:C,[1]Inputs!$B$20:$H$25,7,FALSE)*F7,VLOOKUP(C:C,[1]Inputs!$B$20:$I$25,8,FALSE)*F7)</f>
        <v>79.838346469665012</v>
      </c>
      <c r="I7" s="167">
        <f>VLOOKUP(C:C,[1]Inputs!$C$54:$G$59,5,FALSE)*F7</f>
        <v>19.732436288346317</v>
      </c>
      <c r="J7" s="167"/>
      <c r="K7" s="167"/>
      <c r="L7" s="167"/>
      <c r="M7" s="167">
        <f>SUM(H7:J7)</f>
        <v>99.570782758011333</v>
      </c>
      <c r="N7" s="167">
        <f>[1]Inputs!$M$43*M7</f>
        <v>46.392677416511667</v>
      </c>
      <c r="O7" s="167">
        <f>[1]Inputs!$M$48*M7</f>
        <v>15.968921687171692</v>
      </c>
      <c r="P7" s="166">
        <f>[1]Inputs!$H$13*SUM(M7:O7)</f>
        <v>10.269751657668678</v>
      </c>
      <c r="Q7" s="167">
        <f t="shared" ref="Q7" si="0">SUM(M7:P7)</f>
        <v>172.20213351936337</v>
      </c>
    </row>
    <row r="8" spans="1:17" x14ac:dyDescent="0.2">
      <c r="A8" s="46"/>
      <c r="B8" s="230" t="s">
        <v>1</v>
      </c>
      <c r="C8" s="231"/>
      <c r="D8" s="231"/>
      <c r="E8" s="232"/>
      <c r="F8" s="168">
        <f>F7</f>
        <v>1</v>
      </c>
      <c r="G8" s="168">
        <f t="shared" ref="G8:Q8" si="1">G7</f>
        <v>0</v>
      </c>
      <c r="H8" s="168">
        <f t="shared" si="1"/>
        <v>79.838346469665012</v>
      </c>
      <c r="I8" s="168">
        <f t="shared" si="1"/>
        <v>19.732436288346317</v>
      </c>
      <c r="J8" s="168">
        <f t="shared" si="1"/>
        <v>0</v>
      </c>
      <c r="K8" s="168">
        <f t="shared" si="1"/>
        <v>0</v>
      </c>
      <c r="L8" s="168">
        <f t="shared" si="1"/>
        <v>0</v>
      </c>
      <c r="M8" s="168">
        <f t="shared" si="1"/>
        <v>99.570782758011333</v>
      </c>
      <c r="N8" s="168">
        <f t="shared" si="1"/>
        <v>46.392677416511667</v>
      </c>
      <c r="O8" s="168">
        <f t="shared" si="1"/>
        <v>15.968921687171692</v>
      </c>
      <c r="P8" s="168">
        <f t="shared" si="1"/>
        <v>10.269751657668678</v>
      </c>
      <c r="Q8" s="168">
        <f t="shared" si="1"/>
        <v>172.20213351936337</v>
      </c>
    </row>
    <row r="9" spans="1:17" x14ac:dyDescent="0.2">
      <c r="A9" s="46"/>
      <c r="B9" s="36"/>
      <c r="C9" s="36"/>
      <c r="D9" s="37"/>
      <c r="E9" s="36"/>
      <c r="F9" s="37"/>
      <c r="G9" s="37"/>
      <c r="H9" s="37"/>
      <c r="I9" s="37"/>
      <c r="J9" s="37"/>
      <c r="K9" s="37"/>
      <c r="L9" s="37"/>
      <c r="M9" s="37"/>
      <c r="N9" s="37"/>
      <c r="O9" s="38"/>
      <c r="P9" s="39"/>
      <c r="Q9" s="39"/>
    </row>
    <row r="12" spans="1:17" x14ac:dyDescent="0.2">
      <c r="A12" s="47"/>
    </row>
    <row r="15" spans="1:17" x14ac:dyDescent="0.2">
      <c r="A15" s="46"/>
    </row>
  </sheetData>
  <mergeCells count="3">
    <mergeCell ref="B8:E8"/>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36653-6D92-4184-82BB-3CC90FA8D066}">
  <dimension ref="B1:O28"/>
  <sheetViews>
    <sheetView workbookViewId="0">
      <selection activeCell="B30" sqref="B30"/>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79">
        <f>[1]Inputs!H16</f>
        <v>1</v>
      </c>
      <c r="E1" s="179">
        <f>[1]Inputs!I16</f>
        <v>1</v>
      </c>
      <c r="F1" s="179">
        <f>[1]Inputs!J16</f>
        <v>1.0109999999999999</v>
      </c>
      <c r="G1" s="179">
        <f>[1]Inputs!K16</f>
        <v>1.0231319999999999</v>
      </c>
      <c r="H1" s="179">
        <f>[1]Inputs!L16</f>
        <v>1.0337725727999998</v>
      </c>
      <c r="K1" s="180">
        <f>D1</f>
        <v>1</v>
      </c>
      <c r="L1" s="180">
        <f t="shared" ref="L1:O5" si="0">E1</f>
        <v>1</v>
      </c>
      <c r="M1" s="180">
        <f t="shared" si="0"/>
        <v>1.0109999999999999</v>
      </c>
      <c r="N1" s="180">
        <f t="shared" si="0"/>
        <v>1.0231319999999999</v>
      </c>
      <c r="O1" s="180">
        <f t="shared" si="0"/>
        <v>1.0337725727999998</v>
      </c>
    </row>
    <row r="2" spans="2:15" x14ac:dyDescent="0.25">
      <c r="B2" t="s">
        <v>112</v>
      </c>
      <c r="D2" s="179">
        <f>[1]Inputs!H61</f>
        <v>0.04</v>
      </c>
      <c r="E2" s="179">
        <f>[1]Inputs!I61</f>
        <v>0.04</v>
      </c>
      <c r="F2" s="179">
        <f>[1]Inputs!J61</f>
        <v>0.04</v>
      </c>
      <c r="G2" s="179">
        <f>[1]Inputs!K61</f>
        <v>0.04</v>
      </c>
      <c r="H2" s="179">
        <f>[1]Inputs!L61</f>
        <v>0.04</v>
      </c>
      <c r="K2" s="180"/>
      <c r="L2" s="180"/>
      <c r="M2" s="180"/>
      <c r="N2" s="180"/>
      <c r="O2" s="180"/>
    </row>
    <row r="3" spans="2:15" x14ac:dyDescent="0.25">
      <c r="B3" t="s">
        <v>113</v>
      </c>
      <c r="D3" s="180">
        <f>[1]Inputs!$M$43</f>
        <v>0.46592661151676018</v>
      </c>
      <c r="E3" s="180">
        <f>[1]Inputs!$M$43</f>
        <v>0.46592661151676018</v>
      </c>
      <c r="F3" s="180">
        <f>[1]Inputs!$M$43</f>
        <v>0.46592661151676018</v>
      </c>
      <c r="G3" s="180">
        <f>[1]Inputs!$M$43</f>
        <v>0.46592661151676018</v>
      </c>
      <c r="H3" s="180">
        <f>[1]Inputs!$M$43</f>
        <v>0.46592661151676018</v>
      </c>
      <c r="K3" s="180">
        <f t="shared" ref="K3:K5" si="1">D3</f>
        <v>0.46592661151676018</v>
      </c>
      <c r="L3" s="180">
        <f t="shared" si="0"/>
        <v>0.46592661151676018</v>
      </c>
      <c r="M3" s="180">
        <f t="shared" si="0"/>
        <v>0.46592661151676018</v>
      </c>
      <c r="N3" s="180">
        <f t="shared" si="0"/>
        <v>0.46592661151676018</v>
      </c>
      <c r="O3" s="180">
        <f t="shared" si="0"/>
        <v>0.46592661151676018</v>
      </c>
    </row>
    <row r="4" spans="2:15" x14ac:dyDescent="0.25">
      <c r="B4" t="s">
        <v>114</v>
      </c>
      <c r="D4" s="180">
        <f>[1]Inputs!$M$48</f>
        <v>0.16037758511933414</v>
      </c>
      <c r="E4" s="180">
        <f>[1]Inputs!$M$48</f>
        <v>0.16037758511933414</v>
      </c>
      <c r="F4" s="180">
        <f>[1]Inputs!$M$48</f>
        <v>0.16037758511933414</v>
      </c>
      <c r="G4" s="180">
        <f>[1]Inputs!$M$48</f>
        <v>0.16037758511933414</v>
      </c>
      <c r="H4" s="180">
        <f>[1]Inputs!$M$48</f>
        <v>0.16037758511933414</v>
      </c>
      <c r="K4" s="180">
        <f t="shared" si="1"/>
        <v>0.16037758511933414</v>
      </c>
      <c r="L4" s="180">
        <f t="shared" si="0"/>
        <v>0.16037758511933414</v>
      </c>
      <c r="M4" s="180">
        <f t="shared" si="0"/>
        <v>0.16037758511933414</v>
      </c>
      <c r="N4" s="180">
        <f t="shared" si="0"/>
        <v>0.16037758511933414</v>
      </c>
      <c r="O4" s="180">
        <f t="shared" si="0"/>
        <v>0.16037758511933414</v>
      </c>
    </row>
    <row r="5" spans="2:15" x14ac:dyDescent="0.25">
      <c r="B5" t="s">
        <v>115</v>
      </c>
      <c r="D5" s="180">
        <f>[1]Inputs!$H$13</f>
        <v>6.3420000000000004E-2</v>
      </c>
      <c r="E5" s="180">
        <f>[1]Inputs!$H$13</f>
        <v>6.3420000000000004E-2</v>
      </c>
      <c r="F5" s="180">
        <f>[1]Inputs!$H$13</f>
        <v>6.3420000000000004E-2</v>
      </c>
      <c r="G5" s="180">
        <f>[1]Inputs!$H$13</f>
        <v>6.3420000000000004E-2</v>
      </c>
      <c r="H5" s="180">
        <f>[1]Inputs!$H$13</f>
        <v>6.3420000000000004E-2</v>
      </c>
      <c r="K5" s="180">
        <f t="shared" si="1"/>
        <v>6.3420000000000004E-2</v>
      </c>
      <c r="L5" s="180">
        <f t="shared" si="0"/>
        <v>6.3420000000000004E-2</v>
      </c>
      <c r="M5" s="180">
        <f t="shared" si="0"/>
        <v>6.3420000000000004E-2</v>
      </c>
      <c r="N5" s="180">
        <f t="shared" si="0"/>
        <v>6.3420000000000004E-2</v>
      </c>
      <c r="O5" s="180">
        <f t="shared" si="0"/>
        <v>6.3420000000000004E-2</v>
      </c>
    </row>
    <row r="6" spans="2:15" s="181" customFormat="1" ht="15.75" x14ac:dyDescent="0.25">
      <c r="D6" s="239" t="s">
        <v>116</v>
      </c>
      <c r="E6" s="239"/>
      <c r="F6" s="239"/>
      <c r="G6" s="239"/>
      <c r="H6" s="239"/>
      <c r="J6" s="240" t="s">
        <v>117</v>
      </c>
      <c r="K6" s="240"/>
      <c r="L6" s="240"/>
      <c r="M6" s="240"/>
      <c r="N6" s="240"/>
      <c r="O6" s="240"/>
    </row>
    <row r="7" spans="2:15" x14ac:dyDescent="0.25">
      <c r="B7" s="182" t="s">
        <v>130</v>
      </c>
      <c r="C7" s="183"/>
      <c r="D7" s="183" t="s">
        <v>118</v>
      </c>
      <c r="E7" s="183" t="s">
        <v>119</v>
      </c>
      <c r="F7" s="183" t="s">
        <v>120</v>
      </c>
      <c r="G7" s="183" t="s">
        <v>121</v>
      </c>
      <c r="H7" s="183" t="s">
        <v>122</v>
      </c>
    </row>
    <row r="8" spans="2:15" x14ac:dyDescent="0.25">
      <c r="B8" s="184" t="s">
        <v>96</v>
      </c>
      <c r="C8" s="185"/>
      <c r="D8" s="186">
        <f>(D19*D$27)</f>
        <v>7983.8346469665012</v>
      </c>
      <c r="E8" s="186">
        <f t="shared" ref="E8:H8" si="2">(E19*E$27)</f>
        <v>7983.8346469665012</v>
      </c>
      <c r="F8" s="186">
        <f t="shared" si="2"/>
        <v>8071.6568280831325</v>
      </c>
      <c r="G8" s="186">
        <f t="shared" si="2"/>
        <v>8258.3703938303515</v>
      </c>
      <c r="H8" s="186">
        <f t="shared" si="2"/>
        <v>8537.2768091653506</v>
      </c>
    </row>
    <row r="9" spans="2:15" x14ac:dyDescent="0.25">
      <c r="B9" s="184" t="s">
        <v>97</v>
      </c>
      <c r="C9" s="185"/>
      <c r="D9" s="186">
        <f t="shared" ref="D9:H9" si="3">(D20*D$27)</f>
        <v>1973.2436288346316</v>
      </c>
      <c r="E9" s="186">
        <f t="shared" si="3"/>
        <v>1973.2436288346316</v>
      </c>
      <c r="F9" s="186">
        <f t="shared" si="3"/>
        <v>1973.2436288346316</v>
      </c>
      <c r="G9" s="186">
        <f t="shared" si="3"/>
        <v>1973.2436288346316</v>
      </c>
      <c r="H9" s="186">
        <f t="shared" si="3"/>
        <v>1973.2436288346316</v>
      </c>
    </row>
    <row r="10" spans="2:15" x14ac:dyDescent="0.25">
      <c r="B10" s="184" t="s">
        <v>98</v>
      </c>
      <c r="C10" s="185"/>
      <c r="D10" s="186">
        <f t="shared" ref="D10:H10" si="4">(D21*D$27)</f>
        <v>0</v>
      </c>
      <c r="E10" s="186">
        <f t="shared" si="4"/>
        <v>0</v>
      </c>
      <c r="F10" s="186">
        <f t="shared" si="4"/>
        <v>0</v>
      </c>
      <c r="G10" s="186">
        <f t="shared" si="4"/>
        <v>0</v>
      </c>
      <c r="H10" s="186">
        <f t="shared" si="4"/>
        <v>0</v>
      </c>
    </row>
    <row r="11" spans="2:15" x14ac:dyDescent="0.25">
      <c r="B11" s="187" t="s">
        <v>123</v>
      </c>
      <c r="C11" s="187"/>
      <c r="D11" s="188">
        <f t="shared" ref="D11:H11" si="5">(D22*D$27)</f>
        <v>9957.0782758011337</v>
      </c>
      <c r="E11" s="188">
        <f t="shared" si="5"/>
        <v>9957.0782758011337</v>
      </c>
      <c r="F11" s="188">
        <f t="shared" si="5"/>
        <v>10044.900456917765</v>
      </c>
      <c r="G11" s="188">
        <f t="shared" si="5"/>
        <v>10231.614022664984</v>
      </c>
      <c r="H11" s="188">
        <f t="shared" si="5"/>
        <v>10510.520437999981</v>
      </c>
    </row>
    <row r="12" spans="2:15" x14ac:dyDescent="0.25">
      <c r="B12" s="185" t="s">
        <v>102</v>
      </c>
      <c r="C12" s="185"/>
      <c r="D12" s="186">
        <f t="shared" ref="D12:H12" si="6">(D23*D$27)</f>
        <v>4639.2677416511669</v>
      </c>
      <c r="E12" s="186">
        <f t="shared" si="6"/>
        <v>4639.2677416511669</v>
      </c>
      <c r="F12" s="186">
        <f t="shared" si="6"/>
        <v>4680.1864329148502</v>
      </c>
      <c r="G12" s="186">
        <f t="shared" si="6"/>
        <v>4767.1812519276637</v>
      </c>
      <c r="H12" s="186">
        <f t="shared" si="6"/>
        <v>4897.1311729549852</v>
      </c>
    </row>
    <row r="13" spans="2:15" x14ac:dyDescent="0.25">
      <c r="B13" s="185" t="s">
        <v>103</v>
      </c>
      <c r="C13" s="185"/>
      <c r="D13" s="186">
        <f t="shared" ref="D13:H13" si="7">(D24*D$27)</f>
        <v>1596.8921687171692</v>
      </c>
      <c r="E13" s="186">
        <f t="shared" si="7"/>
        <v>1596.8921687171692</v>
      </c>
      <c r="F13" s="186">
        <f t="shared" si="7"/>
        <v>1610.9768780445672</v>
      </c>
      <c r="G13" s="186">
        <f t="shared" si="7"/>
        <v>1640.9215488281261</v>
      </c>
      <c r="H13" s="186">
        <f t="shared" si="7"/>
        <v>1685.6518861938432</v>
      </c>
    </row>
    <row r="14" spans="2:15" x14ac:dyDescent="0.25">
      <c r="B14" s="185" t="s">
        <v>110</v>
      </c>
      <c r="C14" s="185"/>
      <c r="D14" s="186">
        <f t="shared" ref="D14:H14" si="8">(D25*D$27)</f>
        <v>1026.9751657668678</v>
      </c>
      <c r="E14" s="186">
        <f t="shared" si="8"/>
        <v>1026.9751657668678</v>
      </c>
      <c r="F14" s="186">
        <f t="shared" si="8"/>
        <v>1036.0331641587709</v>
      </c>
      <c r="G14" s="186">
        <f t="shared" si="8"/>
        <v>1055.2908409413456</v>
      </c>
      <c r="H14" s="186">
        <f t="shared" si="8"/>
        <v>1084.0573077891777</v>
      </c>
    </row>
    <row r="15" spans="2:15" s="190" customFormat="1" x14ac:dyDescent="0.25">
      <c r="B15" s="189" t="s">
        <v>124</v>
      </c>
      <c r="C15" s="185"/>
      <c r="D15" s="188">
        <f t="shared" ref="D15:H15" si="9">(D26*D$27)</f>
        <v>17220.213351936338</v>
      </c>
      <c r="E15" s="188">
        <f t="shared" si="9"/>
        <v>17220.213351936338</v>
      </c>
      <c r="F15" s="188">
        <f t="shared" si="9"/>
        <v>17372.096932035955</v>
      </c>
      <c r="G15" s="188">
        <f t="shared" si="9"/>
        <v>17695.007664362118</v>
      </c>
      <c r="H15" s="188">
        <f t="shared" si="9"/>
        <v>18177.360804937991</v>
      </c>
    </row>
    <row r="16" spans="2:15" s="175" customFormat="1" x14ac:dyDescent="0.25">
      <c r="B16" s="191" t="s">
        <v>125</v>
      </c>
      <c r="C16" s="187"/>
      <c r="D16" s="188">
        <f>D28-D15</f>
        <v>0</v>
      </c>
      <c r="E16" s="188">
        <f t="shared" ref="E16:H16" si="10">E28-E15</f>
        <v>0</v>
      </c>
      <c r="F16" s="188">
        <f t="shared" si="10"/>
        <v>0</v>
      </c>
      <c r="G16" s="188">
        <f t="shared" si="10"/>
        <v>0</v>
      </c>
      <c r="H16" s="188">
        <f t="shared" si="10"/>
        <v>0</v>
      </c>
    </row>
    <row r="17" spans="2:15" s="175" customFormat="1" x14ac:dyDescent="0.25">
      <c r="C17" s="192"/>
    </row>
    <row r="18" spans="2:15" x14ac:dyDescent="0.25">
      <c r="B18" s="193" t="s">
        <v>64</v>
      </c>
      <c r="C18" s="176"/>
      <c r="D18" s="241" t="s">
        <v>126</v>
      </c>
      <c r="E18" s="242"/>
      <c r="F18" s="242"/>
      <c r="G18" s="242"/>
      <c r="H18" s="242"/>
      <c r="J18" s="176"/>
      <c r="K18" s="241" t="s">
        <v>126</v>
      </c>
      <c r="L18" s="242"/>
      <c r="M18" s="242"/>
      <c r="N18" s="242"/>
      <c r="O18" s="242"/>
    </row>
    <row r="19" spans="2:15" x14ac:dyDescent="0.25">
      <c r="B19" s="194" t="s">
        <v>96</v>
      </c>
      <c r="C19" s="195">
        <f>'Proposed price build-up'!H8</f>
        <v>79.838346469665012</v>
      </c>
      <c r="D19" s="196">
        <f>C19*D$1</f>
        <v>79.838346469665012</v>
      </c>
      <c r="E19" s="196">
        <f>D19*E1</f>
        <v>79.838346469665012</v>
      </c>
      <c r="F19" s="196">
        <f>E19*F1</f>
        <v>80.716568280831325</v>
      </c>
      <c r="G19" s="196">
        <f>F19*G1</f>
        <v>82.583703938303515</v>
      </c>
      <c r="H19" s="196">
        <f>G19*H1</f>
        <v>85.372768091653498</v>
      </c>
      <c r="J19" s="195"/>
      <c r="K19" s="196">
        <f>J19*K$1</f>
        <v>0</v>
      </c>
      <c r="L19" s="196">
        <f>K19*L1</f>
        <v>0</v>
      </c>
      <c r="M19" s="196">
        <f>L19*M1</f>
        <v>0</v>
      </c>
      <c r="N19" s="196">
        <f>M19*N1</f>
        <v>0</v>
      </c>
      <c r="O19" s="196">
        <f>N19*O1</f>
        <v>0</v>
      </c>
    </row>
    <row r="20" spans="2:15" x14ac:dyDescent="0.25">
      <c r="B20" s="194" t="s">
        <v>97</v>
      </c>
      <c r="C20" s="195">
        <f>'Proposed price build-up'!I8</f>
        <v>19.732436288346317</v>
      </c>
      <c r="D20" s="196">
        <f>C20</f>
        <v>19.732436288346317</v>
      </c>
      <c r="E20" s="196">
        <f t="shared" ref="E20:H21" si="11">D20</f>
        <v>19.732436288346317</v>
      </c>
      <c r="F20" s="196">
        <f t="shared" si="11"/>
        <v>19.732436288346317</v>
      </c>
      <c r="G20" s="196">
        <f t="shared" si="11"/>
        <v>19.732436288346317</v>
      </c>
      <c r="H20" s="196">
        <f t="shared" si="11"/>
        <v>19.732436288346317</v>
      </c>
      <c r="J20" s="195"/>
      <c r="K20" s="196">
        <f>J20</f>
        <v>0</v>
      </c>
      <c r="L20" s="196">
        <f t="shared" ref="L20:O21" si="12">K20</f>
        <v>0</v>
      </c>
      <c r="M20" s="196">
        <f t="shared" si="12"/>
        <v>0</v>
      </c>
      <c r="N20" s="196">
        <f t="shared" si="12"/>
        <v>0</v>
      </c>
      <c r="O20" s="196">
        <f t="shared" si="12"/>
        <v>0</v>
      </c>
    </row>
    <row r="21" spans="2:15" x14ac:dyDescent="0.25">
      <c r="B21" s="194" t="s">
        <v>98</v>
      </c>
      <c r="C21" s="195">
        <f>'Proposed price build-up'!J8</f>
        <v>0</v>
      </c>
      <c r="D21" s="196">
        <f>C21</f>
        <v>0</v>
      </c>
      <c r="E21" s="196">
        <f t="shared" si="11"/>
        <v>0</v>
      </c>
      <c r="F21" s="196">
        <f t="shared" si="11"/>
        <v>0</v>
      </c>
      <c r="G21" s="196">
        <f t="shared" si="11"/>
        <v>0</v>
      </c>
      <c r="H21" s="196">
        <f t="shared" si="11"/>
        <v>0</v>
      </c>
      <c r="J21" s="195"/>
      <c r="K21" s="196">
        <f>J21</f>
        <v>0</v>
      </c>
      <c r="L21" s="196">
        <f t="shared" si="12"/>
        <v>0</v>
      </c>
      <c r="M21" s="196">
        <f t="shared" si="12"/>
        <v>0</v>
      </c>
      <c r="N21" s="196">
        <f t="shared" si="12"/>
        <v>0</v>
      </c>
      <c r="O21" s="196">
        <f t="shared" si="12"/>
        <v>0</v>
      </c>
    </row>
    <row r="22" spans="2:15" s="175" customFormat="1" x14ac:dyDescent="0.25">
      <c r="B22" s="197" t="s">
        <v>123</v>
      </c>
      <c r="C22" s="252">
        <f>'Proposed price build-up'!M8</f>
        <v>99.570782758011333</v>
      </c>
      <c r="D22" s="187">
        <f>SUM(D19:D21)</f>
        <v>99.570782758011333</v>
      </c>
      <c r="E22" s="187">
        <f t="shared" ref="E22:H22" si="13">SUM(E19:E21)</f>
        <v>99.570782758011333</v>
      </c>
      <c r="F22" s="187">
        <f t="shared" si="13"/>
        <v>100.44900456917765</v>
      </c>
      <c r="G22" s="187">
        <f t="shared" si="13"/>
        <v>102.31614022664984</v>
      </c>
      <c r="H22" s="187">
        <f t="shared" si="13"/>
        <v>105.10520437999982</v>
      </c>
      <c r="J22" s="198"/>
      <c r="K22" s="185">
        <f>SUM(K19:K21)</f>
        <v>0</v>
      </c>
      <c r="L22" s="185">
        <f t="shared" ref="L22:O22" si="14">SUM(L19:L21)</f>
        <v>0</v>
      </c>
      <c r="M22" s="185">
        <f t="shared" si="14"/>
        <v>0</v>
      </c>
      <c r="N22" s="185">
        <f t="shared" si="14"/>
        <v>0</v>
      </c>
      <c r="O22" s="185">
        <f t="shared" si="14"/>
        <v>0</v>
      </c>
    </row>
    <row r="23" spans="2:15" x14ac:dyDescent="0.25">
      <c r="B23" s="194" t="s">
        <v>102</v>
      </c>
      <c r="C23" s="195">
        <f>'Proposed price build-up'!N8</f>
        <v>46.392677416511667</v>
      </c>
      <c r="D23" s="196">
        <f>D22*D$3</f>
        <v>46.392677416511667</v>
      </c>
      <c r="E23" s="196">
        <f t="shared" ref="E23:H23" si="15">E22*E$3</f>
        <v>46.392677416511667</v>
      </c>
      <c r="F23" s="196">
        <f t="shared" si="15"/>
        <v>46.801864329148501</v>
      </c>
      <c r="G23" s="196">
        <f t="shared" si="15"/>
        <v>47.671812519276635</v>
      </c>
      <c r="H23" s="196">
        <f t="shared" si="15"/>
        <v>48.971311729549853</v>
      </c>
      <c r="J23" s="195"/>
      <c r="K23" s="196">
        <f>K22*K$3</f>
        <v>0</v>
      </c>
      <c r="L23" s="196">
        <f t="shared" ref="L23:O23" si="16">L22*L$3</f>
        <v>0</v>
      </c>
      <c r="M23" s="196">
        <f t="shared" si="16"/>
        <v>0</v>
      </c>
      <c r="N23" s="196">
        <f t="shared" si="16"/>
        <v>0</v>
      </c>
      <c r="O23" s="196">
        <f t="shared" si="16"/>
        <v>0</v>
      </c>
    </row>
    <row r="24" spans="2:15" x14ac:dyDescent="0.25">
      <c r="B24" s="194" t="s">
        <v>103</v>
      </c>
      <c r="C24" s="195">
        <f>'Proposed price build-up'!O8</f>
        <v>15.968921687171692</v>
      </c>
      <c r="D24" s="196">
        <f>D22*D$4</f>
        <v>15.968921687171692</v>
      </c>
      <c r="E24" s="196">
        <f t="shared" ref="E24:H24" si="17">E22*E$4</f>
        <v>15.968921687171692</v>
      </c>
      <c r="F24" s="196">
        <f t="shared" si="17"/>
        <v>16.109768780445673</v>
      </c>
      <c r="G24" s="196">
        <f t="shared" si="17"/>
        <v>16.409215488281262</v>
      </c>
      <c r="H24" s="196">
        <f t="shared" si="17"/>
        <v>16.856518861938433</v>
      </c>
      <c r="J24" s="195"/>
      <c r="K24" s="196">
        <f>K22*K$4</f>
        <v>0</v>
      </c>
      <c r="L24" s="196">
        <f t="shared" ref="L24:O24" si="18">L22*L$4</f>
        <v>0</v>
      </c>
      <c r="M24" s="196">
        <f t="shared" si="18"/>
        <v>0</v>
      </c>
      <c r="N24" s="196">
        <f t="shared" si="18"/>
        <v>0</v>
      </c>
      <c r="O24" s="196">
        <f t="shared" si="18"/>
        <v>0</v>
      </c>
    </row>
    <row r="25" spans="2:15" x14ac:dyDescent="0.25">
      <c r="B25" s="194" t="s">
        <v>104</v>
      </c>
      <c r="C25" s="195">
        <f>'Proposed price build-up'!P8</f>
        <v>10.269751657668678</v>
      </c>
      <c r="D25" s="196">
        <f>SUM(D22:D24)*D$5</f>
        <v>10.269751657668678</v>
      </c>
      <c r="E25" s="196">
        <f t="shared" ref="E25:H25" si="19">SUM(E22:E24)*E$5</f>
        <v>10.269751657668678</v>
      </c>
      <c r="F25" s="196">
        <f t="shared" si="19"/>
        <v>10.36033164158771</v>
      </c>
      <c r="G25" s="196">
        <f t="shared" si="19"/>
        <v>10.552908409413455</v>
      </c>
      <c r="H25" s="196">
        <f t="shared" si="19"/>
        <v>10.840573077891777</v>
      </c>
      <c r="J25" s="195"/>
      <c r="K25" s="196">
        <f>SUM(K22:K24)*K$5</f>
        <v>0</v>
      </c>
      <c r="L25" s="196">
        <f t="shared" ref="L25:O25" si="20">SUM(L22:L24)*L$5</f>
        <v>0</v>
      </c>
      <c r="M25" s="196">
        <f t="shared" si="20"/>
        <v>0</v>
      </c>
      <c r="N25" s="196">
        <f t="shared" si="20"/>
        <v>0</v>
      </c>
      <c r="O25" s="196">
        <f t="shared" si="20"/>
        <v>0</v>
      </c>
    </row>
    <row r="26" spans="2:15" s="175" customFormat="1" x14ac:dyDescent="0.25">
      <c r="B26" s="199" t="s">
        <v>127</v>
      </c>
      <c r="C26" s="200">
        <f>'Proposed price build-up'!Q8</f>
        <v>172.20213351936337</v>
      </c>
      <c r="D26" s="201">
        <f>SUM(D22:D25)</f>
        <v>172.20213351936337</v>
      </c>
      <c r="E26" s="201">
        <f t="shared" ref="E26:H26" si="21">SUM(E22:E25)</f>
        <v>172.20213351936337</v>
      </c>
      <c r="F26" s="201">
        <f t="shared" si="21"/>
        <v>173.72096932035953</v>
      </c>
      <c r="G26" s="201">
        <f t="shared" si="21"/>
        <v>176.95007664362117</v>
      </c>
      <c r="H26" s="201">
        <f t="shared" si="21"/>
        <v>181.7736080493799</v>
      </c>
      <c r="J26" s="200"/>
      <c r="K26" s="201">
        <f>SUM(K22:K25)</f>
        <v>0</v>
      </c>
      <c r="L26" s="201">
        <f t="shared" ref="L26:O26" si="22">SUM(L22:L25)</f>
        <v>0</v>
      </c>
      <c r="M26" s="201">
        <f t="shared" si="22"/>
        <v>0</v>
      </c>
      <c r="N26" s="201">
        <f t="shared" si="22"/>
        <v>0</v>
      </c>
      <c r="O26" s="201">
        <f t="shared" si="22"/>
        <v>0</v>
      </c>
    </row>
    <row r="27" spans="2:15" x14ac:dyDescent="0.25">
      <c r="B27" s="202" t="s">
        <v>128</v>
      </c>
      <c r="C27" s="196"/>
      <c r="D27" s="203">
        <f>'Forecast Revenue - Costs'!D10</f>
        <v>100</v>
      </c>
      <c r="E27" s="203">
        <f>'Forecast Revenue - Costs'!E10</f>
        <v>100</v>
      </c>
      <c r="F27" s="203">
        <f>'Forecast Revenue - Costs'!F10</f>
        <v>100</v>
      </c>
      <c r="G27" s="203">
        <f>'Forecast Revenue - Costs'!G10</f>
        <v>100</v>
      </c>
      <c r="H27" s="203">
        <f>'Forecast Revenue - Costs'!H10</f>
        <v>100</v>
      </c>
      <c r="J27" s="196"/>
      <c r="K27" s="203"/>
      <c r="L27" s="203"/>
      <c r="M27" s="203"/>
      <c r="N27" s="203"/>
      <c r="O27" s="203"/>
    </row>
    <row r="28" spans="2:15" s="175" customFormat="1" x14ac:dyDescent="0.25">
      <c r="B28" s="189" t="s">
        <v>129</v>
      </c>
      <c r="C28" s="187"/>
      <c r="D28" s="188">
        <f>D26*D27</f>
        <v>17220.213351936338</v>
      </c>
      <c r="E28" s="188">
        <f t="shared" ref="E28:H28" si="23">E26*E27</f>
        <v>17220.213351936338</v>
      </c>
      <c r="F28" s="188">
        <f t="shared" si="23"/>
        <v>17372.096932035955</v>
      </c>
      <c r="G28" s="188">
        <f t="shared" si="23"/>
        <v>17695.007664362118</v>
      </c>
      <c r="H28" s="188">
        <f t="shared" si="23"/>
        <v>18177.360804937991</v>
      </c>
      <c r="J28" s="187"/>
      <c r="K28" s="188"/>
      <c r="L28" s="188"/>
      <c r="M28" s="188"/>
      <c r="N28" s="188"/>
      <c r="O28" s="188"/>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B35" sqref="B35"/>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5" t="s">
        <v>51</v>
      </c>
      <c r="C2" s="26"/>
      <c r="D2" s="26"/>
      <c r="E2" s="26"/>
      <c r="F2" s="26"/>
      <c r="G2" s="26"/>
      <c r="H2" s="26"/>
      <c r="I2" s="26"/>
    </row>
    <row r="3" spans="2:9" x14ac:dyDescent="0.25">
      <c r="B3" s="1"/>
      <c r="C3" s="1"/>
      <c r="D3" s="1"/>
      <c r="E3" s="1"/>
      <c r="F3" s="1"/>
      <c r="G3" s="1"/>
      <c r="H3" s="1"/>
      <c r="I3" s="1"/>
    </row>
    <row r="4" spans="2:9" x14ac:dyDescent="0.25">
      <c r="B4" s="3" t="s">
        <v>77</v>
      </c>
      <c r="C4" s="3" t="s">
        <v>3</v>
      </c>
      <c r="D4" s="58" t="s">
        <v>59</v>
      </c>
      <c r="E4" s="58" t="s">
        <v>60</v>
      </c>
      <c r="F4" s="58" t="s">
        <v>61</v>
      </c>
      <c r="G4" s="58" t="s">
        <v>78</v>
      </c>
      <c r="H4" s="58" t="s">
        <v>62</v>
      </c>
      <c r="I4" s="4" t="s">
        <v>1</v>
      </c>
    </row>
    <row r="5" spans="2:9" x14ac:dyDescent="0.25">
      <c r="B5" s="61" t="s">
        <v>82</v>
      </c>
      <c r="C5" s="5" t="str">
        <f>'AER Summary'!$C$3</f>
        <v xml:space="preserve">Site Safety Supervision (NEW) </v>
      </c>
      <c r="D5" s="27">
        <f>'Forecasts by year'!D28</f>
        <v>17220.213351936338</v>
      </c>
      <c r="E5" s="27">
        <f>'Forecasts by year'!E28</f>
        <v>17220.213351936338</v>
      </c>
      <c r="F5" s="27">
        <f>'Forecasts by year'!F28</f>
        <v>17372.096932035955</v>
      </c>
      <c r="G5" s="27">
        <f>'Forecasts by year'!G28</f>
        <v>17695.007664362118</v>
      </c>
      <c r="H5" s="27">
        <f>'Forecasts by year'!H28</f>
        <v>18177.360804937991</v>
      </c>
      <c r="I5" s="149">
        <f>SUM(D5:H5)</f>
        <v>87684.892105208739</v>
      </c>
    </row>
    <row r="6" spans="2:9" x14ac:dyDescent="0.25">
      <c r="B6" s="7" t="s">
        <v>1</v>
      </c>
      <c r="C6" s="8"/>
      <c r="D6" s="9">
        <f>SUM(D5:D5)</f>
        <v>17220.213351936338</v>
      </c>
      <c r="E6" s="9">
        <f>SUM(E5:E5)</f>
        <v>17220.213351936338</v>
      </c>
      <c r="F6" s="9">
        <f>SUM(F5:F5)</f>
        <v>17372.096932035955</v>
      </c>
      <c r="G6" s="9">
        <f>SUM(G5:G5)</f>
        <v>17695.007664362118</v>
      </c>
      <c r="H6" s="9">
        <f>SUM(H5:H5)</f>
        <v>18177.360804937991</v>
      </c>
      <c r="I6" s="9">
        <f>SUM(I5:I5)</f>
        <v>87684.892105208739</v>
      </c>
    </row>
    <row r="7" spans="2:9" x14ac:dyDescent="0.25">
      <c r="B7" s="1"/>
      <c r="C7" s="1"/>
      <c r="D7" s="1"/>
      <c r="E7" s="1"/>
      <c r="F7" s="1"/>
      <c r="G7" s="1"/>
      <c r="H7" s="1"/>
      <c r="I7" s="1"/>
    </row>
    <row r="8" spans="2:9" x14ac:dyDescent="0.25">
      <c r="B8" s="25" t="s">
        <v>27</v>
      </c>
      <c r="C8" s="26"/>
      <c r="D8" s="26"/>
      <c r="E8" s="26"/>
      <c r="F8" s="26"/>
      <c r="G8" s="26"/>
      <c r="H8" s="26"/>
      <c r="I8" s="26"/>
    </row>
    <row r="9" spans="2:9" x14ac:dyDescent="0.25">
      <c r="B9" s="62" t="s">
        <v>77</v>
      </c>
      <c r="C9" s="3" t="s">
        <v>3</v>
      </c>
      <c r="D9" s="58" t="s">
        <v>59</v>
      </c>
      <c r="E9" s="58" t="s">
        <v>60</v>
      </c>
      <c r="F9" s="58" t="s">
        <v>61</v>
      </c>
      <c r="G9" s="58" t="s">
        <v>78</v>
      </c>
      <c r="H9" s="58" t="s">
        <v>62</v>
      </c>
      <c r="I9" s="4" t="s">
        <v>1</v>
      </c>
    </row>
    <row r="10" spans="2:9" x14ac:dyDescent="0.25">
      <c r="B10" s="61" t="s">
        <v>82</v>
      </c>
      <c r="C10" s="5" t="str">
        <f>'AER Summary'!$C$3</f>
        <v xml:space="preserve">Site Safety Supervision (NEW) </v>
      </c>
      <c r="D10" s="60">
        <v>100</v>
      </c>
      <c r="E10" s="60">
        <v>100</v>
      </c>
      <c r="F10" s="60">
        <v>100</v>
      </c>
      <c r="G10" s="60">
        <v>100</v>
      </c>
      <c r="H10" s="60">
        <v>100</v>
      </c>
      <c r="I10" s="151">
        <f>SUM(D10:H10)</f>
        <v>500</v>
      </c>
    </row>
    <row r="11" spans="2:9" x14ac:dyDescent="0.25">
      <c r="B11" s="7" t="s">
        <v>17</v>
      </c>
      <c r="C11" s="8"/>
      <c r="D11" s="12">
        <f>SUM(D10:D10)</f>
        <v>100</v>
      </c>
      <c r="E11" s="12">
        <f>SUM(E10:E10)</f>
        <v>100</v>
      </c>
      <c r="F11" s="12">
        <f>SUM(F10:F10)</f>
        <v>100</v>
      </c>
      <c r="G11" s="12">
        <f>SUM(G10:G10)</f>
        <v>100</v>
      </c>
      <c r="H11" s="12">
        <f>SUM(H10:H10)</f>
        <v>100</v>
      </c>
      <c r="I11" s="12">
        <f>SUM(I10:I10)</f>
        <v>500</v>
      </c>
    </row>
    <row r="12" spans="2:9" x14ac:dyDescent="0.25">
      <c r="B12" s="1"/>
      <c r="C12" s="1"/>
      <c r="D12" s="13"/>
      <c r="E12" s="13"/>
      <c r="F12" s="13"/>
      <c r="G12" s="13"/>
      <c r="H12" s="13"/>
      <c r="I12" s="13"/>
    </row>
    <row r="13" spans="2:9" x14ac:dyDescent="0.25">
      <c r="B13" s="14" t="s">
        <v>6</v>
      </c>
      <c r="C13" s="1"/>
      <c r="D13" s="13"/>
      <c r="E13" s="13"/>
      <c r="F13" s="13"/>
      <c r="G13" s="13"/>
      <c r="H13" s="13"/>
      <c r="I13" s="13"/>
    </row>
    <row r="14" spans="2:9" x14ac:dyDescent="0.25">
      <c r="B14" s="243" t="s">
        <v>79</v>
      </c>
      <c r="C14" s="243"/>
      <c r="D14" s="243"/>
      <c r="E14" s="243"/>
      <c r="F14" s="243"/>
      <c r="G14" s="243"/>
      <c r="H14" s="243"/>
      <c r="I14" s="243"/>
    </row>
    <row r="15" spans="2:9" x14ac:dyDescent="0.25">
      <c r="B15" s="244"/>
      <c r="C15" s="244"/>
      <c r="D15" s="244"/>
      <c r="E15" s="244"/>
      <c r="F15" s="244"/>
      <c r="G15" s="244"/>
      <c r="H15" s="244"/>
      <c r="I15" s="244"/>
    </row>
    <row r="16" spans="2:9" x14ac:dyDescent="0.25">
      <c r="B16" s="1"/>
      <c r="C16" s="1"/>
      <c r="D16" s="13"/>
      <c r="E16" s="13"/>
      <c r="F16" s="13"/>
      <c r="G16" s="13"/>
      <c r="H16" s="13"/>
      <c r="I16" s="13"/>
    </row>
    <row r="17" spans="2:9" x14ac:dyDescent="0.25">
      <c r="B17" s="25" t="s">
        <v>28</v>
      </c>
      <c r="C17" s="26"/>
      <c r="D17" s="26"/>
      <c r="E17" s="26"/>
      <c r="F17" s="26"/>
      <c r="G17" s="26"/>
      <c r="H17" s="26"/>
      <c r="I17" s="26"/>
    </row>
    <row r="18" spans="2:9" x14ac:dyDescent="0.25">
      <c r="B18" s="15" t="s">
        <v>26</v>
      </c>
      <c r="C18" s="16"/>
      <c r="D18" s="16"/>
      <c r="E18" s="16"/>
      <c r="F18" s="16"/>
      <c r="G18" s="16"/>
      <c r="H18" s="16"/>
      <c r="I18" s="16"/>
    </row>
    <row r="19" spans="2:9" x14ac:dyDescent="0.25">
      <c r="B19" s="253" t="s">
        <v>132</v>
      </c>
      <c r="C19" s="227"/>
      <c r="D19" s="227"/>
      <c r="E19" s="227"/>
      <c r="F19" s="227"/>
      <c r="G19" s="227"/>
      <c r="H19" s="227"/>
      <c r="I19" s="227"/>
    </row>
    <row r="20" spans="2:9" x14ac:dyDescent="0.25">
      <c r="B20" s="229"/>
      <c r="C20" s="229"/>
      <c r="D20" s="229"/>
      <c r="E20" s="229"/>
      <c r="F20" s="229"/>
      <c r="G20" s="229"/>
      <c r="H20" s="229"/>
      <c r="I20" s="229"/>
    </row>
    <row r="21" spans="2:9" x14ac:dyDescent="0.25">
      <c r="B21" s="17"/>
      <c r="C21" s="18"/>
      <c r="D21" s="18"/>
      <c r="E21" s="18"/>
      <c r="F21" s="18"/>
      <c r="G21" s="18"/>
      <c r="H21" s="18"/>
      <c r="I21" s="18"/>
    </row>
    <row r="22" spans="2:9" x14ac:dyDescent="0.25">
      <c r="B22" s="1"/>
      <c r="C22" s="1"/>
      <c r="D22" s="1"/>
      <c r="E22" s="1"/>
      <c r="F22" s="1"/>
      <c r="G22" s="1"/>
      <c r="H22" s="1"/>
      <c r="I22" s="1"/>
    </row>
    <row r="23" spans="2:9" x14ac:dyDescent="0.25">
      <c r="B23" s="28" t="s">
        <v>48</v>
      </c>
      <c r="C23" s="29"/>
      <c r="D23" s="245" t="s">
        <v>106</v>
      </c>
      <c r="E23" s="245"/>
      <c r="F23" s="245"/>
      <c r="G23" s="245"/>
      <c r="H23" s="245"/>
      <c r="I23" s="29"/>
    </row>
    <row r="24" spans="2:9" ht="15.75" customHeight="1" x14ac:dyDescent="0.25">
      <c r="B24" s="2" t="s">
        <v>20</v>
      </c>
      <c r="C24" s="19" t="s">
        <v>3</v>
      </c>
      <c r="D24" s="58" t="s">
        <v>59</v>
      </c>
      <c r="E24" s="58" t="s">
        <v>60</v>
      </c>
      <c r="F24" s="58" t="s">
        <v>61</v>
      </c>
      <c r="G24" s="58" t="s">
        <v>78</v>
      </c>
      <c r="H24" s="65" t="s">
        <v>62</v>
      </c>
      <c r="I24" s="20" t="s">
        <v>1</v>
      </c>
    </row>
    <row r="25" spans="2:9" s="175" customFormat="1" x14ac:dyDescent="0.25">
      <c r="B25" s="172" t="s">
        <v>107</v>
      </c>
      <c r="C25" s="173"/>
      <c r="D25" s="59">
        <f>'Forecasts by year'!D8</f>
        <v>7983.8346469665012</v>
      </c>
      <c r="E25" s="59">
        <f>'Forecasts by year'!E8</f>
        <v>7983.8346469665012</v>
      </c>
      <c r="F25" s="59">
        <f>'Forecasts by year'!F8</f>
        <v>8071.6568280831325</v>
      </c>
      <c r="G25" s="59">
        <f>'Forecasts by year'!G8</f>
        <v>8258.3703938303515</v>
      </c>
      <c r="H25" s="59">
        <f>'Forecasts by year'!H8</f>
        <v>8537.2768091653506</v>
      </c>
      <c r="I25" s="174">
        <f t="shared" ref="I25:I27" si="0">SUM(D25:H25)</f>
        <v>40834.973325011837</v>
      </c>
    </row>
    <row r="26" spans="2:9" s="175" customFormat="1" x14ac:dyDescent="0.25">
      <c r="B26" s="172" t="s">
        <v>108</v>
      </c>
      <c r="C26" s="176"/>
      <c r="D26" s="59">
        <f>'Forecasts by year'!D9</f>
        <v>1973.2436288346316</v>
      </c>
      <c r="E26" s="59">
        <f>'Forecasts by year'!E9</f>
        <v>1973.2436288346316</v>
      </c>
      <c r="F26" s="59">
        <f>'Forecasts by year'!F9</f>
        <v>1973.2436288346316</v>
      </c>
      <c r="G26" s="59">
        <f>'Forecasts by year'!G9</f>
        <v>1973.2436288346316</v>
      </c>
      <c r="H26" s="59">
        <f>'Forecasts by year'!H9</f>
        <v>1973.2436288346316</v>
      </c>
      <c r="I26" s="174">
        <f t="shared" si="0"/>
        <v>9866.2181441731591</v>
      </c>
    </row>
    <row r="27" spans="2:9" s="175" customFormat="1" x14ac:dyDescent="0.25">
      <c r="B27" s="172" t="s">
        <v>98</v>
      </c>
      <c r="C27" s="176"/>
      <c r="D27" s="59">
        <f>'Forecasts by year'!D10</f>
        <v>0</v>
      </c>
      <c r="E27" s="59">
        <f>'Forecasts by year'!E10</f>
        <v>0</v>
      </c>
      <c r="F27" s="59">
        <f>'Forecasts by year'!F10</f>
        <v>0</v>
      </c>
      <c r="G27" s="59">
        <f>'Forecasts by year'!G10</f>
        <v>0</v>
      </c>
      <c r="H27" s="59">
        <f>'Forecasts by year'!H10</f>
        <v>0</v>
      </c>
      <c r="I27" s="174">
        <f t="shared" si="0"/>
        <v>0</v>
      </c>
    </row>
    <row r="28" spans="2:9" s="175" customFormat="1" x14ac:dyDescent="0.25">
      <c r="B28" s="177" t="s">
        <v>109</v>
      </c>
      <c r="C28" s="176"/>
      <c r="D28" s="178">
        <f>'Forecasts by year'!D11</f>
        <v>9957.0782758011337</v>
      </c>
      <c r="E28" s="178">
        <f>'Forecasts by year'!E11</f>
        <v>9957.0782758011337</v>
      </c>
      <c r="F28" s="178">
        <f>'Forecasts by year'!F11</f>
        <v>10044.900456917765</v>
      </c>
      <c r="G28" s="178">
        <f>'Forecasts by year'!G11</f>
        <v>10231.614022664984</v>
      </c>
      <c r="H28" s="178">
        <f>'Forecasts by year'!H11</f>
        <v>10510.520437999981</v>
      </c>
      <c r="I28" s="174">
        <f>SUM(D28:H28)</f>
        <v>50701.191469184996</v>
      </c>
    </row>
    <row r="29" spans="2:9" x14ac:dyDescent="0.25">
      <c r="B29" s="6" t="s">
        <v>102</v>
      </c>
      <c r="C29" s="10"/>
      <c r="D29" s="59">
        <f>'Forecasts by year'!D12</f>
        <v>4639.2677416511669</v>
      </c>
      <c r="E29" s="59">
        <f>'Forecasts by year'!E12</f>
        <v>4639.2677416511669</v>
      </c>
      <c r="F29" s="59">
        <f>'Forecasts by year'!F12</f>
        <v>4680.1864329148502</v>
      </c>
      <c r="G29" s="59">
        <f>'Forecasts by year'!G12</f>
        <v>4767.1812519276637</v>
      </c>
      <c r="H29" s="59">
        <f>'Forecasts by year'!H12</f>
        <v>4897.1311729549852</v>
      </c>
      <c r="I29" s="174">
        <f>SUM(D29:H29)</f>
        <v>23623.034341099832</v>
      </c>
    </row>
    <row r="30" spans="2:9" x14ac:dyDescent="0.25">
      <c r="B30" s="6" t="s">
        <v>103</v>
      </c>
      <c r="C30" s="5"/>
      <c r="D30" s="59">
        <f>'Forecasts by year'!D13</f>
        <v>1596.8921687171692</v>
      </c>
      <c r="E30" s="59">
        <f>'Forecasts by year'!E13</f>
        <v>1596.8921687171692</v>
      </c>
      <c r="F30" s="59">
        <f>'Forecasts by year'!F13</f>
        <v>1610.9768780445672</v>
      </c>
      <c r="G30" s="59">
        <f>'Forecasts by year'!G13</f>
        <v>1640.9215488281261</v>
      </c>
      <c r="H30" s="59">
        <f>'Forecasts by year'!H13</f>
        <v>1685.6518861938432</v>
      </c>
      <c r="I30" s="174">
        <f>SUM(D30:H30)</f>
        <v>8131.3346505008749</v>
      </c>
    </row>
    <row r="31" spans="2:9" x14ac:dyDescent="0.25">
      <c r="B31" s="6" t="s">
        <v>110</v>
      </c>
      <c r="C31" s="5"/>
      <c r="D31" s="59">
        <f>'Forecasts by year'!D14</f>
        <v>1026.9751657668678</v>
      </c>
      <c r="E31" s="59">
        <f>'Forecasts by year'!E14</f>
        <v>1026.9751657668678</v>
      </c>
      <c r="F31" s="59">
        <f>'Forecasts by year'!F14</f>
        <v>1036.0331641587709</v>
      </c>
      <c r="G31" s="59">
        <f>'Forecasts by year'!G14</f>
        <v>1055.2908409413456</v>
      </c>
      <c r="H31" s="59">
        <f>'Forecasts by year'!H14</f>
        <v>1084.0573077891777</v>
      </c>
      <c r="I31" s="174">
        <f>SUM(D31:H31)</f>
        <v>5229.3316444230295</v>
      </c>
    </row>
    <row r="32" spans="2:9" x14ac:dyDescent="0.25">
      <c r="B32" s="21" t="s">
        <v>1</v>
      </c>
      <c r="C32" s="22"/>
      <c r="D32" s="23">
        <f>SUM(D28:D31)</f>
        <v>17220.213351936338</v>
      </c>
      <c r="E32" s="23">
        <f t="shared" ref="E32:H32" si="1">SUM(E28:E31)</f>
        <v>17220.213351936338</v>
      </c>
      <c r="F32" s="23">
        <f t="shared" si="1"/>
        <v>17372.096932035951</v>
      </c>
      <c r="G32" s="23">
        <f t="shared" si="1"/>
        <v>17695.007664362121</v>
      </c>
      <c r="H32" s="23">
        <f t="shared" si="1"/>
        <v>18177.360804937987</v>
      </c>
      <c r="I32" s="24">
        <f>SUM(I28:I31)</f>
        <v>87684.892105208739</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2018-04-17T04:44:18Z</dcterms:modified>
</cp:coreProperties>
</file>