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2_Connection Application Related Services\"/>
    </mc:Choice>
  </mc:AlternateContent>
  <xr:revisionPtr revIDLastSave="0" documentId="13_ncr:1_{6D1B1288-5549-479D-BAE1-DE961B02438B}"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Proposed price" sheetId="11" r:id="rId4"/>
    <sheet name="Historical Revenue" sheetId="13" r:id="rId5"/>
    <sheet name="Forecasts by year" sheetId="17" r:id="rId6"/>
    <sheet name="Forecast Revenue - Costs" sheetId="16" r:id="rId7"/>
  </sheets>
  <externalReferences>
    <externalReference r:id="rId8"/>
  </externalReferences>
  <calcPr calcId="171027" calcMode="autoNoTable" iterateCount="1000" iterateDelta="9.9999999999999995E-7" calcOnSave="0"/>
  <fileRecoveryPr autoRecover="0"/>
</workbook>
</file>

<file path=xl/calcChain.xml><?xml version="1.0" encoding="utf-8"?>
<calcChain xmlns="http://schemas.openxmlformats.org/spreadsheetml/2006/main">
  <c r="B20" i="9" l="1"/>
  <c r="I14" i="15" l="1"/>
  <c r="I13" i="15"/>
  <c r="H5" i="17" l="1"/>
  <c r="G5" i="17"/>
  <c r="F5" i="17"/>
  <c r="E5" i="17"/>
  <c r="D5" i="17"/>
  <c r="H2" i="17"/>
  <c r="G2" i="17"/>
  <c r="F2" i="17"/>
  <c r="E2" i="17"/>
  <c r="D2" i="17"/>
  <c r="H1" i="17"/>
  <c r="G1" i="17"/>
  <c r="F1" i="17"/>
  <c r="E1" i="17"/>
  <c r="D1" i="17"/>
  <c r="I7" i="11"/>
  <c r="H7" i="11"/>
  <c r="D57" i="8" l="1"/>
  <c r="E57" i="8"/>
  <c r="F57" i="8"/>
  <c r="G57" i="8"/>
  <c r="C57" i="8"/>
  <c r="I12" i="16"/>
  <c r="E27" i="17" l="1"/>
  <c r="F27" i="17"/>
  <c r="G27" i="17"/>
  <c r="H27" i="17"/>
  <c r="D27" i="17"/>
  <c r="K21" i="17"/>
  <c r="L21" i="17" s="1"/>
  <c r="M21" i="17" s="1"/>
  <c r="N21" i="17" s="1"/>
  <c r="O21" i="17" s="1"/>
  <c r="K20" i="17"/>
  <c r="L20" i="17" s="1"/>
  <c r="M20" i="17" s="1"/>
  <c r="N20" i="17" s="1"/>
  <c r="O20" i="17" s="1"/>
  <c r="L5" i="17"/>
  <c r="O1" i="17"/>
  <c r="N1" i="17"/>
  <c r="M1" i="17"/>
  <c r="K1" i="17"/>
  <c r="G8" i="11"/>
  <c r="J8" i="11"/>
  <c r="C21" i="17" s="1"/>
  <c r="D21" i="17" s="1"/>
  <c r="K8" i="11"/>
  <c r="L8" i="11"/>
  <c r="I8" i="11"/>
  <c r="C20" i="17" s="1"/>
  <c r="D20" i="17" s="1"/>
  <c r="M7" i="11"/>
  <c r="M8" i="11" l="1"/>
  <c r="C22" i="17" s="1"/>
  <c r="H8" i="11"/>
  <c r="C19" i="17" s="1"/>
  <c r="D19" i="17" s="1"/>
  <c r="D10" i="17"/>
  <c r="D28" i="16" s="1"/>
  <c r="D9" i="17"/>
  <c r="D27" i="16" s="1"/>
  <c r="E21" i="17"/>
  <c r="E10" i="17" s="1"/>
  <c r="E28" i="16" s="1"/>
  <c r="K19" i="17"/>
  <c r="M5" i="17"/>
  <c r="E20" i="17"/>
  <c r="E9" i="17" s="1"/>
  <c r="E27" i="16" s="1"/>
  <c r="L1" i="17"/>
  <c r="N5" i="17"/>
  <c r="K5" i="17"/>
  <c r="O5" i="17"/>
  <c r="H5" i="15"/>
  <c r="I5" i="15" s="1"/>
  <c r="H6" i="15"/>
  <c r="I6" i="15" s="1"/>
  <c r="H7" i="15"/>
  <c r="I7" i="15" s="1"/>
  <c r="H8" i="15"/>
  <c r="I8" i="15" s="1"/>
  <c r="H4" i="15"/>
  <c r="G16" i="13"/>
  <c r="H16" i="13"/>
  <c r="I14" i="13"/>
  <c r="I7" i="13"/>
  <c r="I8" i="13"/>
  <c r="I9" i="13"/>
  <c r="I6" i="13"/>
  <c r="H6" i="13"/>
  <c r="D22" i="17" l="1"/>
  <c r="D11" i="17" s="1"/>
  <c r="D29" i="16" s="1"/>
  <c r="C41" i="8" s="1"/>
  <c r="D8" i="17"/>
  <c r="D26" i="16" s="1"/>
  <c r="E19" i="17"/>
  <c r="E8" i="17" s="1"/>
  <c r="E26" i="16" s="1"/>
  <c r="L19" i="17"/>
  <c r="K22" i="17"/>
  <c r="F20" i="17"/>
  <c r="F9" i="17" s="1"/>
  <c r="F27" i="16" s="1"/>
  <c r="F21" i="17"/>
  <c r="F10" i="17" s="1"/>
  <c r="F28" i="16" s="1"/>
  <c r="G10" i="13"/>
  <c r="H10" i="13"/>
  <c r="G15" i="15"/>
  <c r="H15" i="15"/>
  <c r="I4" i="15"/>
  <c r="G9" i="15"/>
  <c r="H9" i="15"/>
  <c r="E22" i="17" l="1"/>
  <c r="E11" i="17" s="1"/>
  <c r="E29" i="16" s="1"/>
  <c r="F19" i="17"/>
  <c r="F8" i="17" s="1"/>
  <c r="F26" i="16" s="1"/>
  <c r="L22" i="17"/>
  <c r="M19" i="17"/>
  <c r="G20" i="17"/>
  <c r="G9" i="17" s="1"/>
  <c r="G27" i="16" s="1"/>
  <c r="G21" i="17"/>
  <c r="G10" i="17" s="1"/>
  <c r="G28" i="16" s="1"/>
  <c r="D9" i="15"/>
  <c r="D41" i="8" l="1"/>
  <c r="F22" i="17"/>
  <c r="F11" i="17" s="1"/>
  <c r="F29" i="16" s="1"/>
  <c r="G19" i="17"/>
  <c r="G8" i="17" s="1"/>
  <c r="G26" i="16" s="1"/>
  <c r="H20" i="17"/>
  <c r="H9" i="17" s="1"/>
  <c r="H27" i="16" s="1"/>
  <c r="N19" i="17"/>
  <c r="M22" i="17"/>
  <c r="H21" i="17"/>
  <c r="H10" i="17" s="1"/>
  <c r="H28" i="16" s="1"/>
  <c r="I28" i="16" s="1"/>
  <c r="F8" i="11"/>
  <c r="E41" i="8" l="1"/>
  <c r="G22" i="17"/>
  <c r="G11" i="17" s="1"/>
  <c r="G29" i="16" s="1"/>
  <c r="H19" i="17"/>
  <c r="H8" i="17" s="1"/>
  <c r="H26" i="16" s="1"/>
  <c r="I26" i="16" s="1"/>
  <c r="I27" i="16"/>
  <c r="N22" i="17"/>
  <c r="O19" i="17"/>
  <c r="O22" i="17" s="1"/>
  <c r="F41" i="8" l="1"/>
  <c r="H22" i="17"/>
  <c r="H11" i="17" s="1"/>
  <c r="H29" i="16" s="1"/>
  <c r="E15" i="15"/>
  <c r="D15" i="15"/>
  <c r="G41" i="8" l="1"/>
  <c r="I29" i="16"/>
  <c r="E9" i="15"/>
  <c r="H11" i="16"/>
  <c r="G11" i="16"/>
  <c r="F11" i="16"/>
  <c r="E11" i="16"/>
  <c r="I10" i="16"/>
  <c r="C5" i="16"/>
  <c r="I15" i="13"/>
  <c r="F16" i="13"/>
  <c r="E16" i="13"/>
  <c r="D16" i="13"/>
  <c r="F10" i="13"/>
  <c r="E10" i="13"/>
  <c r="D10" i="13"/>
  <c r="F15" i="15" l="1"/>
  <c r="I15" i="15"/>
  <c r="I10" i="13"/>
  <c r="I16" i="13"/>
  <c r="F9" i="15"/>
  <c r="D11" i="16"/>
  <c r="I11" i="16" s="1"/>
  <c r="I9" i="15" l="1"/>
  <c r="D3" i="9"/>
  <c r="H57" i="8" l="1"/>
  <c r="H41" i="8" l="1"/>
  <c r="E4" i="17" l="1"/>
  <c r="G4" i="17"/>
  <c r="O7" i="11"/>
  <c r="O8" i="11" s="1"/>
  <c r="C24" i="17" s="1"/>
  <c r="F4" i="17"/>
  <c r="H4" i="17"/>
  <c r="D4" i="17"/>
  <c r="M4" i="17" l="1"/>
  <c r="M24" i="17" s="1"/>
  <c r="F24" i="17"/>
  <c r="F13" i="17" s="1"/>
  <c r="F31" i="16" s="1"/>
  <c r="K4" i="17"/>
  <c r="K24" i="17" s="1"/>
  <c r="D24" i="17"/>
  <c r="D13" i="17" s="1"/>
  <c r="D31" i="16" s="1"/>
  <c r="N4" i="17"/>
  <c r="N24" i="17" s="1"/>
  <c r="G24" i="17"/>
  <c r="G13" i="17" s="1"/>
  <c r="G31" i="16" s="1"/>
  <c r="O4" i="17"/>
  <c r="O24" i="17" s="1"/>
  <c r="H24" i="17"/>
  <c r="H13" i="17" s="1"/>
  <c r="H31" i="16" s="1"/>
  <c r="L4" i="17"/>
  <c r="L24" i="17" s="1"/>
  <c r="E24" i="17"/>
  <c r="E13" i="17" s="1"/>
  <c r="E31" i="16" s="1"/>
  <c r="I31" i="16" l="1"/>
  <c r="F3" i="17" l="1"/>
  <c r="H3" i="17"/>
  <c r="D3" i="17"/>
  <c r="G3" i="17"/>
  <c r="N7" i="11"/>
  <c r="E3" i="17"/>
  <c r="D23" i="17" l="1"/>
  <c r="K3" i="17"/>
  <c r="K23" i="17" s="1"/>
  <c r="K25" i="17" s="1"/>
  <c r="K26" i="17" s="1"/>
  <c r="L3" i="17"/>
  <c r="L23" i="17" s="1"/>
  <c r="L25" i="17" s="1"/>
  <c r="L26" i="17" s="1"/>
  <c r="E23" i="17"/>
  <c r="N3" i="17"/>
  <c r="N23" i="17" s="1"/>
  <c r="N25" i="17" s="1"/>
  <c r="N26" i="17" s="1"/>
  <c r="G23" i="17"/>
  <c r="O3" i="17"/>
  <c r="O23" i="17" s="1"/>
  <c r="O25" i="17" s="1"/>
  <c r="O26" i="17" s="1"/>
  <c r="H23" i="17"/>
  <c r="P7" i="11"/>
  <c r="P8" i="11" s="1"/>
  <c r="C25" i="17" s="1"/>
  <c r="N8" i="11"/>
  <c r="C23" i="17" s="1"/>
  <c r="M3" i="17"/>
  <c r="M23" i="17" s="1"/>
  <c r="M25" i="17" s="1"/>
  <c r="M26" i="17" s="1"/>
  <c r="F23" i="17"/>
  <c r="Q7" i="11" l="1"/>
  <c r="Q8" i="11" s="1"/>
  <c r="G7" i="8" s="1"/>
  <c r="G25" i="17"/>
  <c r="G14" i="17" s="1"/>
  <c r="G32" i="16" s="1"/>
  <c r="G12" i="17"/>
  <c r="G26" i="17"/>
  <c r="G28" i="17" s="1"/>
  <c r="H12" i="17"/>
  <c r="H25" i="17"/>
  <c r="H14" i="17" s="1"/>
  <c r="H32" i="16" s="1"/>
  <c r="H26" i="17"/>
  <c r="H28" i="17" s="1"/>
  <c r="E12" i="17"/>
  <c r="E25" i="17"/>
  <c r="E14" i="17" s="1"/>
  <c r="E32" i="16" s="1"/>
  <c r="D7" i="8"/>
  <c r="F12" i="17"/>
  <c r="F25" i="17"/>
  <c r="F14" i="17" s="1"/>
  <c r="F32" i="16" s="1"/>
  <c r="D12" i="17"/>
  <c r="D25" i="17"/>
  <c r="D14" i="17" s="1"/>
  <c r="D32" i="16" s="1"/>
  <c r="I32" i="16" l="1"/>
  <c r="F26" i="17"/>
  <c r="F28" i="17" s="1"/>
  <c r="E7" i="8"/>
  <c r="H7" i="8"/>
  <c r="F7" i="8"/>
  <c r="C26" i="17"/>
  <c r="D26" i="17"/>
  <c r="D28" i="17" s="1"/>
  <c r="E26" i="17"/>
  <c r="E28" i="17" s="1"/>
  <c r="D30" i="16"/>
  <c r="D33" i="16" s="1"/>
  <c r="D15" i="17"/>
  <c r="D5" i="16" s="1"/>
  <c r="E15" i="17"/>
  <c r="E5" i="16" s="1"/>
  <c r="E6" i="16" s="1"/>
  <c r="E30" i="16"/>
  <c r="E33" i="16" s="1"/>
  <c r="F30" i="16"/>
  <c r="F33" i="16" s="1"/>
  <c r="F15" i="17"/>
  <c r="F5" i="16" s="1"/>
  <c r="F6" i="16" s="1"/>
  <c r="H30" i="16"/>
  <c r="H33" i="16" s="1"/>
  <c r="H15" i="17"/>
  <c r="H5" i="16" s="1"/>
  <c r="H6" i="16" s="1"/>
  <c r="G30" i="16"/>
  <c r="G33" i="16" s="1"/>
  <c r="G15" i="17"/>
  <c r="G5" i="16" s="1"/>
  <c r="G6" i="16" s="1"/>
  <c r="D16" i="17" l="1"/>
  <c r="G16" i="17"/>
  <c r="E16" i="17"/>
  <c r="H16" i="17"/>
  <c r="E43" i="8"/>
  <c r="E45" i="8" s="1"/>
  <c r="D6" i="16"/>
  <c r="I5" i="16"/>
  <c r="I6" i="16" s="1"/>
  <c r="F43" i="8"/>
  <c r="F45" i="8" s="1"/>
  <c r="D43" i="8"/>
  <c r="D45" i="8" s="1"/>
  <c r="G43" i="8"/>
  <c r="G45" i="8" s="1"/>
  <c r="F16" i="17"/>
  <c r="I30" i="16"/>
  <c r="I33" i="16" s="1"/>
  <c r="C43" i="8"/>
  <c r="H43" i="8" l="1"/>
  <c r="H45" i="8" s="1"/>
  <c r="C45" i="8"/>
</calcChain>
</file>

<file path=xl/sharedStrings.xml><?xml version="1.0" encoding="utf-8"?>
<sst xmlns="http://schemas.openxmlformats.org/spreadsheetml/2006/main" count="235" uniqueCount="150">
  <si>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</si>
  <si>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</si>
  <si>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</si>
  <si>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</si>
  <si>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</si>
  <si>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</si>
  <si>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</si>
  <si>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</si>
  <si>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</si>
  <si>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</si>
  <si>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</si>
  <si>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</si>
  <si>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</si>
  <si>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</si>
  <si>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</si>
  <si>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</si>
  <si>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</si>
  <si>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</si>
  <si>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</si>
  <si>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</si>
  <si>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</si>
  <si>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</si>
  <si>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</si>
  <si>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</si>
  <si>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</si>
  <si>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</si>
  <si>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</si>
  <si>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</si>
  <si>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</si>
  <si>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</si>
  <si>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</si>
  <si>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</si>
  <si>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</si>
  <si>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</si>
  <si>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</si>
  <si>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</si>
  <si>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</si>
  <si>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</si>
  <si>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</si>
  <si>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</si>
  <si>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</si>
  <si>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</si>
  <si>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</si>
  <si>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</si>
  <si>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</si>
  <si>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</si>
  <si>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</si>
  <si>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</si>
  <si>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</si>
  <si>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</si>
  <si>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</si>
  <si>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</si>
  <si>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R2a</t>
  </si>
  <si>
    <t>Alternative Control Service - Bottom Up Estimation</t>
  </si>
  <si>
    <t>Underground urban residential subdivision</t>
  </si>
  <si>
    <t>Rural overhead subdivision &amp; rural extensions</t>
  </si>
  <si>
    <t>Underground commercial &amp; industrial or rural subdivisions (vacant lots)</t>
  </si>
  <si>
    <t>Hrly Rate</t>
  </si>
  <si>
    <t>Network Service:</t>
  </si>
  <si>
    <t>FY16/17</t>
  </si>
  <si>
    <t>FY15/16</t>
  </si>
  <si>
    <t>FY14/15</t>
  </si>
  <si>
    <t>FY19/20</t>
  </si>
  <si>
    <t>FY20/21</t>
  </si>
  <si>
    <t>FY21/22</t>
  </si>
  <si>
    <t>FY23/24</t>
  </si>
  <si>
    <t>Commercial /  Industrial developments and Subtransmission</t>
  </si>
  <si>
    <t>Service description - Subtransmission added to Commercial and Industrial category.</t>
  </si>
  <si>
    <t>Time on Task (Hours)</t>
  </si>
  <si>
    <t>Connection / relocation process facilitation</t>
  </si>
  <si>
    <t>Hrly rate</t>
  </si>
  <si>
    <t xml:space="preserve">
Providing connection applicants with ongoing information and advice in relation to the connection process and requirements associated with establishing a new or altered connection or a relocation of existing network assets. This service is additional to the published instructions available to all applicants and is not a mandatory requirement of the connection process for standard connections to the distribution network (≤ 11kV).  It would be recommended for first time contestable customers or customers with complex or challenging projects.  The intent would be to help minimise project delays caused by customers not taking the required action at the optimum time in the process.  This would be achieved by staff taking a proactive approach to communication and engagement with connection applicants.  It is an essential requirement for major connection projects (greater than 10MW load or connected at &gt;11 kV) because the process varies to meet particular project requirements (the electrical component potentially being a smaller but often critical part of a much larger project).
The form of this service includes, but is not limited to, 
-  Project coordination activities;
-  One-on-one engagement to review project or process particulars;
-  Consultation of connection particulars;
-  Facilitation</t>
  </si>
  <si>
    <t xml:space="preserve">Connection application related services
Activities includes:
·assessing connection applications or a request to undertake relocation of network assets as contestable works and preparing offers.
·processing preliminary enquiries requiring site specific or written responses.
·undertaking planning studies and associated technical analysis (e.g. power quality investigations) to determine suitable/feasible connection options for further consideration by applicants
·site inspection in order to determine the nature of the connection service sought by the connection applicant and ongoing co-ordination for large projects
·registered participant support services associated with connection arrangements and agreements made under Chapter 5 of the NER. </t>
  </si>
  <si>
    <t>Connection / relocation process facilitation - All (hourly rate)</t>
  </si>
  <si>
    <t>Asset relocation or streetlighting (not forming part of other categories)</t>
  </si>
  <si>
    <t>Bottom Up Estimation</t>
  </si>
  <si>
    <t xml:space="preserve">Existing Service Description (2014 - 19) </t>
  </si>
  <si>
    <t>Operating Costs (on IO's, work orders, cost objects, cost centres)</t>
  </si>
  <si>
    <t>Project Code</t>
  </si>
  <si>
    <t>ACSCW 30420</t>
  </si>
  <si>
    <t>FY22/23</t>
  </si>
  <si>
    <t>Projected Volumes for FY2019-24 Regulatory Period</t>
  </si>
  <si>
    <t xml:space="preserve">ANS P&amp;L </t>
  </si>
  <si>
    <t>Historical operating costs referenced from ANS P&amp;L Report.</t>
  </si>
  <si>
    <t>ANS P&amp;L</t>
  </si>
  <si>
    <t>Historical revenue referenced from ANS P&amp;L Report.</t>
  </si>
  <si>
    <t xml:space="preserve">Operating Costs - </t>
  </si>
  <si>
    <t>Volumes provided from team feedback.</t>
  </si>
  <si>
    <t>Service description - Asset relocation or streetlighting - (not forming part of other categories) added into description.</t>
  </si>
  <si>
    <t>RIN</t>
  </si>
  <si>
    <t>ACSCW 30420 - Connection / relocation process facilitation</t>
  </si>
  <si>
    <t xml:space="preserve"> - </t>
  </si>
  <si>
    <t>Estimated have been provided on the work effort that will be required to complete each service. Forecst volumes based on team feedback.</t>
  </si>
  <si>
    <t>FY17/18</t>
  </si>
  <si>
    <t>FY18/19</t>
  </si>
  <si>
    <t>FY14/15 operating costs  - N/A</t>
  </si>
  <si>
    <t>FY15/16 operating costs  - Actuals</t>
  </si>
  <si>
    <t>FY16/17 operating costs - Actuals</t>
  </si>
  <si>
    <t>FY17/18 operating costs  - Pro rata based on YTD Dec17 values</t>
  </si>
  <si>
    <t xml:space="preserve">FY18/19 operating costs  - Estimated </t>
  </si>
  <si>
    <t xml:space="preserve">No Revenue Recorded in ANS P&amp;L Report. Inconsistencies due to reporting requirements.
FY14/15 Historical revenue  - N/A
FY15/16 Historical revenue  - Actuals
FY16/17 Historical revenue  - Actuals
FY17/18 Historical revenue  - Pro rata based on YTD Dec17 values
FY18/19 Historical revenue  - Estimated </t>
  </si>
  <si>
    <t>Connection / relocation process facilitation - Hrs</t>
  </si>
  <si>
    <t>Inconsistencies in  fee application / hrs - volumes recorded for Hrly rate service</t>
  </si>
  <si>
    <t xml:space="preserve">
Connection / relocation process facilitation
Providing connection applicants with ongoing information and advice in relation to the connection process and requirements associated with establishing a new or altered connection or a relocation of existing network assets. This service is additional to the published instructions available to all applicants and is not a mandatory requirement of the connection process for standard connections to the distribution network (≤ 11kV).  It would be recommended for first time contestable customers or customers with complex or challenging projects.  The intent would be to help minimise project delays caused by customers not taking the required action at the optimum time in the process.  This would be achieved by staff taking a proactive approach to communication and engagement with connection applicants.  It is an essential requirement for major connection projects (greater than 10MW load or connected at &gt;11 kV) because the process varies to meet particular project requirements (the electrical component potentially being a smaller but often critical part of a much larger project).
The form of this service includes, but is not limited to, 
-  Project coordination activities;
-  One-on-one engagement to review project or process particulars;
-  Consultation of connection particulars;
-  Facilitation</t>
  </si>
  <si>
    <t>Proposed Fee ($2018/19 - Excl GST)</t>
  </si>
  <si>
    <t>Total Direct Costs $2018/19</t>
  </si>
  <si>
    <t>Total Indirect Costs $2018/19</t>
  </si>
  <si>
    <t>TOTAL COSTS $2018/19</t>
  </si>
  <si>
    <t>Connection / relocation process facilitation - All</t>
  </si>
  <si>
    <t>Per service</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</si>
  <si>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</si>
  <si>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</si>
  <si>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</si>
  <si>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</si>
  <si>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</si>
  <si>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</si>
  <si>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</si>
  <si>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</si>
  <si>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</si>
  <si>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</si>
  <si>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Overtime loading?
0 = No
1 = Yes</t>
  </si>
  <si>
    <t>Real $2018-19</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</si>
  <si>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</si>
  <si>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</si>
  <si>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</si>
  <si>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</si>
  <si>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</si>
  <si>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</si>
  <si>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</si>
  <si>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</si>
  <si>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</si>
  <si>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</si>
  <si>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</si>
  <si>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</si>
  <si>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</si>
  <si>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Profit margin</t>
  </si>
  <si>
    <t>Fully Loaded Costs</t>
  </si>
  <si>
    <t>Forecast revenue (check)</t>
  </si>
  <si>
    <t>Real 2018-19 including escalation</t>
  </si>
  <si>
    <t>Fully Loaded Cost per service</t>
  </si>
  <si>
    <t>Forecast volumes</t>
  </si>
  <si>
    <t>Forecast revenue</t>
  </si>
  <si>
    <t>2.3 Connection relocation process facilitation</t>
  </si>
  <si>
    <t>Connection relocation process facilitation - All</t>
  </si>
  <si>
    <t>Real 2018-19 (including labour escalation)</t>
  </si>
  <si>
    <t>Labour</t>
  </si>
  <si>
    <t>Fleet</t>
  </si>
  <si>
    <t>Total costs before OHDs, non-system and margin</t>
  </si>
  <si>
    <t>Projected Volumes</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</si>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</sst>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6" formatCode="_(&quot;$&quot;* #,##0.00_);_(&quot;$&quot;* \(#,##0.00\);_(&quot;$&quot;* &quot;-&quot;??_);_(@_)"/>
    <numFmt numFmtId="167" formatCode="_(* #,##0.00_);_(* \(#,##0.00\);_(* &quot;-&quot;??_);_(@_)"/>
    <numFmt numFmtId="168" formatCode="_-&quot;$&quot;* #,##0_-;\-&quot;$&quot;* #,##0_-;_-&quot;$&quot;* &quot;-&quot;??_-;_-@_-"/>
    <numFmt numFmtId="169" formatCode="_-* #,##0_-;\-* #,##0_-;_-* &quot;-&quot;??_-;_-@_-"/>
    <numFmt numFmtId="170" formatCode="&quot;$&quot;#,##0.00"/>
    <numFmt numFmtId="171" formatCode="#,##0.00\ ;\(#,##0.00\);\-\ "/>
    <numFmt numFmtId="172" formatCode="#,##0\ ;\(#,##0\);\-\ "/>
    <numFmt numFmtId="174" formatCode="_(* #,##0_);_(* \(#,##0\);_(* &quot;-&quot;??_);_(@_)"/>
  </numFmts>
  <fonts count="34" x14ac:knownFonts="1">
    <font>
      <sz val="11"/>
      <color theme="1"/>
      <name val="Calibri"/>
      <family val="2"/>
      <scheme val="minor"/>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sz val="10"/>
      <color theme="1"/>
      <name val="Calibri"/>
      <family val="2"/>
      <scheme val="minor"/>
    </font>
    <font>
      <b/>
      <sz val="10"/>
      <color theme="0"/>
      <name val="Arial"/>
      <family val="2"/>
    </font>
    <font>
      <sz val="10"/>
      <color theme="0"/>
      <name val="Arial"/>
      <family val="2"/>
    </font>
    <font>
      <b/>
      <sz val="10"/>
      <name val="Arial"/>
      <family val="2"/>
    </font>
    <font>
      <sz val="10"/>
      <color theme="1"/>
      <name val="Arial"/>
      <family val="2"/>
    </font>
    <font>
      <b/>
      <sz val="10"/>
      <color theme="1"/>
      <name val="Arial"/>
      <family val="2"/>
    </font>
    <font>
      <sz val="10"/>
      <name val="Arial"/>
      <family val="2"/>
    </font>
    <font>
      <sz val="10"/>
      <color rgb="FFFF000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0065A6"/>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rgb="FF002060"/>
        <bgColor indexed="64"/>
      </patternFill>
    </fill>
    <fill>
      <patternFill patternType="solid">
        <fgColor theme="1" tint="4.9989318521683403E-2"/>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2" fillId="0" borderId="0" applyFont="0" applyFill="0" applyBorder="0" applyAlignment="0" applyProtection="0"/>
    <xf numFmtId="166" fontId="2" fillId="0" borderId="0" applyFont="0" applyFill="0" applyBorder="0" applyAlignment="0" applyProtection="0"/>
    <xf numFmtId="167" fontId="2" fillId="0" borderId="0" applyFont="0" applyFill="0" applyBorder="0" applyAlignment="0" applyProtection="0"/>
    <xf numFmtId="166" fontId="2" fillId="0" borderId="0" applyFont="0" applyFill="0" applyBorder="0" applyAlignment="0" applyProtection="0"/>
    <xf numFmtId="0" fontId="3" fillId="0" borderId="0"/>
  </cellStyleXfs>
  <cellXfs count="260">
    <xf numFmtId="0" fontId="0" fillId="0" borderId="0" xfId="0"/>
    <xf numFmtId="0" fontId="1" fillId="0" borderId="0" xfId="0" applyFont="1"/>
    <xf numFmtId="0" fontId="6" fillId="5" borderId="3" xfId="0" applyFont="1" applyFill="1" applyBorder="1"/>
    <xf numFmtId="0" fontId="6" fillId="5" borderId="7" xfId="0" applyFont="1" applyFill="1" applyBorder="1" applyAlignment="1">
      <alignment horizontal="left"/>
    </xf>
    <xf numFmtId="0" fontId="6" fillId="5" borderId="8" xfId="0" applyFont="1" applyFill="1" applyBorder="1" applyAlignment="1">
      <alignment horizontal="right"/>
    </xf>
    <xf numFmtId="0" fontId="1" fillId="4" borderId="4" xfId="0" applyFont="1" applyFill="1" applyBorder="1" applyAlignment="1">
      <alignment horizontal="left"/>
    </xf>
    <xf numFmtId="0" fontId="1" fillId="4" borderId="4" xfId="0" applyFont="1" applyFill="1" applyBorder="1"/>
    <xf numFmtId="0" fontId="1" fillId="4" borderId="3" xfId="0" applyFont="1" applyFill="1" applyBorder="1"/>
    <xf numFmtId="0" fontId="6" fillId="5" borderId="8" xfId="0" applyFont="1" applyFill="1" applyBorder="1"/>
    <xf numFmtId="0" fontId="6" fillId="5" borderId="0" xfId="0" applyFont="1" applyFill="1" applyBorder="1"/>
    <xf numFmtId="168" fontId="6" fillId="5" borderId="8" xfId="2" applyNumberFormat="1" applyFont="1" applyFill="1" applyBorder="1"/>
    <xf numFmtId="0" fontId="1" fillId="4" borderId="5" xfId="0" applyFont="1" applyFill="1" applyBorder="1"/>
    <xf numFmtId="3" fontId="1" fillId="4" borderId="4" xfId="0" applyNumberFormat="1" applyFont="1" applyFill="1" applyBorder="1"/>
    <xf numFmtId="0" fontId="5" fillId="0" borderId="0" xfId="0" applyFont="1"/>
    <xf numFmtId="0" fontId="6" fillId="5" borderId="6" xfId="0" applyFont="1" applyFill="1" applyBorder="1" applyAlignment="1">
      <alignment horizontal="left"/>
    </xf>
    <xf numFmtId="0" fontId="6" fillId="5" borderId="12" xfId="0" applyFont="1" applyFill="1" applyBorder="1"/>
    <xf numFmtId="0" fontId="3" fillId="5" borderId="12" xfId="0" applyFont="1" applyFill="1" applyBorder="1"/>
    <xf numFmtId="0" fontId="1" fillId="4" borderId="0" xfId="0" quotePrefix="1" applyFont="1" applyFill="1" applyBorder="1" applyAlignment="1">
      <alignment vertical="top"/>
    </xf>
    <xf numFmtId="0" fontId="1" fillId="4" borderId="0" xfId="0" applyFont="1" applyFill="1" applyBorder="1" applyAlignment="1">
      <alignment vertical="top"/>
    </xf>
    <xf numFmtId="0" fontId="6" fillId="5" borderId="4" xfId="0" applyFont="1" applyFill="1" applyBorder="1"/>
    <xf numFmtId="0" fontId="6" fillId="5" borderId="5" xfId="0" applyFont="1" applyFill="1" applyBorder="1" applyAlignment="1">
      <alignment horizontal="right"/>
    </xf>
    <xf numFmtId="0" fontId="6" fillId="5" borderId="1" xfId="0" applyFont="1" applyFill="1" applyBorder="1"/>
    <xf numFmtId="0" fontId="3" fillId="5" borderId="1" xfId="0" applyFont="1" applyFill="1" applyBorder="1"/>
    <xf numFmtId="168" fontId="6" fillId="5" borderId="9" xfId="2" applyNumberFormat="1" applyFont="1" applyFill="1" applyBorder="1"/>
    <xf numFmtId="168" fontId="6" fillId="5" borderId="10" xfId="2" applyNumberFormat="1" applyFont="1" applyFill="1" applyBorder="1"/>
    <xf numFmtId="0" fontId="1" fillId="0" borderId="0" xfId="0" applyFont="1" applyBorder="1"/>
    <xf numFmtId="0" fontId="4" fillId="8" borderId="0" xfId="0" applyFont="1" applyFill="1"/>
    <xf numFmtId="0" fontId="7" fillId="8" borderId="0" xfId="0" applyFont="1" applyFill="1"/>
    <xf numFmtId="0" fontId="1" fillId="10" borderId="4" xfId="0" applyFont="1" applyFill="1" applyBorder="1"/>
    <xf numFmtId="168" fontId="1" fillId="10" borderId="4" xfId="2" applyNumberFormat="1" applyFont="1" applyFill="1" applyBorder="1"/>
    <xf numFmtId="0" fontId="1" fillId="10" borderId="4" xfId="0" applyFont="1" applyFill="1" applyBorder="1" applyAlignment="1">
      <alignment wrapText="1"/>
    </xf>
    <xf numFmtId="0" fontId="4" fillId="8" borderId="12" xfId="0" applyFont="1" applyFill="1" applyBorder="1"/>
    <xf numFmtId="0" fontId="7" fillId="8" borderId="12" xfId="0" applyFont="1" applyFill="1" applyBorder="1"/>
    <xf numFmtId="0" fontId="1" fillId="0" borderId="0" xfId="0" applyFont="1" applyAlignment="1">
      <alignment horizontal="left" indent="15"/>
    </xf>
    <xf numFmtId="0" fontId="1" fillId="0" borderId="0" xfId="0" applyFont="1" applyFill="1"/>
    <xf numFmtId="0" fontId="6" fillId="9" borderId="0" xfId="0" applyFont="1" applyFill="1" applyBorder="1" applyAlignment="1">
      <alignment horizontal="left"/>
    </xf>
    <xf numFmtId="0" fontId="4" fillId="0" borderId="0" xfId="0" applyFont="1" applyFill="1" applyAlignment="1">
      <alignment horizontal="left"/>
    </xf>
    <xf numFmtId="0" fontId="4" fillId="8" borderId="9" xfId="0" applyFont="1" applyFill="1" applyBorder="1" applyAlignment="1">
      <alignment horizontal="center" vertical="center"/>
    </xf>
    <xf numFmtId="0" fontId="7" fillId="0" borderId="0" xfId="0" applyFont="1"/>
    <xf numFmtId="0" fontId="7" fillId="0" borderId="0" xfId="0" applyFont="1" applyBorder="1"/>
    <xf numFmtId="0" fontId="7" fillId="0" borderId="2" xfId="0" applyFont="1" applyBorder="1"/>
    <xf numFmtId="170" fontId="7" fillId="0" borderId="1" xfId="0" applyNumberFormat="1" applyFont="1" applyBorder="1" applyAlignment="1">
      <alignment horizontal="center"/>
    </xf>
    <xf numFmtId="0" fontId="4" fillId="8" borderId="0" xfId="0" applyFont="1" applyFill="1" applyAlignment="1">
      <alignment horizontal="left"/>
    </xf>
    <xf numFmtId="0" fontId="6" fillId="9" borderId="6" xfId="0" applyFont="1" applyFill="1" applyBorder="1" applyAlignment="1">
      <alignment horizontal="left"/>
    </xf>
    <xf numFmtId="0" fontId="1" fillId="0" borderId="0" xfId="0" applyFont="1" applyAlignment="1">
      <alignment horizontal="left"/>
    </xf>
    <xf numFmtId="0" fontId="4" fillId="8" borderId="0" xfId="0" applyFont="1" applyFill="1" applyAlignment="1">
      <alignment horizontal="center"/>
    </xf>
    <xf numFmtId="0" fontId="1" fillId="0" borderId="0" xfId="0" applyFont="1" applyFill="1" applyAlignment="1">
      <alignment horizontal="left"/>
    </xf>
    <xf numFmtId="0" fontId="10" fillId="0" borderId="0" xfId="0" applyFont="1"/>
    <xf numFmtId="0" fontId="1" fillId="0" borderId="8" xfId="0" applyFont="1" applyBorder="1"/>
    <xf numFmtId="0" fontId="1" fillId="0" borderId="6" xfId="0" applyFont="1" applyBorder="1"/>
    <xf numFmtId="0" fontId="1" fillId="0" borderId="11" xfId="0" applyFont="1" applyBorder="1"/>
    <xf numFmtId="0" fontId="11" fillId="8" borderId="8" xfId="0" applyNumberFormat="1" applyFont="1" applyFill="1" applyBorder="1" applyAlignment="1">
      <alignment horizontal="left"/>
    </xf>
    <xf numFmtId="0" fontId="6" fillId="5" borderId="7" xfId="0" applyFont="1" applyFill="1" applyBorder="1" applyAlignment="1">
      <alignment horizontal="center"/>
    </xf>
    <xf numFmtId="1" fontId="4" fillId="8" borderId="0" xfId="0" applyNumberFormat="1" applyFont="1" applyFill="1" applyAlignment="1">
      <alignment horizontal="left"/>
    </xf>
    <xf numFmtId="1" fontId="4" fillId="0" borderId="0" xfId="0" applyNumberFormat="1" applyFont="1" applyFill="1" applyAlignment="1">
      <alignment horizontal="left"/>
    </xf>
    <xf numFmtId="1" fontId="7" fillId="0" borderId="0" xfId="0" applyNumberFormat="1" applyFont="1"/>
    <xf numFmtId="1" fontId="1" fillId="0" borderId="0" xfId="0" applyNumberFormat="1" applyFont="1"/>
    <xf numFmtId="0" fontId="4" fillId="0" borderId="0" xfId="0" applyFont="1" applyFill="1" applyAlignment="1">
      <alignment horizontal="center"/>
    </xf>
    <xf numFmtId="0" fontId="7" fillId="0" borderId="0" xfId="0" applyFont="1" applyAlignment="1">
      <alignment horizontal="center"/>
    </xf>
    <xf numFmtId="0" fontId="1" fillId="0" borderId="0" xfId="0" applyFont="1" applyAlignment="1">
      <alignment horizontal="center"/>
    </xf>
    <xf numFmtId="2" fontId="4" fillId="8" borderId="0" xfId="0" applyNumberFormat="1" applyFont="1" applyFill="1" applyAlignment="1">
      <alignment horizontal="left"/>
    </xf>
    <xf numFmtId="2" fontId="4" fillId="0" borderId="0" xfId="0" applyNumberFormat="1" applyFont="1" applyFill="1" applyAlignment="1">
      <alignment horizontal="left"/>
    </xf>
    <xf numFmtId="2" fontId="7" fillId="0" borderId="0" xfId="0" applyNumberFormat="1" applyFont="1" applyBorder="1"/>
    <xf numFmtId="2" fontId="1" fillId="0" borderId="0" xfId="0" applyNumberFormat="1" applyFont="1"/>
    <xf numFmtId="2" fontId="4" fillId="8" borderId="0" xfId="0" applyNumberFormat="1" applyFont="1" applyFill="1" applyAlignment="1">
      <alignment horizontal="center"/>
    </xf>
    <xf numFmtId="2" fontId="4" fillId="0" borderId="0" xfId="0" applyNumberFormat="1" applyFont="1" applyFill="1" applyAlignment="1">
      <alignment horizontal="center"/>
    </xf>
    <xf numFmtId="2" fontId="7" fillId="0" borderId="0" xfId="0" applyNumberFormat="1" applyFont="1" applyBorder="1" applyAlignment="1">
      <alignment horizontal="center"/>
    </xf>
    <xf numFmtId="2" fontId="1" fillId="0" borderId="0" xfId="0" applyNumberFormat="1" applyFont="1" applyAlignment="1">
      <alignment horizontal="center"/>
    </xf>
    <xf numFmtId="2" fontId="6" fillId="11" borderId="4" xfId="0" applyNumberFormat="1" applyFont="1" applyFill="1" applyBorder="1" applyAlignment="1">
      <alignment horizontal="center"/>
    </xf>
    <xf numFmtId="3" fontId="1" fillId="10" borderId="4" xfId="0" applyNumberFormat="1" applyFont="1" applyFill="1" applyBorder="1"/>
    <xf numFmtId="2" fontId="4" fillId="8" borderId="9" xfId="0" applyNumberFormat="1" applyFont="1" applyFill="1" applyBorder="1" applyAlignment="1">
      <alignment horizontal="center" vertical="center" wrapText="1"/>
    </xf>
    <xf numFmtId="1" fontId="4" fillId="8" borderId="9" xfId="0" applyNumberFormat="1" applyFont="1" applyFill="1" applyBorder="1" applyAlignment="1">
      <alignment horizontal="center" vertical="center" wrapText="1"/>
    </xf>
    <xf numFmtId="0" fontId="4" fillId="8" borderId="9" xfId="0" applyFont="1" applyFill="1" applyBorder="1" applyAlignment="1">
      <alignment horizontal="center" vertical="center" wrapText="1"/>
    </xf>
    <xf numFmtId="0" fontId="3" fillId="10" borderId="13" xfId="0" applyFont="1" applyFill="1" applyBorder="1" applyAlignment="1">
      <alignment horizontal="left" vertical="center"/>
    </xf>
    <xf numFmtId="0" fontId="3" fillId="10" borderId="13" xfId="0" applyFont="1" applyFill="1" applyBorder="1" applyAlignment="1">
      <alignment horizontal="center"/>
    </xf>
    <xf numFmtId="2" fontId="3" fillId="10" borderId="6" xfId="0" applyNumberFormat="1" applyFont="1" applyFill="1" applyBorder="1" applyAlignment="1">
      <alignment horizontal="center"/>
    </xf>
    <xf numFmtId="1" fontId="3" fillId="10" borderId="8" xfId="0" applyNumberFormat="1" applyFont="1" applyFill="1" applyBorder="1" applyAlignment="1">
      <alignment horizontal="center"/>
    </xf>
    <xf numFmtId="2" fontId="3" fillId="10" borderId="8" xfId="3" applyNumberFormat="1" applyFont="1" applyFill="1" applyBorder="1" applyAlignment="1">
      <alignment horizontal="center"/>
    </xf>
    <xf numFmtId="170" fontId="6" fillId="9" borderId="5" xfId="0" applyNumberFormat="1" applyFont="1" applyFill="1" applyBorder="1" applyAlignment="1"/>
    <xf numFmtId="170" fontId="6" fillId="9" borderId="2" xfId="0" applyNumberFormat="1" applyFont="1" applyFill="1" applyBorder="1" applyAlignment="1"/>
    <xf numFmtId="170" fontId="6" fillId="9" borderId="3" xfId="0" applyNumberFormat="1" applyFont="1" applyFill="1" applyBorder="1" applyAlignment="1">
      <alignment horizontal="left"/>
    </xf>
    <xf numFmtId="168" fontId="1" fillId="10" borderId="5" xfId="2" applyNumberFormat="1" applyFont="1" applyFill="1" applyBorder="1" applyAlignment="1">
      <alignment horizontal="center"/>
    </xf>
    <xf numFmtId="0" fontId="1" fillId="10" borderId="4" xfId="0" applyFont="1" applyFill="1" applyBorder="1" applyAlignment="1">
      <alignment horizontal="left"/>
    </xf>
    <xf numFmtId="0" fontId="6" fillId="5" borderId="8" xfId="0" applyFont="1" applyFill="1" applyBorder="1" applyAlignment="1">
      <alignment horizontal="center"/>
    </xf>
    <xf numFmtId="0" fontId="12" fillId="0" borderId="0" xfId="0" applyFont="1"/>
    <xf numFmtId="0" fontId="13" fillId="8" borderId="11" xfId="0" applyFont="1" applyFill="1" applyBorder="1"/>
    <xf numFmtId="0" fontId="14" fillId="8" borderId="12" xfId="0" applyFont="1" applyFill="1" applyBorder="1"/>
    <xf numFmtId="0" fontId="15" fillId="5" borderId="4" xfId="0" applyFont="1" applyFill="1" applyBorder="1"/>
    <xf numFmtId="0" fontId="15" fillId="5" borderId="4" xfId="0" applyFont="1" applyFill="1" applyBorder="1" applyAlignment="1">
      <alignment horizontal="center"/>
    </xf>
    <xf numFmtId="0" fontId="16" fillId="4" borderId="4" xfId="0" applyFont="1" applyFill="1" applyBorder="1"/>
    <xf numFmtId="0" fontId="15" fillId="0" borderId="0" xfId="0" applyFont="1" applyFill="1" applyBorder="1"/>
    <xf numFmtId="0" fontId="18" fillId="0" borderId="0" xfId="0" applyFont="1" applyFill="1" applyBorder="1"/>
    <xf numFmtId="168" fontId="15" fillId="0" borderId="0" xfId="2" applyNumberFormat="1" applyFont="1" applyFill="1" applyBorder="1"/>
    <xf numFmtId="0" fontId="13" fillId="8" borderId="8" xfId="0" applyFont="1" applyFill="1" applyBorder="1"/>
    <xf numFmtId="0" fontId="14" fillId="8" borderId="0" xfId="0" applyFont="1" applyFill="1"/>
    <xf numFmtId="3" fontId="16" fillId="4" borderId="4" xfId="0" applyNumberFormat="1" applyFont="1" applyFill="1" applyBorder="1"/>
    <xf numFmtId="0" fontId="12" fillId="0" borderId="6" xfId="0" applyFont="1" applyBorder="1"/>
    <xf numFmtId="0" fontId="15" fillId="5" borderId="6" xfId="0" applyFont="1" applyFill="1" applyBorder="1" applyAlignment="1">
      <alignment horizontal="left"/>
    </xf>
    <xf numFmtId="0" fontId="16" fillId="0" borderId="0" xfId="0" applyFont="1"/>
    <xf numFmtId="0" fontId="17" fillId="0" borderId="0" xfId="0" applyFont="1"/>
    <xf numFmtId="0" fontId="19" fillId="4" borderId="8" xfId="0" applyFont="1" applyFill="1" applyBorder="1" applyAlignment="1">
      <alignment vertical="top" wrapText="1"/>
    </xf>
    <xf numFmtId="0" fontId="19" fillId="4" borderId="0" xfId="0" applyFont="1" applyFill="1" applyBorder="1" applyAlignment="1">
      <alignment vertical="top" wrapText="1"/>
    </xf>
    <xf numFmtId="0" fontId="19" fillId="4" borderId="8" xfId="0" applyFont="1" applyFill="1" applyBorder="1" applyAlignment="1">
      <alignment horizontal="left" vertical="top" wrapText="1"/>
    </xf>
    <xf numFmtId="0" fontId="16" fillId="4" borderId="8" xfId="0" quotePrefix="1" applyFont="1" applyFill="1" applyBorder="1" applyAlignment="1">
      <alignment vertical="top"/>
    </xf>
    <xf numFmtId="0" fontId="16" fillId="4" borderId="0" xfId="0" applyFont="1" applyFill="1" applyBorder="1" applyAlignment="1">
      <alignment vertical="top"/>
    </xf>
    <xf numFmtId="0" fontId="15" fillId="5" borderId="4" xfId="0" applyFont="1" applyFill="1" applyBorder="1" applyAlignment="1">
      <alignment horizontal="left"/>
    </xf>
    <xf numFmtId="0" fontId="15" fillId="5" borderId="4" xfId="0" applyFont="1" applyFill="1" applyBorder="1" applyAlignment="1">
      <alignment horizontal="right"/>
    </xf>
    <xf numFmtId="0" fontId="4" fillId="8" borderId="0" xfId="0" applyFont="1" applyFill="1" applyAlignment="1">
      <alignment horizontal="left"/>
    </xf>
    <xf numFmtId="0" fontId="20" fillId="8" borderId="11" xfId="0" applyFont="1" applyFill="1" applyBorder="1"/>
    <xf numFmtId="0" fontId="21" fillId="8" borderId="0" xfId="0" applyFont="1" applyFill="1"/>
    <xf numFmtId="0" fontId="22" fillId="0" borderId="0" xfId="0" applyFont="1"/>
    <xf numFmtId="0" fontId="22" fillId="0" borderId="0" xfId="0" applyFont="1" applyFill="1"/>
    <xf numFmtId="0" fontId="23" fillId="9" borderId="4" xfId="0" applyFont="1" applyFill="1" applyBorder="1"/>
    <xf numFmtId="0" fontId="22" fillId="6" borderId="0" xfId="0" applyFont="1" applyFill="1"/>
    <xf numFmtId="0" fontId="23" fillId="9" borderId="9" xfId="0" applyFont="1" applyFill="1" applyBorder="1"/>
    <xf numFmtId="0" fontId="22" fillId="2" borderId="1" xfId="0" applyFont="1" applyFill="1" applyBorder="1" applyAlignment="1">
      <alignment horizontal="center"/>
    </xf>
    <xf numFmtId="0" fontId="25" fillId="2" borderId="4" xfId="0" applyFont="1" applyFill="1" applyBorder="1" applyAlignment="1">
      <alignment horizontal="center" vertical="center" wrapText="1"/>
    </xf>
    <xf numFmtId="0" fontId="26" fillId="2" borderId="4" xfId="0" applyFont="1" applyFill="1" applyBorder="1" applyAlignment="1">
      <alignment horizontal="center" vertical="center"/>
    </xf>
    <xf numFmtId="0" fontId="23" fillId="9" borderId="4" xfId="0" applyFont="1" applyFill="1" applyBorder="1" applyAlignment="1">
      <alignment horizontal="left" vertical="center"/>
    </xf>
    <xf numFmtId="170" fontId="22" fillId="7" borderId="5" xfId="0" applyNumberFormat="1" applyFont="1" applyFill="1" applyBorder="1" applyAlignment="1">
      <alignment horizontal="center"/>
    </xf>
    <xf numFmtId="170" fontId="22" fillId="7" borderId="10" xfId="0" applyNumberFormat="1" applyFont="1" applyFill="1" applyBorder="1" applyAlignment="1">
      <alignment horizontal="center"/>
    </xf>
    <xf numFmtId="170" fontId="22" fillId="7" borderId="3" xfId="0" applyNumberFormat="1" applyFont="1" applyFill="1" applyBorder="1" applyAlignment="1">
      <alignment horizontal="center"/>
    </xf>
    <xf numFmtId="170" fontId="22" fillId="3" borderId="3" xfId="0" applyNumberFormat="1" applyFont="1" applyFill="1" applyBorder="1" applyAlignment="1">
      <alignment horizontal="center"/>
    </xf>
    <xf numFmtId="0" fontId="23" fillId="9" borderId="11" xfId="0" applyFont="1" applyFill="1" applyBorder="1" applyAlignment="1">
      <alignment horizontal="left" vertical="center"/>
    </xf>
    <xf numFmtId="0" fontId="24" fillId="7" borderId="8" xfId="0" applyFont="1" applyFill="1" applyBorder="1" applyAlignment="1">
      <alignment horizontal="left"/>
    </xf>
    <xf numFmtId="0" fontId="24" fillId="7" borderId="0" xfId="0" applyFont="1" applyFill="1" applyBorder="1" applyAlignment="1">
      <alignment horizontal="left"/>
    </xf>
    <xf numFmtId="0" fontId="20" fillId="8" borderId="10" xfId="0" applyFont="1" applyFill="1" applyBorder="1"/>
    <xf numFmtId="0" fontId="21" fillId="8" borderId="0" xfId="0" applyFont="1" applyFill="1" applyBorder="1"/>
    <xf numFmtId="0" fontId="21" fillId="8" borderId="2" xfId="0" applyFont="1" applyFill="1" applyBorder="1"/>
    <xf numFmtId="0" fontId="22" fillId="7" borderId="0" xfId="0" applyFont="1" applyFill="1" applyBorder="1" applyAlignment="1">
      <alignment horizontal="left" vertical="top" wrapText="1"/>
    </xf>
    <xf numFmtId="0" fontId="20" fillId="8" borderId="0" xfId="0" applyFont="1" applyFill="1"/>
    <xf numFmtId="0" fontId="22" fillId="7" borderId="0" xfId="0" applyFont="1" applyFill="1" applyBorder="1" applyAlignment="1">
      <alignment horizontal="left"/>
    </xf>
    <xf numFmtId="0" fontId="22" fillId="0" borderId="0" xfId="0" applyFont="1" applyAlignment="1">
      <alignment horizontal="left"/>
    </xf>
    <xf numFmtId="0" fontId="22" fillId="7" borderId="0" xfId="0" applyFont="1" applyFill="1" applyBorder="1" applyAlignment="1">
      <alignment horizontal="left" wrapText="1"/>
    </xf>
    <xf numFmtId="0" fontId="22" fillId="0" borderId="0" xfId="0" applyFont="1" applyFill="1" applyBorder="1" applyAlignment="1">
      <alignment horizontal="left"/>
    </xf>
    <xf numFmtId="0" fontId="23" fillId="2" borderId="3" xfId="0" applyFont="1" applyFill="1" applyBorder="1"/>
    <xf numFmtId="0" fontId="22" fillId="7" borderId="0" xfId="0" applyFont="1" applyFill="1" applyAlignment="1">
      <alignment horizontal="left"/>
    </xf>
    <xf numFmtId="0" fontId="23" fillId="2" borderId="1" xfId="0" applyFont="1" applyFill="1" applyBorder="1"/>
    <xf numFmtId="0" fontId="23" fillId="9" borderId="6" xfId="0" applyFont="1" applyFill="1" applyBorder="1" applyAlignment="1">
      <alignment horizontal="left"/>
    </xf>
    <xf numFmtId="0" fontId="23" fillId="9" borderId="7" xfId="0" applyFont="1" applyFill="1" applyBorder="1" applyAlignment="1">
      <alignment horizontal="right"/>
    </xf>
    <xf numFmtId="0" fontId="23" fillId="9" borderId="8" xfId="0" applyFont="1" applyFill="1" applyBorder="1" applyAlignment="1">
      <alignment horizontal="right"/>
    </xf>
    <xf numFmtId="168" fontId="27" fillId="0" borderId="0" xfId="2" applyNumberFormat="1" applyFont="1"/>
    <xf numFmtId="168" fontId="23" fillId="2" borderId="7" xfId="2" applyNumberFormat="1" applyFont="1" applyFill="1" applyBorder="1"/>
    <xf numFmtId="10" fontId="22" fillId="0" borderId="0" xfId="1" applyNumberFormat="1" applyFont="1"/>
    <xf numFmtId="10" fontId="22" fillId="0" borderId="0" xfId="0" applyNumberFormat="1" applyFont="1"/>
    <xf numFmtId="171" fontId="22" fillId="0" borderId="0" xfId="1" applyNumberFormat="1" applyFont="1"/>
    <xf numFmtId="0" fontId="20" fillId="8" borderId="6" xfId="0" applyFont="1" applyFill="1" applyBorder="1" applyAlignment="1">
      <alignment horizontal="left"/>
    </xf>
    <xf numFmtId="0" fontId="24" fillId="0" borderId="0" xfId="0" applyFont="1"/>
    <xf numFmtId="0" fontId="23" fillId="2" borderId="6" xfId="0" applyFont="1" applyFill="1" applyBorder="1" applyAlignment="1">
      <alignment horizontal="left"/>
    </xf>
    <xf numFmtId="0" fontId="23" fillId="2" borderId="7" xfId="0" applyFont="1" applyFill="1" applyBorder="1" applyAlignment="1">
      <alignment horizontal="right"/>
    </xf>
    <xf numFmtId="0" fontId="23" fillId="2" borderId="8" xfId="0" applyFont="1" applyFill="1" applyBorder="1" applyAlignment="1">
      <alignment horizontal="right"/>
    </xf>
    <xf numFmtId="169" fontId="27" fillId="0" borderId="0" xfId="3" applyNumberFormat="1" applyFont="1" applyAlignment="1"/>
    <xf numFmtId="172" fontId="23" fillId="2" borderId="7" xfId="2" applyNumberFormat="1" applyFont="1" applyFill="1" applyBorder="1" applyAlignment="1"/>
    <xf numFmtId="169" fontId="28" fillId="0" borderId="0" xfId="3" applyNumberFormat="1" applyFont="1" applyAlignment="1">
      <alignment horizontal="right"/>
    </xf>
    <xf numFmtId="169" fontId="28" fillId="0" borderId="0" xfId="3" applyNumberFormat="1" applyFont="1" applyAlignment="1">
      <alignment horizontal="center" vertical="center"/>
    </xf>
    <xf numFmtId="0" fontId="6" fillId="9" borderId="4" xfId="0" applyFont="1" applyFill="1" applyBorder="1" applyAlignment="1">
      <alignment horizontal="left" vertical="center"/>
    </xf>
    <xf numFmtId="0" fontId="6" fillId="2" borderId="6" xfId="0" applyFont="1" applyFill="1" applyBorder="1"/>
    <xf numFmtId="0" fontId="15" fillId="11" borderId="4" xfId="0" applyFont="1" applyFill="1" applyBorder="1" applyAlignment="1">
      <alignment horizontal="right"/>
    </xf>
    <xf numFmtId="3" fontId="17" fillId="11" borderId="4" xfId="0" applyNumberFormat="1" applyFont="1" applyFill="1" applyBorder="1"/>
    <xf numFmtId="2" fontId="3" fillId="10" borderId="4" xfId="3" applyNumberFormat="1" applyFont="1" applyFill="1" applyBorder="1" applyAlignment="1">
      <alignment horizontal="center"/>
    </xf>
    <xf numFmtId="0" fontId="7" fillId="0" borderId="1" xfId="0" applyFont="1" applyBorder="1"/>
    <xf numFmtId="3" fontId="3" fillId="10" borderId="8" xfId="3" applyNumberFormat="1" applyFont="1" applyFill="1" applyBorder="1" applyAlignment="1">
      <alignment horizontal="center"/>
    </xf>
    <xf numFmtId="0" fontId="4" fillId="8" borderId="0" xfId="0" applyFont="1" applyFill="1" applyBorder="1" applyAlignment="1"/>
    <xf numFmtId="0" fontId="4" fillId="8" borderId="8" xfId="0" applyFont="1" applyFill="1" applyBorder="1" applyAlignment="1"/>
    <xf numFmtId="10" fontId="0" fillId="0" borderId="0" xfId="1" applyNumberFormat="1" applyFont="1"/>
    <xf numFmtId="10" fontId="0" fillId="0" borderId="0" xfId="0" applyNumberFormat="1"/>
    <xf numFmtId="0" fontId="30" fillId="0" borderId="0" xfId="0" applyFont="1"/>
    <xf numFmtId="167" fontId="4" fillId="15" borderId="4" xfId="3" applyFont="1" applyFill="1" applyBorder="1" applyAlignment="1">
      <alignment horizontal="left"/>
    </xf>
    <xf numFmtId="167" fontId="4" fillId="15" borderId="4" xfId="3" applyFont="1" applyFill="1" applyBorder="1" applyAlignment="1">
      <alignment horizontal="center"/>
    </xf>
    <xf numFmtId="167" fontId="1" fillId="5" borderId="4" xfId="3" applyFont="1" applyFill="1" applyBorder="1" applyAlignment="1">
      <alignment horizontal="left" indent="2"/>
    </xf>
    <xf numFmtId="167" fontId="1" fillId="5" borderId="4" xfId="3" applyFont="1" applyFill="1" applyBorder="1"/>
    <xf numFmtId="174" fontId="1" fillId="5" borderId="4" xfId="3" applyNumberFormat="1" applyFont="1" applyFill="1" applyBorder="1"/>
    <xf numFmtId="167" fontId="5" fillId="5" borderId="4" xfId="3" applyFont="1" applyFill="1" applyBorder="1"/>
    <xf numFmtId="174" fontId="5" fillId="5" borderId="4" xfId="3" applyNumberFormat="1" applyFont="1" applyFill="1" applyBorder="1"/>
    <xf numFmtId="0" fontId="5" fillId="5" borderId="5" xfId="0" applyFont="1" applyFill="1" applyBorder="1"/>
    <xf numFmtId="0" fontId="0" fillId="0" borderId="0" xfId="0" applyFont="1"/>
    <xf numFmtId="0" fontId="5" fillId="5" borderId="0" xfId="0" applyFont="1" applyFill="1" applyBorder="1"/>
    <xf numFmtId="0" fontId="29" fillId="0" borderId="0" xfId="0" applyFont="1"/>
    <xf numFmtId="0" fontId="6" fillId="0" borderId="8" xfId="0" applyFont="1" applyFill="1" applyBorder="1"/>
    <xf numFmtId="0" fontId="31" fillId="4" borderId="5" xfId="0" applyFont="1" applyFill="1" applyBorder="1"/>
    <xf numFmtId="0" fontId="5" fillId="4" borderId="5" xfId="0" applyFont="1" applyFill="1" applyBorder="1"/>
    <xf numFmtId="167" fontId="32" fillId="10" borderId="4" xfId="3" applyFont="1" applyFill="1" applyBorder="1"/>
    <xf numFmtId="167" fontId="1" fillId="10" borderId="4" xfId="3" applyFont="1" applyFill="1" applyBorder="1"/>
    <xf numFmtId="167" fontId="5" fillId="5" borderId="4" xfId="3" applyFont="1" applyFill="1" applyBorder="1" applyAlignment="1">
      <alignment horizontal="left"/>
    </xf>
    <xf numFmtId="167" fontId="32" fillId="5" borderId="4" xfId="3" applyFont="1" applyFill="1" applyBorder="1"/>
    <xf numFmtId="0" fontId="5" fillId="4" borderId="4" xfId="0" applyFont="1" applyFill="1" applyBorder="1" applyAlignment="1">
      <alignment horizontal="left"/>
    </xf>
    <xf numFmtId="167" fontId="33" fillId="10" borderId="4" xfId="3" applyFont="1" applyFill="1" applyBorder="1"/>
    <xf numFmtId="167" fontId="5" fillId="10" borderId="4" xfId="3" applyFont="1" applyFill="1" applyBorder="1"/>
    <xf numFmtId="0" fontId="1" fillId="4" borderId="7" xfId="0" applyFont="1" applyFill="1" applyBorder="1" applyAlignment="1">
      <alignment horizontal="left"/>
    </xf>
    <xf numFmtId="174" fontId="1" fillId="10" borderId="4" xfId="3" applyNumberFormat="1" applyFont="1" applyFill="1" applyBorder="1"/>
    <xf numFmtId="0" fontId="1" fillId="4" borderId="3" xfId="0" applyFont="1" applyFill="1" applyBorder="1" applyAlignment="1">
      <alignment horizontal="left" indent="1"/>
    </xf>
    <xf numFmtId="0" fontId="5" fillId="4" borderId="4" xfId="0" applyFont="1" applyFill="1" applyBorder="1"/>
    <xf numFmtId="168" fontId="5" fillId="5" borderId="5" xfId="2" applyNumberFormat="1" applyFont="1" applyFill="1" applyBorder="1" applyAlignment="1">
      <alignment horizontal="center"/>
    </xf>
    <xf numFmtId="0" fontId="5" fillId="4" borderId="3" xfId="0" applyFont="1" applyFill="1" applyBorder="1"/>
    <xf numFmtId="168" fontId="5" fillId="10" borderId="5" xfId="2" applyNumberFormat="1" applyFont="1" applyFill="1" applyBorder="1" applyAlignment="1">
      <alignment horizontal="center"/>
    </xf>
    <xf numFmtId="168" fontId="5" fillId="11" borderId="5" xfId="2" applyNumberFormat="1" applyFont="1" applyFill="1" applyBorder="1"/>
    <xf numFmtId="3" fontId="5" fillId="11" borderId="10" xfId="0" applyNumberFormat="1" applyFont="1" applyFill="1" applyBorder="1"/>
    <xf numFmtId="3" fontId="6" fillId="5" borderId="4" xfId="0" applyNumberFormat="1" applyFont="1" applyFill="1" applyBorder="1"/>
    <xf numFmtId="3" fontId="5" fillId="11" borderId="4" xfId="0" applyNumberFormat="1" applyFont="1" applyFill="1" applyBorder="1"/>
    <xf numFmtId="3" fontId="6" fillId="5" borderId="3" xfId="0" applyNumberFormat="1" applyFont="1" applyFill="1" applyBorder="1"/>
    <xf numFmtId="0" fontId="6" fillId="5" borderId="5" xfId="0" applyFont="1" applyFill="1" applyBorder="1"/>
    <xf numFmtId="0" fontId="6" fillId="2" borderId="6" xfId="0" applyFont="1" applyFill="1" applyBorder="1" applyAlignment="1">
      <alignment horizontal="left"/>
    </xf>
    <xf numFmtId="0" fontId="15" fillId="11" borderId="4" xfId="0" applyFont="1" applyFill="1" applyBorder="1"/>
    <xf numFmtId="3" fontId="15" fillId="5" borderId="4" xfId="0" applyNumberFormat="1" applyFont="1" applyFill="1" applyBorder="1"/>
    <xf numFmtId="0" fontId="6" fillId="11" borderId="4" xfId="0" applyFont="1" applyFill="1" applyBorder="1" applyAlignment="1">
      <alignment horizontal="left"/>
    </xf>
    <xf numFmtId="0" fontId="6" fillId="11" borderId="4" xfId="0" applyFont="1" applyFill="1" applyBorder="1" applyAlignment="1">
      <alignment horizontal="center"/>
    </xf>
    <xf numFmtId="0" fontId="6" fillId="11" borderId="4" xfId="0" applyFont="1" applyFill="1" applyBorder="1" applyAlignment="1">
      <alignment horizontal="right"/>
    </xf>
    <xf numFmtId="0" fontId="6" fillId="11" borderId="4" xfId="0" applyFont="1" applyFill="1" applyBorder="1"/>
    <xf numFmtId="3" fontId="6" fillId="11" borderId="4" xfId="0" applyNumberFormat="1" applyFont="1" applyFill="1" applyBorder="1"/>
    <xf numFmtId="168" fontId="5" fillId="11" borderId="4" xfId="2" applyNumberFormat="1" applyFont="1" applyFill="1" applyBorder="1"/>
    <xf numFmtId="168" fontId="6" fillId="5" borderId="4" xfId="2" applyNumberFormat="1" applyFont="1" applyFill="1" applyBorder="1"/>
    <xf numFmtId="3" fontId="15" fillId="11" borderId="4" xfId="0" applyNumberFormat="1" applyFont="1" applyFill="1" applyBorder="1"/>
    <xf numFmtId="168" fontId="16" fillId="10" borderId="4" xfId="2" applyNumberFormat="1" applyFont="1" applyFill="1" applyBorder="1" applyAlignment="1">
      <alignment horizontal="right"/>
    </xf>
    <xf numFmtId="168" fontId="16" fillId="10" borderId="4" xfId="2" applyNumberFormat="1" applyFont="1" applyFill="1" applyBorder="1" applyAlignment="1">
      <alignment horizontal="center"/>
    </xf>
    <xf numFmtId="168" fontId="17" fillId="11" borderId="4" xfId="2" applyNumberFormat="1" applyFont="1" applyFill="1" applyBorder="1"/>
    <xf numFmtId="0" fontId="18" fillId="5" borderId="4" xfId="0" applyFont="1" applyFill="1" applyBorder="1"/>
    <xf numFmtId="168" fontId="15" fillId="11" borderId="4" xfId="2" applyNumberFormat="1" applyFont="1" applyFill="1" applyBorder="1"/>
    <xf numFmtId="0" fontId="22" fillId="7" borderId="1" xfId="0" applyFont="1" applyFill="1" applyBorder="1" applyAlignment="1">
      <alignment horizontal="left" wrapText="1"/>
    </xf>
    <xf numFmtId="0" fontId="22" fillId="7" borderId="0" xfId="0" applyFont="1" applyFill="1" applyBorder="1" applyAlignment="1">
      <alignment horizontal="left" wrapText="1"/>
    </xf>
    <xf numFmtId="0" fontId="22" fillId="7" borderId="0" xfId="0" quotePrefix="1" applyFont="1" applyFill="1" applyBorder="1" applyAlignment="1">
      <alignment horizontal="left" vertical="top" wrapText="1"/>
    </xf>
    <xf numFmtId="0" fontId="22" fillId="7" borderId="0" xfId="0" applyFont="1" applyFill="1" applyBorder="1" applyAlignment="1">
      <alignment horizontal="left" vertical="top" wrapText="1"/>
    </xf>
    <xf numFmtId="170" fontId="27" fillId="7" borderId="2" xfId="0" applyNumberFormat="1" applyFont="1" applyFill="1" applyBorder="1" applyAlignment="1">
      <alignment horizontal="left"/>
    </xf>
    <xf numFmtId="170" fontId="27" fillId="7" borderId="3" xfId="0" applyNumberFormat="1" applyFont="1" applyFill="1" applyBorder="1" applyAlignment="1">
      <alignment horizontal="left"/>
    </xf>
    <xf numFmtId="0" fontId="24" fillId="7" borderId="5" xfId="0" applyNumberFormat="1" applyFont="1" applyFill="1" applyBorder="1" applyAlignment="1">
      <alignment horizontal="left" wrapText="1"/>
    </xf>
    <xf numFmtId="0" fontId="24" fillId="7" borderId="2" xfId="0" applyNumberFormat="1" applyFont="1" applyFill="1" applyBorder="1" applyAlignment="1">
      <alignment horizontal="left" wrapText="1"/>
    </xf>
    <xf numFmtId="0" fontId="22" fillId="7" borderId="1" xfId="0" applyFont="1" applyFill="1" applyBorder="1" applyAlignment="1">
      <alignment horizontal="left" vertical="top" wrapText="1"/>
    </xf>
    <xf numFmtId="0" fontId="1" fillId="7" borderId="0" xfId="0" quotePrefix="1" applyFont="1" applyFill="1" applyBorder="1" applyAlignment="1">
      <alignment horizontal="left" vertical="top" wrapText="1"/>
    </xf>
    <xf numFmtId="0" fontId="9" fillId="10" borderId="0" xfId="0" applyFont="1" applyFill="1" applyAlignment="1">
      <alignment horizontal="center"/>
    </xf>
    <xf numFmtId="0" fontId="1" fillId="4" borderId="1" xfId="0" applyFont="1" applyFill="1" applyBorder="1" applyAlignment="1">
      <alignment horizontal="left" vertical="top" wrapText="1"/>
    </xf>
    <xf numFmtId="0" fontId="4" fillId="8" borderId="12" xfId="0" applyFont="1" applyFill="1" applyBorder="1" applyAlignment="1">
      <alignment horizontal="left"/>
    </xf>
    <xf numFmtId="49" fontId="1" fillId="10" borderId="1" xfId="0" applyNumberFormat="1" applyFont="1" applyFill="1" applyBorder="1" applyAlignment="1">
      <alignment horizontal="left" vertical="top" wrapText="1"/>
    </xf>
    <xf numFmtId="0" fontId="1" fillId="10" borderId="1" xfId="0" applyFont="1" applyFill="1" applyBorder="1" applyAlignment="1">
      <alignment horizontal="left" vertical="top" wrapText="1"/>
    </xf>
    <xf numFmtId="0" fontId="1" fillId="4" borderId="0" xfId="0" applyFont="1" applyFill="1" applyBorder="1" applyAlignment="1">
      <alignment horizontal="left" vertical="top" wrapText="1"/>
    </xf>
    <xf numFmtId="0" fontId="16" fillId="4" borderId="10" xfId="0" quotePrefix="1" applyFont="1" applyFill="1" applyBorder="1" applyAlignment="1">
      <alignment horizontal="left" vertical="top" wrapText="1"/>
    </xf>
    <xf numFmtId="0" fontId="16" fillId="4" borderId="1" xfId="0" quotePrefix="1" applyFont="1" applyFill="1" applyBorder="1" applyAlignment="1">
      <alignment horizontal="left" vertical="top" wrapText="1"/>
    </xf>
    <xf numFmtId="0" fontId="16" fillId="4" borderId="8" xfId="0" quotePrefix="1" applyFont="1" applyFill="1" applyBorder="1" applyAlignment="1">
      <alignment horizontal="left" vertical="top" wrapText="1"/>
    </xf>
    <xf numFmtId="0" fontId="16" fillId="4" borderId="0" xfId="0" quotePrefix="1" applyFont="1" applyFill="1" applyBorder="1" applyAlignment="1">
      <alignment horizontal="left" vertical="top" wrapText="1"/>
    </xf>
    <xf numFmtId="0" fontId="19" fillId="4" borderId="0" xfId="0" applyFont="1" applyFill="1" applyBorder="1" applyAlignment="1">
      <alignment horizontal="left" vertical="top" wrapText="1"/>
    </xf>
    <xf numFmtId="0" fontId="6" fillId="11" borderId="5" xfId="0" applyFont="1" applyFill="1" applyBorder="1" applyAlignment="1">
      <alignment horizontal="left" vertical="center"/>
    </xf>
    <xf numFmtId="0" fontId="6" fillId="11" borderId="2" xfId="0" applyFont="1" applyFill="1" applyBorder="1" applyAlignment="1">
      <alignment horizontal="left" vertical="center"/>
    </xf>
    <xf numFmtId="0" fontId="6" fillId="11" borderId="3" xfId="0" applyFont="1" applyFill="1" applyBorder="1" applyAlignment="1">
      <alignment horizontal="left" vertical="center"/>
    </xf>
    <xf numFmtId="2" fontId="4" fillId="12" borderId="0" xfId="0" applyNumberFormat="1" applyFont="1" applyFill="1" applyAlignment="1">
      <alignment horizontal="center"/>
    </xf>
    <xf numFmtId="0" fontId="4" fillId="13" borderId="0" xfId="0" applyFont="1" applyFill="1" applyBorder="1" applyAlignment="1">
      <alignment horizontal="center"/>
    </xf>
    <xf numFmtId="0" fontId="8" fillId="4" borderId="1" xfId="0" applyFont="1" applyFill="1" applyBorder="1" applyAlignment="1">
      <alignment horizontal="left" vertical="top" wrapText="1"/>
    </xf>
    <xf numFmtId="0" fontId="8" fillId="4" borderId="0" xfId="0" applyFont="1" applyFill="1" applyBorder="1" applyAlignment="1">
      <alignment horizontal="left" vertical="top" wrapText="1"/>
    </xf>
    <xf numFmtId="0" fontId="1" fillId="4" borderId="1" xfId="0" quotePrefix="1" applyFont="1" applyFill="1" applyBorder="1" applyAlignment="1">
      <alignment horizontal="left" vertical="top" wrapText="1"/>
    </xf>
    <xf numFmtId="0" fontId="1" fillId="4" borderId="0" xfId="0" quotePrefix="1" applyFont="1" applyFill="1" applyBorder="1" applyAlignment="1">
      <alignment horizontal="left" vertical="top" wrapText="1"/>
    </xf>
    <xf numFmtId="10" fontId="30" fillId="14" borderId="12" xfId="0" applyNumberFormat="1" applyFont="1" applyFill="1" applyBorder="1" applyAlignment="1">
      <alignment horizontal="center"/>
    </xf>
    <xf numFmtId="10" fontId="30" fillId="14" borderId="0" xfId="0" applyNumberFormat="1" applyFont="1" applyFill="1" applyBorder="1" applyAlignment="1">
      <alignment horizontal="center"/>
    </xf>
    <xf numFmtId="0" fontId="5" fillId="4" borderId="5" xfId="0" applyFont="1" applyFill="1" applyBorder="1" applyAlignment="1">
      <alignment horizontal="center"/>
    </xf>
    <xf numFmtId="0" fontId="5" fillId="4" borderId="2" xfId="0" applyFont="1" applyFill="1" applyBorder="1" applyAlignment="1">
      <alignment horizontal="center"/>
    </xf>
    <xf numFmtId="0" fontId="3" fillId="4" borderId="1" xfId="0" applyFont="1" applyFill="1" applyBorder="1" applyAlignment="1">
      <alignment horizontal="left" vertical="top"/>
    </xf>
    <xf numFmtId="0" fontId="3" fillId="4" borderId="0" xfId="0" applyFont="1" applyFill="1" applyBorder="1" applyAlignment="1">
      <alignment horizontal="left" vertical="top"/>
    </xf>
    <xf numFmtId="0" fontId="4" fillId="8" borderId="12" xfId="0" applyFont="1" applyFill="1" applyBorder="1" applyAlignment="1">
      <alignment horizontal="center"/>
    </xf>
    <xf numFmtId="0" fontId="15" fillId="5" borderId="5" xfId="0" applyFont="1" applyFill="1" applyBorder="1"/>
    <xf numFmtId="0" fontId="18" fillId="5" borderId="2" xfId="0" applyFont="1" applyFill="1" applyBorder="1"/>
    <xf numFmtId="0" fontId="18" fillId="5" borderId="3" xfId="0" applyFont="1" applyFill="1" applyBorder="1"/>
    <xf numFmtId="167" fontId="33" fillId="5" borderId="4" xfId="3" applyFont="1" applyFill="1" applyBorder="1"/>
    <xf numFmtId="0" fontId="5" fillId="9" borderId="8" xfId="0" applyFont="1" applyFill="1" applyBorder="1" applyAlignment="1">
      <alignment horizontal="left"/>
    </xf>
    <xf numFmtId="0" fontId="5" fillId="9" borderId="0" xfId="0" applyFont="1" applyFill="1" applyBorder="1" applyAlignment="1">
      <alignment horizontal="left"/>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BFBFBF"/>
      <color rgb="FFD9D9D9"/>
      <color rgb="FFA6A6A6"/>
      <color rgb="FFEAEAEA"/>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8"/>
  <sheetViews>
    <sheetView showGridLines="0" tabSelected="1" zoomScaleNormal="100" workbookViewId="0">
      <selection activeCell="H57" sqref="H57"/>
    </sheetView>
  </sheetViews>
  <sheetFormatPr defaultColWidth="9.140625" defaultRowHeight="12.75" x14ac:dyDescent="0.2"/>
  <cols>
    <col min="1" max="1" width="2.42578125" style="110" customWidth="1"/>
    <col min="2" max="2" width="41.85546875" style="110" customWidth="1"/>
    <col min="3" max="3" width="17.7109375" style="110" customWidth="1"/>
    <col min="4" max="4" width="14.28515625" style="110" customWidth="1"/>
    <col min="5" max="5" width="13.85546875" style="110" customWidth="1"/>
    <col min="6" max="6" width="14" style="110" customWidth="1"/>
    <col min="7" max="7" width="12.85546875" style="110" customWidth="1"/>
    <col min="8" max="8" width="13.28515625" style="110" customWidth="1"/>
    <col min="9" max="9" width="11.5703125" style="110" customWidth="1"/>
    <col min="10" max="16384" width="9.140625" style="110"/>
  </cols>
  <sheetData>
    <row r="2" spans="2:19" x14ac:dyDescent="0.2">
      <c r="B2" s="108" t="s">
        <v>7</v>
      </c>
      <c r="C2" s="109"/>
      <c r="D2" s="109"/>
      <c r="E2" s="109"/>
      <c r="F2" s="109"/>
      <c r="G2" s="109"/>
      <c r="H2" s="109"/>
      <c r="O2" s="111"/>
      <c r="P2" s="111"/>
      <c r="Q2" s="111"/>
      <c r="R2" s="111"/>
      <c r="S2" s="111"/>
    </row>
    <row r="3" spans="2:19" ht="75.75" customHeight="1" x14ac:dyDescent="0.2">
      <c r="B3" s="112" t="s">
        <v>58</v>
      </c>
      <c r="C3" s="223" t="s">
        <v>69</v>
      </c>
      <c r="D3" s="224"/>
      <c r="E3" s="224"/>
      <c r="F3" s="224"/>
      <c r="G3" s="224"/>
      <c r="H3" s="224"/>
      <c r="M3" s="113"/>
      <c r="N3" s="113"/>
      <c r="O3" s="111"/>
      <c r="P3" s="111"/>
      <c r="Q3" s="111"/>
      <c r="R3" s="111"/>
      <c r="S3" s="111"/>
    </row>
    <row r="4" spans="2:19" ht="55.5" customHeight="1" x14ac:dyDescent="0.2">
      <c r="B4" s="114"/>
      <c r="C4" s="115"/>
      <c r="D4" s="116" t="s">
        <v>54</v>
      </c>
      <c r="E4" s="116" t="s">
        <v>55</v>
      </c>
      <c r="F4" s="116" t="s">
        <v>56</v>
      </c>
      <c r="G4" s="116" t="s">
        <v>66</v>
      </c>
      <c r="H4" s="116" t="s">
        <v>74</v>
      </c>
      <c r="M4" s="113"/>
      <c r="N4" s="113"/>
      <c r="O4" s="111"/>
      <c r="P4" s="111"/>
      <c r="Q4" s="111"/>
      <c r="R4" s="111"/>
      <c r="S4" s="111"/>
    </row>
    <row r="5" spans="2:19" x14ac:dyDescent="0.2">
      <c r="B5" s="112" t="s">
        <v>12</v>
      </c>
      <c r="C5" s="115"/>
      <c r="D5" s="117" t="s">
        <v>70</v>
      </c>
      <c r="E5" s="117" t="s">
        <v>57</v>
      </c>
      <c r="F5" s="117" t="s">
        <v>57</v>
      </c>
      <c r="G5" s="117" t="s">
        <v>57</v>
      </c>
      <c r="H5" s="117" t="s">
        <v>57</v>
      </c>
      <c r="M5" s="113"/>
      <c r="N5" s="113"/>
      <c r="O5" s="111"/>
      <c r="P5" s="111"/>
      <c r="Q5" s="111"/>
      <c r="R5" s="111"/>
      <c r="S5" s="111"/>
    </row>
    <row r="6" spans="2:19" x14ac:dyDescent="0.2">
      <c r="B6" s="118" t="s">
        <v>40</v>
      </c>
      <c r="C6" s="119"/>
      <c r="D6" s="120">
        <v>150.59</v>
      </c>
      <c r="E6" s="120">
        <v>150.59</v>
      </c>
      <c r="F6" s="120">
        <v>150.59</v>
      </c>
      <c r="G6" s="120">
        <v>150.59</v>
      </c>
      <c r="H6" s="120">
        <v>150.59</v>
      </c>
      <c r="M6" s="113"/>
      <c r="N6" s="113"/>
      <c r="O6" s="111"/>
      <c r="P6" s="111"/>
      <c r="Q6" s="111"/>
      <c r="R6" s="111"/>
      <c r="S6" s="111"/>
    </row>
    <row r="7" spans="2:19" x14ac:dyDescent="0.2">
      <c r="B7" s="155" t="s">
        <v>104</v>
      </c>
      <c r="C7" s="121"/>
      <c r="D7" s="122">
        <f>'Proposed price'!Q8</f>
        <v>178.58346320213872</v>
      </c>
      <c r="E7" s="122">
        <f>'Proposed price'!Q8</f>
        <v>178.58346320213872</v>
      </c>
      <c r="F7" s="122">
        <f>'Proposed price'!Q8</f>
        <v>178.58346320213872</v>
      </c>
      <c r="G7" s="122">
        <f>'Proposed price'!Q8</f>
        <v>178.58346320213872</v>
      </c>
      <c r="H7" s="122">
        <f>'Proposed price'!Q8</f>
        <v>178.58346320213872</v>
      </c>
      <c r="O7" s="111"/>
      <c r="P7" s="111"/>
      <c r="Q7" s="111"/>
      <c r="R7" s="111"/>
      <c r="S7" s="111"/>
    </row>
    <row r="8" spans="2:19" x14ac:dyDescent="0.2">
      <c r="B8" s="123" t="s">
        <v>46</v>
      </c>
      <c r="C8" s="221" t="s">
        <v>75</v>
      </c>
      <c r="D8" s="222"/>
      <c r="E8" s="124"/>
      <c r="F8" s="125"/>
      <c r="G8" s="125"/>
      <c r="H8" s="125"/>
      <c r="O8" s="111"/>
      <c r="P8" s="111"/>
      <c r="Q8" s="111"/>
      <c r="R8" s="111"/>
      <c r="S8" s="111"/>
    </row>
    <row r="9" spans="2:19" x14ac:dyDescent="0.2">
      <c r="B9" s="126" t="s">
        <v>5</v>
      </c>
      <c r="C9" s="127"/>
      <c r="D9" s="127"/>
      <c r="E9" s="128"/>
      <c r="F9" s="128"/>
      <c r="G9" s="128"/>
      <c r="H9" s="128"/>
      <c r="O9" s="111"/>
      <c r="P9" s="111"/>
      <c r="Q9" s="111"/>
      <c r="R9" s="111"/>
      <c r="S9" s="111"/>
    </row>
    <row r="10" spans="2:19" ht="224.25" customHeight="1" x14ac:dyDescent="0.2">
      <c r="B10" s="225" t="s">
        <v>103</v>
      </c>
      <c r="C10" s="225"/>
      <c r="D10" s="225"/>
      <c r="E10" s="225"/>
      <c r="F10" s="225"/>
      <c r="G10" s="225"/>
      <c r="H10" s="225"/>
      <c r="O10" s="111"/>
      <c r="P10" s="111"/>
      <c r="Q10" s="111"/>
      <c r="R10" s="111"/>
      <c r="S10" s="111"/>
    </row>
    <row r="11" spans="2:19" x14ac:dyDescent="0.2">
      <c r="B11" s="129"/>
      <c r="C11" s="129"/>
      <c r="D11" s="129"/>
      <c r="E11" s="129"/>
      <c r="F11" s="129"/>
      <c r="G11" s="129"/>
      <c r="H11" s="129"/>
      <c r="O11" s="111"/>
      <c r="P11" s="111"/>
      <c r="Q11" s="111"/>
      <c r="R11" s="111"/>
      <c r="S11" s="111"/>
    </row>
    <row r="12" spans="2:19" x14ac:dyDescent="0.2">
      <c r="O12" s="111"/>
      <c r="P12" s="111"/>
      <c r="Q12" s="111"/>
      <c r="R12" s="111"/>
      <c r="S12" s="111"/>
    </row>
    <row r="13" spans="2:19" x14ac:dyDescent="0.2">
      <c r="B13" s="130" t="s">
        <v>33</v>
      </c>
      <c r="C13" s="109"/>
      <c r="D13" s="109"/>
      <c r="E13" s="109"/>
      <c r="F13" s="109"/>
      <c r="G13" s="109"/>
      <c r="H13" s="109"/>
      <c r="O13" s="111"/>
      <c r="P13" s="111"/>
      <c r="Q13" s="111"/>
      <c r="R13" s="111"/>
      <c r="S13" s="111"/>
    </row>
    <row r="14" spans="2:19" x14ac:dyDescent="0.2">
      <c r="B14" s="218"/>
      <c r="C14" s="218"/>
      <c r="D14" s="218"/>
      <c r="E14" s="218"/>
      <c r="F14" s="218"/>
      <c r="G14" s="218"/>
      <c r="H14" s="218"/>
    </row>
    <row r="15" spans="2:19" ht="130.5" customHeight="1" x14ac:dyDescent="0.2">
      <c r="B15" s="226" t="s">
        <v>149</v>
      </c>
      <c r="C15" s="226"/>
      <c r="D15" s="226"/>
      <c r="E15" s="226"/>
      <c r="F15" s="226"/>
      <c r="G15" s="226"/>
      <c r="H15" s="226"/>
      <c r="I15" s="111"/>
    </row>
    <row r="16" spans="2:19" x14ac:dyDescent="0.2">
      <c r="B16" s="131"/>
      <c r="C16" s="131"/>
      <c r="D16" s="131"/>
      <c r="E16" s="131"/>
      <c r="F16" s="131"/>
      <c r="G16" s="131"/>
      <c r="H16" s="131"/>
    </row>
    <row r="17" spans="2:9" x14ac:dyDescent="0.2">
      <c r="B17" s="132"/>
      <c r="C17" s="132"/>
      <c r="D17" s="132"/>
      <c r="E17" s="132"/>
      <c r="F17" s="132"/>
      <c r="G17" s="132"/>
      <c r="H17" s="132"/>
    </row>
    <row r="18" spans="2:9" x14ac:dyDescent="0.2">
      <c r="B18" s="130" t="s">
        <v>41</v>
      </c>
      <c r="C18" s="109"/>
      <c r="D18" s="109"/>
      <c r="E18" s="109"/>
      <c r="F18" s="109"/>
      <c r="G18" s="109"/>
      <c r="H18" s="109"/>
    </row>
    <row r="19" spans="2:9" x14ac:dyDescent="0.2">
      <c r="B19" s="218" t="s">
        <v>67</v>
      </c>
      <c r="C19" s="218"/>
      <c r="D19" s="218"/>
      <c r="E19" s="218"/>
      <c r="F19" s="218"/>
      <c r="G19" s="218"/>
      <c r="H19" s="218"/>
    </row>
    <row r="20" spans="2:9" x14ac:dyDescent="0.2">
      <c r="B20" s="218" t="s">
        <v>88</v>
      </c>
      <c r="C20" s="218"/>
      <c r="D20" s="218"/>
      <c r="E20" s="218"/>
      <c r="F20" s="218"/>
      <c r="G20" s="218"/>
      <c r="H20" s="218"/>
    </row>
    <row r="21" spans="2:9" x14ac:dyDescent="0.2">
      <c r="B21" s="219"/>
      <c r="C21" s="219"/>
      <c r="D21" s="219"/>
      <c r="E21" s="219"/>
      <c r="F21" s="219"/>
      <c r="G21" s="219"/>
      <c r="H21" s="219"/>
    </row>
    <row r="22" spans="2:9" x14ac:dyDescent="0.2">
      <c r="B22" s="219"/>
      <c r="C22" s="220"/>
      <c r="D22" s="220"/>
      <c r="E22" s="220"/>
      <c r="F22" s="220"/>
      <c r="G22" s="220"/>
      <c r="H22" s="220"/>
    </row>
    <row r="23" spans="2:9" x14ac:dyDescent="0.2">
      <c r="B23" s="133"/>
      <c r="C23" s="133"/>
      <c r="D23" s="133"/>
      <c r="E23" s="133"/>
      <c r="F23" s="133"/>
      <c r="G23" s="133"/>
      <c r="H23" s="133"/>
    </row>
    <row r="24" spans="2:9" x14ac:dyDescent="0.2">
      <c r="B24" s="218"/>
      <c r="C24" s="218"/>
      <c r="D24" s="218"/>
      <c r="E24" s="218"/>
      <c r="F24" s="218"/>
      <c r="G24" s="218"/>
      <c r="H24" s="218"/>
    </row>
    <row r="25" spans="2:9" x14ac:dyDescent="0.2">
      <c r="B25" s="131"/>
      <c r="C25" s="131"/>
      <c r="D25" s="131"/>
      <c r="E25" s="131"/>
      <c r="F25" s="131"/>
      <c r="G25" s="131"/>
      <c r="H25" s="131"/>
    </row>
    <row r="26" spans="2:9" x14ac:dyDescent="0.2">
      <c r="B26" s="131"/>
      <c r="C26" s="131"/>
      <c r="D26" s="131"/>
      <c r="E26" s="131"/>
      <c r="F26" s="131"/>
      <c r="G26" s="131"/>
      <c r="H26" s="131"/>
    </row>
    <row r="27" spans="2:9" x14ac:dyDescent="0.2">
      <c r="B27" s="131"/>
      <c r="C27" s="131"/>
      <c r="D27" s="131"/>
      <c r="E27" s="131"/>
      <c r="F27" s="131"/>
      <c r="G27" s="131"/>
      <c r="H27" s="131"/>
    </row>
    <row r="28" spans="2:9" x14ac:dyDescent="0.2">
      <c r="B28" s="131"/>
      <c r="C28" s="131"/>
      <c r="D28" s="131"/>
      <c r="E28" s="131"/>
      <c r="F28" s="131"/>
      <c r="G28" s="131"/>
      <c r="H28" s="131"/>
    </row>
    <row r="29" spans="2:9" x14ac:dyDescent="0.2">
      <c r="B29" s="134"/>
      <c r="C29" s="134"/>
      <c r="D29" s="134"/>
      <c r="E29" s="134"/>
      <c r="F29" s="134"/>
      <c r="G29" s="134"/>
      <c r="H29" s="134"/>
      <c r="I29" s="111"/>
    </row>
    <row r="30" spans="2:9" x14ac:dyDescent="0.2">
      <c r="B30" s="130" t="s">
        <v>6</v>
      </c>
    </row>
    <row r="31" spans="2:9" x14ac:dyDescent="0.2">
      <c r="B31" s="135" t="s">
        <v>13</v>
      </c>
      <c r="C31" s="136" t="s">
        <v>28</v>
      </c>
      <c r="D31" s="136"/>
      <c r="E31" s="136"/>
      <c r="F31" s="136"/>
      <c r="G31" s="136"/>
      <c r="H31" s="136"/>
    </row>
    <row r="32" spans="2:9" x14ac:dyDescent="0.2">
      <c r="B32" s="137" t="s">
        <v>44</v>
      </c>
      <c r="C32" s="136" t="s">
        <v>49</v>
      </c>
      <c r="D32" s="136"/>
      <c r="E32" s="136"/>
      <c r="F32" s="136"/>
      <c r="G32" s="136"/>
      <c r="H32" s="136"/>
    </row>
    <row r="33" spans="2:8" x14ac:dyDescent="0.2">
      <c r="B33" s="137" t="s">
        <v>45</v>
      </c>
      <c r="C33" s="136" t="s">
        <v>50</v>
      </c>
      <c r="D33" s="136"/>
      <c r="E33" s="136"/>
      <c r="F33" s="136"/>
      <c r="G33" s="136"/>
      <c r="H33" s="136"/>
    </row>
    <row r="34" spans="2:8" x14ac:dyDescent="0.2">
      <c r="B34" s="137" t="s">
        <v>14</v>
      </c>
      <c r="C34" s="136" t="s">
        <v>29</v>
      </c>
      <c r="D34" s="136"/>
      <c r="E34" s="136"/>
      <c r="F34" s="136"/>
      <c r="G34" s="136"/>
      <c r="H34" s="136"/>
    </row>
    <row r="37" spans="2:8" x14ac:dyDescent="0.2">
      <c r="B37" s="130" t="s">
        <v>34</v>
      </c>
      <c r="C37" s="109"/>
      <c r="D37" s="109"/>
      <c r="E37" s="109"/>
      <c r="F37" s="109"/>
      <c r="G37" s="109"/>
      <c r="H37" s="109"/>
    </row>
    <row r="39" spans="2:8" x14ac:dyDescent="0.2">
      <c r="B39" s="138"/>
      <c r="C39" s="139" t="s">
        <v>35</v>
      </c>
      <c r="D39" s="139" t="s">
        <v>36</v>
      </c>
      <c r="E39" s="139" t="s">
        <v>37</v>
      </c>
      <c r="F39" s="139" t="s">
        <v>39</v>
      </c>
      <c r="G39" s="139" t="s">
        <v>38</v>
      </c>
      <c r="H39" s="140" t="s">
        <v>1</v>
      </c>
    </row>
    <row r="40" spans="2:8" x14ac:dyDescent="0.2">
      <c r="C40" s="141"/>
      <c r="D40" s="141"/>
      <c r="E40" s="141"/>
      <c r="F40" s="141"/>
      <c r="G40" s="141"/>
      <c r="H40" s="141"/>
    </row>
    <row r="41" spans="2:8" x14ac:dyDescent="0.2">
      <c r="B41" s="156" t="s">
        <v>105</v>
      </c>
      <c r="C41" s="142">
        <f>'Forecast Revenue - Costs'!D29</f>
        <v>41304.239048058</v>
      </c>
      <c r="D41" s="142">
        <f>'Forecast Revenue - Costs'!E29</f>
        <v>41304.239048058</v>
      </c>
      <c r="E41" s="142">
        <f>'Forecast Revenue - Costs'!F29</f>
        <v>41758.585677586634</v>
      </c>
      <c r="F41" s="142">
        <f>'Forecast Revenue - Costs'!G29</f>
        <v>42724.545281480561</v>
      </c>
      <c r="G41" s="142">
        <f>'Forecast Revenue - Costs'!H29</f>
        <v>44167.463097346248</v>
      </c>
      <c r="H41" s="142">
        <f>SUM(C41:G41)</f>
        <v>211259.07215252944</v>
      </c>
    </row>
    <row r="42" spans="2:8" x14ac:dyDescent="0.2">
      <c r="C42" s="143"/>
      <c r="D42" s="144"/>
      <c r="E42" s="143"/>
      <c r="F42" s="143"/>
      <c r="G42" s="143"/>
    </row>
    <row r="43" spans="2:8" x14ac:dyDescent="0.2">
      <c r="B43" s="156" t="s">
        <v>106</v>
      </c>
      <c r="C43" s="142">
        <f>SUM('Forecast Revenue - Costs'!D30:D32)</f>
        <v>30129.146232797484</v>
      </c>
      <c r="D43" s="142">
        <f>SUM('Forecast Revenue - Costs'!E30:E32)</f>
        <v>30129.146232797484</v>
      </c>
      <c r="E43" s="142">
        <f>SUM('Forecast Revenue - Costs'!F30:F32)</f>
        <v>30460.56684135825</v>
      </c>
      <c r="F43" s="142">
        <f>SUM('Forecast Revenue - Costs'!G30:G32)</f>
        <v>31165.180673532552</v>
      </c>
      <c r="G43" s="142">
        <f>SUM('Forecast Revenue - Costs'!H30:H32)</f>
        <v>32217.709006654575</v>
      </c>
      <c r="H43" s="142">
        <f>SUM(C43:G43)</f>
        <v>154101.74898714034</v>
      </c>
    </row>
    <row r="44" spans="2:8" x14ac:dyDescent="0.2">
      <c r="C44" s="143"/>
      <c r="D44" s="144"/>
      <c r="E44" s="143"/>
      <c r="F44" s="143"/>
      <c r="G44" s="143"/>
    </row>
    <row r="45" spans="2:8" x14ac:dyDescent="0.2">
      <c r="B45" s="156" t="s">
        <v>107</v>
      </c>
      <c r="C45" s="142">
        <f t="shared" ref="C45:H45" si="0">+C41+C43</f>
        <v>71433.38528085548</v>
      </c>
      <c r="D45" s="142">
        <f t="shared" si="0"/>
        <v>71433.38528085548</v>
      </c>
      <c r="E45" s="142">
        <f t="shared" si="0"/>
        <v>72219.152518944888</v>
      </c>
      <c r="F45" s="142">
        <f t="shared" si="0"/>
        <v>73889.725955013113</v>
      </c>
      <c r="G45" s="142">
        <f t="shared" si="0"/>
        <v>76385.172104000827</v>
      </c>
      <c r="H45" s="142">
        <f t="shared" si="0"/>
        <v>365360.82113966974</v>
      </c>
    </row>
    <row r="46" spans="2:8" x14ac:dyDescent="0.2">
      <c r="C46" s="145"/>
      <c r="D46" s="145"/>
      <c r="E46" s="145"/>
      <c r="F46" s="145"/>
      <c r="G46" s="145"/>
    </row>
    <row r="47" spans="2:8" x14ac:dyDescent="0.2">
      <c r="B47" s="146" t="s">
        <v>6</v>
      </c>
    </row>
    <row r="48" spans="2:8" ht="14.25" customHeight="1" x14ac:dyDescent="0.2">
      <c r="B48" s="217"/>
      <c r="C48" s="217"/>
      <c r="D48" s="217"/>
      <c r="E48" s="217"/>
      <c r="F48" s="217"/>
      <c r="G48" s="217"/>
      <c r="H48" s="217"/>
    </row>
    <row r="49" spans="2:9" x14ac:dyDescent="0.2">
      <c r="B49" s="218"/>
      <c r="C49" s="218"/>
      <c r="D49" s="218"/>
      <c r="E49" s="218"/>
      <c r="F49" s="218"/>
      <c r="G49" s="218"/>
      <c r="H49" s="218"/>
      <c r="I49" s="111"/>
    </row>
    <row r="50" spans="2:9" ht="27.75" customHeight="1" x14ac:dyDescent="0.2">
      <c r="B50" s="218"/>
      <c r="C50" s="218"/>
      <c r="D50" s="218"/>
      <c r="E50" s="218"/>
      <c r="F50" s="218"/>
      <c r="G50" s="218"/>
      <c r="H50" s="218"/>
    </row>
    <row r="53" spans="2:9" x14ac:dyDescent="0.2">
      <c r="B53" s="130" t="s">
        <v>81</v>
      </c>
      <c r="C53" s="109"/>
      <c r="D53" s="109"/>
      <c r="E53" s="109"/>
      <c r="F53" s="109"/>
      <c r="G53" s="109"/>
      <c r="H53" s="109"/>
    </row>
    <row r="54" spans="2:9" x14ac:dyDescent="0.2">
      <c r="B54" s="147"/>
    </row>
    <row r="55" spans="2:9" x14ac:dyDescent="0.2">
      <c r="B55" s="148"/>
      <c r="C55" s="149" t="s">
        <v>35</v>
      </c>
      <c r="D55" s="149" t="s">
        <v>36</v>
      </c>
      <c r="E55" s="149" t="s">
        <v>37</v>
      </c>
      <c r="F55" s="149" t="s">
        <v>39</v>
      </c>
      <c r="G55" s="149" t="s">
        <v>38</v>
      </c>
      <c r="H55" s="150" t="s">
        <v>1</v>
      </c>
    </row>
    <row r="56" spans="2:9" x14ac:dyDescent="0.2">
      <c r="C56" s="151"/>
      <c r="D56" s="151"/>
      <c r="E56" s="151"/>
      <c r="F56" s="151"/>
      <c r="G56" s="151"/>
      <c r="H56" s="151"/>
    </row>
    <row r="57" spans="2:9" x14ac:dyDescent="0.2">
      <c r="B57" s="201" t="s">
        <v>148</v>
      </c>
      <c r="C57" s="152">
        <f>'Forecast Revenue - Costs'!D12</f>
        <v>2</v>
      </c>
      <c r="D57" s="152">
        <f>'Forecast Revenue - Costs'!E12</f>
        <v>2</v>
      </c>
      <c r="E57" s="152">
        <f>'Forecast Revenue - Costs'!F12</f>
        <v>2</v>
      </c>
      <c r="F57" s="152">
        <f>'Forecast Revenue - Costs'!G12</f>
        <v>2</v>
      </c>
      <c r="G57" s="152">
        <f>'Forecast Revenue - Costs'!H12</f>
        <v>2</v>
      </c>
      <c r="H57" s="152">
        <f>SUM(C57:G57)</f>
        <v>10</v>
      </c>
    </row>
    <row r="58" spans="2:9" x14ac:dyDescent="0.2">
      <c r="C58" s="153"/>
      <c r="D58" s="153"/>
      <c r="E58" s="153"/>
      <c r="F58" s="153"/>
      <c r="G58" s="153"/>
      <c r="H58" s="154"/>
    </row>
  </sheetData>
  <mergeCells count="11">
    <mergeCell ref="B19:H19"/>
    <mergeCell ref="C8:D8"/>
    <mergeCell ref="C3:H3"/>
    <mergeCell ref="B14:H14"/>
    <mergeCell ref="B10:H10"/>
    <mergeCell ref="B15:H15"/>
    <mergeCell ref="B48:H50"/>
    <mergeCell ref="B20:H20"/>
    <mergeCell ref="B21:H21"/>
    <mergeCell ref="B22:H22"/>
    <mergeCell ref="B24:H24"/>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S6" sqref="S6"/>
    </sheetView>
  </sheetViews>
  <sheetFormatPr defaultColWidth="9.140625" defaultRowHeight="12.75" x14ac:dyDescent="0.2"/>
  <cols>
    <col min="1" max="1" width="2.28515625" style="1" customWidth="1"/>
    <col min="2" max="2" width="2.42578125" style="44" customWidth="1"/>
    <col min="3" max="3" width="10.140625" style="44" customWidth="1"/>
    <col min="4" max="9" width="13.140625" style="44" customWidth="1"/>
    <col min="10" max="11" width="9.140625" style="44"/>
    <col min="12" max="12" width="5.28515625" style="44" customWidth="1"/>
    <col min="13" max="13" width="2.42578125" style="1" customWidth="1"/>
    <col min="14" max="16384" width="9.140625" style="1"/>
  </cols>
  <sheetData>
    <row r="1" spans="2:14" ht="9" customHeight="1" x14ac:dyDescent="0.2"/>
    <row r="2" spans="2:14" ht="18" customHeight="1" x14ac:dyDescent="0.2">
      <c r="B2" s="42" t="s">
        <v>15</v>
      </c>
      <c r="C2" s="42"/>
      <c r="D2" s="42"/>
      <c r="E2" s="42"/>
      <c r="F2" s="42"/>
      <c r="G2" s="42"/>
      <c r="H2" s="42"/>
      <c r="I2" s="42"/>
      <c r="J2" s="42"/>
      <c r="K2" s="42"/>
    </row>
    <row r="3" spans="2:14" x14ac:dyDescent="0.2">
      <c r="B3" s="35" t="s">
        <v>0</v>
      </c>
      <c r="C3" s="43"/>
      <c r="D3" s="258" t="str">
        <f>'AER Summary'!C3</f>
        <v>Connection / relocation process facilitation</v>
      </c>
      <c r="E3" s="259"/>
      <c r="F3" s="259"/>
      <c r="G3" s="259"/>
      <c r="H3" s="259"/>
      <c r="I3" s="259"/>
      <c r="J3" s="259"/>
      <c r="K3" s="259"/>
      <c r="N3" s="33"/>
    </row>
    <row r="4" spans="2:14" x14ac:dyDescent="0.2">
      <c r="N4" s="33"/>
    </row>
    <row r="5" spans="2:14" x14ac:dyDescent="0.2">
      <c r="B5" s="229" t="s">
        <v>76</v>
      </c>
      <c r="C5" s="229"/>
      <c r="D5" s="229"/>
      <c r="E5" s="229"/>
      <c r="F5" s="229"/>
      <c r="G5" s="229"/>
      <c r="H5" s="229"/>
      <c r="I5" s="229"/>
      <c r="J5" s="229"/>
      <c r="K5" s="229"/>
      <c r="N5" s="33"/>
    </row>
    <row r="6" spans="2:14" ht="210.75" customHeight="1" x14ac:dyDescent="0.2">
      <c r="B6" s="230" t="s">
        <v>71</v>
      </c>
      <c r="C6" s="231"/>
      <c r="D6" s="231"/>
      <c r="E6" s="231"/>
      <c r="F6" s="231"/>
      <c r="G6" s="231"/>
      <c r="H6" s="231"/>
      <c r="I6" s="231"/>
      <c r="J6" s="231"/>
      <c r="K6" s="231"/>
      <c r="N6" s="33"/>
    </row>
    <row r="9" spans="2:14" x14ac:dyDescent="0.2">
      <c r="B9" s="229" t="s">
        <v>42</v>
      </c>
      <c r="C9" s="229"/>
      <c r="D9" s="229"/>
      <c r="E9" s="229"/>
      <c r="F9" s="229"/>
      <c r="G9" s="229"/>
      <c r="H9" s="229"/>
      <c r="I9" s="229"/>
      <c r="J9" s="229"/>
      <c r="K9" s="229"/>
    </row>
    <row r="10" spans="2:14" ht="15" customHeight="1" x14ac:dyDescent="0.2">
      <c r="B10" s="228" t="s">
        <v>72</v>
      </c>
      <c r="C10" s="228"/>
      <c r="D10" s="228"/>
      <c r="E10" s="228"/>
      <c r="F10" s="228"/>
      <c r="G10" s="228"/>
      <c r="H10" s="228"/>
      <c r="I10" s="228"/>
      <c r="J10" s="228"/>
      <c r="K10" s="228"/>
    </row>
    <row r="11" spans="2:14" ht="24.75" customHeight="1" x14ac:dyDescent="0.2">
      <c r="B11" s="232"/>
      <c r="C11" s="232"/>
      <c r="D11" s="232"/>
      <c r="E11" s="232"/>
      <c r="F11" s="232"/>
      <c r="G11" s="232"/>
      <c r="H11" s="232"/>
      <c r="I11" s="232"/>
      <c r="J11" s="232"/>
      <c r="K11" s="232"/>
      <c r="L11" s="46"/>
      <c r="M11" s="34"/>
      <c r="N11" s="34"/>
    </row>
    <row r="12" spans="2:14" x14ac:dyDescent="0.2">
      <c r="B12" s="232"/>
      <c r="C12" s="232"/>
      <c r="D12" s="232"/>
      <c r="E12" s="232"/>
      <c r="F12" s="232"/>
      <c r="G12" s="232"/>
      <c r="H12" s="232"/>
      <c r="I12" s="232"/>
      <c r="J12" s="232"/>
      <c r="K12" s="232"/>
      <c r="L12" s="46"/>
      <c r="M12" s="34"/>
      <c r="N12" s="34"/>
    </row>
    <row r="13" spans="2:14" x14ac:dyDescent="0.2">
      <c r="B13" s="232"/>
      <c r="C13" s="232"/>
      <c r="D13" s="232"/>
      <c r="E13" s="232"/>
      <c r="F13" s="232"/>
      <c r="G13" s="232"/>
      <c r="H13" s="232"/>
      <c r="I13" s="232"/>
      <c r="J13" s="232"/>
      <c r="K13" s="232"/>
      <c r="L13" s="46"/>
      <c r="M13" s="34"/>
      <c r="N13" s="34"/>
    </row>
    <row r="14" spans="2:14" ht="48" customHeight="1" x14ac:dyDescent="0.2">
      <c r="B14" s="232"/>
      <c r="C14" s="232"/>
      <c r="D14" s="232"/>
      <c r="E14" s="232"/>
      <c r="F14" s="232"/>
      <c r="G14" s="232"/>
      <c r="H14" s="232"/>
      <c r="I14" s="232"/>
      <c r="J14" s="232"/>
      <c r="K14" s="232"/>
      <c r="L14" s="46"/>
      <c r="M14" s="34"/>
      <c r="N14" s="34"/>
    </row>
    <row r="15" spans="2:14" x14ac:dyDescent="0.2">
      <c r="B15" s="232"/>
      <c r="C15" s="232"/>
      <c r="D15" s="232"/>
      <c r="E15" s="232"/>
      <c r="F15" s="232"/>
      <c r="G15" s="232"/>
      <c r="H15" s="232"/>
      <c r="I15" s="232"/>
      <c r="J15" s="232"/>
      <c r="K15" s="232"/>
      <c r="L15" s="46"/>
      <c r="M15" s="34"/>
      <c r="N15" s="34"/>
    </row>
    <row r="16" spans="2:14" x14ac:dyDescent="0.2">
      <c r="B16" s="232"/>
      <c r="C16" s="232"/>
      <c r="D16" s="232"/>
      <c r="E16" s="232"/>
      <c r="F16" s="232"/>
      <c r="G16" s="232"/>
      <c r="H16" s="232"/>
      <c r="I16" s="232"/>
      <c r="J16" s="232"/>
      <c r="K16" s="232"/>
      <c r="L16" s="46"/>
      <c r="M16" s="34"/>
      <c r="N16" s="34"/>
    </row>
    <row r="17" spans="2:14" x14ac:dyDescent="0.2">
      <c r="L17" s="46"/>
      <c r="M17" s="34"/>
      <c r="N17" s="34"/>
    </row>
    <row r="18" spans="2:14" x14ac:dyDescent="0.2">
      <c r="L18" s="46"/>
      <c r="M18" s="34"/>
      <c r="N18" s="34"/>
    </row>
    <row r="19" spans="2:14" x14ac:dyDescent="0.2">
      <c r="B19" s="229" t="s">
        <v>43</v>
      </c>
      <c r="C19" s="229"/>
      <c r="D19" s="229"/>
      <c r="E19" s="229"/>
      <c r="F19" s="229"/>
      <c r="G19" s="229"/>
      <c r="H19" s="229"/>
      <c r="I19" s="229"/>
      <c r="J19" s="229"/>
      <c r="K19" s="229"/>
      <c r="L19" s="46"/>
      <c r="M19" s="34"/>
      <c r="N19" s="34"/>
    </row>
    <row r="20" spans="2:14" ht="235.5" customHeight="1" x14ac:dyDescent="0.2">
      <c r="B20" s="228" t="str">
        <f>'AER Summary'!B10:H10</f>
        <v xml:space="preserve">
Connection / relocation process facilitation
Providing connection applicants with ongoing information and advice in relation to the connection process and requirements associated with establishing a new or altered connection or a relocation of existing network assets. This service is additional to the published instructions available to all applicants and is not a mandatory requirement of the connection process for standard connections to the distribution network (≤ 11kV).  It would be recommended for first time contestable customers or customers with complex or challenging projects.  The intent would be to help minimise project delays caused by customers not taking the required action at the optimum time in the process.  This would be achieved by staff taking a proactive approach to communication and engagement with connection applicants.  It is an essential requirement for major connection projects (greater than 10MW load or connected at &gt;11 kV) because the process varies to meet particular project requirements (the electrical component potentially being a smaller but often critical part of a much larger project).
The form of this service includes, but is not limited to, 
-  Project coordination activities;
-  One-on-one engagement to review project or process particulars;
-  Consultation of connection particulars;
-  Facilitation</v>
      </c>
      <c r="C20" s="228"/>
      <c r="D20" s="228"/>
      <c r="E20" s="228"/>
      <c r="F20" s="228"/>
      <c r="G20" s="228"/>
      <c r="H20" s="228"/>
      <c r="I20" s="228"/>
      <c r="J20" s="228"/>
      <c r="K20" s="228"/>
    </row>
    <row r="21" spans="2:14" x14ac:dyDescent="0.2">
      <c r="B21" s="227"/>
      <c r="C21" s="227"/>
      <c r="D21" s="227"/>
      <c r="E21" s="227"/>
      <c r="F21" s="227"/>
      <c r="G21" s="227"/>
      <c r="H21" s="227"/>
      <c r="I21" s="227"/>
      <c r="J21" s="227"/>
      <c r="K21" s="227"/>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9"/>
  <sheetViews>
    <sheetView showGridLines="0" workbookViewId="0">
      <selection activeCell="C48" sqref="C48:C50"/>
    </sheetView>
  </sheetViews>
  <sheetFormatPr defaultColWidth="9.140625" defaultRowHeight="12.75" x14ac:dyDescent="0.2"/>
  <cols>
    <col min="1" max="1" width="3.5703125" style="84" customWidth="1"/>
    <col min="2" max="2" width="58.7109375" style="84" customWidth="1"/>
    <col min="3" max="3" width="65.140625" style="84" customWidth="1"/>
    <col min="4" max="4" width="12.85546875" style="84" customWidth="1"/>
    <col min="5" max="8" width="11.28515625" style="84" customWidth="1"/>
    <col min="9" max="9" width="12.7109375" style="84" customWidth="1"/>
    <col min="10" max="16384" width="9.140625" style="84"/>
  </cols>
  <sheetData>
    <row r="2" spans="1:9" x14ac:dyDescent="0.2">
      <c r="B2" s="85" t="s">
        <v>77</v>
      </c>
      <c r="C2" s="86"/>
      <c r="D2" s="86"/>
      <c r="E2" s="86"/>
      <c r="F2" s="86"/>
      <c r="G2" s="86"/>
      <c r="H2" s="86"/>
      <c r="I2" s="86"/>
    </row>
    <row r="3" spans="1:9" x14ac:dyDescent="0.2">
      <c r="B3" s="87" t="s">
        <v>19</v>
      </c>
      <c r="C3" s="87" t="s">
        <v>3</v>
      </c>
      <c r="D3" s="88" t="s">
        <v>61</v>
      </c>
      <c r="E3" s="88" t="s">
        <v>60</v>
      </c>
      <c r="F3" s="88" t="s">
        <v>59</v>
      </c>
      <c r="G3" s="88" t="s">
        <v>93</v>
      </c>
      <c r="H3" s="88" t="s">
        <v>94</v>
      </c>
      <c r="I3" s="106" t="s">
        <v>1</v>
      </c>
    </row>
    <row r="4" spans="1:9" x14ac:dyDescent="0.2">
      <c r="B4" s="89" t="s">
        <v>20</v>
      </c>
      <c r="C4" s="89" t="s">
        <v>82</v>
      </c>
      <c r="D4" s="212" t="s">
        <v>91</v>
      </c>
      <c r="E4" s="213">
        <v>1426.66</v>
      </c>
      <c r="F4" s="213">
        <v>39543.839999999997</v>
      </c>
      <c r="G4" s="213">
        <v>7026.78</v>
      </c>
      <c r="H4" s="213">
        <f>G4*102.5%</f>
        <v>7202.4494999999988</v>
      </c>
      <c r="I4" s="214">
        <f>SUM(D4:H4)</f>
        <v>55199.729500000001</v>
      </c>
    </row>
    <row r="5" spans="1:9" x14ac:dyDescent="0.2">
      <c r="B5" s="89" t="s">
        <v>22</v>
      </c>
      <c r="C5" s="89"/>
      <c r="D5" s="213"/>
      <c r="E5" s="213">
        <v>0</v>
      </c>
      <c r="F5" s="213">
        <v>18.3</v>
      </c>
      <c r="G5" s="213">
        <v>0</v>
      </c>
      <c r="H5" s="213">
        <f t="shared" ref="H5:H8" si="0">G5*102.5%</f>
        <v>0</v>
      </c>
      <c r="I5" s="214">
        <f t="shared" ref="I5:I8" si="1">SUM(D5:H5)</f>
        <v>18.3</v>
      </c>
    </row>
    <row r="6" spans="1:9" x14ac:dyDescent="0.2">
      <c r="B6" s="89" t="s">
        <v>23</v>
      </c>
      <c r="C6" s="89"/>
      <c r="D6" s="213">
        <v>0</v>
      </c>
      <c r="E6" s="213">
        <v>316</v>
      </c>
      <c r="F6" s="213">
        <v>1284.77</v>
      </c>
      <c r="G6" s="213">
        <v>266.72000000000003</v>
      </c>
      <c r="H6" s="213">
        <f t="shared" si="0"/>
        <v>273.38799999999998</v>
      </c>
      <c r="I6" s="214">
        <f t="shared" si="1"/>
        <v>2140.8780000000002</v>
      </c>
    </row>
    <row r="7" spans="1:9" x14ac:dyDescent="0.2">
      <c r="B7" s="89" t="s">
        <v>24</v>
      </c>
      <c r="C7" s="89"/>
      <c r="D7" s="213"/>
      <c r="E7" s="213">
        <v>0</v>
      </c>
      <c r="F7" s="213">
        <v>0</v>
      </c>
      <c r="G7" s="213">
        <v>36000</v>
      </c>
      <c r="H7" s="213">
        <f t="shared" si="0"/>
        <v>36900</v>
      </c>
      <c r="I7" s="214">
        <f t="shared" si="1"/>
        <v>72900</v>
      </c>
    </row>
    <row r="8" spans="1:9" x14ac:dyDescent="0.2">
      <c r="B8" s="89" t="s">
        <v>21</v>
      </c>
      <c r="C8" s="89"/>
      <c r="D8" s="213"/>
      <c r="E8" s="213">
        <v>767.14</v>
      </c>
      <c r="F8" s="213">
        <v>17446.02</v>
      </c>
      <c r="G8" s="213">
        <v>20824.12</v>
      </c>
      <c r="H8" s="213">
        <f t="shared" si="0"/>
        <v>21344.722999999998</v>
      </c>
      <c r="I8" s="214">
        <f t="shared" si="1"/>
        <v>60382.002999999997</v>
      </c>
    </row>
    <row r="9" spans="1:9" x14ac:dyDescent="0.2">
      <c r="B9" s="87" t="s">
        <v>1</v>
      </c>
      <c r="C9" s="215"/>
      <c r="D9" s="216">
        <f t="shared" ref="D9:I9" si="2">SUM(D4:D8)</f>
        <v>0</v>
      </c>
      <c r="E9" s="216">
        <f t="shared" si="2"/>
        <v>2509.8000000000002</v>
      </c>
      <c r="F9" s="216">
        <f t="shared" si="2"/>
        <v>58292.929999999993</v>
      </c>
      <c r="G9" s="216">
        <f t="shared" si="2"/>
        <v>64117.619999999995</v>
      </c>
      <c r="H9" s="216">
        <f t="shared" si="2"/>
        <v>65720.560499999992</v>
      </c>
      <c r="I9" s="216">
        <f t="shared" si="2"/>
        <v>190640.9105</v>
      </c>
    </row>
    <row r="10" spans="1:9" x14ac:dyDescent="0.2">
      <c r="B10" s="90"/>
      <c r="C10" s="91"/>
      <c r="D10" s="92"/>
      <c r="E10" s="92"/>
      <c r="F10" s="92"/>
      <c r="G10" s="92"/>
      <c r="H10" s="92"/>
      <c r="I10" s="92"/>
    </row>
    <row r="11" spans="1:9" x14ac:dyDescent="0.2">
      <c r="B11" s="93" t="s">
        <v>10</v>
      </c>
      <c r="C11" s="94"/>
      <c r="D11" s="94"/>
      <c r="E11" s="94"/>
      <c r="F11" s="94"/>
      <c r="G11" s="94"/>
      <c r="H11" s="94"/>
      <c r="I11" s="94"/>
    </row>
    <row r="12" spans="1:9" x14ac:dyDescent="0.2">
      <c r="B12" s="105" t="s">
        <v>4</v>
      </c>
      <c r="C12" s="105" t="s">
        <v>9</v>
      </c>
      <c r="D12" s="88" t="s">
        <v>61</v>
      </c>
      <c r="E12" s="88" t="s">
        <v>60</v>
      </c>
      <c r="F12" s="88" t="s">
        <v>59</v>
      </c>
      <c r="G12" s="88" t="s">
        <v>93</v>
      </c>
      <c r="H12" s="88" t="s">
        <v>94</v>
      </c>
      <c r="I12" s="157" t="s">
        <v>1</v>
      </c>
    </row>
    <row r="13" spans="1:9" x14ac:dyDescent="0.2">
      <c r="B13" s="89" t="s">
        <v>18</v>
      </c>
      <c r="C13" s="89" t="s">
        <v>89</v>
      </c>
      <c r="D13" s="95">
        <v>0</v>
      </c>
      <c r="E13" s="95">
        <v>0</v>
      </c>
      <c r="F13" s="95">
        <v>2</v>
      </c>
      <c r="G13" s="95">
        <v>2</v>
      </c>
      <c r="H13" s="95">
        <v>2</v>
      </c>
      <c r="I13" s="158">
        <f>SUM(D13:H13)</f>
        <v>6</v>
      </c>
    </row>
    <row r="14" spans="1:9" x14ac:dyDescent="0.2">
      <c r="B14" s="89"/>
      <c r="C14" s="89"/>
      <c r="D14" s="95"/>
      <c r="E14" s="95"/>
      <c r="F14" s="95"/>
      <c r="G14" s="95"/>
      <c r="H14" s="95"/>
      <c r="I14" s="158">
        <f>SUM(D14:H14)</f>
        <v>0</v>
      </c>
    </row>
    <row r="15" spans="1:9" x14ac:dyDescent="0.2">
      <c r="A15" s="96"/>
      <c r="B15" s="202" t="s">
        <v>51</v>
      </c>
      <c r="C15" s="87"/>
      <c r="D15" s="203">
        <f t="shared" ref="D15:I15" si="3">SUM(D13:D14)</f>
        <v>0</v>
      </c>
      <c r="E15" s="203">
        <f t="shared" si="3"/>
        <v>0</v>
      </c>
      <c r="F15" s="203">
        <f t="shared" si="3"/>
        <v>2</v>
      </c>
      <c r="G15" s="203">
        <f t="shared" si="3"/>
        <v>2</v>
      </c>
      <c r="H15" s="203">
        <f t="shared" si="3"/>
        <v>2</v>
      </c>
      <c r="I15" s="211">
        <f t="shared" si="3"/>
        <v>6</v>
      </c>
    </row>
    <row r="17" spans="1:9" x14ac:dyDescent="0.2">
      <c r="A17" s="96"/>
      <c r="B17" s="97" t="s">
        <v>6</v>
      </c>
      <c r="C17" s="98"/>
      <c r="D17" s="99"/>
      <c r="E17" s="99"/>
      <c r="F17" s="99"/>
      <c r="G17" s="99"/>
      <c r="H17" s="99"/>
      <c r="I17" s="99"/>
    </row>
    <row r="18" spans="1:9" ht="12.75" customHeight="1" x14ac:dyDescent="0.2">
      <c r="B18" s="237" t="s">
        <v>102</v>
      </c>
      <c r="C18" s="237"/>
      <c r="D18" s="237"/>
      <c r="E18" s="237"/>
      <c r="F18" s="237"/>
      <c r="G18" s="237"/>
      <c r="H18" s="237"/>
      <c r="I18" s="237"/>
    </row>
    <row r="19" spans="1:9" x14ac:dyDescent="0.2">
      <c r="B19" s="100" t="s">
        <v>95</v>
      </c>
      <c r="C19" s="101"/>
      <c r="D19" s="101"/>
      <c r="E19" s="101"/>
      <c r="F19" s="101"/>
      <c r="G19" s="101"/>
      <c r="H19" s="101"/>
      <c r="I19" s="101"/>
    </row>
    <row r="20" spans="1:9" x14ac:dyDescent="0.2">
      <c r="B20" s="100" t="s">
        <v>96</v>
      </c>
      <c r="C20" s="101"/>
      <c r="D20" s="101"/>
      <c r="E20" s="101"/>
      <c r="F20" s="101"/>
      <c r="G20" s="101"/>
      <c r="H20" s="101"/>
      <c r="I20" s="101"/>
    </row>
    <row r="21" spans="1:9" x14ac:dyDescent="0.2">
      <c r="B21" s="100" t="s">
        <v>97</v>
      </c>
      <c r="C21" s="101"/>
      <c r="D21" s="101"/>
      <c r="E21" s="101"/>
      <c r="F21" s="101"/>
      <c r="G21" s="101"/>
      <c r="H21" s="101"/>
      <c r="I21" s="101"/>
    </row>
    <row r="22" spans="1:9" x14ac:dyDescent="0.2">
      <c r="B22" s="100" t="s">
        <v>98</v>
      </c>
      <c r="C22" s="101"/>
      <c r="D22" s="101"/>
      <c r="E22" s="101"/>
      <c r="F22" s="101"/>
      <c r="G22" s="101"/>
      <c r="H22" s="101"/>
      <c r="I22" s="101"/>
    </row>
    <row r="23" spans="1:9" ht="12.75" customHeight="1" x14ac:dyDescent="0.2">
      <c r="B23" s="102" t="s">
        <v>99</v>
      </c>
      <c r="C23" s="101"/>
      <c r="D23" s="101"/>
      <c r="E23" s="101"/>
      <c r="F23" s="101"/>
      <c r="G23" s="101"/>
      <c r="H23" s="101"/>
      <c r="I23" s="101"/>
    </row>
    <row r="24" spans="1:9" x14ac:dyDescent="0.2">
      <c r="B24" s="98"/>
      <c r="C24" s="98"/>
      <c r="D24" s="99"/>
      <c r="E24" s="99"/>
      <c r="F24" s="99"/>
      <c r="G24" s="99"/>
      <c r="H24" s="99"/>
      <c r="I24" s="99"/>
    </row>
    <row r="25" spans="1:9" x14ac:dyDescent="0.2">
      <c r="B25" s="93" t="s">
        <v>86</v>
      </c>
      <c r="C25" s="94"/>
      <c r="D25" s="94"/>
      <c r="E25" s="94"/>
      <c r="F25" s="94"/>
      <c r="G25" s="94"/>
      <c r="H25" s="94"/>
      <c r="I25" s="94"/>
    </row>
    <row r="26" spans="1:9" x14ac:dyDescent="0.2">
      <c r="B26" s="254" t="s">
        <v>11</v>
      </c>
      <c r="C26" s="255"/>
      <c r="D26" s="255"/>
      <c r="E26" s="255"/>
      <c r="F26" s="255"/>
      <c r="G26" s="255"/>
      <c r="H26" s="255"/>
      <c r="I26" s="256"/>
    </row>
    <row r="27" spans="1:9" x14ac:dyDescent="0.2">
      <c r="B27" s="233" t="s">
        <v>83</v>
      </c>
      <c r="C27" s="234"/>
      <c r="D27" s="234"/>
      <c r="E27" s="234"/>
      <c r="F27" s="234"/>
      <c r="G27" s="234"/>
      <c r="H27" s="234"/>
      <c r="I27" s="234"/>
    </row>
    <row r="28" spans="1:9" x14ac:dyDescent="0.2">
      <c r="B28" s="235"/>
      <c r="C28" s="236"/>
      <c r="D28" s="236"/>
      <c r="E28" s="236"/>
      <c r="F28" s="236"/>
      <c r="G28" s="236"/>
      <c r="H28" s="236"/>
      <c r="I28" s="236"/>
    </row>
    <row r="29" spans="1:9" x14ac:dyDescent="0.2">
      <c r="B29" s="103"/>
      <c r="C29" s="104"/>
      <c r="D29" s="104"/>
      <c r="E29" s="104"/>
      <c r="F29" s="104"/>
      <c r="G29" s="104"/>
      <c r="H29" s="104"/>
      <c r="I29" s="104"/>
    </row>
  </sheetData>
  <mergeCells count="2">
    <mergeCell ref="B27:I28"/>
    <mergeCell ref="B18:I18"/>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R46"/>
  <sheetViews>
    <sheetView showGridLines="0" workbookViewId="0">
      <selection activeCell="H7" sqref="H7"/>
    </sheetView>
  </sheetViews>
  <sheetFormatPr defaultColWidth="9.140625" defaultRowHeight="12.75" x14ac:dyDescent="0.2"/>
  <cols>
    <col min="1" max="1" width="2.28515625" style="1" customWidth="1"/>
    <col min="2" max="2" width="59.140625" style="1" customWidth="1"/>
    <col min="3" max="3" width="15.140625" style="59" bestFit="1" customWidth="1"/>
    <col min="4" max="4" width="9.140625" style="67"/>
    <col min="5" max="5" width="9.140625" style="56"/>
    <col min="6" max="6" width="9.140625" style="63"/>
    <col min="7" max="14" width="9.140625" style="1"/>
    <col min="15" max="15" width="11.28515625" style="1" customWidth="1"/>
    <col min="16" max="17" width="9.140625" style="1"/>
    <col min="18" max="18" width="2.85546875" style="1" customWidth="1"/>
    <col min="19" max="16384" width="9.140625" style="1"/>
  </cols>
  <sheetData>
    <row r="2" spans="1:18" x14ac:dyDescent="0.2">
      <c r="B2" s="163" t="s">
        <v>53</v>
      </c>
      <c r="C2" s="162"/>
      <c r="D2" s="162"/>
      <c r="E2" s="162"/>
      <c r="F2" s="162"/>
      <c r="G2" s="162"/>
      <c r="H2" s="242" t="s">
        <v>121</v>
      </c>
      <c r="I2" s="242"/>
      <c r="J2" s="242"/>
      <c r="K2" s="242"/>
      <c r="L2" s="242"/>
      <c r="M2" s="242"/>
      <c r="N2" s="242"/>
      <c r="O2" s="242"/>
      <c r="P2" s="242"/>
      <c r="Q2" s="242"/>
    </row>
    <row r="3" spans="1:18" ht="15.75" x14ac:dyDescent="0.25">
      <c r="B3" s="51" t="s">
        <v>108</v>
      </c>
      <c r="C3" s="45"/>
      <c r="D3" s="64"/>
      <c r="E3" s="53"/>
      <c r="F3" s="60"/>
      <c r="G3" s="107"/>
      <c r="H3" s="241" t="s">
        <v>109</v>
      </c>
      <c r="I3" s="241"/>
      <c r="J3" s="241"/>
      <c r="K3" s="241"/>
      <c r="L3" s="241"/>
      <c r="M3" s="241"/>
      <c r="N3" s="241"/>
      <c r="O3" s="241"/>
      <c r="P3" s="241"/>
      <c r="Q3" s="241"/>
    </row>
    <row r="4" spans="1:18" s="34" customFormat="1" ht="3" customHeight="1" x14ac:dyDescent="0.2">
      <c r="B4" s="36"/>
      <c r="C4" s="57"/>
      <c r="D4" s="65"/>
      <c r="E4" s="54"/>
      <c r="F4" s="61"/>
      <c r="G4" s="36"/>
      <c r="H4" s="61"/>
      <c r="I4" s="61"/>
      <c r="J4" s="61"/>
      <c r="K4" s="61"/>
      <c r="L4" s="61"/>
      <c r="M4" s="61"/>
      <c r="N4" s="61"/>
      <c r="O4" s="61"/>
      <c r="P4" s="61"/>
      <c r="Q4" s="61"/>
    </row>
    <row r="5" spans="1:18" ht="76.5" x14ac:dyDescent="0.2">
      <c r="B5" s="37" t="s">
        <v>17</v>
      </c>
      <c r="C5" s="37" t="s">
        <v>30</v>
      </c>
      <c r="D5" s="70" t="s">
        <v>68</v>
      </c>
      <c r="E5" s="71" t="s">
        <v>32</v>
      </c>
      <c r="F5" s="70" t="s">
        <v>31</v>
      </c>
      <c r="G5" s="70" t="s">
        <v>120</v>
      </c>
      <c r="H5" s="70" t="s">
        <v>110</v>
      </c>
      <c r="I5" s="70" t="s">
        <v>111</v>
      </c>
      <c r="J5" s="70" t="s">
        <v>112</v>
      </c>
      <c r="K5" s="72" t="s">
        <v>113</v>
      </c>
      <c r="L5" s="72" t="s">
        <v>114</v>
      </c>
      <c r="M5" s="70" t="s">
        <v>115</v>
      </c>
      <c r="N5" s="70" t="s">
        <v>116</v>
      </c>
      <c r="O5" s="70" t="s">
        <v>117</v>
      </c>
      <c r="P5" s="70" t="s">
        <v>118</v>
      </c>
      <c r="Q5" s="70" t="s">
        <v>119</v>
      </c>
      <c r="R5" s="48"/>
    </row>
    <row r="6" spans="1:18" x14ac:dyDescent="0.2">
      <c r="B6" s="78" t="s">
        <v>73</v>
      </c>
      <c r="C6" s="79"/>
      <c r="D6" s="79"/>
      <c r="E6" s="79"/>
      <c r="F6" s="79"/>
      <c r="G6" s="79"/>
      <c r="H6" s="79"/>
      <c r="I6" s="79"/>
      <c r="J6" s="79"/>
      <c r="K6" s="79"/>
      <c r="L6" s="79"/>
      <c r="M6" s="79"/>
      <c r="N6" s="79"/>
      <c r="O6" s="79"/>
      <c r="P6" s="79"/>
      <c r="Q6" s="80"/>
      <c r="R6" s="25"/>
    </row>
    <row r="7" spans="1:18" x14ac:dyDescent="0.2">
      <c r="B7" s="73" t="s">
        <v>69</v>
      </c>
      <c r="C7" s="74" t="s">
        <v>52</v>
      </c>
      <c r="D7" s="75"/>
      <c r="E7" s="76"/>
      <c r="F7" s="77">
        <v>1</v>
      </c>
      <c r="G7" s="161">
        <v>0</v>
      </c>
      <c r="H7" s="159">
        <f>IF(G7=0,VLOOKUP(C:C,[1]Inputs!$B$20:$H$25,7,FALSE)*F7,VLOOKUP(C:C,[1]Inputs!$B$20:$I$25,8,FALSE)*F7)</f>
        <v>103.26059762014499</v>
      </c>
      <c r="I7" s="77">
        <f>VLOOKUP(C:C,[1]Inputs!$C$54:$G$59,5,FALSE)*F7</f>
        <v>0</v>
      </c>
      <c r="J7" s="77"/>
      <c r="K7" s="77"/>
      <c r="L7" s="77"/>
      <c r="M7" s="77">
        <f>SUM(H7:J7)</f>
        <v>103.26059762014499</v>
      </c>
      <c r="N7" s="77">
        <f>[1]Inputs!$M$43*M7</f>
        <v>48.111860352349787</v>
      </c>
      <c r="O7" s="77">
        <f>[1]Inputs!$M$48*M7</f>
        <v>16.560685284298117</v>
      </c>
      <c r="P7" s="159">
        <f>[1]Inputs!$H$13*SUM(M7:O7)</f>
        <v>10.650319945345807</v>
      </c>
      <c r="Q7" s="77">
        <f t="shared" ref="Q7" si="0">SUM(M7:P7)</f>
        <v>178.58346320213872</v>
      </c>
    </row>
    <row r="8" spans="1:18" x14ac:dyDescent="0.2">
      <c r="B8" s="238" t="s">
        <v>1</v>
      </c>
      <c r="C8" s="239"/>
      <c r="D8" s="239"/>
      <c r="E8" s="240"/>
      <c r="F8" s="68">
        <f>SUM(F7:F7)</f>
        <v>1</v>
      </c>
      <c r="G8" s="68">
        <f t="shared" ref="G8:Q8" si="1">SUM(G7:G7)</f>
        <v>0</v>
      </c>
      <c r="H8" s="68">
        <f t="shared" si="1"/>
        <v>103.26059762014499</v>
      </c>
      <c r="I8" s="68">
        <f t="shared" si="1"/>
        <v>0</v>
      </c>
      <c r="J8" s="68">
        <f t="shared" si="1"/>
        <v>0</v>
      </c>
      <c r="K8" s="68">
        <f t="shared" si="1"/>
        <v>0</v>
      </c>
      <c r="L8" s="68">
        <f t="shared" si="1"/>
        <v>0</v>
      </c>
      <c r="M8" s="68">
        <f t="shared" si="1"/>
        <v>103.26059762014499</v>
      </c>
      <c r="N8" s="68">
        <f t="shared" si="1"/>
        <v>48.111860352349787</v>
      </c>
      <c r="O8" s="68">
        <f t="shared" si="1"/>
        <v>16.560685284298117</v>
      </c>
      <c r="P8" s="68">
        <f t="shared" si="1"/>
        <v>10.650319945345807</v>
      </c>
      <c r="Q8" s="68">
        <f t="shared" si="1"/>
        <v>178.58346320213872</v>
      </c>
      <c r="R8" s="48"/>
    </row>
    <row r="9" spans="1:18" x14ac:dyDescent="0.2">
      <c r="A9" s="49"/>
      <c r="B9" s="38"/>
      <c r="C9" s="58"/>
      <c r="D9" s="66"/>
      <c r="E9" s="55"/>
      <c r="F9" s="62"/>
      <c r="G9" s="39"/>
      <c r="H9" s="40"/>
      <c r="I9" s="160"/>
      <c r="J9" s="160"/>
      <c r="K9" s="160"/>
      <c r="L9" s="160"/>
      <c r="M9" s="160"/>
      <c r="N9" s="160"/>
      <c r="O9" s="160"/>
      <c r="P9" s="41"/>
      <c r="Q9" s="41"/>
      <c r="R9" s="48"/>
    </row>
    <row r="12" spans="1:18" x14ac:dyDescent="0.2">
      <c r="R12" s="50"/>
    </row>
    <row r="15" spans="1:18" x14ac:dyDescent="0.2">
      <c r="R15" s="48"/>
    </row>
    <row r="20" spans="18:18" x14ac:dyDescent="0.2">
      <c r="R20" s="48"/>
    </row>
    <row r="33" spans="18:18" x14ac:dyDescent="0.2">
      <c r="R33" s="48"/>
    </row>
    <row r="46" spans="18:18" x14ac:dyDescent="0.2">
      <c r="R46" s="48"/>
    </row>
  </sheetData>
  <mergeCells count="3">
    <mergeCell ref="B8:E8"/>
    <mergeCell ref="H3:Q3"/>
    <mergeCell ref="H2:Q2"/>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6"/>
  <sheetViews>
    <sheetView showGridLines="0" workbookViewId="0">
      <selection activeCell="E31" sqref="E31"/>
    </sheetView>
  </sheetViews>
  <sheetFormatPr defaultColWidth="9.140625" defaultRowHeight="12.75" x14ac:dyDescent="0.2"/>
  <cols>
    <col min="1" max="1" width="3.140625" style="47" customWidth="1"/>
    <col min="2" max="2" width="63.7109375" style="47" customWidth="1"/>
    <col min="3" max="3" width="65.140625" style="47" customWidth="1"/>
    <col min="4" max="4" width="12.140625" style="47" customWidth="1"/>
    <col min="5" max="8" width="11.28515625" style="47" customWidth="1"/>
    <col min="9" max="9" width="12.7109375" style="47" customWidth="1"/>
    <col min="10" max="16384" width="9.140625" style="47"/>
  </cols>
  <sheetData>
    <row r="2" spans="2:9" x14ac:dyDescent="0.2">
      <c r="B2" s="26" t="s">
        <v>8</v>
      </c>
      <c r="C2" s="27"/>
      <c r="D2" s="27"/>
      <c r="E2" s="27"/>
      <c r="F2" s="27"/>
      <c r="G2" s="27"/>
      <c r="H2" s="27"/>
      <c r="I2" s="27"/>
    </row>
    <row r="3" spans="2:9" x14ac:dyDescent="0.2">
      <c r="B3" s="1"/>
      <c r="C3" s="1"/>
      <c r="D3" s="1"/>
      <c r="E3" s="1"/>
      <c r="F3" s="1"/>
      <c r="G3" s="1"/>
      <c r="H3" s="1"/>
      <c r="I3" s="1"/>
    </row>
    <row r="4" spans="2:9" x14ac:dyDescent="0.2">
      <c r="B4" s="26" t="s">
        <v>2</v>
      </c>
      <c r="C4" s="27"/>
      <c r="D4" s="27"/>
      <c r="E4" s="27"/>
      <c r="F4" s="27"/>
      <c r="G4" s="27"/>
      <c r="H4" s="27"/>
      <c r="I4" s="27"/>
    </row>
    <row r="5" spans="2:9" x14ac:dyDescent="0.2">
      <c r="B5" s="204" t="s">
        <v>78</v>
      </c>
      <c r="C5" s="204" t="s">
        <v>9</v>
      </c>
      <c r="D5" s="205" t="s">
        <v>61</v>
      </c>
      <c r="E5" s="205" t="s">
        <v>60</v>
      </c>
      <c r="F5" s="205" t="s">
        <v>59</v>
      </c>
      <c r="G5" s="205" t="s">
        <v>93</v>
      </c>
      <c r="H5" s="205" t="s">
        <v>94</v>
      </c>
      <c r="I5" s="206" t="s">
        <v>1</v>
      </c>
    </row>
    <row r="6" spans="2:9" ht="15" customHeight="1" x14ac:dyDescent="0.2">
      <c r="B6" s="82" t="s">
        <v>79</v>
      </c>
      <c r="C6" s="30" t="s">
        <v>84</v>
      </c>
      <c r="D6" s="29">
        <v>0</v>
      </c>
      <c r="E6" s="29">
        <v>0</v>
      </c>
      <c r="F6" s="29">
        <v>0</v>
      </c>
      <c r="G6" s="29">
        <v>903.54</v>
      </c>
      <c r="H6" s="29">
        <f>G6*102.5%</f>
        <v>926.12849999999992</v>
      </c>
      <c r="I6" s="209">
        <f>SUM(D6:H6)</f>
        <v>1829.6684999999998</v>
      </c>
    </row>
    <row r="7" spans="2:9" x14ac:dyDescent="0.2">
      <c r="B7" s="6"/>
      <c r="C7" s="28"/>
      <c r="D7" s="29"/>
      <c r="E7" s="29"/>
      <c r="F7" s="29"/>
      <c r="G7" s="29"/>
      <c r="H7" s="29"/>
      <c r="I7" s="209">
        <f t="shared" ref="I7:I9" si="0">SUM(D7:H7)</f>
        <v>0</v>
      </c>
    </row>
    <row r="8" spans="2:9" x14ac:dyDescent="0.2">
      <c r="B8" s="6"/>
      <c r="C8" s="28"/>
      <c r="D8" s="29"/>
      <c r="E8" s="29"/>
      <c r="F8" s="29"/>
      <c r="G8" s="29"/>
      <c r="H8" s="29"/>
      <c r="I8" s="209">
        <f t="shared" si="0"/>
        <v>0</v>
      </c>
    </row>
    <row r="9" spans="2:9" x14ac:dyDescent="0.2">
      <c r="B9" s="6"/>
      <c r="C9" s="28"/>
      <c r="D9" s="29"/>
      <c r="E9" s="29"/>
      <c r="F9" s="29"/>
      <c r="G9" s="29"/>
      <c r="H9" s="29"/>
      <c r="I9" s="209">
        <f t="shared" si="0"/>
        <v>0</v>
      </c>
    </row>
    <row r="10" spans="2:9" x14ac:dyDescent="0.2">
      <c r="B10" s="19" t="s">
        <v>1</v>
      </c>
      <c r="C10" s="19"/>
      <c r="D10" s="210">
        <f t="shared" ref="D10:I10" si="1">SUM(D6:D9)</f>
        <v>0</v>
      </c>
      <c r="E10" s="210">
        <f t="shared" si="1"/>
        <v>0</v>
      </c>
      <c r="F10" s="210">
        <f t="shared" si="1"/>
        <v>0</v>
      </c>
      <c r="G10" s="210">
        <f t="shared" ref="G10:H10" si="2">SUM(G6:G9)</f>
        <v>903.54</v>
      </c>
      <c r="H10" s="210">
        <f t="shared" si="2"/>
        <v>926.12849999999992</v>
      </c>
      <c r="I10" s="210">
        <f t="shared" si="1"/>
        <v>1829.6684999999998</v>
      </c>
    </row>
    <row r="11" spans="2:9" x14ac:dyDescent="0.2">
      <c r="B11" s="1"/>
      <c r="C11" s="1"/>
      <c r="D11" s="1"/>
      <c r="E11" s="1"/>
      <c r="F11" s="1"/>
      <c r="G11" s="1"/>
      <c r="H11" s="1"/>
      <c r="I11" s="1"/>
    </row>
    <row r="12" spans="2:9" x14ac:dyDescent="0.2">
      <c r="B12" s="26" t="s">
        <v>10</v>
      </c>
      <c r="C12" s="27"/>
      <c r="D12" s="27"/>
      <c r="E12" s="27"/>
      <c r="F12" s="27"/>
      <c r="G12" s="27"/>
      <c r="H12" s="27"/>
      <c r="I12" s="27"/>
    </row>
    <row r="13" spans="2:9" x14ac:dyDescent="0.2">
      <c r="B13" s="204" t="s">
        <v>4</v>
      </c>
      <c r="C13" s="204" t="s">
        <v>9</v>
      </c>
      <c r="D13" s="205" t="s">
        <v>61</v>
      </c>
      <c r="E13" s="205" t="s">
        <v>60</v>
      </c>
      <c r="F13" s="205" t="s">
        <v>59</v>
      </c>
      <c r="G13" s="205" t="s">
        <v>93</v>
      </c>
      <c r="H13" s="205" t="s">
        <v>94</v>
      </c>
      <c r="I13" s="206" t="s">
        <v>1</v>
      </c>
    </row>
    <row r="14" spans="2:9" x14ac:dyDescent="0.2">
      <c r="B14" s="6" t="s">
        <v>18</v>
      </c>
      <c r="C14" s="6" t="s">
        <v>89</v>
      </c>
      <c r="D14" s="12">
        <v>0</v>
      </c>
      <c r="E14" s="12">
        <v>0</v>
      </c>
      <c r="F14" s="12">
        <v>2</v>
      </c>
      <c r="G14" s="12">
        <v>2</v>
      </c>
      <c r="H14" s="12">
        <v>2</v>
      </c>
      <c r="I14" s="198">
        <f>SUM(D14:H14)</f>
        <v>6</v>
      </c>
    </row>
    <row r="15" spans="2:9" x14ac:dyDescent="0.2">
      <c r="B15" s="6"/>
      <c r="C15" s="6"/>
      <c r="D15" s="12"/>
      <c r="E15" s="12"/>
      <c r="F15" s="12"/>
      <c r="G15" s="12"/>
      <c r="H15" s="12"/>
      <c r="I15" s="198">
        <f>SUM(D15:F15)</f>
        <v>0</v>
      </c>
    </row>
    <row r="16" spans="2:9" x14ac:dyDescent="0.2">
      <c r="B16" s="207" t="s">
        <v>16</v>
      </c>
      <c r="C16" s="19"/>
      <c r="D16" s="197">
        <f>SUM(D14:D15)</f>
        <v>0</v>
      </c>
      <c r="E16" s="197">
        <f>SUM(E14:E15)</f>
        <v>0</v>
      </c>
      <c r="F16" s="197">
        <f>SUM(F14:F15)</f>
        <v>2</v>
      </c>
      <c r="G16" s="197">
        <f t="shared" ref="G16:H16" si="3">SUM(G14:G15)</f>
        <v>2</v>
      </c>
      <c r="H16" s="197">
        <f t="shared" si="3"/>
        <v>2</v>
      </c>
      <c r="I16" s="208">
        <f>SUM(I14:I15)</f>
        <v>6</v>
      </c>
    </row>
    <row r="17" spans="2:9" x14ac:dyDescent="0.2">
      <c r="B17" s="1"/>
      <c r="C17" s="1"/>
      <c r="D17" s="13"/>
      <c r="E17" s="13"/>
      <c r="F17" s="13"/>
      <c r="G17" s="13"/>
      <c r="H17" s="13"/>
      <c r="I17" s="13"/>
    </row>
    <row r="18" spans="2:9" x14ac:dyDescent="0.2">
      <c r="B18" s="14" t="s">
        <v>6</v>
      </c>
      <c r="C18" s="1"/>
      <c r="D18" s="13"/>
      <c r="E18" s="13"/>
      <c r="F18" s="13"/>
      <c r="G18" s="13"/>
      <c r="H18" s="13"/>
      <c r="I18" s="13"/>
    </row>
    <row r="19" spans="2:9" ht="96" customHeight="1" x14ac:dyDescent="0.2">
      <c r="B19" s="243" t="s">
        <v>100</v>
      </c>
      <c r="C19" s="243"/>
      <c r="D19" s="243"/>
      <c r="E19" s="243"/>
      <c r="F19" s="243"/>
      <c r="G19" s="243"/>
      <c r="H19" s="243"/>
      <c r="I19" s="243"/>
    </row>
    <row r="20" spans="2:9" x14ac:dyDescent="0.2">
      <c r="B20" s="244"/>
      <c r="C20" s="244"/>
      <c r="D20" s="244"/>
      <c r="E20" s="244"/>
      <c r="F20" s="244"/>
      <c r="G20" s="244"/>
      <c r="H20" s="244"/>
      <c r="I20" s="244"/>
    </row>
    <row r="21" spans="2:9" x14ac:dyDescent="0.2">
      <c r="B21" s="1"/>
      <c r="C21" s="1"/>
      <c r="D21" s="13"/>
      <c r="E21" s="13"/>
      <c r="F21" s="13"/>
      <c r="G21" s="13"/>
      <c r="H21" s="13"/>
      <c r="I21" s="13"/>
    </row>
    <row r="22" spans="2:9" x14ac:dyDescent="0.2">
      <c r="B22" s="26" t="s">
        <v>2</v>
      </c>
      <c r="C22" s="27"/>
      <c r="D22" s="27"/>
      <c r="E22" s="27"/>
      <c r="F22" s="27"/>
      <c r="G22" s="27"/>
      <c r="H22" s="27"/>
      <c r="I22" s="27"/>
    </row>
    <row r="23" spans="2:9" x14ac:dyDescent="0.2">
      <c r="B23" s="15" t="s">
        <v>11</v>
      </c>
      <c r="C23" s="16"/>
      <c r="D23" s="16"/>
      <c r="E23" s="16"/>
      <c r="F23" s="16"/>
      <c r="G23" s="16"/>
      <c r="H23" s="16"/>
      <c r="I23" s="16"/>
    </row>
    <row r="24" spans="2:9" x14ac:dyDescent="0.2">
      <c r="B24" s="245" t="s">
        <v>85</v>
      </c>
      <c r="C24" s="245"/>
      <c r="D24" s="245"/>
      <c r="E24" s="245"/>
      <c r="F24" s="245"/>
      <c r="G24" s="245"/>
      <c r="H24" s="245"/>
      <c r="I24" s="245"/>
    </row>
    <row r="25" spans="2:9" x14ac:dyDescent="0.2">
      <c r="B25" s="246"/>
      <c r="C25" s="246"/>
      <c r="D25" s="246"/>
      <c r="E25" s="246"/>
      <c r="F25" s="246"/>
      <c r="G25" s="246"/>
      <c r="H25" s="246"/>
      <c r="I25" s="246"/>
    </row>
    <row r="26" spans="2:9" x14ac:dyDescent="0.2">
      <c r="B26" s="17"/>
      <c r="C26" s="18"/>
      <c r="D26" s="18"/>
      <c r="E26" s="18"/>
      <c r="F26" s="18"/>
      <c r="G26" s="18"/>
      <c r="H26" s="18"/>
      <c r="I26" s="18"/>
    </row>
  </sheetData>
  <mergeCells count="2">
    <mergeCell ref="B19:I20"/>
    <mergeCell ref="B24:I2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9D4810-ACE2-4E73-AE67-92040DC60ED4}">
  <dimension ref="B1:O28"/>
  <sheetViews>
    <sheetView workbookViewId="0">
      <selection activeCell="C22" sqref="C22:H22"/>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122</v>
      </c>
      <c r="D1" s="164">
        <f>[1]Inputs!H16</f>
        <v>1</v>
      </c>
      <c r="E1" s="164">
        <f>[1]Inputs!I16</f>
        <v>1</v>
      </c>
      <c r="F1" s="164">
        <f>[1]Inputs!J16</f>
        <v>1.0109999999999999</v>
      </c>
      <c r="G1" s="164">
        <f>[1]Inputs!K16</f>
        <v>1.0231319999999999</v>
      </c>
      <c r="H1" s="164">
        <f>[1]Inputs!L16</f>
        <v>1.0337725727999998</v>
      </c>
      <c r="K1" s="165">
        <f>D1</f>
        <v>1</v>
      </c>
      <c r="L1" s="165">
        <f t="shared" ref="L1:O5" si="0">E1</f>
        <v>1</v>
      </c>
      <c r="M1" s="165">
        <f t="shared" si="0"/>
        <v>1.0109999999999999</v>
      </c>
      <c r="N1" s="165">
        <f t="shared" si="0"/>
        <v>1.0231319999999999</v>
      </c>
      <c r="O1" s="165">
        <f t="shared" si="0"/>
        <v>1.0337725727999998</v>
      </c>
    </row>
    <row r="2" spans="2:15" x14ac:dyDescent="0.25">
      <c r="B2" t="s">
        <v>123</v>
      </c>
      <c r="D2" s="164">
        <f>[1]Inputs!H61</f>
        <v>0.04</v>
      </c>
      <c r="E2" s="164">
        <f>[1]Inputs!I61</f>
        <v>0.04</v>
      </c>
      <c r="F2" s="164">
        <f>[1]Inputs!J61</f>
        <v>0.04</v>
      </c>
      <c r="G2" s="164">
        <f>[1]Inputs!K61</f>
        <v>0.04</v>
      </c>
      <c r="H2" s="164">
        <f>[1]Inputs!L61</f>
        <v>0.04</v>
      </c>
      <c r="K2" s="165"/>
      <c r="L2" s="165"/>
      <c r="M2" s="165"/>
      <c r="N2" s="165"/>
      <c r="O2" s="165"/>
    </row>
    <row r="3" spans="2:15" x14ac:dyDescent="0.25">
      <c r="B3" t="s">
        <v>124</v>
      </c>
      <c r="D3" s="165">
        <f>[1]Inputs!$M$43</f>
        <v>0.46592661151676018</v>
      </c>
      <c r="E3" s="165">
        <f>[1]Inputs!$M$43</f>
        <v>0.46592661151676018</v>
      </c>
      <c r="F3" s="165">
        <f>[1]Inputs!$M$43</f>
        <v>0.46592661151676018</v>
      </c>
      <c r="G3" s="165">
        <f>[1]Inputs!$M$43</f>
        <v>0.46592661151676018</v>
      </c>
      <c r="H3" s="165">
        <f>[1]Inputs!$M$43</f>
        <v>0.46592661151676018</v>
      </c>
      <c r="K3" s="165">
        <f t="shared" ref="K3:K5" si="1">D3</f>
        <v>0.46592661151676018</v>
      </c>
      <c r="L3" s="165">
        <f t="shared" si="0"/>
        <v>0.46592661151676018</v>
      </c>
      <c r="M3" s="165">
        <f t="shared" si="0"/>
        <v>0.46592661151676018</v>
      </c>
      <c r="N3" s="165">
        <f t="shared" si="0"/>
        <v>0.46592661151676018</v>
      </c>
      <c r="O3" s="165">
        <f t="shared" si="0"/>
        <v>0.46592661151676018</v>
      </c>
    </row>
    <row r="4" spans="2:15" x14ac:dyDescent="0.25">
      <c r="B4" t="s">
        <v>125</v>
      </c>
      <c r="D4" s="165">
        <f>[1]Inputs!$M$48</f>
        <v>0.16037758511933414</v>
      </c>
      <c r="E4" s="165">
        <f>[1]Inputs!$M$48</f>
        <v>0.16037758511933414</v>
      </c>
      <c r="F4" s="165">
        <f>[1]Inputs!$M$48</f>
        <v>0.16037758511933414</v>
      </c>
      <c r="G4" s="165">
        <f>[1]Inputs!$M$48</f>
        <v>0.16037758511933414</v>
      </c>
      <c r="H4" s="165">
        <f>[1]Inputs!$M$48</f>
        <v>0.16037758511933414</v>
      </c>
      <c r="K4" s="165">
        <f t="shared" si="1"/>
        <v>0.16037758511933414</v>
      </c>
      <c r="L4" s="165">
        <f t="shared" si="0"/>
        <v>0.16037758511933414</v>
      </c>
      <c r="M4" s="165">
        <f t="shared" si="0"/>
        <v>0.16037758511933414</v>
      </c>
      <c r="N4" s="165">
        <f t="shared" si="0"/>
        <v>0.16037758511933414</v>
      </c>
      <c r="O4" s="165">
        <f t="shared" si="0"/>
        <v>0.16037758511933414</v>
      </c>
    </row>
    <row r="5" spans="2:15" x14ac:dyDescent="0.25">
      <c r="B5" t="s">
        <v>126</v>
      </c>
      <c r="D5" s="165">
        <f>[1]Inputs!$H$13</f>
        <v>6.3420000000000004E-2</v>
      </c>
      <c r="E5" s="165">
        <f>[1]Inputs!$H$13</f>
        <v>6.3420000000000004E-2</v>
      </c>
      <c r="F5" s="165">
        <f>[1]Inputs!$H$13</f>
        <v>6.3420000000000004E-2</v>
      </c>
      <c r="G5" s="165">
        <f>[1]Inputs!$H$13</f>
        <v>6.3420000000000004E-2</v>
      </c>
      <c r="H5" s="165">
        <f>[1]Inputs!$H$13</f>
        <v>6.3420000000000004E-2</v>
      </c>
      <c r="K5" s="165">
        <f t="shared" si="1"/>
        <v>6.3420000000000004E-2</v>
      </c>
      <c r="L5" s="165">
        <f t="shared" si="0"/>
        <v>6.3420000000000004E-2</v>
      </c>
      <c r="M5" s="165">
        <f t="shared" si="0"/>
        <v>6.3420000000000004E-2</v>
      </c>
      <c r="N5" s="165">
        <f t="shared" si="0"/>
        <v>6.3420000000000004E-2</v>
      </c>
      <c r="O5" s="165">
        <f t="shared" si="0"/>
        <v>6.3420000000000004E-2</v>
      </c>
    </row>
    <row r="6" spans="2:15" s="166" customFormat="1" ht="15.75" x14ac:dyDescent="0.25">
      <c r="D6" s="247" t="s">
        <v>127</v>
      </c>
      <c r="E6" s="247"/>
      <c r="F6" s="247"/>
      <c r="G6" s="247"/>
      <c r="H6" s="247"/>
      <c r="J6" s="248" t="s">
        <v>128</v>
      </c>
      <c r="K6" s="248"/>
      <c r="L6" s="248"/>
      <c r="M6" s="248"/>
      <c r="N6" s="248"/>
      <c r="O6" s="248"/>
    </row>
    <row r="7" spans="2:15" x14ac:dyDescent="0.25">
      <c r="B7" s="167" t="s">
        <v>142</v>
      </c>
      <c r="C7" s="168"/>
      <c r="D7" s="168" t="s">
        <v>129</v>
      </c>
      <c r="E7" s="168" t="s">
        <v>130</v>
      </c>
      <c r="F7" s="168" t="s">
        <v>131</v>
      </c>
      <c r="G7" s="168" t="s">
        <v>132</v>
      </c>
      <c r="H7" s="168" t="s">
        <v>133</v>
      </c>
    </row>
    <row r="8" spans="2:15" x14ac:dyDescent="0.25">
      <c r="B8" s="169" t="s">
        <v>110</v>
      </c>
      <c r="C8" s="170"/>
      <c r="D8" s="171">
        <f>(D19*D$27)</f>
        <v>41304.239048058</v>
      </c>
      <c r="E8" s="171">
        <f t="shared" ref="E8:H8" si="2">(E19*E$27)</f>
        <v>41304.239048058</v>
      </c>
      <c r="F8" s="171">
        <f t="shared" si="2"/>
        <v>41758.585677586634</v>
      </c>
      <c r="G8" s="171">
        <f t="shared" si="2"/>
        <v>42724.545281480561</v>
      </c>
      <c r="H8" s="171">
        <f t="shared" si="2"/>
        <v>44167.463097346248</v>
      </c>
    </row>
    <row r="9" spans="2:15" x14ac:dyDescent="0.25">
      <c r="B9" s="169" t="s">
        <v>111</v>
      </c>
      <c r="C9" s="170"/>
      <c r="D9" s="171">
        <f t="shared" ref="D9:D14" si="3">(D20*D$27)</f>
        <v>0</v>
      </c>
      <c r="E9" s="171">
        <f t="shared" ref="E9:H9" si="4">(E20*E$27)</f>
        <v>0</v>
      </c>
      <c r="F9" s="171">
        <f t="shared" si="4"/>
        <v>0</v>
      </c>
      <c r="G9" s="171">
        <f t="shared" si="4"/>
        <v>0</v>
      </c>
      <c r="H9" s="171">
        <f t="shared" si="4"/>
        <v>0</v>
      </c>
    </row>
    <row r="10" spans="2:15" x14ac:dyDescent="0.25">
      <c r="B10" s="169" t="s">
        <v>112</v>
      </c>
      <c r="C10" s="170"/>
      <c r="D10" s="171">
        <f t="shared" si="3"/>
        <v>0</v>
      </c>
      <c r="E10" s="171">
        <f t="shared" ref="E10:H10" si="5">(E21*E$27)</f>
        <v>0</v>
      </c>
      <c r="F10" s="171">
        <f t="shared" si="5"/>
        <v>0</v>
      </c>
      <c r="G10" s="171">
        <f t="shared" si="5"/>
        <v>0</v>
      </c>
      <c r="H10" s="171">
        <f t="shared" si="5"/>
        <v>0</v>
      </c>
    </row>
    <row r="11" spans="2:15" x14ac:dyDescent="0.25">
      <c r="B11" s="172" t="s">
        <v>134</v>
      </c>
      <c r="C11" s="172"/>
      <c r="D11" s="173">
        <f t="shared" si="3"/>
        <v>41304.239048058</v>
      </c>
      <c r="E11" s="173">
        <f t="shared" ref="E11:H11" si="6">(E22*E$27)</f>
        <v>41304.239048058</v>
      </c>
      <c r="F11" s="173">
        <f t="shared" si="6"/>
        <v>41758.585677586634</v>
      </c>
      <c r="G11" s="173">
        <f t="shared" si="6"/>
        <v>42724.545281480561</v>
      </c>
      <c r="H11" s="173">
        <f t="shared" si="6"/>
        <v>44167.463097346248</v>
      </c>
    </row>
    <row r="12" spans="2:15" x14ac:dyDescent="0.25">
      <c r="B12" s="170" t="s">
        <v>116</v>
      </c>
      <c r="C12" s="170"/>
      <c r="D12" s="171">
        <f t="shared" si="3"/>
        <v>19244.744140939914</v>
      </c>
      <c r="E12" s="171">
        <f t="shared" ref="E12:H12" si="7">(E23*E$27)</f>
        <v>19244.744140939914</v>
      </c>
      <c r="F12" s="171">
        <f t="shared" si="7"/>
        <v>19456.436326490249</v>
      </c>
      <c r="G12" s="171">
        <f t="shared" si="7"/>
        <v>19906.502611594624</v>
      </c>
      <c r="H12" s="171">
        <f t="shared" si="7"/>
        <v>20578.79642023809</v>
      </c>
    </row>
    <row r="13" spans="2:15" x14ac:dyDescent="0.25">
      <c r="B13" s="170" t="s">
        <v>117</v>
      </c>
      <c r="C13" s="170"/>
      <c r="D13" s="171">
        <f t="shared" si="3"/>
        <v>6624.274113719247</v>
      </c>
      <c r="E13" s="171">
        <f t="shared" ref="E13:H13" si="8">(E24*E$27)</f>
        <v>6624.274113719247</v>
      </c>
      <c r="F13" s="171">
        <f t="shared" si="8"/>
        <v>6697.1411289701582</v>
      </c>
      <c r="G13" s="171">
        <f t="shared" si="8"/>
        <v>6852.0593975654947</v>
      </c>
      <c r="H13" s="171">
        <f t="shared" si="8"/>
        <v>7083.4710723996977</v>
      </c>
    </row>
    <row r="14" spans="2:15" x14ac:dyDescent="0.25">
      <c r="B14" s="170" t="s">
        <v>135</v>
      </c>
      <c r="C14" s="170"/>
      <c r="D14" s="171">
        <f t="shared" si="3"/>
        <v>4260.1279781383228</v>
      </c>
      <c r="E14" s="171">
        <f t="shared" ref="E14:H14" si="9">(E25*E$27)</f>
        <v>4260.1279781383228</v>
      </c>
      <c r="F14" s="171">
        <f t="shared" si="9"/>
        <v>4306.989385897843</v>
      </c>
      <c r="G14" s="171">
        <f t="shared" si="9"/>
        <v>4406.6186643724322</v>
      </c>
      <c r="H14" s="171">
        <f t="shared" si="9"/>
        <v>4555.4415140167876</v>
      </c>
    </row>
    <row r="15" spans="2:15" s="175" customFormat="1" x14ac:dyDescent="0.25">
      <c r="B15" s="174" t="s">
        <v>136</v>
      </c>
      <c r="C15" s="170"/>
      <c r="D15" s="173">
        <f>SUM(D11:D14)</f>
        <v>71433.38528085548</v>
      </c>
      <c r="E15" s="173">
        <f t="shared" ref="E15:H15" si="10">SUM(E11:E14)</f>
        <v>71433.38528085548</v>
      </c>
      <c r="F15" s="173">
        <f t="shared" si="10"/>
        <v>72219.152518944888</v>
      </c>
      <c r="G15" s="173">
        <f t="shared" si="10"/>
        <v>73889.725955013113</v>
      </c>
      <c r="H15" s="173">
        <f t="shared" si="10"/>
        <v>76385.172104000827</v>
      </c>
    </row>
    <row r="16" spans="2:15" s="177" customFormat="1" x14ac:dyDescent="0.25">
      <c r="B16" s="176" t="s">
        <v>137</v>
      </c>
      <c r="C16" s="172"/>
      <c r="D16" s="173">
        <f>D28-D15</f>
        <v>0</v>
      </c>
      <c r="E16" s="173">
        <f t="shared" ref="E16:H16" si="11">E28-E15</f>
        <v>0</v>
      </c>
      <c r="F16" s="173">
        <f t="shared" si="11"/>
        <v>0</v>
      </c>
      <c r="G16" s="173">
        <f t="shared" si="11"/>
        <v>0</v>
      </c>
      <c r="H16" s="173">
        <f t="shared" si="11"/>
        <v>0</v>
      </c>
    </row>
    <row r="17" spans="2:15" s="177" customFormat="1" x14ac:dyDescent="0.25">
      <c r="C17" s="178"/>
    </row>
    <row r="18" spans="2:15" x14ac:dyDescent="0.25">
      <c r="B18" s="179" t="s">
        <v>143</v>
      </c>
      <c r="C18" s="180"/>
      <c r="D18" s="249" t="s">
        <v>138</v>
      </c>
      <c r="E18" s="250"/>
      <c r="F18" s="250"/>
      <c r="G18" s="250"/>
      <c r="H18" s="250"/>
      <c r="J18" s="180"/>
      <c r="K18" s="249" t="s">
        <v>138</v>
      </c>
      <c r="L18" s="250"/>
      <c r="M18" s="250"/>
      <c r="N18" s="250"/>
      <c r="O18" s="250"/>
    </row>
    <row r="19" spans="2:15" x14ac:dyDescent="0.25">
      <c r="B19" s="5" t="s">
        <v>110</v>
      </c>
      <c r="C19" s="181">
        <f>'Proposed price'!H8</f>
        <v>103.26059762014499</v>
      </c>
      <c r="D19" s="182">
        <f>C19*D$1</f>
        <v>103.26059762014499</v>
      </c>
      <c r="E19" s="182">
        <f>D19*E1</f>
        <v>103.26059762014499</v>
      </c>
      <c r="F19" s="182">
        <f>E19*F1</f>
        <v>104.39646419396658</v>
      </c>
      <c r="G19" s="182">
        <f>F19*G1</f>
        <v>106.8113632037014</v>
      </c>
      <c r="H19" s="182">
        <f>G19*H1</f>
        <v>110.41865774336563</v>
      </c>
      <c r="J19" s="181"/>
      <c r="K19" s="182">
        <f>J19*K$1</f>
        <v>0</v>
      </c>
      <c r="L19" s="182">
        <f>K19*L1</f>
        <v>0</v>
      </c>
      <c r="M19" s="182">
        <f>L19*M1</f>
        <v>0</v>
      </c>
      <c r="N19" s="182">
        <f>M19*N1</f>
        <v>0</v>
      </c>
      <c r="O19" s="182">
        <f>N19*O1</f>
        <v>0</v>
      </c>
    </row>
    <row r="20" spans="2:15" x14ac:dyDescent="0.25">
      <c r="B20" s="5" t="s">
        <v>111</v>
      </c>
      <c r="C20" s="181">
        <f>'Proposed price'!I8</f>
        <v>0</v>
      </c>
      <c r="D20" s="182">
        <f>C20</f>
        <v>0</v>
      </c>
      <c r="E20" s="182">
        <f t="shared" ref="E20:H21" si="12">D20</f>
        <v>0</v>
      </c>
      <c r="F20" s="182">
        <f t="shared" si="12"/>
        <v>0</v>
      </c>
      <c r="G20" s="182">
        <f t="shared" si="12"/>
        <v>0</v>
      </c>
      <c r="H20" s="182">
        <f t="shared" si="12"/>
        <v>0</v>
      </c>
      <c r="J20" s="181"/>
      <c r="K20" s="182">
        <f>J20</f>
        <v>0</v>
      </c>
      <c r="L20" s="182">
        <f t="shared" ref="L20:O21" si="13">K20</f>
        <v>0</v>
      </c>
      <c r="M20" s="182">
        <f t="shared" si="13"/>
        <v>0</v>
      </c>
      <c r="N20" s="182">
        <f t="shared" si="13"/>
        <v>0</v>
      </c>
      <c r="O20" s="182">
        <f t="shared" si="13"/>
        <v>0</v>
      </c>
    </row>
    <row r="21" spans="2:15" x14ac:dyDescent="0.25">
      <c r="B21" s="5" t="s">
        <v>112</v>
      </c>
      <c r="C21" s="181">
        <f>'Proposed price'!J8</f>
        <v>0</v>
      </c>
      <c r="D21" s="182">
        <f>C21</f>
        <v>0</v>
      </c>
      <c r="E21" s="182">
        <f t="shared" si="12"/>
        <v>0</v>
      </c>
      <c r="F21" s="182">
        <f t="shared" si="12"/>
        <v>0</v>
      </c>
      <c r="G21" s="182">
        <f t="shared" si="12"/>
        <v>0</v>
      </c>
      <c r="H21" s="182">
        <f t="shared" si="12"/>
        <v>0</v>
      </c>
      <c r="J21" s="181"/>
      <c r="K21" s="182">
        <f>J21</f>
        <v>0</v>
      </c>
      <c r="L21" s="182">
        <f t="shared" si="13"/>
        <v>0</v>
      </c>
      <c r="M21" s="182">
        <f t="shared" si="13"/>
        <v>0</v>
      </c>
      <c r="N21" s="182">
        <f t="shared" si="13"/>
        <v>0</v>
      </c>
      <c r="O21" s="182">
        <f t="shared" si="13"/>
        <v>0</v>
      </c>
    </row>
    <row r="22" spans="2:15" s="177" customFormat="1" x14ac:dyDescent="0.25">
      <c r="B22" s="183" t="s">
        <v>134</v>
      </c>
      <c r="C22" s="257">
        <f>'Proposed price'!M8</f>
        <v>103.26059762014499</v>
      </c>
      <c r="D22" s="172">
        <f>SUM(D19:D21)</f>
        <v>103.26059762014499</v>
      </c>
      <c r="E22" s="172">
        <f t="shared" ref="E22:H22" si="14">SUM(E19:E21)</f>
        <v>103.26059762014499</v>
      </c>
      <c r="F22" s="172">
        <f t="shared" si="14"/>
        <v>104.39646419396658</v>
      </c>
      <c r="G22" s="172">
        <f t="shared" si="14"/>
        <v>106.8113632037014</v>
      </c>
      <c r="H22" s="172">
        <f t="shared" si="14"/>
        <v>110.41865774336563</v>
      </c>
      <c r="J22" s="184"/>
      <c r="K22" s="170">
        <f>SUM(K19:K21)</f>
        <v>0</v>
      </c>
      <c r="L22" s="170">
        <f t="shared" ref="L22:O22" si="15">SUM(L19:L21)</f>
        <v>0</v>
      </c>
      <c r="M22" s="170">
        <f t="shared" si="15"/>
        <v>0</v>
      </c>
      <c r="N22" s="170">
        <f t="shared" si="15"/>
        <v>0</v>
      </c>
      <c r="O22" s="170">
        <f t="shared" si="15"/>
        <v>0</v>
      </c>
    </row>
    <row r="23" spans="2:15" x14ac:dyDescent="0.25">
      <c r="B23" s="5" t="s">
        <v>116</v>
      </c>
      <c r="C23" s="181">
        <f>'Proposed price'!N8</f>
        <v>48.111860352349787</v>
      </c>
      <c r="D23" s="182">
        <f>D22*D$3</f>
        <v>48.111860352349787</v>
      </c>
      <c r="E23" s="182">
        <f t="shared" ref="E23:H23" si="16">E22*E$3</f>
        <v>48.111860352349787</v>
      </c>
      <c r="F23" s="182">
        <f t="shared" si="16"/>
        <v>48.641090816225628</v>
      </c>
      <c r="G23" s="182">
        <f t="shared" si="16"/>
        <v>49.76625652898656</v>
      </c>
      <c r="H23" s="182">
        <f t="shared" si="16"/>
        <v>51.446991050595223</v>
      </c>
      <c r="J23" s="181"/>
      <c r="K23" s="182">
        <f>K22*K$3</f>
        <v>0</v>
      </c>
      <c r="L23" s="182">
        <f t="shared" ref="L23:O23" si="17">L22*L$3</f>
        <v>0</v>
      </c>
      <c r="M23" s="182">
        <f t="shared" si="17"/>
        <v>0</v>
      </c>
      <c r="N23" s="182">
        <f t="shared" si="17"/>
        <v>0</v>
      </c>
      <c r="O23" s="182">
        <f t="shared" si="17"/>
        <v>0</v>
      </c>
    </row>
    <row r="24" spans="2:15" x14ac:dyDescent="0.25">
      <c r="B24" s="5" t="s">
        <v>117</v>
      </c>
      <c r="C24" s="181">
        <f>'Proposed price'!O8</f>
        <v>16.560685284298117</v>
      </c>
      <c r="D24" s="182">
        <f>D22*D$4</f>
        <v>16.560685284298117</v>
      </c>
      <c r="E24" s="182">
        <f t="shared" ref="E24:H24" si="18">E22*E$4</f>
        <v>16.560685284298117</v>
      </c>
      <c r="F24" s="182">
        <f t="shared" si="18"/>
        <v>16.742852822425395</v>
      </c>
      <c r="G24" s="182">
        <f t="shared" si="18"/>
        <v>17.130148493913737</v>
      </c>
      <c r="H24" s="182">
        <f t="shared" si="18"/>
        <v>17.708677680999244</v>
      </c>
      <c r="J24" s="181"/>
      <c r="K24" s="182">
        <f>K22*K$4</f>
        <v>0</v>
      </c>
      <c r="L24" s="182">
        <f t="shared" ref="L24:O24" si="19">L22*L$4</f>
        <v>0</v>
      </c>
      <c r="M24" s="182">
        <f t="shared" si="19"/>
        <v>0</v>
      </c>
      <c r="N24" s="182">
        <f t="shared" si="19"/>
        <v>0</v>
      </c>
      <c r="O24" s="182">
        <f t="shared" si="19"/>
        <v>0</v>
      </c>
    </row>
    <row r="25" spans="2:15" x14ac:dyDescent="0.25">
      <c r="B25" s="5" t="s">
        <v>118</v>
      </c>
      <c r="C25" s="181">
        <f>'Proposed price'!P8</f>
        <v>10.650319945345807</v>
      </c>
      <c r="D25" s="182">
        <f>SUM(D22:D24)*D$5</f>
        <v>10.650319945345807</v>
      </c>
      <c r="E25" s="182">
        <f t="shared" ref="E25:H25" si="20">SUM(E22:E24)*E$5</f>
        <v>10.650319945345807</v>
      </c>
      <c r="F25" s="182">
        <f t="shared" si="20"/>
        <v>10.767473464744608</v>
      </c>
      <c r="G25" s="182">
        <f t="shared" si="20"/>
        <v>11.01654666093108</v>
      </c>
      <c r="H25" s="182">
        <f t="shared" si="20"/>
        <v>11.388603785041969</v>
      </c>
      <c r="J25" s="181"/>
      <c r="K25" s="182">
        <f>SUM(K22:K24)*K$5</f>
        <v>0</v>
      </c>
      <c r="L25" s="182">
        <f t="shared" ref="L25:O25" si="21">SUM(L22:L24)*L$5</f>
        <v>0</v>
      </c>
      <c r="M25" s="182">
        <f t="shared" si="21"/>
        <v>0</v>
      </c>
      <c r="N25" s="182">
        <f t="shared" si="21"/>
        <v>0</v>
      </c>
      <c r="O25" s="182">
        <f t="shared" si="21"/>
        <v>0</v>
      </c>
    </row>
    <row r="26" spans="2:15" s="177" customFormat="1" x14ac:dyDescent="0.25">
      <c r="B26" s="185" t="s">
        <v>139</v>
      </c>
      <c r="C26" s="186">
        <f>'Proposed price'!Q8</f>
        <v>178.58346320213872</v>
      </c>
      <c r="D26" s="187">
        <f>SUM(D22:D25)</f>
        <v>178.58346320213872</v>
      </c>
      <c r="E26" s="187">
        <f t="shared" ref="E26:H26" si="22">SUM(E22:E25)</f>
        <v>178.58346320213872</v>
      </c>
      <c r="F26" s="187">
        <f t="shared" si="22"/>
        <v>180.54788129736218</v>
      </c>
      <c r="G26" s="187">
        <f t="shared" si="22"/>
        <v>184.72431488753278</v>
      </c>
      <c r="H26" s="187">
        <f t="shared" si="22"/>
        <v>190.96293026000205</v>
      </c>
      <c r="J26" s="186"/>
      <c r="K26" s="187">
        <f>SUM(K22:K25)</f>
        <v>0</v>
      </c>
      <c r="L26" s="187">
        <f t="shared" ref="L26:O26" si="23">SUM(L22:L25)</f>
        <v>0</v>
      </c>
      <c r="M26" s="187">
        <f t="shared" si="23"/>
        <v>0</v>
      </c>
      <c r="N26" s="187">
        <f t="shared" si="23"/>
        <v>0</v>
      </c>
      <c r="O26" s="187">
        <f t="shared" si="23"/>
        <v>0</v>
      </c>
    </row>
    <row r="27" spans="2:15" x14ac:dyDescent="0.25">
      <c r="B27" s="188" t="s">
        <v>140</v>
      </c>
      <c r="C27" s="182"/>
      <c r="D27" s="189">
        <f>'Forecast Revenue - Costs'!D10</f>
        <v>400</v>
      </c>
      <c r="E27" s="189">
        <f>'Forecast Revenue - Costs'!E10</f>
        <v>400</v>
      </c>
      <c r="F27" s="189">
        <f>'Forecast Revenue - Costs'!F10</f>
        <v>400</v>
      </c>
      <c r="G27" s="189">
        <f>'Forecast Revenue - Costs'!G10</f>
        <v>400</v>
      </c>
      <c r="H27" s="189">
        <f>'Forecast Revenue - Costs'!H10</f>
        <v>400</v>
      </c>
      <c r="J27" s="182"/>
      <c r="K27" s="189"/>
      <c r="L27" s="189"/>
      <c r="M27" s="189"/>
      <c r="N27" s="189"/>
      <c r="O27" s="189"/>
    </row>
    <row r="28" spans="2:15" s="177" customFormat="1" x14ac:dyDescent="0.25">
      <c r="B28" s="174" t="s">
        <v>141</v>
      </c>
      <c r="C28" s="172"/>
      <c r="D28" s="173">
        <f>D26*D27</f>
        <v>71433.38528085548</v>
      </c>
      <c r="E28" s="173">
        <f t="shared" ref="E28:H28" si="24">E26*E27</f>
        <v>71433.38528085548</v>
      </c>
      <c r="F28" s="173">
        <f t="shared" si="24"/>
        <v>72219.152518944873</v>
      </c>
      <c r="G28" s="173">
        <f t="shared" si="24"/>
        <v>73889.725955013113</v>
      </c>
      <c r="H28" s="173">
        <f t="shared" si="24"/>
        <v>76385.172104000827</v>
      </c>
      <c r="J28" s="172"/>
      <c r="K28" s="173"/>
      <c r="L28" s="173"/>
      <c r="M28" s="173"/>
      <c r="N28" s="173"/>
      <c r="O28" s="173"/>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3"/>
  <sheetViews>
    <sheetView showGridLines="0" workbookViewId="0">
      <selection activeCell="R23" sqref="R23"/>
    </sheetView>
  </sheetViews>
  <sheetFormatPr defaultRowHeight="15" x14ac:dyDescent="0.25"/>
  <cols>
    <col min="1" max="1" width="3.28515625" customWidth="1"/>
    <col min="2" max="2" width="66.42578125" customWidth="1"/>
    <col min="3" max="3" width="43.85546875" customWidth="1"/>
    <col min="4" max="5" width="12.42578125" customWidth="1"/>
    <col min="6" max="6" width="11.85546875" customWidth="1"/>
    <col min="7" max="8" width="11.28515625" customWidth="1"/>
    <col min="9" max="9" width="12.7109375" customWidth="1"/>
  </cols>
  <sheetData>
    <row r="2" spans="2:9" x14ac:dyDescent="0.25">
      <c r="B2" s="26" t="s">
        <v>48</v>
      </c>
      <c r="C2" s="27"/>
      <c r="D2" s="27"/>
      <c r="E2" s="27"/>
      <c r="F2" s="27"/>
      <c r="G2" s="27"/>
      <c r="H2" s="27"/>
      <c r="I2" s="27"/>
    </row>
    <row r="3" spans="2:9" x14ac:dyDescent="0.25">
      <c r="B3" s="1"/>
      <c r="C3" s="1"/>
      <c r="D3" s="1"/>
      <c r="E3" s="1"/>
      <c r="F3" s="1"/>
      <c r="G3" s="1"/>
      <c r="H3" s="1"/>
      <c r="I3" s="1"/>
    </row>
    <row r="4" spans="2:9" x14ac:dyDescent="0.25">
      <c r="B4" s="3" t="s">
        <v>78</v>
      </c>
      <c r="C4" s="3" t="s">
        <v>3</v>
      </c>
      <c r="D4" s="52" t="s">
        <v>62</v>
      </c>
      <c r="E4" s="52" t="s">
        <v>63</v>
      </c>
      <c r="F4" s="52" t="s">
        <v>64</v>
      </c>
      <c r="G4" s="52" t="s">
        <v>80</v>
      </c>
      <c r="H4" s="83" t="s">
        <v>65</v>
      </c>
      <c r="I4" s="4" t="s">
        <v>1</v>
      </c>
    </row>
    <row r="5" spans="2:9" x14ac:dyDescent="0.25">
      <c r="B5" s="5" t="s">
        <v>90</v>
      </c>
      <c r="C5" s="6" t="str">
        <f>'AER Summary'!$C$3</f>
        <v>Connection / relocation process facilitation</v>
      </c>
      <c r="D5" s="29">
        <f>'Forecasts by year'!D15</f>
        <v>71433.38528085548</v>
      </c>
      <c r="E5" s="29">
        <f>'Forecasts by year'!E15</f>
        <v>71433.38528085548</v>
      </c>
      <c r="F5" s="29">
        <f>'Forecasts by year'!F15</f>
        <v>72219.152518944888</v>
      </c>
      <c r="G5" s="29">
        <f>'Forecasts by year'!G15</f>
        <v>73889.725955013113</v>
      </c>
      <c r="H5" s="29">
        <f>'Forecasts by year'!H15</f>
        <v>76385.172104000827</v>
      </c>
      <c r="I5" s="195">
        <f>SUM(D5:H5)</f>
        <v>365360.8211396698</v>
      </c>
    </row>
    <row r="6" spans="2:9" x14ac:dyDescent="0.25">
      <c r="B6" s="8" t="s">
        <v>1</v>
      </c>
      <c r="C6" s="9"/>
      <c r="D6" s="10">
        <f>SUM(D5:D5)</f>
        <v>71433.38528085548</v>
      </c>
      <c r="E6" s="10">
        <f>SUM(E5:E5)</f>
        <v>71433.38528085548</v>
      </c>
      <c r="F6" s="10">
        <f>SUM(F5:F5)</f>
        <v>72219.152518944888</v>
      </c>
      <c r="G6" s="10">
        <f>SUM(G5:G5)</f>
        <v>73889.725955013113</v>
      </c>
      <c r="H6" s="10">
        <f>SUM(H5:H5)</f>
        <v>76385.172104000827</v>
      </c>
      <c r="I6" s="10">
        <f>SUM(I5:I5)</f>
        <v>365360.8211396698</v>
      </c>
    </row>
    <row r="7" spans="2:9" x14ac:dyDescent="0.25">
      <c r="B7" s="1"/>
      <c r="C7" s="1"/>
      <c r="D7" s="1"/>
      <c r="E7" s="1"/>
      <c r="F7" s="1"/>
      <c r="G7" s="1"/>
      <c r="H7" s="1"/>
      <c r="I7" s="1"/>
    </row>
    <row r="8" spans="2:9" x14ac:dyDescent="0.25">
      <c r="B8" s="26" t="s">
        <v>26</v>
      </c>
      <c r="C8" s="27"/>
      <c r="D8" s="27"/>
      <c r="E8" s="27"/>
      <c r="F8" s="27"/>
      <c r="G8" s="27"/>
      <c r="H8" s="27"/>
      <c r="I8" s="27"/>
    </row>
    <row r="9" spans="2:9" x14ac:dyDescent="0.25">
      <c r="B9" s="3" t="s">
        <v>78</v>
      </c>
      <c r="C9" s="3" t="s">
        <v>3</v>
      </c>
      <c r="D9" s="52" t="s">
        <v>62</v>
      </c>
      <c r="E9" s="52" t="s">
        <v>63</v>
      </c>
      <c r="F9" s="52" t="s">
        <v>64</v>
      </c>
      <c r="G9" s="52" t="s">
        <v>80</v>
      </c>
      <c r="H9" s="83" t="s">
        <v>65</v>
      </c>
      <c r="I9" s="4" t="s">
        <v>1</v>
      </c>
    </row>
    <row r="10" spans="2:9" x14ac:dyDescent="0.25">
      <c r="B10" s="5" t="s">
        <v>90</v>
      </c>
      <c r="C10" s="11" t="s">
        <v>101</v>
      </c>
      <c r="D10" s="69">
        <v>400</v>
      </c>
      <c r="E10" s="69">
        <v>400</v>
      </c>
      <c r="F10" s="69">
        <v>400</v>
      </c>
      <c r="G10" s="69">
        <v>400</v>
      </c>
      <c r="H10" s="69">
        <v>400</v>
      </c>
      <c r="I10" s="196">
        <f>SUM(D10:H10)</f>
        <v>2000</v>
      </c>
    </row>
    <row r="11" spans="2:9" x14ac:dyDescent="0.25">
      <c r="B11" s="200" t="s">
        <v>1</v>
      </c>
      <c r="C11" s="2"/>
      <c r="D11" s="199">
        <f>SUM(D10:D10)</f>
        <v>400</v>
      </c>
      <c r="E11" s="197">
        <f>SUM(E10:E10)</f>
        <v>400</v>
      </c>
      <c r="F11" s="197">
        <f>SUM(F10:F10)</f>
        <v>400</v>
      </c>
      <c r="G11" s="197">
        <f>SUM(G10:G10)</f>
        <v>400</v>
      </c>
      <c r="H11" s="197">
        <f>SUM(H10:H10)</f>
        <v>400</v>
      </c>
      <c r="I11" s="198">
        <f t="shared" ref="I11" si="0">SUM(D11:H11)</f>
        <v>2000</v>
      </c>
    </row>
    <row r="12" spans="2:9" x14ac:dyDescent="0.25">
      <c r="B12" s="200" t="s">
        <v>16</v>
      </c>
      <c r="C12" s="2"/>
      <c r="D12" s="199">
        <v>2</v>
      </c>
      <c r="E12" s="199">
        <v>2</v>
      </c>
      <c r="F12" s="199">
        <v>2</v>
      </c>
      <c r="G12" s="199">
        <v>2</v>
      </c>
      <c r="H12" s="199">
        <v>2</v>
      </c>
      <c r="I12" s="198">
        <f>SUM(D12:H12)</f>
        <v>10</v>
      </c>
    </row>
    <row r="13" spans="2:9" x14ac:dyDescent="0.25">
      <c r="B13" s="1"/>
      <c r="C13" s="1"/>
      <c r="D13" s="13"/>
      <c r="E13" s="13"/>
      <c r="F13" s="13"/>
      <c r="G13" s="13"/>
      <c r="H13" s="13"/>
      <c r="I13" s="13"/>
    </row>
    <row r="14" spans="2:9" x14ac:dyDescent="0.25">
      <c r="B14" s="14" t="s">
        <v>6</v>
      </c>
      <c r="C14" s="1"/>
      <c r="D14" s="13"/>
      <c r="E14" s="13"/>
      <c r="F14" s="13"/>
      <c r="G14" s="13"/>
      <c r="H14" s="13"/>
      <c r="I14" s="13"/>
    </row>
    <row r="15" spans="2:9" x14ac:dyDescent="0.25">
      <c r="B15" s="251" t="s">
        <v>87</v>
      </c>
      <c r="C15" s="251"/>
      <c r="D15" s="251"/>
      <c r="E15" s="251"/>
      <c r="F15" s="251"/>
      <c r="G15" s="251"/>
      <c r="H15" s="251"/>
      <c r="I15" s="251"/>
    </row>
    <row r="16" spans="2:9" x14ac:dyDescent="0.25">
      <c r="B16" s="252"/>
      <c r="C16" s="252"/>
      <c r="D16" s="252"/>
      <c r="E16" s="252"/>
      <c r="F16" s="252"/>
      <c r="G16" s="252"/>
      <c r="H16" s="252"/>
      <c r="I16" s="252"/>
    </row>
    <row r="17" spans="2:9" x14ac:dyDescent="0.25">
      <c r="B17" s="1"/>
      <c r="C17" s="1"/>
      <c r="D17" s="13"/>
      <c r="E17" s="13"/>
      <c r="F17" s="13"/>
      <c r="G17" s="13"/>
      <c r="H17" s="13"/>
      <c r="I17" s="13"/>
    </row>
    <row r="18" spans="2:9" x14ac:dyDescent="0.25">
      <c r="B18" s="26" t="s">
        <v>27</v>
      </c>
      <c r="C18" s="27"/>
      <c r="D18" s="27"/>
      <c r="E18" s="27"/>
      <c r="F18" s="27"/>
      <c r="G18" s="27"/>
      <c r="H18" s="27"/>
      <c r="I18" s="27"/>
    </row>
    <row r="19" spans="2:9" x14ac:dyDescent="0.25">
      <c r="B19" s="15" t="s">
        <v>25</v>
      </c>
      <c r="C19" s="16"/>
      <c r="D19" s="16"/>
      <c r="E19" s="16"/>
      <c r="F19" s="16"/>
      <c r="G19" s="16"/>
      <c r="H19" s="16"/>
      <c r="I19" s="16"/>
    </row>
    <row r="20" spans="2:9" x14ac:dyDescent="0.25">
      <c r="B20" s="245" t="s">
        <v>92</v>
      </c>
      <c r="C20" s="245"/>
      <c r="D20" s="245"/>
      <c r="E20" s="245"/>
      <c r="F20" s="245"/>
      <c r="G20" s="245"/>
      <c r="H20" s="245"/>
      <c r="I20" s="245"/>
    </row>
    <row r="21" spans="2:9" x14ac:dyDescent="0.25">
      <c r="B21" s="246"/>
      <c r="C21" s="246"/>
      <c r="D21" s="246"/>
      <c r="E21" s="246"/>
      <c r="F21" s="246"/>
      <c r="G21" s="246"/>
      <c r="H21" s="246"/>
      <c r="I21" s="246"/>
    </row>
    <row r="22" spans="2:9" x14ac:dyDescent="0.25">
      <c r="B22" s="17"/>
      <c r="C22" s="18"/>
      <c r="D22" s="18"/>
      <c r="E22" s="18"/>
      <c r="F22" s="18"/>
      <c r="G22" s="18"/>
      <c r="H22" s="18"/>
      <c r="I22" s="18"/>
    </row>
    <row r="23" spans="2:9" x14ac:dyDescent="0.25">
      <c r="B23" s="1"/>
      <c r="C23" s="1"/>
      <c r="D23" s="1"/>
      <c r="E23" s="1"/>
      <c r="F23" s="1"/>
      <c r="G23" s="1"/>
      <c r="H23" s="1"/>
      <c r="I23" s="1"/>
    </row>
    <row r="24" spans="2:9" x14ac:dyDescent="0.25">
      <c r="B24" s="31" t="s">
        <v>47</v>
      </c>
      <c r="C24" s="32"/>
      <c r="D24" s="253" t="s">
        <v>144</v>
      </c>
      <c r="E24" s="253"/>
      <c r="F24" s="253"/>
      <c r="G24" s="253"/>
      <c r="H24" s="253"/>
      <c r="I24" s="32"/>
    </row>
    <row r="25" spans="2:9" ht="15.75" customHeight="1" x14ac:dyDescent="0.25">
      <c r="B25" s="2" t="s">
        <v>19</v>
      </c>
      <c r="C25" s="19" t="s">
        <v>3</v>
      </c>
      <c r="D25" s="52" t="s">
        <v>62</v>
      </c>
      <c r="E25" s="52" t="s">
        <v>63</v>
      </c>
      <c r="F25" s="52" t="s">
        <v>64</v>
      </c>
      <c r="G25" s="52" t="s">
        <v>80</v>
      </c>
      <c r="H25" s="83" t="s">
        <v>65</v>
      </c>
      <c r="I25" s="20" t="s">
        <v>1</v>
      </c>
    </row>
    <row r="26" spans="2:9" s="177" customFormat="1" x14ac:dyDescent="0.25">
      <c r="B26" s="190" t="s">
        <v>145</v>
      </c>
      <c r="C26" s="191"/>
      <c r="D26" s="81">
        <f>'Forecasts by year'!D8</f>
        <v>41304.239048058</v>
      </c>
      <c r="E26" s="81">
        <f>'Forecasts by year'!E8</f>
        <v>41304.239048058</v>
      </c>
      <c r="F26" s="81">
        <f>'Forecasts by year'!F8</f>
        <v>41758.585677586634</v>
      </c>
      <c r="G26" s="81">
        <f>'Forecasts by year'!G8</f>
        <v>42724.545281480561</v>
      </c>
      <c r="H26" s="81">
        <f>'Forecasts by year'!H8</f>
        <v>44167.463097346248</v>
      </c>
      <c r="I26" s="192">
        <f t="shared" ref="I26:I28" si="1">SUM(D26:H26)</f>
        <v>211259.07215252944</v>
      </c>
    </row>
    <row r="27" spans="2:9" s="177" customFormat="1" x14ac:dyDescent="0.25">
      <c r="B27" s="190" t="s">
        <v>146</v>
      </c>
      <c r="C27" s="180"/>
      <c r="D27" s="81">
        <f>'Forecasts by year'!D9</f>
        <v>0</v>
      </c>
      <c r="E27" s="81">
        <f>'Forecasts by year'!E9</f>
        <v>0</v>
      </c>
      <c r="F27" s="81">
        <f>'Forecasts by year'!F9</f>
        <v>0</v>
      </c>
      <c r="G27" s="81">
        <f>'Forecasts by year'!G9</f>
        <v>0</v>
      </c>
      <c r="H27" s="81">
        <f>'Forecasts by year'!H9</f>
        <v>0</v>
      </c>
      <c r="I27" s="192">
        <f t="shared" si="1"/>
        <v>0</v>
      </c>
    </row>
    <row r="28" spans="2:9" s="177" customFormat="1" x14ac:dyDescent="0.25">
      <c r="B28" s="190" t="s">
        <v>112</v>
      </c>
      <c r="C28" s="180"/>
      <c r="D28" s="81">
        <f>'Forecasts by year'!D10</f>
        <v>0</v>
      </c>
      <c r="E28" s="81">
        <f>'Forecasts by year'!E10</f>
        <v>0</v>
      </c>
      <c r="F28" s="81">
        <f>'Forecasts by year'!F10</f>
        <v>0</v>
      </c>
      <c r="G28" s="81">
        <f>'Forecasts by year'!G10</f>
        <v>0</v>
      </c>
      <c r="H28" s="81">
        <f>'Forecasts by year'!H10</f>
        <v>0</v>
      </c>
      <c r="I28" s="192">
        <f t="shared" si="1"/>
        <v>0</v>
      </c>
    </row>
    <row r="29" spans="2:9" s="177" customFormat="1" x14ac:dyDescent="0.25">
      <c r="B29" s="193" t="s">
        <v>147</v>
      </c>
      <c r="C29" s="180"/>
      <c r="D29" s="194">
        <f>'Forecasts by year'!D11</f>
        <v>41304.239048058</v>
      </c>
      <c r="E29" s="194">
        <f>'Forecasts by year'!E11</f>
        <v>41304.239048058</v>
      </c>
      <c r="F29" s="194">
        <f>'Forecasts by year'!F11</f>
        <v>41758.585677586634</v>
      </c>
      <c r="G29" s="194">
        <f>'Forecasts by year'!G11</f>
        <v>42724.545281480561</v>
      </c>
      <c r="H29" s="194">
        <f>'Forecasts by year'!H11</f>
        <v>44167.463097346248</v>
      </c>
      <c r="I29" s="192">
        <f>SUM(D29:H29)</f>
        <v>211259.07215252944</v>
      </c>
    </row>
    <row r="30" spans="2:9" x14ac:dyDescent="0.25">
      <c r="B30" s="7" t="s">
        <v>116</v>
      </c>
      <c r="C30" s="11"/>
      <c r="D30" s="81">
        <f>'Forecasts by year'!D12</f>
        <v>19244.744140939914</v>
      </c>
      <c r="E30" s="81">
        <f>'Forecasts by year'!E12</f>
        <v>19244.744140939914</v>
      </c>
      <c r="F30" s="81">
        <f>'Forecasts by year'!F12</f>
        <v>19456.436326490249</v>
      </c>
      <c r="G30" s="81">
        <f>'Forecasts by year'!G12</f>
        <v>19906.502611594624</v>
      </c>
      <c r="H30" s="81">
        <f>'Forecasts by year'!H12</f>
        <v>20578.79642023809</v>
      </c>
      <c r="I30" s="192">
        <f>SUM(D30:H30)</f>
        <v>98431.223640202807</v>
      </c>
    </row>
    <row r="31" spans="2:9" x14ac:dyDescent="0.25">
      <c r="B31" s="7" t="s">
        <v>117</v>
      </c>
      <c r="C31" s="6"/>
      <c r="D31" s="81">
        <f>'Forecasts by year'!D13</f>
        <v>6624.274113719247</v>
      </c>
      <c r="E31" s="81">
        <f>'Forecasts by year'!E13</f>
        <v>6624.274113719247</v>
      </c>
      <c r="F31" s="81">
        <f>'Forecasts by year'!F13</f>
        <v>6697.1411289701582</v>
      </c>
      <c r="G31" s="81">
        <f>'Forecasts by year'!G13</f>
        <v>6852.0593975654947</v>
      </c>
      <c r="H31" s="81">
        <f>'Forecasts by year'!H13</f>
        <v>7083.4710723996977</v>
      </c>
      <c r="I31" s="192">
        <f>SUM(D31:H31)</f>
        <v>33881.219826373846</v>
      </c>
    </row>
    <row r="32" spans="2:9" x14ac:dyDescent="0.25">
      <c r="B32" s="7" t="s">
        <v>135</v>
      </c>
      <c r="C32" s="6"/>
      <c r="D32" s="81">
        <f>'Forecasts by year'!D14</f>
        <v>4260.1279781383228</v>
      </c>
      <c r="E32" s="81">
        <f>'Forecasts by year'!E14</f>
        <v>4260.1279781383228</v>
      </c>
      <c r="F32" s="81">
        <f>'Forecasts by year'!F14</f>
        <v>4306.989385897843</v>
      </c>
      <c r="G32" s="81">
        <f>'Forecasts by year'!G14</f>
        <v>4406.6186643724322</v>
      </c>
      <c r="H32" s="81">
        <f>'Forecasts by year'!H14</f>
        <v>4555.4415140167876</v>
      </c>
      <c r="I32" s="192">
        <f>SUM(D32:H32)</f>
        <v>21789.30552056371</v>
      </c>
    </row>
    <row r="33" spans="2:9" x14ac:dyDescent="0.25">
      <c r="B33" s="21" t="s">
        <v>1</v>
      </c>
      <c r="C33" s="22"/>
      <c r="D33" s="23">
        <f>SUM(D29:D32)</f>
        <v>71433.38528085548</v>
      </c>
      <c r="E33" s="23">
        <f t="shared" ref="E33:H33" si="2">SUM(E29:E32)</f>
        <v>71433.38528085548</v>
      </c>
      <c r="F33" s="23">
        <f t="shared" si="2"/>
        <v>72219.152518944888</v>
      </c>
      <c r="G33" s="23">
        <f t="shared" si="2"/>
        <v>73889.725955013113</v>
      </c>
      <c r="H33" s="23">
        <f t="shared" si="2"/>
        <v>76385.172104000827</v>
      </c>
      <c r="I33" s="24">
        <f>SUM(I29:I32)</f>
        <v>365360.82113966986</v>
      </c>
    </row>
  </sheetData>
  <mergeCells count="3">
    <mergeCell ref="B15:I16"/>
    <mergeCell ref="B20:I21"/>
    <mergeCell ref="D24:H2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price</vt:lpstr>
      <vt:lpstr>Historical Revenue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2018-04-17T01:42:01Z</dcterms:modified>
</cp:coreProperties>
</file>