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5_Provision of Additional Data (NEW)\"/>
    </mc:Choice>
  </mc:AlternateContent>
  <xr:revisionPtr revIDLastSave="0" documentId="13_ncr:1_{0F1FA9EB-A65C-4F6B-BAFA-3359695604BA}"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Fee" sheetId="11" r:id="rId4"/>
    <sheet name="Historical Revenue" sheetId="13"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7" i="11"/>
  <c r="H7" i="11"/>
  <c r="E27" i="17" l="1"/>
  <c r="F27" i="17"/>
  <c r="G27" i="17"/>
  <c r="H27" i="17"/>
  <c r="D27" i="17"/>
  <c r="K21" i="17"/>
  <c r="K10" i="17" s="1"/>
  <c r="K20" i="17"/>
  <c r="L20" i="17" s="1"/>
  <c r="N5" i="17"/>
  <c r="K5" i="17"/>
  <c r="M1" i="17"/>
  <c r="O1" i="17"/>
  <c r="N1" i="17"/>
  <c r="L1" i="17"/>
  <c r="K1" i="17"/>
  <c r="G8" i="11"/>
  <c r="H8" i="11"/>
  <c r="C19" i="17" s="1"/>
  <c r="D19" i="17" s="1"/>
  <c r="I8" i="11"/>
  <c r="C21" i="17" s="1"/>
  <c r="D21" i="17" s="1"/>
  <c r="J8" i="11"/>
  <c r="K8" i="11"/>
  <c r="L8" i="11"/>
  <c r="M7" i="11"/>
  <c r="C20" i="17" l="1"/>
  <c r="D20" i="17" s="1"/>
  <c r="D9" i="17" s="1"/>
  <c r="D25" i="16" s="1"/>
  <c r="M8" i="11"/>
  <c r="C22" i="17" s="1"/>
  <c r="K9" i="17"/>
  <c r="M20" i="17"/>
  <c r="L9" i="17"/>
  <c r="E19" i="17"/>
  <c r="D8" i="17"/>
  <c r="D24" i="16" s="1"/>
  <c r="D22" i="17"/>
  <c r="E21" i="17"/>
  <c r="D10" i="17"/>
  <c r="D26" i="16" s="1"/>
  <c r="O5" i="17"/>
  <c r="L21" i="17"/>
  <c r="K19" i="17"/>
  <c r="M5" i="17"/>
  <c r="L5" i="17"/>
  <c r="I15" i="13"/>
  <c r="I16" i="13"/>
  <c r="I14" i="13"/>
  <c r="G17" i="13"/>
  <c r="H17" i="13"/>
  <c r="I7" i="13"/>
  <c r="I8" i="13"/>
  <c r="I9" i="13"/>
  <c r="I6" i="13"/>
  <c r="F10" i="13"/>
  <c r="G10" i="13"/>
  <c r="H10" i="13"/>
  <c r="I14" i="15"/>
  <c r="I13" i="15"/>
  <c r="G15" i="15"/>
  <c r="H15" i="15"/>
  <c r="I5" i="15"/>
  <c r="I6" i="15"/>
  <c r="I7" i="15"/>
  <c r="I8" i="15"/>
  <c r="I4" i="15"/>
  <c r="G9" i="15"/>
  <c r="H9" i="15"/>
  <c r="E20" i="17" l="1"/>
  <c r="F20" i="17" s="1"/>
  <c r="F21" i="17"/>
  <c r="E10" i="17"/>
  <c r="E26" i="16" s="1"/>
  <c r="D11" i="17"/>
  <c r="D27" i="16" s="1"/>
  <c r="C47" i="8" s="1"/>
  <c r="M9" i="17"/>
  <c r="N20" i="17"/>
  <c r="M21" i="17"/>
  <c r="L10" i="17"/>
  <c r="K22" i="17"/>
  <c r="K8" i="17"/>
  <c r="L19" i="17"/>
  <c r="F19" i="17"/>
  <c r="E8" i="17"/>
  <c r="E24" i="16" s="1"/>
  <c r="E22" i="17"/>
  <c r="E9" i="17" l="1"/>
  <c r="E25" i="16" s="1"/>
  <c r="G20" i="17"/>
  <c r="F9" i="17"/>
  <c r="F25" i="16" s="1"/>
  <c r="E11" i="17"/>
  <c r="E27" i="16" s="1"/>
  <c r="D47" i="8" s="1"/>
  <c r="L8" i="17"/>
  <c r="L22" i="17"/>
  <c r="M19" i="17"/>
  <c r="N21" i="17"/>
  <c r="M10" i="17"/>
  <c r="G21" i="17"/>
  <c r="F10" i="17"/>
  <c r="F26" i="16" s="1"/>
  <c r="F22" i="17"/>
  <c r="F8" i="17"/>
  <c r="F24" i="16" s="1"/>
  <c r="G19" i="17"/>
  <c r="K11" i="17"/>
  <c r="O20" i="17"/>
  <c r="O9" i="17" s="1"/>
  <c r="N9" i="17"/>
  <c r="I10" i="16"/>
  <c r="G11" i="16"/>
  <c r="F63" i="8" s="1"/>
  <c r="G22" i="17" l="1"/>
  <c r="H19" i="17"/>
  <c r="G8" i="17"/>
  <c r="G24" i="16" s="1"/>
  <c r="H21" i="17"/>
  <c r="H10" i="17" s="1"/>
  <c r="H26" i="16" s="1"/>
  <c r="G10" i="17"/>
  <c r="G26" i="16" s="1"/>
  <c r="N19" i="17"/>
  <c r="M8" i="17"/>
  <c r="M22" i="17"/>
  <c r="L11" i="17"/>
  <c r="F11" i="17"/>
  <c r="F27" i="16" s="1"/>
  <c r="E47" i="8" s="1"/>
  <c r="O21" i="17"/>
  <c r="O10" i="17" s="1"/>
  <c r="N10" i="17"/>
  <c r="G9" i="17"/>
  <c r="G25" i="16" s="1"/>
  <c r="H20" i="17"/>
  <c r="H9" i="17" s="1"/>
  <c r="H25" i="16" s="1"/>
  <c r="F7" i="11"/>
  <c r="I26" i="16" l="1"/>
  <c r="I25" i="16"/>
  <c r="M11" i="17"/>
  <c r="O19" i="17"/>
  <c r="N22" i="17"/>
  <c r="N8" i="17"/>
  <c r="H22" i="17"/>
  <c r="H8" i="17"/>
  <c r="H24" i="16" s="1"/>
  <c r="I24" i="16" s="1"/>
  <c r="G11" i="17"/>
  <c r="G27" i="16" s="1"/>
  <c r="F47" i="8" s="1"/>
  <c r="F8" i="11"/>
  <c r="H11" i="16"/>
  <c r="G63" i="8" s="1"/>
  <c r="H11" i="17" l="1"/>
  <c r="H27" i="16" s="1"/>
  <c r="N11" i="17"/>
  <c r="O22" i="17"/>
  <c r="O8" i="17"/>
  <c r="I27" i="16" l="1"/>
  <c r="G47" i="8"/>
  <c r="O11" i="17"/>
  <c r="F15" i="15"/>
  <c r="E15" i="15"/>
  <c r="D15" i="15"/>
  <c r="I15" i="15" l="1"/>
  <c r="E9" i="15"/>
  <c r="D9" i="15"/>
  <c r="F11" i="16"/>
  <c r="E11" i="16"/>
  <c r="D11" i="16"/>
  <c r="C63" i="8" s="1"/>
  <c r="C5" i="16"/>
  <c r="C10" i="16" s="1"/>
  <c r="F17" i="13"/>
  <c r="E17" i="13"/>
  <c r="D17" i="13"/>
  <c r="E10" i="13"/>
  <c r="D10" i="13"/>
  <c r="D63" i="8" l="1"/>
  <c r="E63" i="8"/>
  <c r="I11" i="16"/>
  <c r="I10" i="13"/>
  <c r="I17" i="13"/>
  <c r="F9" i="15"/>
  <c r="I9" i="15" l="1"/>
  <c r="H47" i="8" l="1"/>
  <c r="D3" i="9"/>
  <c r="H63" i="8" l="1"/>
  <c r="H4" i="17" l="1"/>
  <c r="D4" i="17"/>
  <c r="G4" i="17"/>
  <c r="O7" i="11"/>
  <c r="O8" i="11" s="1"/>
  <c r="C24" i="17" s="1"/>
  <c r="F4" i="17"/>
  <c r="E4" i="17"/>
  <c r="L4" i="17" l="1"/>
  <c r="L24" i="17" s="1"/>
  <c r="L13" i="17" s="1"/>
  <c r="E24" i="17"/>
  <c r="E13" i="17" s="1"/>
  <c r="E29" i="16" s="1"/>
  <c r="K4" i="17"/>
  <c r="K24" i="17" s="1"/>
  <c r="K13" i="17" s="1"/>
  <c r="D24" i="17"/>
  <c r="D13" i="17" s="1"/>
  <c r="D29" i="16" s="1"/>
  <c r="N4" i="17"/>
  <c r="N24" i="17" s="1"/>
  <c r="N13" i="17" s="1"/>
  <c r="G24" i="17"/>
  <c r="G13" i="17" s="1"/>
  <c r="G29" i="16" s="1"/>
  <c r="M4" i="17"/>
  <c r="M24" i="17" s="1"/>
  <c r="M13" i="17" s="1"/>
  <c r="F24" i="17"/>
  <c r="F13" i="17" s="1"/>
  <c r="F29" i="16" s="1"/>
  <c r="O4" i="17"/>
  <c r="O24" i="17" s="1"/>
  <c r="O13" i="17" s="1"/>
  <c r="H24" i="17"/>
  <c r="H13" i="17" s="1"/>
  <c r="H29" i="16" s="1"/>
  <c r="I29" i="16" l="1"/>
  <c r="E3" i="17" l="1"/>
  <c r="H3" i="17"/>
  <c r="D3" i="17"/>
  <c r="G3" i="17"/>
  <c r="N7" i="11"/>
  <c r="F3" i="17"/>
  <c r="D23" i="17" l="1"/>
  <c r="K3" i="17"/>
  <c r="K23" i="17" s="1"/>
  <c r="F23" i="17"/>
  <c r="M3" i="17"/>
  <c r="M23" i="17" s="1"/>
  <c r="N3" i="17"/>
  <c r="N23" i="17" s="1"/>
  <c r="G23" i="17"/>
  <c r="O3" i="17"/>
  <c r="O23" i="17" s="1"/>
  <c r="H23" i="17"/>
  <c r="P7" i="11"/>
  <c r="P8" i="11" s="1"/>
  <c r="C25" i="17" s="1"/>
  <c r="N8" i="11"/>
  <c r="C23" i="17" s="1"/>
  <c r="E23" i="17"/>
  <c r="L3" i="17"/>
  <c r="L23" i="17" s="1"/>
  <c r="Q7" i="11" l="1"/>
  <c r="Q8" i="11" s="1"/>
  <c r="H25" i="17"/>
  <c r="H14" i="17" s="1"/>
  <c r="H30" i="16" s="1"/>
  <c r="H12" i="17"/>
  <c r="H28" i="16" s="1"/>
  <c r="D7" i="8"/>
  <c r="C26" i="17"/>
  <c r="F12" i="17"/>
  <c r="F28" i="16" s="1"/>
  <c r="F25" i="17"/>
  <c r="F14" i="17" s="1"/>
  <c r="F30" i="16" s="1"/>
  <c r="G25" i="17"/>
  <c r="G14" i="17" s="1"/>
  <c r="G30" i="16" s="1"/>
  <c r="G12" i="17"/>
  <c r="G28" i="16" s="1"/>
  <c r="K12" i="17"/>
  <c r="K25" i="17"/>
  <c r="K14" i="17" s="1"/>
  <c r="K26" i="17"/>
  <c r="E25" i="17"/>
  <c r="E14" i="17" s="1"/>
  <c r="E30" i="16" s="1"/>
  <c r="E12" i="17"/>
  <c r="E28" i="16" s="1"/>
  <c r="M25" i="17"/>
  <c r="M14" i="17" s="1"/>
  <c r="M12" i="17"/>
  <c r="O12" i="17"/>
  <c r="O25" i="17"/>
  <c r="O14" i="17" s="1"/>
  <c r="L12" i="17"/>
  <c r="L25" i="17"/>
  <c r="L14" i="17" s="1"/>
  <c r="N25" i="17"/>
  <c r="N14" i="17" s="1"/>
  <c r="N12" i="17"/>
  <c r="D25" i="17"/>
  <c r="D14" i="17" s="1"/>
  <c r="D30" i="16" s="1"/>
  <c r="D12" i="17"/>
  <c r="D28" i="16" s="1"/>
  <c r="L26" i="17" l="1"/>
  <c r="O26" i="17"/>
  <c r="O28" i="17" s="1"/>
  <c r="H26" i="17"/>
  <c r="H28" i="17" s="1"/>
  <c r="H5" i="16" s="1"/>
  <c r="H6" i="16" s="1"/>
  <c r="G26" i="17"/>
  <c r="C49" i="8"/>
  <c r="D31" i="16"/>
  <c r="I28" i="16"/>
  <c r="I30" i="16"/>
  <c r="K15" i="17"/>
  <c r="K28" i="17"/>
  <c r="K16" i="17" s="1"/>
  <c r="E49" i="8"/>
  <c r="E51" i="8" s="1"/>
  <c r="F31" i="16"/>
  <c r="D26" i="17"/>
  <c r="M26" i="17"/>
  <c r="D49" i="8"/>
  <c r="D51" i="8" s="1"/>
  <c r="E31" i="16"/>
  <c r="F26" i="17"/>
  <c r="G15" i="17"/>
  <c r="G28" i="17"/>
  <c r="L28" i="17"/>
  <c r="L15" i="17"/>
  <c r="G31" i="16"/>
  <c r="F49" i="8"/>
  <c r="F51" i="8" s="1"/>
  <c r="H31" i="16"/>
  <c r="G49" i="8"/>
  <c r="G51" i="8" s="1"/>
  <c r="N26" i="17"/>
  <c r="E26" i="17"/>
  <c r="O15" i="17" l="1"/>
  <c r="I31" i="16"/>
  <c r="H15" i="17"/>
  <c r="H16" i="17"/>
  <c r="L16" i="17"/>
  <c r="M28" i="17"/>
  <c r="M15" i="17"/>
  <c r="E28" i="17"/>
  <c r="E15" i="17"/>
  <c r="F15" i="17"/>
  <c r="F28" i="17"/>
  <c r="D15" i="17"/>
  <c r="D28" i="17"/>
  <c r="N28" i="17"/>
  <c r="N15" i="17"/>
  <c r="G5" i="16"/>
  <c r="G6" i="16" s="1"/>
  <c r="G16" i="17"/>
  <c r="O16" i="17"/>
  <c r="C51" i="8"/>
  <c r="H49" i="8"/>
  <c r="H51" i="8" s="1"/>
  <c r="N16" i="17" l="1"/>
  <c r="E5" i="16"/>
  <c r="E6" i="16" s="1"/>
  <c r="E16" i="17"/>
  <c r="F5" i="16"/>
  <c r="F6" i="16" s="1"/>
  <c r="F16" i="17"/>
  <c r="D16" i="17"/>
  <c r="D5" i="16"/>
  <c r="M16" i="17"/>
  <c r="I5" i="16" l="1"/>
  <c r="I6" i="16" s="1"/>
  <c r="D6" i="16"/>
</calcChain>
</file>

<file path=xl/sharedStrings.xml><?xml version="1.0" encoding="utf-8"?>
<sst xmlns="http://schemas.openxmlformats.org/spreadsheetml/2006/main" count="218" uniqueCount="132">
  <si>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</si>
  <si>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</si>
  <si>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</si>
  <si>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</si>
  <si>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</si>
  <si>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</si>
  <si>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</si>
  <si>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</si>
  <si>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</si>
  <si>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</si>
  <si>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</si>
  <si>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</si>
  <si>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</si>
  <si>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</si>
  <si>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</si>
  <si>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</si>
  <si>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</si>
  <si>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</si>
  <si>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</si>
  <si>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</si>
  <si>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</si>
  <si>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</si>
  <si>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</si>
  <si>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</si>
  <si>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</si>
  <si>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</si>
  <si>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</si>
  <si>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</si>
  <si>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</si>
  <si>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</si>
  <si>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</si>
  <si>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</si>
  <si>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</si>
  <si>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</si>
  <si>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</si>
  <si>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</si>
  <si>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</si>
  <si>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</si>
  <si>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</si>
  <si>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</si>
  <si>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</si>
  <si>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</si>
  <si>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</si>
  <si>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</si>
  <si>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</si>
  <si>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</si>
  <si>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</si>
  <si>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</si>
  <si>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</si>
  <si>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</si>
  <si>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</si>
  <si>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</si>
  <si>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</si>
  <si>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</si>
  <si>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</si>
  <si>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</si>
  <si>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</si>
  <si>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</si>
  <si>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</si>
  <si>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</si>
  <si>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</si>
  <si>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</si>
  <si>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</si>
  <si>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Provision of Additional Data</t>
  </si>
  <si>
    <t>Provision of Additional Data  (fixed fee)</t>
  </si>
  <si>
    <t>R1a</t>
  </si>
  <si>
    <t>Provision of Metering Consumption Data (NEW)</t>
  </si>
  <si>
    <t xml:space="preserve"> - </t>
  </si>
  <si>
    <t>Bottom Up Estimation</t>
  </si>
  <si>
    <t>Provision of data</t>
  </si>
  <si>
    <t>New Service</t>
  </si>
  <si>
    <t xml:space="preserve">Existing Service Description (2014 - 19) </t>
  </si>
  <si>
    <r>
      <t xml:space="preserve">
</t>
    </r>
    <r>
      <rPr>
        <sz val="10"/>
        <color rgb="FFFF0000"/>
        <rFont val="Arial"/>
        <family val="2"/>
      </rPr>
      <t>New Service</t>
    </r>
  </si>
  <si>
    <t>Customer Requested Provision of Additional Metering / Consumption Data
Customer requested provision of data in excess of requirements under rule 28 of the National Electricity Retail Rules (two requests per annum are permitted under this rule).</t>
  </si>
  <si>
    <t>Alternative Control  Service - Bottom Up Estimation</t>
  </si>
  <si>
    <t>Projected Volumes for FY2019-24 Regulatory Period</t>
  </si>
  <si>
    <t>Field Officer</t>
  </si>
  <si>
    <t>Operating Costs (on IO's, work orders, cost objects, cost centres)</t>
  </si>
  <si>
    <t>Project Code</t>
  </si>
  <si>
    <t>FY22/23</t>
  </si>
  <si>
    <t xml:space="preserve">Operating Costs - </t>
  </si>
  <si>
    <t>Estimated have been provided on the work effort that will be required to complete each service.</t>
  </si>
  <si>
    <t>New Service - Provision of Metering Consumption Data</t>
  </si>
  <si>
    <t>New Service. No historical revenue available.</t>
  </si>
  <si>
    <t>New Service. No historical operating costs available.</t>
  </si>
  <si>
    <t>FY17/18</t>
  </si>
  <si>
    <t>FY18/19</t>
  </si>
  <si>
    <r>
      <t xml:space="preserve">
</t>
    </r>
    <r>
      <rPr>
        <b/>
        <sz val="10"/>
        <color theme="1"/>
        <rFont val="Arial"/>
        <family val="2"/>
      </rPr>
      <t>Provision of Metering Consumption Data</t>
    </r>
    <r>
      <rPr>
        <sz val="10"/>
        <color theme="1"/>
        <rFont val="Arial"/>
        <family val="2"/>
      </rPr>
      <t xml:space="preserve">
At the request for metering or consumption data by a customer or authorised agent working on behalf of the customer.
Service is to provide metering or consumption data in excess to that provided as regulatory required. </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</si>
  <si>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</si>
  <si>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</si>
  <si>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</si>
  <si>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</si>
  <si>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</si>
  <si>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</si>
  <si>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</si>
  <si>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</si>
  <si>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</si>
  <si>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</si>
  <si>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</si>
  <si>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</si>
  <si>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</si>
  <si>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</si>
  <si>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</si>
  <si>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</si>
  <si>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</si>
  <si>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</si>
  <si>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</si>
  <si>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</si>
  <si>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</si>
  <si>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</si>
  <si>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</si>
  <si>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</si>
  <si>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</si>
  <si>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</si>
  <si>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</si>
  <si>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</si>
  <si>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</si>
  <si>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</si>
  <si>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</si>
  <si>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</si>
  <si>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</si>
  <si>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</si>
  <si>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</si>
  <si>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</si>
  <si>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</si>
  <si>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</si>
  <si>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</si>
  <si>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</si>
  <si>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</si>
  <si>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5.1 Provision of Additional Data</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</si>
  <si>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</si>
  <si>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Works Management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</si>
</sst>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8"/>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40">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8" fillId="8" borderId="12" xfId="0" applyFont="1" applyFill="1" applyBorder="1"/>
    <xf numFmtId="0" fontId="7" fillId="11" borderId="8"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5" fillId="8" borderId="0" xfId="0" applyFont="1" applyFill="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4"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9" fillId="10" borderId="4" xfId="0" applyFont="1" applyFill="1" applyBorder="1" applyAlignment="1">
      <alignment horizontal="left"/>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5" borderId="7" xfId="0" applyFont="1" applyFill="1" applyBorder="1" applyAlignment="1">
      <alignment horizontal="left"/>
    </xf>
    <xf numFmtId="0" fontId="17" fillId="5" borderId="7" xfId="0" applyFont="1" applyFill="1" applyBorder="1" applyAlignment="1">
      <alignment horizontal="center"/>
    </xf>
    <xf numFmtId="0" fontId="17" fillId="5" borderId="8" xfId="0" applyFont="1" applyFill="1" applyBorder="1" applyAlignment="1">
      <alignment horizontal="right"/>
    </xf>
    <xf numFmtId="0" fontId="18" fillId="4" borderId="4" xfId="0" applyFont="1" applyFill="1" applyBorder="1" applyAlignment="1">
      <alignment horizontal="left"/>
    </xf>
    <xf numFmtId="0" fontId="16" fillId="4" borderId="4" xfId="0" applyFont="1" applyFill="1" applyBorder="1"/>
    <xf numFmtId="168" fontId="16" fillId="10" borderId="4" xfId="2" applyNumberFormat="1" applyFont="1" applyFill="1" applyBorder="1"/>
    <xf numFmtId="0" fontId="17" fillId="5" borderId="8" xfId="0" applyFont="1" applyFill="1" applyBorder="1"/>
    <xf numFmtId="0" fontId="17" fillId="5" borderId="0" xfId="0" applyFont="1" applyFill="1" applyBorder="1"/>
    <xf numFmtId="168" fontId="17" fillId="5" borderId="8" xfId="2" applyNumberFormat="1" applyFont="1" applyFill="1" applyBorder="1"/>
    <xf numFmtId="0" fontId="16" fillId="4" borderId="5" xfId="0" applyFont="1" applyFill="1" applyBorder="1"/>
    <xf numFmtId="3" fontId="16" fillId="10" borderId="4" xfId="0" applyNumberFormat="1"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7" fillId="11" borderId="8" xfId="0" applyFont="1" applyFill="1" applyBorder="1" applyAlignment="1">
      <alignment horizontal="center"/>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9" xfId="0" applyFont="1" applyFill="1" applyBorder="1"/>
    <xf numFmtId="0" fontId="23" fillId="2" borderId="1" xfId="0" applyFont="1" applyFill="1" applyBorder="1" applyAlignment="1">
      <alignment horizontal="center"/>
    </xf>
    <xf numFmtId="0" fontId="26" fillId="7" borderId="0" xfId="0" applyFont="1" applyFill="1" applyBorder="1" applyAlignment="1">
      <alignment horizontal="center" vertical="center" wrapText="1"/>
    </xf>
    <xf numFmtId="0" fontId="23" fillId="9" borderId="1" xfId="0" applyFont="1" applyFill="1" applyBorder="1" applyAlignment="1">
      <alignment horizontal="center"/>
    </xf>
    <xf numFmtId="0" fontId="27" fillId="7" borderId="0" xfId="0" applyFont="1" applyFill="1" applyBorder="1" applyAlignment="1">
      <alignment horizontal="center" vertical="center"/>
    </xf>
    <xf numFmtId="0" fontId="24" fillId="9" borderId="9" xfId="0" applyFont="1" applyFill="1" applyBorder="1" applyAlignment="1">
      <alignment horizontal="left" vertical="center"/>
    </xf>
    <xf numFmtId="170" fontId="23" fillId="7" borderId="5" xfId="0" applyNumberFormat="1" applyFont="1" applyFill="1" applyBorder="1" applyAlignment="1">
      <alignment horizontal="center"/>
    </xf>
    <xf numFmtId="170" fontId="23" fillId="7" borderId="10" xfId="0" applyNumberFormat="1" applyFont="1" applyFill="1" applyBorder="1" applyAlignment="1">
      <alignment horizontal="center"/>
    </xf>
    <xf numFmtId="0" fontId="23" fillId="7" borderId="0" xfId="0" applyFont="1" applyFill="1" applyBorder="1" applyAlignment="1">
      <alignment horizontal="center" vertical="center"/>
    </xf>
    <xf numFmtId="170" fontId="23" fillId="7" borderId="3" xfId="0" applyNumberFormat="1" applyFont="1" applyFill="1" applyBorder="1" applyAlignment="1">
      <alignment horizontal="center"/>
    </xf>
    <xf numFmtId="170" fontId="23" fillId="3" borderId="2" xfId="0" applyNumberFormat="1" applyFont="1" applyFill="1" applyBorder="1" applyAlignment="1">
      <alignment horizontal="center"/>
    </xf>
    <xf numFmtId="0" fontId="24" fillId="9" borderId="8" xfId="0" applyFont="1" applyFill="1" applyBorder="1" applyAlignment="1">
      <alignment horizontal="left" vertical="center"/>
    </xf>
    <xf numFmtId="0" fontId="25" fillId="7" borderId="0" xfId="0" applyFont="1" applyFill="1" applyBorder="1" applyAlignment="1">
      <alignment horizontal="left"/>
    </xf>
    <xf numFmtId="0" fontId="21" fillId="8" borderId="5" xfId="0" applyFont="1" applyFill="1" applyBorder="1"/>
    <xf numFmtId="0" fontId="22" fillId="8" borderId="2" xfId="0" applyFont="1" applyFill="1" applyBorder="1"/>
    <xf numFmtId="0" fontId="22" fillId="8" borderId="3"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wrapText="1"/>
    </xf>
    <xf numFmtId="0" fontId="23" fillId="7" borderId="0" xfId="0" applyFont="1" applyFill="1" applyBorder="1" applyAlignment="1">
      <alignment horizontal="left"/>
    </xf>
    <xf numFmtId="0" fontId="23" fillId="0" borderId="0" xfId="0" applyFont="1" applyAlignment="1">
      <alignment horizontal="left"/>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8" fontId="28" fillId="0" borderId="0" xfId="2" applyNumberFormat="1" applyFont="1"/>
    <xf numFmtId="168" fontId="24" fillId="2" borderId="7" xfId="2" applyNumberFormat="1" applyFont="1" applyFill="1" applyBorder="1"/>
    <xf numFmtId="10" fontId="23" fillId="0" borderId="0" xfId="1" applyNumberFormat="1" applyFont="1"/>
    <xf numFmtId="10" fontId="23" fillId="0" borderId="0" xfId="0" applyNumberFormat="1" applyFont="1"/>
    <xf numFmtId="171"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9" fontId="28" fillId="0" borderId="0" xfId="3" applyNumberFormat="1" applyFont="1" applyAlignment="1"/>
    <xf numFmtId="172" fontId="24" fillId="2" borderId="7" xfId="2" applyNumberFormat="1" applyFont="1" applyFill="1" applyBorder="1" applyAlignment="1"/>
    <xf numFmtId="169" fontId="30" fillId="0" borderId="0" xfId="3" applyNumberFormat="1" applyFont="1" applyAlignment="1">
      <alignment horizontal="right"/>
    </xf>
    <xf numFmtId="169" fontId="30" fillId="0" borderId="0" xfId="3" applyNumberFormat="1" applyFont="1" applyAlignment="1">
      <alignment horizontal="center" vertical="center"/>
    </xf>
    <xf numFmtId="0" fontId="31" fillId="9" borderId="5" xfId="0" applyFont="1" applyFill="1" applyBorder="1" applyAlignment="1">
      <alignment horizontal="center" vertical="center"/>
    </xf>
    <xf numFmtId="0" fontId="7" fillId="9" borderId="4" xfId="0" applyFont="1" applyFill="1" applyBorder="1" applyAlignment="1">
      <alignment horizontal="left" vertical="center"/>
    </xf>
    <xf numFmtId="0" fontId="7" fillId="2" borderId="6" xfId="0" applyFont="1" applyFill="1" applyBorder="1"/>
    <xf numFmtId="168"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70" fontId="7" fillId="9" borderId="2" xfId="0" applyNumberFormat="1" applyFont="1" applyFill="1" applyBorder="1" applyAlignment="1"/>
    <xf numFmtId="170" fontId="7" fillId="9" borderId="3" xfId="0" applyNumberFormat="1" applyFont="1" applyFill="1" applyBorder="1" applyAlignment="1">
      <alignment horizontal="left"/>
    </xf>
    <xf numFmtId="0" fontId="4" fillId="10" borderId="13" xfId="0" applyFont="1" applyFill="1" applyBorder="1"/>
    <xf numFmtId="0" fontId="4" fillId="10" borderId="13" xfId="0" applyFont="1" applyFill="1" applyBorder="1" applyAlignment="1">
      <alignment horizontal="center"/>
    </xf>
    <xf numFmtId="4" fontId="4" fillId="10" borderId="6" xfId="0" applyNumberFormat="1" applyFont="1" applyFill="1" applyBorder="1" applyAlignment="1">
      <alignment horizontal="center"/>
    </xf>
    <xf numFmtId="4" fontId="4" fillId="10" borderId="8" xfId="0" applyNumberFormat="1" applyFont="1" applyFill="1" applyBorder="1" applyAlignment="1">
      <alignment horizontal="center"/>
    </xf>
    <xf numFmtId="4" fontId="4" fillId="10" borderId="8" xfId="3" applyNumberFormat="1" applyFont="1" applyFill="1" applyBorder="1" applyAlignment="1">
      <alignment horizontal="center"/>
    </xf>
    <xf numFmtId="3" fontId="4" fillId="10" borderId="13" xfId="3" applyNumberFormat="1" applyFont="1" applyFill="1" applyBorder="1" applyAlignment="1">
      <alignment horizontal="center"/>
    </xf>
    <xf numFmtId="2" fontId="4" fillId="10" borderId="13" xfId="3" applyNumberFormat="1" applyFont="1" applyFill="1" applyBorder="1" applyAlignment="1">
      <alignment horizontal="center"/>
    </xf>
    <xf numFmtId="170" fontId="7" fillId="9" borderId="5" xfId="0" applyNumberFormat="1" applyFont="1" applyFill="1" applyBorder="1" applyAlignment="1"/>
    <xf numFmtId="168" fontId="19" fillId="11" borderId="5" xfId="2" applyNumberFormat="1" applyFont="1" applyFill="1" applyBorder="1"/>
    <xf numFmtId="3" fontId="19" fillId="11" borderId="5" xfId="0" applyNumberFormat="1" applyFont="1" applyFill="1" applyBorder="1"/>
    <xf numFmtId="0" fontId="5" fillId="8" borderId="12" xfId="0" applyFont="1" applyFill="1" applyBorder="1"/>
    <xf numFmtId="0" fontId="32" fillId="0" borderId="0" xfId="0" applyFont="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0" fontId="7" fillId="5" borderId="1" xfId="0" applyFont="1" applyFill="1" applyBorder="1"/>
    <xf numFmtId="10" fontId="0" fillId="0" borderId="0" xfId="1" applyNumberFormat="1" applyFont="1"/>
    <xf numFmtId="10" fontId="0" fillId="0" borderId="0" xfId="0" applyNumberFormat="1"/>
    <xf numFmtId="0" fontId="33"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3" fontId="6" fillId="5" borderId="4" xfId="3" applyNumberFormat="1" applyFont="1" applyFill="1" applyBorder="1"/>
    <xf numFmtId="0" fontId="7" fillId="0" borderId="8" xfId="0" applyFont="1" applyFill="1" applyBorder="1"/>
    <xf numFmtId="0" fontId="34" fillId="4" borderId="5" xfId="0" applyFont="1" applyFill="1" applyBorder="1"/>
    <xf numFmtId="0" fontId="2" fillId="4" borderId="4" xfId="0" applyFont="1" applyFill="1" applyBorder="1" applyAlignment="1">
      <alignment horizontal="left"/>
    </xf>
    <xf numFmtId="167" fontId="35"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0" fontId="6" fillId="4" borderId="4" xfId="0" applyFont="1" applyFill="1" applyBorder="1" applyAlignment="1">
      <alignment horizontal="left"/>
    </xf>
    <xf numFmtId="167" fontId="36"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170" fontId="28" fillId="7" borderId="2" xfId="0" applyNumberFormat="1" applyFont="1" applyFill="1" applyBorder="1" applyAlignment="1">
      <alignment horizontal="left"/>
    </xf>
    <xf numFmtId="0" fontId="25" fillId="7" borderId="5" xfId="0" applyNumberFormat="1" applyFont="1" applyFill="1" applyBorder="1" applyAlignment="1">
      <alignment horizontal="left" wrapText="1"/>
    </xf>
    <xf numFmtId="0" fontId="25" fillId="7" borderId="2"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3"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3" fillId="7" borderId="1" xfId="0" applyFont="1" applyFill="1" applyBorder="1" applyAlignment="1">
      <alignment horizontal="left" wrapText="1"/>
    </xf>
    <xf numFmtId="0" fontId="29" fillId="7" borderId="0" xfId="0" quotePrefix="1"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20" fillId="4" borderId="1" xfId="0" applyFont="1" applyFill="1" applyBorder="1" applyAlignment="1">
      <alignment horizontal="left" vertical="top"/>
    </xf>
    <xf numFmtId="0" fontId="20" fillId="4" borderId="0" xfId="0" applyFont="1" applyFill="1" applyBorder="1" applyAlignment="1">
      <alignment horizontal="left" vertical="top"/>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5" fillId="8" borderId="12" xfId="0" applyFont="1" applyFill="1" applyBorder="1" applyAlignment="1">
      <alignment horizontal="center"/>
    </xf>
    <xf numFmtId="167" fontId="36" fillId="5" borderId="4" xfId="3" applyFont="1" applyFill="1" applyBorder="1"/>
    <xf numFmtId="0" fontId="1" fillId="4" borderId="5" xfId="0"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BFBFBF"/>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4"/>
  <sheetViews>
    <sheetView showGridLines="0" tabSelected="1" zoomScale="90" zoomScaleNormal="90" workbookViewId="0">
      <selection activeCell="H63" sqref="H63"/>
    </sheetView>
  </sheetViews>
  <sheetFormatPr defaultRowHeight="12.75" x14ac:dyDescent="0.2"/>
  <cols>
    <col min="1" max="1" width="2.42578125" style="94" customWidth="1"/>
    <col min="2" max="2" width="41.85546875" style="94" customWidth="1"/>
    <col min="3" max="3" width="17.28515625" style="94" customWidth="1"/>
    <col min="4" max="4" width="14.28515625" style="94" customWidth="1"/>
    <col min="5" max="5" width="13.85546875" style="94" customWidth="1"/>
    <col min="6" max="6" width="14" style="94" customWidth="1"/>
    <col min="7" max="7" width="12.85546875" style="94" customWidth="1"/>
    <col min="8" max="8" width="13.28515625" style="94" customWidth="1"/>
    <col min="9" max="9" width="11.5703125" style="94" customWidth="1"/>
    <col min="10" max="16384" width="9.140625" style="94"/>
  </cols>
  <sheetData>
    <row r="2" spans="2:19" x14ac:dyDescent="0.2">
      <c r="B2" s="92" t="s">
        <v>7</v>
      </c>
      <c r="C2" s="93"/>
      <c r="D2" s="93"/>
      <c r="E2" s="93"/>
      <c r="F2" s="93"/>
      <c r="G2" s="93"/>
      <c r="H2" s="93"/>
      <c r="O2" s="95"/>
      <c r="P2" s="95"/>
      <c r="Q2" s="95"/>
      <c r="R2" s="95"/>
      <c r="S2" s="95"/>
    </row>
    <row r="3" spans="2:19" ht="75.75" customHeight="1" x14ac:dyDescent="0.2">
      <c r="B3" s="96" t="s">
        <v>54</v>
      </c>
      <c r="C3" s="198" t="s">
        <v>66</v>
      </c>
      <c r="D3" s="199"/>
      <c r="E3" s="200"/>
      <c r="F3" s="200"/>
      <c r="G3" s="200"/>
      <c r="H3" s="200"/>
      <c r="M3" s="97"/>
      <c r="N3" s="97"/>
      <c r="O3" s="95"/>
      <c r="P3" s="95"/>
      <c r="Q3" s="95"/>
      <c r="R3" s="95"/>
      <c r="S3" s="95"/>
    </row>
    <row r="4" spans="2:19" ht="55.5" customHeight="1" x14ac:dyDescent="0.2">
      <c r="B4" s="98"/>
      <c r="C4" s="99"/>
      <c r="D4" s="99"/>
      <c r="E4" s="100"/>
      <c r="F4" s="100"/>
      <c r="G4" s="100"/>
      <c r="H4" s="100"/>
      <c r="M4" s="97"/>
      <c r="N4" s="97"/>
      <c r="O4" s="95"/>
      <c r="P4" s="95"/>
      <c r="Q4" s="95"/>
      <c r="R4" s="95"/>
      <c r="S4" s="95"/>
    </row>
    <row r="5" spans="2:19" x14ac:dyDescent="0.2">
      <c r="B5" s="96" t="s">
        <v>13</v>
      </c>
      <c r="C5" s="101"/>
      <c r="D5" s="140" t="s">
        <v>47</v>
      </c>
      <c r="E5" s="102"/>
      <c r="F5" s="102"/>
      <c r="G5" s="102"/>
      <c r="H5" s="102"/>
      <c r="M5" s="97"/>
      <c r="N5" s="97"/>
      <c r="O5" s="95"/>
      <c r="P5" s="95"/>
      <c r="Q5" s="95"/>
      <c r="R5" s="95"/>
      <c r="S5" s="95"/>
    </row>
    <row r="6" spans="2:19" x14ac:dyDescent="0.2">
      <c r="B6" s="103" t="s">
        <v>41</v>
      </c>
      <c r="C6" s="104"/>
      <c r="D6" s="105" t="s">
        <v>67</v>
      </c>
      <c r="E6" s="106"/>
      <c r="F6" s="106"/>
      <c r="G6" s="106"/>
      <c r="H6" s="106"/>
      <c r="M6" s="97"/>
      <c r="N6" s="97"/>
      <c r="O6" s="95"/>
      <c r="P6" s="95"/>
      <c r="Q6" s="95"/>
      <c r="R6" s="95"/>
      <c r="S6" s="95"/>
    </row>
    <row r="7" spans="2:19" x14ac:dyDescent="0.2">
      <c r="B7" s="141" t="s">
        <v>88</v>
      </c>
      <c r="C7" s="107"/>
      <c r="D7" s="108">
        <f>'Proposed Fee'!Q8</f>
        <v>31.882948875159833</v>
      </c>
      <c r="E7" s="106"/>
      <c r="F7" s="106"/>
      <c r="G7" s="106"/>
      <c r="H7" s="106"/>
      <c r="O7" s="95"/>
      <c r="P7" s="95"/>
      <c r="Q7" s="95"/>
      <c r="R7" s="95"/>
      <c r="S7" s="95"/>
    </row>
    <row r="8" spans="2:19" x14ac:dyDescent="0.2">
      <c r="B8" s="109" t="s">
        <v>48</v>
      </c>
      <c r="C8" s="197" t="s">
        <v>68</v>
      </c>
      <c r="D8" s="197"/>
      <c r="E8" s="110"/>
      <c r="F8" s="110"/>
      <c r="G8" s="110"/>
      <c r="H8" s="110"/>
      <c r="O8" s="95"/>
      <c r="P8" s="95"/>
      <c r="Q8" s="95"/>
      <c r="R8" s="95"/>
      <c r="S8" s="95"/>
    </row>
    <row r="9" spans="2:19" x14ac:dyDescent="0.2">
      <c r="B9" s="111" t="s">
        <v>5</v>
      </c>
      <c r="C9" s="112"/>
      <c r="D9" s="112"/>
      <c r="E9" s="112"/>
      <c r="F9" s="112"/>
      <c r="G9" s="112"/>
      <c r="H9" s="113"/>
      <c r="O9" s="95"/>
      <c r="P9" s="95"/>
      <c r="Q9" s="95"/>
      <c r="R9" s="95"/>
      <c r="S9" s="95"/>
    </row>
    <row r="10" spans="2:19" ht="99.75" customHeight="1" x14ac:dyDescent="0.2">
      <c r="B10" s="202" t="s">
        <v>87</v>
      </c>
      <c r="C10" s="202"/>
      <c r="D10" s="202"/>
      <c r="E10" s="202"/>
      <c r="F10" s="202"/>
      <c r="G10" s="202"/>
      <c r="H10" s="202"/>
      <c r="O10" s="95"/>
      <c r="P10" s="95"/>
      <c r="Q10" s="95"/>
      <c r="R10" s="95"/>
      <c r="S10" s="95"/>
    </row>
    <row r="11" spans="2:19" x14ac:dyDescent="0.2">
      <c r="B11" s="114"/>
      <c r="C11" s="114"/>
      <c r="D11" s="114"/>
      <c r="E11" s="114"/>
      <c r="F11" s="114"/>
      <c r="G11" s="114"/>
      <c r="H11" s="114"/>
      <c r="O11" s="95"/>
      <c r="P11" s="95"/>
      <c r="Q11" s="95"/>
      <c r="R11" s="95"/>
      <c r="S11" s="95"/>
    </row>
    <row r="12" spans="2:19" x14ac:dyDescent="0.2">
      <c r="O12" s="95"/>
      <c r="P12" s="95"/>
      <c r="Q12" s="95"/>
      <c r="R12" s="95"/>
      <c r="S12" s="95"/>
    </row>
    <row r="13" spans="2:19" x14ac:dyDescent="0.2">
      <c r="B13" s="115" t="s">
        <v>34</v>
      </c>
      <c r="C13" s="93"/>
      <c r="D13" s="93"/>
      <c r="E13" s="93"/>
      <c r="F13" s="93"/>
      <c r="G13" s="93"/>
      <c r="H13" s="93"/>
      <c r="O13" s="95"/>
      <c r="P13" s="95"/>
      <c r="Q13" s="95"/>
      <c r="R13" s="95"/>
      <c r="S13" s="95"/>
    </row>
    <row r="14" spans="2:19" x14ac:dyDescent="0.2">
      <c r="B14" s="201"/>
      <c r="C14" s="201"/>
      <c r="D14" s="201"/>
      <c r="E14" s="201"/>
      <c r="F14" s="201"/>
      <c r="G14" s="201"/>
      <c r="H14" s="201"/>
    </row>
    <row r="15" spans="2:19" ht="30" customHeight="1" x14ac:dyDescent="0.2">
      <c r="B15" s="203" t="s">
        <v>130</v>
      </c>
      <c r="C15" s="203"/>
      <c r="D15" s="203"/>
      <c r="E15" s="203"/>
      <c r="F15" s="203"/>
      <c r="G15" s="203"/>
      <c r="H15" s="203"/>
      <c r="I15" s="95"/>
    </row>
    <row r="16" spans="2:19" ht="30" customHeight="1" x14ac:dyDescent="0.2">
      <c r="B16" s="203"/>
      <c r="C16" s="203"/>
      <c r="D16" s="203"/>
      <c r="E16" s="203"/>
      <c r="F16" s="203"/>
      <c r="G16" s="203"/>
      <c r="H16" s="203"/>
    </row>
    <row r="17" spans="2:8" ht="30" customHeight="1" x14ac:dyDescent="0.2">
      <c r="B17" s="203"/>
      <c r="C17" s="203"/>
      <c r="D17" s="203"/>
      <c r="E17" s="203"/>
      <c r="F17" s="203"/>
      <c r="G17" s="203"/>
      <c r="H17" s="203"/>
    </row>
    <row r="18" spans="2:8" ht="15" customHeight="1" x14ac:dyDescent="0.2">
      <c r="B18" s="203"/>
      <c r="C18" s="203"/>
      <c r="D18" s="203"/>
      <c r="E18" s="203"/>
      <c r="F18" s="203"/>
      <c r="G18" s="203"/>
      <c r="H18" s="203"/>
    </row>
    <row r="19" spans="2:8" ht="15" customHeight="1" x14ac:dyDescent="0.2">
      <c r="B19" s="203"/>
      <c r="C19" s="203"/>
      <c r="D19" s="203"/>
      <c r="E19" s="203"/>
      <c r="F19" s="203"/>
      <c r="G19" s="203"/>
      <c r="H19" s="203"/>
    </row>
    <row r="20" spans="2:8" x14ac:dyDescent="0.2">
      <c r="B20" s="203"/>
      <c r="C20" s="203"/>
      <c r="D20" s="203"/>
      <c r="E20" s="203"/>
      <c r="F20" s="203"/>
      <c r="G20" s="203"/>
      <c r="H20" s="203"/>
    </row>
    <row r="21" spans="2:8" x14ac:dyDescent="0.2">
      <c r="B21" s="203"/>
      <c r="C21" s="203"/>
      <c r="D21" s="203"/>
      <c r="E21" s="203"/>
      <c r="F21" s="203"/>
      <c r="G21" s="203"/>
      <c r="H21" s="203"/>
    </row>
    <row r="22" spans="2:8" x14ac:dyDescent="0.2">
      <c r="B22" s="117"/>
      <c r="C22" s="117"/>
      <c r="D22" s="117"/>
      <c r="E22" s="117"/>
      <c r="F22" s="117"/>
      <c r="G22" s="117"/>
      <c r="H22" s="117"/>
    </row>
    <row r="23" spans="2:8" x14ac:dyDescent="0.2">
      <c r="B23" s="118"/>
      <c r="C23" s="118"/>
      <c r="D23" s="118"/>
      <c r="E23" s="118"/>
      <c r="F23" s="118"/>
      <c r="G23" s="118"/>
      <c r="H23" s="118"/>
    </row>
    <row r="24" spans="2:8" x14ac:dyDescent="0.2">
      <c r="B24" s="115" t="s">
        <v>42</v>
      </c>
      <c r="C24" s="93"/>
      <c r="D24" s="93"/>
      <c r="E24" s="93"/>
      <c r="F24" s="93"/>
      <c r="G24" s="93"/>
      <c r="H24" s="93"/>
    </row>
    <row r="25" spans="2:8" x14ac:dyDescent="0.2">
      <c r="B25" s="201"/>
      <c r="C25" s="201"/>
      <c r="D25" s="201"/>
      <c r="E25" s="201"/>
      <c r="F25" s="201"/>
      <c r="G25" s="201"/>
      <c r="H25" s="201"/>
    </row>
    <row r="26" spans="2:8" x14ac:dyDescent="0.2">
      <c r="B26" s="205" t="s">
        <v>70</v>
      </c>
      <c r="C26" s="206"/>
      <c r="D26" s="206"/>
      <c r="E26" s="206"/>
      <c r="F26" s="206"/>
      <c r="G26" s="206"/>
      <c r="H26" s="206"/>
    </row>
    <row r="27" spans="2:8" x14ac:dyDescent="0.2">
      <c r="B27" s="206"/>
      <c r="C27" s="206"/>
      <c r="D27" s="206"/>
      <c r="E27" s="206"/>
      <c r="F27" s="206"/>
      <c r="G27" s="206"/>
      <c r="H27" s="206"/>
    </row>
    <row r="28" spans="2:8" x14ac:dyDescent="0.2">
      <c r="B28" s="206"/>
      <c r="C28" s="207"/>
      <c r="D28" s="207"/>
      <c r="E28" s="207"/>
      <c r="F28" s="207"/>
      <c r="G28" s="207"/>
      <c r="H28" s="207"/>
    </row>
    <row r="29" spans="2:8" x14ac:dyDescent="0.2">
      <c r="B29" s="116"/>
      <c r="C29" s="116"/>
      <c r="D29" s="116"/>
      <c r="E29" s="116"/>
      <c r="F29" s="116"/>
      <c r="G29" s="116"/>
      <c r="H29" s="116"/>
    </row>
    <row r="30" spans="2:8" x14ac:dyDescent="0.2">
      <c r="B30" s="201"/>
      <c r="C30" s="201"/>
      <c r="D30" s="201"/>
      <c r="E30" s="201"/>
      <c r="F30" s="201"/>
      <c r="G30" s="201"/>
      <c r="H30" s="201"/>
    </row>
    <row r="31" spans="2:8" x14ac:dyDescent="0.2">
      <c r="B31" s="117"/>
      <c r="C31" s="117"/>
      <c r="D31" s="117"/>
      <c r="E31" s="117"/>
      <c r="F31" s="117"/>
      <c r="G31" s="117"/>
      <c r="H31" s="117"/>
    </row>
    <row r="32" spans="2:8" x14ac:dyDescent="0.2">
      <c r="B32" s="117"/>
      <c r="C32" s="117"/>
      <c r="D32" s="117"/>
      <c r="E32" s="117"/>
      <c r="F32" s="117"/>
      <c r="G32" s="117"/>
      <c r="H32" s="117"/>
    </row>
    <row r="33" spans="2:9" x14ac:dyDescent="0.2">
      <c r="B33" s="117"/>
      <c r="C33" s="117"/>
      <c r="D33" s="117"/>
      <c r="E33" s="117"/>
      <c r="F33" s="117"/>
      <c r="G33" s="117"/>
      <c r="H33" s="117"/>
    </row>
    <row r="34" spans="2:9" x14ac:dyDescent="0.2">
      <c r="B34" s="117"/>
      <c r="C34" s="117"/>
      <c r="D34" s="117"/>
      <c r="E34" s="117"/>
      <c r="F34" s="117"/>
      <c r="G34" s="117"/>
      <c r="H34" s="117"/>
    </row>
    <row r="35" spans="2:9" x14ac:dyDescent="0.2">
      <c r="B35" s="119"/>
      <c r="C35" s="119"/>
      <c r="D35" s="119"/>
      <c r="E35" s="119"/>
      <c r="F35" s="119"/>
      <c r="G35" s="119"/>
      <c r="H35" s="119"/>
      <c r="I35" s="95"/>
    </row>
    <row r="36" spans="2:9" x14ac:dyDescent="0.2">
      <c r="B36" s="115" t="s">
        <v>6</v>
      </c>
    </row>
    <row r="37" spans="2:9" x14ac:dyDescent="0.2">
      <c r="B37" s="120" t="s">
        <v>14</v>
      </c>
      <c r="C37" s="121" t="s">
        <v>29</v>
      </c>
      <c r="D37" s="121"/>
      <c r="E37" s="121"/>
      <c r="F37" s="121"/>
      <c r="G37" s="121"/>
      <c r="H37" s="121"/>
    </row>
    <row r="38" spans="2:9" x14ac:dyDescent="0.2">
      <c r="B38" s="122" t="s">
        <v>45</v>
      </c>
      <c r="C38" s="121" t="s">
        <v>51</v>
      </c>
      <c r="D38" s="121"/>
      <c r="E38" s="121"/>
      <c r="F38" s="121"/>
      <c r="G38" s="121"/>
      <c r="H38" s="121"/>
    </row>
    <row r="39" spans="2:9" x14ac:dyDescent="0.2">
      <c r="B39" s="122" t="s">
        <v>46</v>
      </c>
      <c r="C39" s="121" t="s">
        <v>52</v>
      </c>
      <c r="D39" s="121"/>
      <c r="E39" s="121"/>
      <c r="F39" s="121"/>
      <c r="G39" s="121"/>
      <c r="H39" s="121"/>
    </row>
    <row r="40" spans="2:9" x14ac:dyDescent="0.2">
      <c r="B40" s="122" t="s">
        <v>15</v>
      </c>
      <c r="C40" s="121" t="s">
        <v>30</v>
      </c>
      <c r="D40" s="121"/>
      <c r="E40" s="121"/>
      <c r="F40" s="121"/>
      <c r="G40" s="121"/>
      <c r="H40" s="121"/>
    </row>
    <row r="43" spans="2:9" x14ac:dyDescent="0.2">
      <c r="B43" s="115" t="s">
        <v>35</v>
      </c>
      <c r="C43" s="93"/>
      <c r="D43" s="93"/>
      <c r="E43" s="93"/>
      <c r="F43" s="93"/>
      <c r="G43" s="93"/>
      <c r="H43" s="93"/>
    </row>
    <row r="45" spans="2:9" x14ac:dyDescent="0.2">
      <c r="B45" s="123"/>
      <c r="C45" s="124" t="s">
        <v>36</v>
      </c>
      <c r="D45" s="124" t="s">
        <v>37</v>
      </c>
      <c r="E45" s="124" t="s">
        <v>38</v>
      </c>
      <c r="F45" s="124" t="s">
        <v>40</v>
      </c>
      <c r="G45" s="124" t="s">
        <v>39</v>
      </c>
      <c r="H45" s="125" t="s">
        <v>1</v>
      </c>
    </row>
    <row r="46" spans="2:9" x14ac:dyDescent="0.2">
      <c r="C46" s="126"/>
      <c r="D46" s="126"/>
      <c r="E46" s="126"/>
      <c r="F46" s="126"/>
      <c r="G46" s="126"/>
      <c r="H46" s="126"/>
    </row>
    <row r="47" spans="2:9" x14ac:dyDescent="0.2">
      <c r="B47" s="142" t="s">
        <v>89</v>
      </c>
      <c r="C47" s="127">
        <f>'Forecast Revenue - Costs'!D27</f>
        <v>368.70741508859999</v>
      </c>
      <c r="D47" s="127">
        <f>'Forecast Revenue - Costs'!E27</f>
        <v>276.53056131645002</v>
      </c>
      <c r="E47" s="127">
        <f>'Forecast Revenue - Costs'!F27</f>
        <v>186.38159832728729</v>
      </c>
      <c r="F47" s="127">
        <f>'Forecast Revenue - Costs'!G27</f>
        <v>95.346488729897047</v>
      </c>
      <c r="G47" s="127">
        <f>'Forecast Revenue - Costs'!H27</f>
        <v>39.426633984700743</v>
      </c>
      <c r="H47" s="127">
        <f>SUM(C47:G47)</f>
        <v>966.39269744693502</v>
      </c>
    </row>
    <row r="48" spans="2:9" x14ac:dyDescent="0.2">
      <c r="C48" s="128"/>
      <c r="D48" s="129"/>
      <c r="E48" s="128"/>
      <c r="F48" s="128"/>
      <c r="G48" s="128"/>
    </row>
    <row r="49" spans="2:9" x14ac:dyDescent="0.2">
      <c r="B49" s="142" t="s">
        <v>90</v>
      </c>
      <c r="C49" s="127">
        <f>SUM('Forecast Revenue - Costs'!D28:D30)</f>
        <v>268.95156241459665</v>
      </c>
      <c r="D49" s="127">
        <f>SUM('Forecast Revenue - Costs'!E28:E30)</f>
        <v>201.71367181094746</v>
      </c>
      <c r="E49" s="127">
        <f>SUM('Forecast Revenue - Costs'!F28:F30)</f>
        <v>135.9550148005786</v>
      </c>
      <c r="F49" s="127">
        <f>SUM('Forecast Revenue - Costs'!G28:G30)</f>
        <v>69.549963101472798</v>
      </c>
      <c r="G49" s="127">
        <f>SUM('Forecast Revenue - Costs'!H28:H30)</f>
        <v>28.759537717421832</v>
      </c>
      <c r="H49" s="127">
        <f>SUM(C49:G49)</f>
        <v>704.92974984501734</v>
      </c>
    </row>
    <row r="50" spans="2:9" x14ac:dyDescent="0.2">
      <c r="C50" s="128"/>
      <c r="D50" s="129"/>
      <c r="E50" s="128"/>
      <c r="F50" s="128"/>
      <c r="G50" s="128"/>
    </row>
    <row r="51" spans="2:9" x14ac:dyDescent="0.2">
      <c r="B51" s="142" t="s">
        <v>91</v>
      </c>
      <c r="C51" s="127">
        <f t="shared" ref="C51:H51" si="0">+C47+C49</f>
        <v>637.65897750319664</v>
      </c>
      <c r="D51" s="127">
        <f t="shared" si="0"/>
        <v>478.24423312739748</v>
      </c>
      <c r="E51" s="127">
        <f t="shared" si="0"/>
        <v>322.33661312786592</v>
      </c>
      <c r="F51" s="127">
        <f t="shared" si="0"/>
        <v>164.89645183136986</v>
      </c>
      <c r="G51" s="127">
        <f t="shared" si="0"/>
        <v>68.186171702122579</v>
      </c>
      <c r="H51" s="127">
        <f t="shared" si="0"/>
        <v>1671.3224472919524</v>
      </c>
    </row>
    <row r="52" spans="2:9" x14ac:dyDescent="0.2">
      <c r="C52" s="130"/>
      <c r="D52" s="130"/>
      <c r="E52" s="130"/>
      <c r="F52" s="130"/>
      <c r="G52" s="130"/>
    </row>
    <row r="53" spans="2:9" x14ac:dyDescent="0.2">
      <c r="B53" s="131" t="s">
        <v>6</v>
      </c>
    </row>
    <row r="54" spans="2:9" ht="14.25" customHeight="1" x14ac:dyDescent="0.2">
      <c r="B54" s="204"/>
      <c r="C54" s="204"/>
      <c r="D54" s="204"/>
      <c r="E54" s="204"/>
      <c r="F54" s="204"/>
      <c r="G54" s="204"/>
      <c r="H54" s="204"/>
    </row>
    <row r="55" spans="2:9" x14ac:dyDescent="0.2">
      <c r="B55" s="201"/>
      <c r="C55" s="201"/>
      <c r="D55" s="201"/>
      <c r="E55" s="201"/>
      <c r="F55" s="201"/>
      <c r="G55" s="201"/>
      <c r="H55" s="201"/>
      <c r="I55" s="95"/>
    </row>
    <row r="56" spans="2:9" ht="27.75" customHeight="1" x14ac:dyDescent="0.2">
      <c r="B56" s="201"/>
      <c r="C56" s="201"/>
      <c r="D56" s="201"/>
      <c r="E56" s="201"/>
      <c r="F56" s="201"/>
      <c r="G56" s="201"/>
      <c r="H56" s="201"/>
    </row>
    <row r="59" spans="2:9" x14ac:dyDescent="0.2">
      <c r="B59" s="115" t="s">
        <v>75</v>
      </c>
      <c r="C59" s="93"/>
      <c r="D59" s="93"/>
      <c r="E59" s="93"/>
      <c r="F59" s="93"/>
      <c r="G59" s="93"/>
      <c r="H59" s="93"/>
    </row>
    <row r="60" spans="2:9" x14ac:dyDescent="0.2">
      <c r="B60" s="132"/>
    </row>
    <row r="61" spans="2:9" x14ac:dyDescent="0.2">
      <c r="B61" s="133"/>
      <c r="C61" s="134" t="s">
        <v>36</v>
      </c>
      <c r="D61" s="134" t="s">
        <v>37</v>
      </c>
      <c r="E61" s="134" t="s">
        <v>38</v>
      </c>
      <c r="F61" s="134" t="s">
        <v>40</v>
      </c>
      <c r="G61" s="134" t="s">
        <v>39</v>
      </c>
      <c r="H61" s="135" t="s">
        <v>1</v>
      </c>
    </row>
    <row r="62" spans="2:9" x14ac:dyDescent="0.2">
      <c r="C62" s="136"/>
      <c r="D62" s="136"/>
      <c r="E62" s="136"/>
      <c r="F62" s="136"/>
      <c r="G62" s="136"/>
      <c r="H62" s="136"/>
    </row>
    <row r="63" spans="2:9" x14ac:dyDescent="0.2">
      <c r="B63" s="133" t="s">
        <v>12</v>
      </c>
      <c r="C63" s="137">
        <f>'Forecast Revenue - Costs'!D11</f>
        <v>20</v>
      </c>
      <c r="D63" s="137">
        <f>'Forecast Revenue - Costs'!E11</f>
        <v>15</v>
      </c>
      <c r="E63" s="137">
        <f>'Forecast Revenue - Costs'!F11</f>
        <v>10</v>
      </c>
      <c r="F63" s="137">
        <f>'Forecast Revenue - Costs'!G11</f>
        <v>5</v>
      </c>
      <c r="G63" s="137">
        <f>'Forecast Revenue - Costs'!H11</f>
        <v>2</v>
      </c>
      <c r="H63" s="137">
        <f>SUM(C63:G63)</f>
        <v>52</v>
      </c>
    </row>
    <row r="64" spans="2:9" x14ac:dyDescent="0.2">
      <c r="C64" s="138"/>
      <c r="D64" s="138"/>
      <c r="E64" s="138"/>
      <c r="F64" s="138"/>
      <c r="G64" s="138"/>
      <c r="H64" s="139"/>
    </row>
  </sheetData>
  <mergeCells count="11">
    <mergeCell ref="B54:H56"/>
    <mergeCell ref="B25:H25"/>
    <mergeCell ref="B26:H26"/>
    <mergeCell ref="B27:H27"/>
    <mergeCell ref="B28:H28"/>
    <mergeCell ref="B30:H30"/>
    <mergeCell ref="C8:D8"/>
    <mergeCell ref="C3:H3"/>
    <mergeCell ref="B14:H14"/>
    <mergeCell ref="B10:H10"/>
    <mergeCell ref="B15:H21"/>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42" customWidth="1"/>
    <col min="3" max="3" width="10.140625" style="42" customWidth="1"/>
    <col min="4" max="9" width="13.140625" style="42" customWidth="1"/>
    <col min="10" max="11" width="9.140625" style="42"/>
    <col min="12" max="12" width="5.28515625" style="42" customWidth="1"/>
    <col min="13" max="13" width="2.42578125" style="1" customWidth="1"/>
    <col min="14" max="16384" width="9.140625" style="1"/>
  </cols>
  <sheetData>
    <row r="1" spans="2:14" ht="9" customHeight="1" x14ac:dyDescent="0.2"/>
    <row r="2" spans="2:14" ht="18" customHeight="1" x14ac:dyDescent="0.2">
      <c r="B2" s="39" t="s">
        <v>16</v>
      </c>
      <c r="C2" s="39"/>
      <c r="D2" s="39"/>
      <c r="E2" s="39"/>
      <c r="F2" s="39"/>
      <c r="G2" s="39"/>
      <c r="H2" s="39"/>
      <c r="I2" s="39"/>
      <c r="J2" s="39"/>
      <c r="K2" s="39"/>
    </row>
    <row r="3" spans="2:14" x14ac:dyDescent="0.2">
      <c r="B3" s="36" t="s">
        <v>0</v>
      </c>
      <c r="C3" s="40"/>
      <c r="D3" s="210" t="str">
        <f>'AER Summary'!C3</f>
        <v>Provision of Metering Consumption Data (NEW)</v>
      </c>
      <c r="E3" s="211"/>
      <c r="F3" s="211"/>
      <c r="G3" s="211"/>
      <c r="H3" s="211"/>
      <c r="I3" s="211"/>
      <c r="J3" s="211"/>
      <c r="K3" s="211"/>
      <c r="N3" s="34"/>
    </row>
    <row r="4" spans="2:14" x14ac:dyDescent="0.2">
      <c r="N4" s="34"/>
    </row>
    <row r="5" spans="2:14" x14ac:dyDescent="0.2">
      <c r="B5" s="212" t="s">
        <v>71</v>
      </c>
      <c r="C5" s="212"/>
      <c r="D5" s="212"/>
      <c r="E5" s="212"/>
      <c r="F5" s="212"/>
      <c r="G5" s="212"/>
      <c r="H5" s="212"/>
      <c r="I5" s="212"/>
      <c r="J5" s="212"/>
      <c r="K5" s="212"/>
      <c r="N5" s="34"/>
    </row>
    <row r="6" spans="2:14" ht="55.5" customHeight="1" x14ac:dyDescent="0.2">
      <c r="B6" s="213" t="s">
        <v>72</v>
      </c>
      <c r="C6" s="214"/>
      <c r="D6" s="214"/>
      <c r="E6" s="214"/>
      <c r="F6" s="214"/>
      <c r="G6" s="214"/>
      <c r="H6" s="214"/>
      <c r="I6" s="214"/>
      <c r="J6" s="214"/>
      <c r="K6" s="214"/>
      <c r="N6" s="34"/>
    </row>
    <row r="9" spans="2:14" x14ac:dyDescent="0.2">
      <c r="B9" s="212" t="s">
        <v>43</v>
      </c>
      <c r="C9" s="212"/>
      <c r="D9" s="212"/>
      <c r="E9" s="212"/>
      <c r="F9" s="212"/>
      <c r="G9" s="212"/>
      <c r="H9" s="212"/>
      <c r="I9" s="212"/>
      <c r="J9" s="212"/>
      <c r="K9" s="212"/>
    </row>
    <row r="10" spans="2:14" ht="15" customHeight="1" x14ac:dyDescent="0.2">
      <c r="B10" s="209" t="s">
        <v>73</v>
      </c>
      <c r="C10" s="209"/>
      <c r="D10" s="209"/>
      <c r="E10" s="209"/>
      <c r="F10" s="209"/>
      <c r="G10" s="209"/>
      <c r="H10" s="209"/>
      <c r="I10" s="209"/>
      <c r="J10" s="209"/>
      <c r="K10" s="209"/>
    </row>
    <row r="11" spans="2:14" ht="24.75" customHeight="1" x14ac:dyDescent="0.2">
      <c r="B11" s="215"/>
      <c r="C11" s="215"/>
      <c r="D11" s="215"/>
      <c r="E11" s="215"/>
      <c r="F11" s="215"/>
      <c r="G11" s="215"/>
      <c r="H11" s="215"/>
      <c r="I11" s="215"/>
      <c r="J11" s="215"/>
      <c r="K11" s="215"/>
      <c r="L11" s="43"/>
      <c r="M11" s="35"/>
      <c r="N11" s="35"/>
    </row>
    <row r="12" spans="2:14" x14ac:dyDescent="0.2">
      <c r="B12" s="215"/>
      <c r="C12" s="215"/>
      <c r="D12" s="215"/>
      <c r="E12" s="215"/>
      <c r="F12" s="215"/>
      <c r="G12" s="215"/>
      <c r="H12" s="215"/>
      <c r="I12" s="215"/>
      <c r="J12" s="215"/>
      <c r="K12" s="215"/>
      <c r="L12" s="43"/>
      <c r="M12" s="35"/>
      <c r="N12" s="35"/>
    </row>
    <row r="13" spans="2:14" x14ac:dyDescent="0.2">
      <c r="B13" s="215"/>
      <c r="C13" s="215"/>
      <c r="D13" s="215"/>
      <c r="E13" s="215"/>
      <c r="F13" s="215"/>
      <c r="G13" s="215"/>
      <c r="H13" s="215"/>
      <c r="I13" s="215"/>
      <c r="J13" s="215"/>
      <c r="K13" s="215"/>
      <c r="L13" s="43"/>
      <c r="M13" s="35"/>
      <c r="N13" s="35"/>
    </row>
    <row r="14" spans="2:14" ht="48" customHeight="1" x14ac:dyDescent="0.2">
      <c r="B14" s="215"/>
      <c r="C14" s="215"/>
      <c r="D14" s="215"/>
      <c r="E14" s="215"/>
      <c r="F14" s="215"/>
      <c r="G14" s="215"/>
      <c r="H14" s="215"/>
      <c r="I14" s="215"/>
      <c r="J14" s="215"/>
      <c r="K14" s="215"/>
      <c r="L14" s="43"/>
      <c r="M14" s="35"/>
      <c r="N14" s="35"/>
    </row>
    <row r="15" spans="2:14" x14ac:dyDescent="0.2">
      <c r="B15" s="215"/>
      <c r="C15" s="215"/>
      <c r="D15" s="215"/>
      <c r="E15" s="215"/>
      <c r="F15" s="215"/>
      <c r="G15" s="215"/>
      <c r="H15" s="215"/>
      <c r="I15" s="215"/>
      <c r="J15" s="215"/>
      <c r="K15" s="215"/>
      <c r="L15" s="43"/>
      <c r="M15" s="35"/>
      <c r="N15" s="35"/>
    </row>
    <row r="16" spans="2:14" x14ac:dyDescent="0.2">
      <c r="B16" s="215"/>
      <c r="C16" s="215"/>
      <c r="D16" s="215"/>
      <c r="E16" s="215"/>
      <c r="F16" s="215"/>
      <c r="G16" s="215"/>
      <c r="H16" s="215"/>
      <c r="I16" s="215"/>
      <c r="J16" s="215"/>
      <c r="K16" s="215"/>
      <c r="L16" s="43"/>
      <c r="M16" s="35"/>
      <c r="N16" s="35"/>
    </row>
    <row r="17" spans="2:14" x14ac:dyDescent="0.2">
      <c r="L17" s="43"/>
      <c r="M17" s="35"/>
      <c r="N17" s="35"/>
    </row>
    <row r="18" spans="2:14" x14ac:dyDescent="0.2">
      <c r="L18" s="43"/>
      <c r="M18" s="35"/>
      <c r="N18" s="35"/>
    </row>
    <row r="19" spans="2:14" x14ac:dyDescent="0.2">
      <c r="B19" s="212" t="s">
        <v>44</v>
      </c>
      <c r="C19" s="212"/>
      <c r="D19" s="212"/>
      <c r="E19" s="212"/>
      <c r="F19" s="212"/>
      <c r="G19" s="212"/>
      <c r="H19" s="212"/>
      <c r="I19" s="212"/>
      <c r="J19" s="212"/>
      <c r="K19" s="212"/>
      <c r="L19" s="43"/>
      <c r="M19" s="35"/>
      <c r="N19" s="35"/>
    </row>
    <row r="20" spans="2:14" ht="75.75" customHeight="1" x14ac:dyDescent="0.2">
      <c r="B20" s="209" t="str">
        <f>'AER Summary'!B10:H10</f>
        <v xml:space="preserve">
Provision of Metering Consumption Data
At the request for metering or consumption data by a customer or authorised agent working on behalf of the customer.
Service is to provide metering or consumption data in excess to that provided as regulatory required. </v>
      </c>
      <c r="C20" s="209"/>
      <c r="D20" s="209"/>
      <c r="E20" s="209"/>
      <c r="F20" s="209"/>
      <c r="G20" s="209"/>
      <c r="H20" s="209"/>
      <c r="I20" s="209"/>
      <c r="J20" s="209"/>
      <c r="K20" s="209"/>
    </row>
    <row r="21" spans="2:14" x14ac:dyDescent="0.2">
      <c r="B21" s="208"/>
      <c r="C21" s="208"/>
      <c r="D21" s="208"/>
      <c r="E21" s="208"/>
      <c r="F21" s="208"/>
      <c r="G21" s="208"/>
      <c r="H21" s="208"/>
      <c r="I21" s="208"/>
      <c r="J21" s="208"/>
      <c r="K21" s="208"/>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5" sqref="B35"/>
    </sheetView>
  </sheetViews>
  <sheetFormatPr defaultRowHeight="12.75" x14ac:dyDescent="0.2"/>
  <cols>
    <col min="1" max="1" width="3.5703125" style="44" customWidth="1"/>
    <col min="2" max="2" width="58.7109375" style="44" customWidth="1"/>
    <col min="3" max="3" width="65.140625" style="44" customWidth="1"/>
    <col min="4" max="4" width="12.85546875" style="44" customWidth="1"/>
    <col min="5" max="8" width="11.28515625" style="44" customWidth="1"/>
    <col min="9" max="9" width="12.7109375" style="44" customWidth="1"/>
    <col min="10" max="16384" width="9.140625" style="44"/>
  </cols>
  <sheetData>
    <row r="2" spans="1:9" x14ac:dyDescent="0.2">
      <c r="B2" s="41" t="s">
        <v>77</v>
      </c>
      <c r="C2" s="31"/>
      <c r="D2" s="31"/>
      <c r="E2" s="31"/>
      <c r="F2" s="31"/>
      <c r="G2" s="31"/>
      <c r="H2" s="31"/>
      <c r="I2" s="31"/>
    </row>
    <row r="3" spans="1:9" x14ac:dyDescent="0.2">
      <c r="B3" s="20" t="s">
        <v>20</v>
      </c>
      <c r="C3" s="20" t="s">
        <v>3</v>
      </c>
      <c r="D3" s="58" t="s">
        <v>57</v>
      </c>
      <c r="E3" s="58" t="s">
        <v>56</v>
      </c>
      <c r="F3" s="58" t="s">
        <v>55</v>
      </c>
      <c r="G3" s="89" t="s">
        <v>85</v>
      </c>
      <c r="H3" s="89" t="s">
        <v>86</v>
      </c>
      <c r="I3" s="21" t="s">
        <v>1</v>
      </c>
    </row>
    <row r="4" spans="1:9" x14ac:dyDescent="0.2">
      <c r="B4" s="4" t="s">
        <v>21</v>
      </c>
      <c r="C4" s="4" t="s">
        <v>76</v>
      </c>
      <c r="D4" s="61"/>
      <c r="E4" s="61"/>
      <c r="F4" s="61"/>
      <c r="G4" s="61"/>
      <c r="H4" s="61"/>
      <c r="I4" s="143">
        <f>SUM(D4:H4)</f>
        <v>0</v>
      </c>
    </row>
    <row r="5" spans="1:9" x14ac:dyDescent="0.2">
      <c r="B5" s="4" t="s">
        <v>23</v>
      </c>
      <c r="C5" s="10"/>
      <c r="D5" s="61"/>
      <c r="E5" s="61"/>
      <c r="F5" s="61"/>
      <c r="G5" s="61"/>
      <c r="H5" s="61"/>
      <c r="I5" s="143">
        <f t="shared" ref="I5:I8" si="0">SUM(D5:H5)</f>
        <v>0</v>
      </c>
    </row>
    <row r="6" spans="1:9" x14ac:dyDescent="0.2">
      <c r="B6" s="4" t="s">
        <v>24</v>
      </c>
      <c r="C6" s="4"/>
      <c r="D6" s="61">
        <v>0</v>
      </c>
      <c r="E6" s="61">
        <v>0</v>
      </c>
      <c r="F6" s="61">
        <v>0</v>
      </c>
      <c r="G6" s="61">
        <v>0</v>
      </c>
      <c r="H6" s="61">
        <v>0</v>
      </c>
      <c r="I6" s="143">
        <f t="shared" si="0"/>
        <v>0</v>
      </c>
    </row>
    <row r="7" spans="1:9" x14ac:dyDescent="0.2">
      <c r="B7" s="4" t="s">
        <v>25</v>
      </c>
      <c r="C7" s="4"/>
      <c r="D7" s="61"/>
      <c r="E7" s="61"/>
      <c r="F7" s="61"/>
      <c r="G7" s="61"/>
      <c r="H7" s="61"/>
      <c r="I7" s="143">
        <f t="shared" si="0"/>
        <v>0</v>
      </c>
    </row>
    <row r="8" spans="1:9" x14ac:dyDescent="0.2">
      <c r="B8" s="4" t="s">
        <v>22</v>
      </c>
      <c r="C8" s="4"/>
      <c r="D8" s="22"/>
      <c r="E8" s="22"/>
      <c r="F8" s="22"/>
      <c r="G8" s="22"/>
      <c r="H8" s="22"/>
      <c r="I8" s="143">
        <f t="shared" si="0"/>
        <v>0</v>
      </c>
    </row>
    <row r="9" spans="1:9" x14ac:dyDescent="0.2">
      <c r="B9" s="49" t="s">
        <v>1</v>
      </c>
      <c r="C9" s="23"/>
      <c r="D9" s="24">
        <f t="shared" ref="D9:I9" si="1">SUM(D4:D8)</f>
        <v>0</v>
      </c>
      <c r="E9" s="24">
        <f t="shared" si="1"/>
        <v>0</v>
      </c>
      <c r="F9" s="24">
        <f t="shared" si="1"/>
        <v>0</v>
      </c>
      <c r="G9" s="24">
        <f t="shared" ref="G9:H9" si="2">SUM(G4:G8)</f>
        <v>0</v>
      </c>
      <c r="H9" s="24">
        <f t="shared" si="2"/>
        <v>0</v>
      </c>
      <c r="I9" s="25">
        <f t="shared" si="1"/>
        <v>0</v>
      </c>
    </row>
    <row r="10" spans="1:9" x14ac:dyDescent="0.2">
      <c r="B10" s="45"/>
      <c r="C10" s="46"/>
      <c r="D10" s="47"/>
      <c r="E10" s="47"/>
      <c r="F10" s="47"/>
      <c r="G10" s="47"/>
      <c r="H10" s="47"/>
      <c r="I10" s="47"/>
    </row>
    <row r="11" spans="1:9" x14ac:dyDescent="0.2">
      <c r="B11" s="48" t="s">
        <v>10</v>
      </c>
      <c r="C11" s="27"/>
      <c r="D11" s="27"/>
      <c r="E11" s="27"/>
      <c r="F11" s="27"/>
      <c r="G11" s="27"/>
      <c r="H11" s="27"/>
      <c r="I11" s="27"/>
    </row>
    <row r="12" spans="1:9" x14ac:dyDescent="0.2">
      <c r="B12" s="50" t="s">
        <v>4</v>
      </c>
      <c r="C12" s="9" t="s">
        <v>9</v>
      </c>
      <c r="D12" s="59" t="s">
        <v>57</v>
      </c>
      <c r="E12" s="59" t="s">
        <v>56</v>
      </c>
      <c r="F12" s="59" t="s">
        <v>55</v>
      </c>
      <c r="G12" s="90" t="s">
        <v>85</v>
      </c>
      <c r="H12" s="90" t="s">
        <v>86</v>
      </c>
      <c r="I12" s="3" t="s">
        <v>1</v>
      </c>
    </row>
    <row r="13" spans="1:9" x14ac:dyDescent="0.2">
      <c r="B13" s="4" t="s">
        <v>19</v>
      </c>
      <c r="C13" s="239" t="s">
        <v>131</v>
      </c>
      <c r="D13" s="62"/>
      <c r="E13" s="62"/>
      <c r="F13" s="62"/>
      <c r="G13" s="62"/>
      <c r="H13" s="62"/>
      <c r="I13" s="144">
        <f>SUM(D13:H13)</f>
        <v>0</v>
      </c>
    </row>
    <row r="14" spans="1:9" x14ac:dyDescent="0.2">
      <c r="B14" s="10"/>
      <c r="C14" s="12"/>
      <c r="D14" s="11"/>
      <c r="E14" s="11"/>
      <c r="F14" s="11"/>
      <c r="G14" s="11"/>
      <c r="H14" s="11"/>
      <c r="I14" s="145">
        <f>SUM(D14:H14)</f>
        <v>0</v>
      </c>
    </row>
    <row r="15" spans="1:9" x14ac:dyDescent="0.2">
      <c r="A15" s="51"/>
      <c r="B15" s="52" t="s">
        <v>53</v>
      </c>
      <c r="C15" s="7"/>
      <c r="D15" s="13">
        <f t="shared" ref="D15:I15" si="3">SUM(D13:D14)</f>
        <v>0</v>
      </c>
      <c r="E15" s="13">
        <f t="shared" si="3"/>
        <v>0</v>
      </c>
      <c r="F15" s="13">
        <f t="shared" si="3"/>
        <v>0</v>
      </c>
      <c r="G15" s="13">
        <f t="shared" ref="G15:H15" si="4">SUM(G13:G14)</f>
        <v>0</v>
      </c>
      <c r="H15" s="13">
        <f t="shared" si="4"/>
        <v>0</v>
      </c>
      <c r="I15" s="13">
        <f t="shared" si="3"/>
        <v>0</v>
      </c>
    </row>
    <row r="17" spans="1:9" x14ac:dyDescent="0.2">
      <c r="A17" s="51"/>
      <c r="B17" s="15" t="s">
        <v>6</v>
      </c>
      <c r="C17" s="1"/>
      <c r="D17" s="14"/>
      <c r="E17" s="14"/>
      <c r="F17" s="14"/>
      <c r="G17" s="14"/>
      <c r="H17" s="14"/>
      <c r="I17" s="14"/>
    </row>
    <row r="18" spans="1:9" x14ac:dyDescent="0.2">
      <c r="B18" s="216" t="s">
        <v>84</v>
      </c>
      <c r="C18" s="217"/>
      <c r="D18" s="217"/>
      <c r="E18" s="217"/>
      <c r="F18" s="217"/>
      <c r="G18" s="217"/>
      <c r="H18" s="217"/>
      <c r="I18" s="217"/>
    </row>
    <row r="19" spans="1:9" x14ac:dyDescent="0.2">
      <c r="B19" s="218"/>
      <c r="C19" s="219"/>
      <c r="D19" s="219"/>
      <c r="E19" s="219"/>
      <c r="F19" s="219"/>
      <c r="G19" s="219"/>
      <c r="H19" s="219"/>
      <c r="I19" s="219"/>
    </row>
    <row r="20" spans="1:9" x14ac:dyDescent="0.2">
      <c r="B20" s="53"/>
      <c r="C20" s="33"/>
      <c r="D20" s="33"/>
      <c r="E20" s="33"/>
      <c r="F20" s="33"/>
      <c r="G20" s="88"/>
      <c r="H20" s="88"/>
      <c r="I20" s="33"/>
    </row>
    <row r="21" spans="1:9" x14ac:dyDescent="0.2">
      <c r="B21" s="1"/>
      <c r="C21" s="1"/>
      <c r="D21" s="14"/>
      <c r="E21" s="14"/>
      <c r="F21" s="14"/>
      <c r="G21" s="14"/>
      <c r="H21" s="14"/>
      <c r="I21" s="14"/>
    </row>
    <row r="22" spans="1:9" x14ac:dyDescent="0.2">
      <c r="B22" s="48" t="s">
        <v>80</v>
      </c>
      <c r="C22" s="27"/>
      <c r="D22" s="27"/>
      <c r="E22" s="27"/>
      <c r="F22" s="27"/>
      <c r="G22" s="27"/>
      <c r="H22" s="27"/>
      <c r="I22" s="27"/>
    </row>
    <row r="23" spans="1:9" x14ac:dyDescent="0.2">
      <c r="B23" s="54" t="s">
        <v>11</v>
      </c>
      <c r="C23" s="17"/>
      <c r="D23" s="17"/>
      <c r="E23" s="17"/>
      <c r="F23" s="17"/>
      <c r="G23" s="17"/>
      <c r="H23" s="17"/>
      <c r="I23" s="17"/>
    </row>
    <row r="24" spans="1:9" x14ac:dyDescent="0.2">
      <c r="B24" s="220"/>
      <c r="C24" s="221"/>
      <c r="D24" s="221"/>
      <c r="E24" s="221"/>
      <c r="F24" s="221"/>
      <c r="G24" s="221"/>
      <c r="H24" s="221"/>
      <c r="I24" s="221"/>
    </row>
    <row r="25" spans="1:9" x14ac:dyDescent="0.2">
      <c r="B25" s="222"/>
      <c r="C25" s="223"/>
      <c r="D25" s="223"/>
      <c r="E25" s="223"/>
      <c r="F25" s="223"/>
      <c r="G25" s="223"/>
      <c r="H25" s="223"/>
      <c r="I25" s="223"/>
    </row>
    <row r="26" spans="1:9" x14ac:dyDescent="0.2">
      <c r="B26" s="55"/>
      <c r="C26" s="19"/>
      <c r="D26" s="19"/>
      <c r="E26" s="19"/>
      <c r="F26" s="19"/>
      <c r="G26" s="19"/>
      <c r="H26" s="19"/>
      <c r="I26" s="19"/>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Q8"/>
  <sheetViews>
    <sheetView showGridLines="0" workbookViewId="0">
      <selection activeCell="E22" sqref="E22"/>
    </sheetView>
  </sheetViews>
  <sheetFormatPr defaultRowHeight="12.75" x14ac:dyDescent="0.2"/>
  <cols>
    <col min="1" max="1" width="4.28515625" style="1" customWidth="1"/>
    <col min="2" max="2" width="53.7109375" style="1" customWidth="1"/>
    <col min="3" max="3" width="15.7109375" style="1" customWidth="1"/>
    <col min="4" max="16384" width="9.140625" style="1"/>
  </cols>
  <sheetData>
    <row r="2" spans="2:17" x14ac:dyDescent="0.2">
      <c r="B2" s="146" t="s">
        <v>74</v>
      </c>
      <c r="C2" s="147"/>
      <c r="D2" s="147"/>
      <c r="E2" s="147"/>
      <c r="F2" s="147"/>
      <c r="G2" s="147"/>
      <c r="H2" s="227" t="s">
        <v>92</v>
      </c>
      <c r="I2" s="227"/>
      <c r="J2" s="227"/>
      <c r="K2" s="227"/>
      <c r="L2" s="227"/>
      <c r="M2" s="227"/>
      <c r="N2" s="227"/>
      <c r="O2" s="227"/>
      <c r="P2" s="227"/>
      <c r="Q2" s="227"/>
    </row>
    <row r="3" spans="2:17" ht="15.75" x14ac:dyDescent="0.25">
      <c r="B3" s="56" t="s">
        <v>63</v>
      </c>
      <c r="C3" s="57"/>
      <c r="D3" s="57"/>
      <c r="E3" s="57"/>
      <c r="F3" s="57"/>
      <c r="G3" s="148"/>
      <c r="H3" s="228" t="s">
        <v>93</v>
      </c>
      <c r="I3" s="228"/>
      <c r="J3" s="228"/>
      <c r="K3" s="228"/>
      <c r="L3" s="228"/>
      <c r="M3" s="228"/>
      <c r="N3" s="228"/>
      <c r="O3" s="228"/>
      <c r="P3" s="228"/>
      <c r="Q3" s="228"/>
    </row>
    <row r="4" spans="2:17" s="35" customFormat="1" ht="3" customHeight="1" x14ac:dyDescent="0.2">
      <c r="B4" s="37"/>
      <c r="C4" s="37"/>
      <c r="D4" s="37"/>
      <c r="E4" s="37"/>
      <c r="F4" s="37"/>
      <c r="G4" s="149"/>
      <c r="H4" s="149"/>
      <c r="I4" s="149"/>
      <c r="J4" s="149"/>
      <c r="K4" s="149"/>
      <c r="L4" s="149"/>
      <c r="M4" s="149"/>
      <c r="N4" s="149"/>
      <c r="O4" s="37"/>
      <c r="P4" s="37"/>
      <c r="Q4" s="37"/>
    </row>
    <row r="5" spans="2:17" ht="76.5" x14ac:dyDescent="0.2">
      <c r="B5" s="38" t="s">
        <v>18</v>
      </c>
      <c r="C5" s="38" t="s">
        <v>31</v>
      </c>
      <c r="D5" s="151" t="s">
        <v>62</v>
      </c>
      <c r="E5" s="151" t="s">
        <v>33</v>
      </c>
      <c r="F5" s="151" t="s">
        <v>32</v>
      </c>
      <c r="G5" s="150" t="s">
        <v>94</v>
      </c>
      <c r="H5" s="150" t="s">
        <v>95</v>
      </c>
      <c r="I5" s="150" t="s">
        <v>96</v>
      </c>
      <c r="J5" s="150" t="s">
        <v>97</v>
      </c>
      <c r="K5" s="151" t="s">
        <v>98</v>
      </c>
      <c r="L5" s="151" t="s">
        <v>99</v>
      </c>
      <c r="M5" s="150" t="s">
        <v>100</v>
      </c>
      <c r="N5" s="150" t="s">
        <v>101</v>
      </c>
      <c r="O5" s="150" t="s">
        <v>102</v>
      </c>
      <c r="P5" s="150" t="s">
        <v>103</v>
      </c>
      <c r="Q5" s="150" t="s">
        <v>104</v>
      </c>
    </row>
    <row r="6" spans="2:17" x14ac:dyDescent="0.2">
      <c r="B6" s="161" t="s">
        <v>64</v>
      </c>
      <c r="C6" s="152"/>
      <c r="D6" s="152"/>
      <c r="E6" s="152"/>
      <c r="F6" s="152"/>
      <c r="G6" s="152"/>
      <c r="H6" s="152"/>
      <c r="I6" s="152"/>
      <c r="J6" s="152"/>
      <c r="K6" s="152"/>
      <c r="L6" s="152"/>
      <c r="M6" s="152"/>
      <c r="N6" s="152"/>
      <c r="O6" s="152"/>
      <c r="P6" s="152"/>
      <c r="Q6" s="153"/>
    </row>
    <row r="7" spans="2:17" x14ac:dyDescent="0.2">
      <c r="B7" s="154" t="s">
        <v>69</v>
      </c>
      <c r="C7" s="155" t="s">
        <v>65</v>
      </c>
      <c r="D7" s="156">
        <v>0.25</v>
      </c>
      <c r="E7" s="157">
        <v>1</v>
      </c>
      <c r="F7" s="158">
        <f>E7*D7</f>
        <v>0.25</v>
      </c>
      <c r="G7" s="159">
        <v>0</v>
      </c>
      <c r="H7" s="160">
        <f>IF(G7=0,VLOOKUP(C:C,[1]Inputs!$B$20:$H$25,7,FALSE)*F7,VLOOKUP(C:C,[1]Inputs!$B$20:$I$25,8,FALSE)*F7)</f>
        <v>18.43537075443</v>
      </c>
      <c r="I7" s="160">
        <f>VLOOKUP(C:C,[1]Inputs!$C$54:$G$59,5,FALSE)*F7</f>
        <v>0</v>
      </c>
      <c r="J7" s="160"/>
      <c r="K7" s="160"/>
      <c r="L7" s="160"/>
      <c r="M7" s="160">
        <f>SUM(H7:J7)</f>
        <v>18.43537075443</v>
      </c>
      <c r="N7" s="160">
        <f>[1]Inputs!$M$43*M7</f>
        <v>8.5895298276667482</v>
      </c>
      <c r="O7" s="160">
        <f>[1]Inputs!$M$48*M7</f>
        <v>2.9566202423750805</v>
      </c>
      <c r="P7" s="160">
        <f>[1]Inputs!$H$13*SUM(M7:O7)</f>
        <v>1.9014280506880035</v>
      </c>
      <c r="Q7" s="160">
        <f t="shared" ref="Q7" si="0">SUM(M7:P7)</f>
        <v>31.882948875159833</v>
      </c>
    </row>
    <row r="8" spans="2:17" x14ac:dyDescent="0.2">
      <c r="B8" s="224" t="s">
        <v>1</v>
      </c>
      <c r="C8" s="225"/>
      <c r="D8" s="225"/>
      <c r="E8" s="226"/>
      <c r="F8" s="60">
        <f>F7</f>
        <v>0.25</v>
      </c>
      <c r="G8" s="60">
        <f t="shared" ref="G8:Q8" si="1">G7</f>
        <v>0</v>
      </c>
      <c r="H8" s="60">
        <f t="shared" si="1"/>
        <v>18.43537075443</v>
      </c>
      <c r="I8" s="60">
        <f t="shared" si="1"/>
        <v>0</v>
      </c>
      <c r="J8" s="60">
        <f t="shared" si="1"/>
        <v>0</v>
      </c>
      <c r="K8" s="60">
        <f t="shared" si="1"/>
        <v>0</v>
      </c>
      <c r="L8" s="60">
        <f t="shared" si="1"/>
        <v>0</v>
      </c>
      <c r="M8" s="60">
        <f t="shared" si="1"/>
        <v>18.43537075443</v>
      </c>
      <c r="N8" s="60">
        <f t="shared" si="1"/>
        <v>8.5895298276667482</v>
      </c>
      <c r="O8" s="60">
        <f t="shared" si="1"/>
        <v>2.9566202423750805</v>
      </c>
      <c r="P8" s="60">
        <f t="shared" si="1"/>
        <v>1.9014280506880035</v>
      </c>
      <c r="Q8" s="60">
        <f t="shared" si="1"/>
        <v>31.882948875159833</v>
      </c>
    </row>
  </sheetData>
  <mergeCells count="3">
    <mergeCell ref="B8:E8"/>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46" sqref="C46"/>
    </sheetView>
  </sheetViews>
  <sheetFormatPr defaultRowHeight="12.75" x14ac:dyDescent="0.2"/>
  <cols>
    <col min="1" max="1" width="3.140625" style="44" customWidth="1"/>
    <col min="2" max="2" width="80" style="44" bestFit="1" customWidth="1"/>
    <col min="3" max="3" width="60.7109375" style="44" customWidth="1"/>
    <col min="4" max="4" width="12.85546875" style="44" customWidth="1"/>
    <col min="5" max="8" width="11.28515625" style="44" customWidth="1"/>
    <col min="9" max="9" width="12.7109375" style="44" customWidth="1"/>
    <col min="10" max="16384" width="9.140625" style="44"/>
  </cols>
  <sheetData>
    <row r="2" spans="2:9" x14ac:dyDescent="0.2">
      <c r="B2" s="26" t="s">
        <v>8</v>
      </c>
      <c r="C2" s="27"/>
      <c r="D2" s="27"/>
      <c r="E2" s="27"/>
      <c r="F2" s="27"/>
      <c r="G2" s="27"/>
      <c r="H2" s="27"/>
      <c r="I2" s="27"/>
    </row>
    <row r="3" spans="2:9" x14ac:dyDescent="0.2">
      <c r="B3" s="1"/>
      <c r="C3" s="1"/>
      <c r="D3" s="1"/>
      <c r="E3" s="1"/>
      <c r="F3" s="1"/>
      <c r="G3" s="1"/>
      <c r="H3" s="1"/>
      <c r="I3" s="1"/>
    </row>
    <row r="4" spans="2:9" x14ac:dyDescent="0.2">
      <c r="B4" s="26" t="s">
        <v>2</v>
      </c>
      <c r="C4" s="27"/>
      <c r="D4" s="27"/>
      <c r="E4" s="27"/>
      <c r="F4" s="27"/>
      <c r="G4" s="27"/>
      <c r="H4" s="27"/>
      <c r="I4" s="27"/>
    </row>
    <row r="5" spans="2:9" x14ac:dyDescent="0.2">
      <c r="B5" s="63" t="s">
        <v>78</v>
      </c>
      <c r="C5" s="63" t="s">
        <v>9</v>
      </c>
      <c r="D5" s="65" t="s">
        <v>57</v>
      </c>
      <c r="E5" s="65" t="s">
        <v>56</v>
      </c>
      <c r="F5" s="65" t="s">
        <v>55</v>
      </c>
      <c r="G5" s="91" t="s">
        <v>85</v>
      </c>
      <c r="H5" s="91" t="s">
        <v>86</v>
      </c>
      <c r="I5" s="66" t="s">
        <v>1</v>
      </c>
    </row>
    <row r="6" spans="2:9" ht="13.5" customHeight="1" x14ac:dyDescent="0.2">
      <c r="B6" s="67" t="s">
        <v>70</v>
      </c>
      <c r="C6" s="30"/>
      <c r="D6" s="29"/>
      <c r="E6" s="29"/>
      <c r="F6" s="29"/>
      <c r="G6" s="29"/>
      <c r="H6" s="29"/>
      <c r="I6" s="143">
        <f>SUM(D6:H6)</f>
        <v>0</v>
      </c>
    </row>
    <row r="7" spans="2:9" x14ac:dyDescent="0.2">
      <c r="B7" s="5"/>
      <c r="C7" s="28"/>
      <c r="D7" s="29"/>
      <c r="E7" s="29"/>
      <c r="F7" s="29"/>
      <c r="G7" s="29"/>
      <c r="H7" s="29"/>
      <c r="I7" s="143">
        <f t="shared" ref="I7:I9" si="0">SUM(D7:H7)</f>
        <v>0</v>
      </c>
    </row>
    <row r="8" spans="2:9" x14ac:dyDescent="0.2">
      <c r="B8" s="5"/>
      <c r="C8" s="28"/>
      <c r="D8" s="29"/>
      <c r="E8" s="29"/>
      <c r="F8" s="29"/>
      <c r="G8" s="29"/>
      <c r="H8" s="29"/>
      <c r="I8" s="143">
        <f t="shared" si="0"/>
        <v>0</v>
      </c>
    </row>
    <row r="9" spans="2:9" x14ac:dyDescent="0.2">
      <c r="B9" s="5"/>
      <c r="C9" s="28"/>
      <c r="D9" s="29"/>
      <c r="E9" s="29"/>
      <c r="F9" s="29"/>
      <c r="G9" s="29"/>
      <c r="H9" s="29"/>
      <c r="I9" s="143">
        <f t="shared" si="0"/>
        <v>0</v>
      </c>
    </row>
    <row r="10" spans="2:9" x14ac:dyDescent="0.2">
      <c r="B10" s="6" t="s">
        <v>1</v>
      </c>
      <c r="C10" s="7"/>
      <c r="D10" s="8">
        <f t="shared" ref="D10:I10" si="1">SUM(D6:D9)</f>
        <v>0</v>
      </c>
      <c r="E10" s="8">
        <f t="shared" si="1"/>
        <v>0</v>
      </c>
      <c r="F10" s="8">
        <f t="shared" ref="F10:H10" si="2">SUM(F6:F9)</f>
        <v>0</v>
      </c>
      <c r="G10" s="8">
        <f t="shared" si="2"/>
        <v>0</v>
      </c>
      <c r="H10" s="8">
        <f t="shared" si="2"/>
        <v>0</v>
      </c>
      <c r="I10" s="8">
        <f t="shared" si="1"/>
        <v>0</v>
      </c>
    </row>
    <row r="11" spans="2:9" x14ac:dyDescent="0.2">
      <c r="B11" s="1"/>
      <c r="C11" s="1"/>
      <c r="D11" s="1"/>
      <c r="E11" s="1"/>
      <c r="F11" s="1"/>
      <c r="G11" s="1"/>
      <c r="H11" s="1"/>
      <c r="I11" s="1"/>
    </row>
    <row r="12" spans="2:9" x14ac:dyDescent="0.2">
      <c r="B12" s="26" t="s">
        <v>10</v>
      </c>
      <c r="C12" s="27"/>
      <c r="D12" s="27"/>
      <c r="E12" s="27"/>
      <c r="F12" s="27"/>
      <c r="G12" s="27"/>
      <c r="H12" s="27"/>
      <c r="I12" s="27"/>
    </row>
    <row r="13" spans="2:9" x14ac:dyDescent="0.2">
      <c r="B13" s="63" t="s">
        <v>4</v>
      </c>
      <c r="C13" s="64" t="s">
        <v>9</v>
      </c>
      <c r="D13" s="65" t="s">
        <v>57</v>
      </c>
      <c r="E13" s="65" t="s">
        <v>56</v>
      </c>
      <c r="F13" s="65" t="s">
        <v>55</v>
      </c>
      <c r="G13" s="91" t="s">
        <v>85</v>
      </c>
      <c r="H13" s="91" t="s">
        <v>86</v>
      </c>
      <c r="I13" s="66" t="s">
        <v>1</v>
      </c>
    </row>
    <row r="14" spans="2:9" x14ac:dyDescent="0.2">
      <c r="B14" s="10" t="s">
        <v>19</v>
      </c>
      <c r="C14" s="10"/>
      <c r="D14" s="62"/>
      <c r="E14" s="62"/>
      <c r="F14" s="62"/>
      <c r="G14" s="62"/>
      <c r="H14" s="62"/>
      <c r="I14" s="144">
        <f>SUM(D14:H14)</f>
        <v>0</v>
      </c>
    </row>
    <row r="15" spans="2:9" x14ac:dyDescent="0.2">
      <c r="B15" s="10"/>
      <c r="C15" s="12"/>
      <c r="D15" s="62"/>
      <c r="E15" s="62"/>
      <c r="F15" s="62"/>
      <c r="G15" s="62"/>
      <c r="H15" s="62"/>
      <c r="I15" s="144">
        <f t="shared" ref="I15:I16" si="3">SUM(D15:H15)</f>
        <v>0</v>
      </c>
    </row>
    <row r="16" spans="2:9" x14ac:dyDescent="0.2">
      <c r="B16" s="10"/>
      <c r="C16" s="10"/>
      <c r="D16" s="11"/>
      <c r="E16" s="11"/>
      <c r="F16" s="11"/>
      <c r="G16" s="11"/>
      <c r="H16" s="11"/>
      <c r="I16" s="145">
        <f t="shared" si="3"/>
        <v>0</v>
      </c>
    </row>
    <row r="17" spans="2:9" x14ac:dyDescent="0.2">
      <c r="B17" s="32" t="s">
        <v>17</v>
      </c>
      <c r="C17" s="7"/>
      <c r="D17" s="13">
        <f t="shared" ref="D17:F17" si="4">SUM(D14:D16)</f>
        <v>0</v>
      </c>
      <c r="E17" s="13">
        <f t="shared" si="4"/>
        <v>0</v>
      </c>
      <c r="F17" s="13">
        <f t="shared" si="4"/>
        <v>0</v>
      </c>
      <c r="G17" s="13">
        <f t="shared" ref="G17:H17" si="5">SUM(G14:G16)</f>
        <v>0</v>
      </c>
      <c r="H17" s="13">
        <f t="shared" si="5"/>
        <v>0</v>
      </c>
      <c r="I17" s="13">
        <f>SUM(I14:I16)</f>
        <v>0</v>
      </c>
    </row>
    <row r="18" spans="2:9" x14ac:dyDescent="0.2">
      <c r="B18" s="1"/>
      <c r="C18" s="1"/>
      <c r="D18" s="14"/>
      <c r="E18" s="14"/>
      <c r="F18" s="14"/>
      <c r="G18" s="14"/>
      <c r="H18" s="14"/>
      <c r="I18" s="14"/>
    </row>
    <row r="19" spans="2:9" x14ac:dyDescent="0.2">
      <c r="B19" s="15" t="s">
        <v>6</v>
      </c>
      <c r="C19" s="1"/>
      <c r="D19" s="14"/>
      <c r="E19" s="14"/>
      <c r="F19" s="14"/>
      <c r="G19" s="14"/>
      <c r="H19" s="14"/>
      <c r="I19" s="14"/>
    </row>
    <row r="20" spans="2:9" x14ac:dyDescent="0.2">
      <c r="B20" s="217" t="s">
        <v>83</v>
      </c>
      <c r="C20" s="217"/>
      <c r="D20" s="217"/>
      <c r="E20" s="217"/>
      <c r="F20" s="217"/>
      <c r="G20" s="217"/>
      <c r="H20" s="217"/>
      <c r="I20" s="217"/>
    </row>
    <row r="21" spans="2:9" x14ac:dyDescent="0.2">
      <c r="B21" s="219"/>
      <c r="C21" s="219"/>
      <c r="D21" s="219"/>
      <c r="E21" s="219"/>
      <c r="F21" s="219"/>
      <c r="G21" s="219"/>
      <c r="H21" s="219"/>
      <c r="I21" s="219"/>
    </row>
    <row r="22" spans="2:9" x14ac:dyDescent="0.2">
      <c r="B22" s="1"/>
      <c r="C22" s="1"/>
      <c r="D22" s="14"/>
      <c r="E22" s="14"/>
      <c r="F22" s="14"/>
      <c r="G22" s="14"/>
      <c r="H22" s="14"/>
      <c r="I22" s="14"/>
    </row>
    <row r="23" spans="2:9" x14ac:dyDescent="0.2">
      <c r="B23" s="26" t="s">
        <v>2</v>
      </c>
      <c r="C23" s="27"/>
      <c r="D23" s="27"/>
      <c r="E23" s="27"/>
      <c r="F23" s="27"/>
      <c r="G23" s="27"/>
      <c r="H23" s="27"/>
      <c r="I23" s="27"/>
    </row>
    <row r="24" spans="2:9" x14ac:dyDescent="0.2">
      <c r="B24" s="16" t="s">
        <v>11</v>
      </c>
      <c r="C24" s="17"/>
      <c r="D24" s="17"/>
      <c r="E24" s="17"/>
      <c r="F24" s="17"/>
      <c r="G24" s="17"/>
      <c r="H24" s="17"/>
      <c r="I24" s="17"/>
    </row>
    <row r="25" spans="2:9" x14ac:dyDescent="0.2">
      <c r="B25" s="221"/>
      <c r="C25" s="221"/>
      <c r="D25" s="221"/>
      <c r="E25" s="221"/>
      <c r="F25" s="221"/>
      <c r="G25" s="221"/>
      <c r="H25" s="221"/>
      <c r="I25" s="221"/>
    </row>
    <row r="26" spans="2:9" x14ac:dyDescent="0.2">
      <c r="B26" s="223"/>
      <c r="C26" s="223"/>
      <c r="D26" s="223"/>
      <c r="E26" s="223"/>
      <c r="F26" s="223"/>
      <c r="G26" s="223"/>
      <c r="H26" s="223"/>
      <c r="I26" s="223"/>
    </row>
    <row r="27" spans="2:9" x14ac:dyDescent="0.2">
      <c r="B27" s="18"/>
      <c r="C27" s="19"/>
      <c r="D27" s="19"/>
      <c r="E27" s="19"/>
      <c r="F27" s="19"/>
      <c r="G27" s="19"/>
      <c r="H27" s="19"/>
      <c r="I27" s="19"/>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9E6E0-D3CC-488E-891A-FD31747C2AA4}">
  <dimension ref="B1:O28"/>
  <sheetViews>
    <sheetView workbookViewId="0">
      <selection activeCell="D11" sqref="D11"/>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110</v>
      </c>
      <c r="D1" s="173">
        <f>[1]Inputs!H16</f>
        <v>1</v>
      </c>
      <c r="E1" s="173">
        <f>[1]Inputs!I16</f>
        <v>1</v>
      </c>
      <c r="F1" s="173">
        <f>[1]Inputs!J16</f>
        <v>1.0109999999999999</v>
      </c>
      <c r="G1" s="173">
        <f>[1]Inputs!K16</f>
        <v>1.0231319999999999</v>
      </c>
      <c r="H1" s="173">
        <f>[1]Inputs!L16</f>
        <v>1.0337725727999998</v>
      </c>
      <c r="K1" s="174">
        <f>D1</f>
        <v>1</v>
      </c>
      <c r="L1" s="174">
        <f t="shared" ref="L1:O5" si="0">E1</f>
        <v>1</v>
      </c>
      <c r="M1" s="174">
        <f t="shared" si="0"/>
        <v>1.0109999999999999</v>
      </c>
      <c r="N1" s="174">
        <f t="shared" si="0"/>
        <v>1.0231319999999999</v>
      </c>
      <c r="O1" s="174">
        <f t="shared" si="0"/>
        <v>1.0337725727999998</v>
      </c>
    </row>
    <row r="2" spans="2:15" x14ac:dyDescent="0.25">
      <c r="B2" t="s">
        <v>111</v>
      </c>
      <c r="D2" s="173">
        <f>[1]Inputs!H61</f>
        <v>0.04</v>
      </c>
      <c r="E2" s="173">
        <f>[1]Inputs!I61</f>
        <v>0.04</v>
      </c>
      <c r="F2" s="173">
        <f>[1]Inputs!J61</f>
        <v>0.04</v>
      </c>
      <c r="G2" s="173">
        <f>[1]Inputs!K61</f>
        <v>0.04</v>
      </c>
      <c r="H2" s="173">
        <f>[1]Inputs!L61</f>
        <v>0.04</v>
      </c>
      <c r="K2" s="174"/>
      <c r="L2" s="174"/>
      <c r="M2" s="174"/>
      <c r="N2" s="174"/>
      <c r="O2" s="174"/>
    </row>
    <row r="3" spans="2:15" x14ac:dyDescent="0.25">
      <c r="B3" t="s">
        <v>112</v>
      </c>
      <c r="D3" s="174">
        <f>[1]Inputs!$M$43</f>
        <v>0.46592661151676018</v>
      </c>
      <c r="E3" s="174">
        <f>[1]Inputs!$M$43</f>
        <v>0.46592661151676018</v>
      </c>
      <c r="F3" s="174">
        <f>[1]Inputs!$M$43</f>
        <v>0.46592661151676018</v>
      </c>
      <c r="G3" s="174">
        <f>[1]Inputs!$M$43</f>
        <v>0.46592661151676018</v>
      </c>
      <c r="H3" s="174">
        <f>[1]Inputs!$M$43</f>
        <v>0.46592661151676018</v>
      </c>
      <c r="K3" s="174">
        <f t="shared" ref="K3:K5" si="1">D3</f>
        <v>0.46592661151676018</v>
      </c>
      <c r="L3" s="174">
        <f t="shared" si="0"/>
        <v>0.46592661151676018</v>
      </c>
      <c r="M3" s="174">
        <f t="shared" si="0"/>
        <v>0.46592661151676018</v>
      </c>
      <c r="N3" s="174">
        <f t="shared" si="0"/>
        <v>0.46592661151676018</v>
      </c>
      <c r="O3" s="174">
        <f t="shared" si="0"/>
        <v>0.46592661151676018</v>
      </c>
    </row>
    <row r="4" spans="2:15" x14ac:dyDescent="0.25">
      <c r="B4" t="s">
        <v>113</v>
      </c>
      <c r="D4" s="174">
        <f>[1]Inputs!$M$48</f>
        <v>0.16037758511933414</v>
      </c>
      <c r="E4" s="174">
        <f>[1]Inputs!$M$48</f>
        <v>0.16037758511933414</v>
      </c>
      <c r="F4" s="174">
        <f>[1]Inputs!$M$48</f>
        <v>0.16037758511933414</v>
      </c>
      <c r="G4" s="174">
        <f>[1]Inputs!$M$48</f>
        <v>0.16037758511933414</v>
      </c>
      <c r="H4" s="174">
        <f>[1]Inputs!$M$48</f>
        <v>0.16037758511933414</v>
      </c>
      <c r="K4" s="174">
        <f t="shared" si="1"/>
        <v>0.16037758511933414</v>
      </c>
      <c r="L4" s="174">
        <f t="shared" si="0"/>
        <v>0.16037758511933414</v>
      </c>
      <c r="M4" s="174">
        <f t="shared" si="0"/>
        <v>0.16037758511933414</v>
      </c>
      <c r="N4" s="174">
        <f t="shared" si="0"/>
        <v>0.16037758511933414</v>
      </c>
      <c r="O4" s="174">
        <f t="shared" si="0"/>
        <v>0.16037758511933414</v>
      </c>
    </row>
    <row r="5" spans="2:15" x14ac:dyDescent="0.25">
      <c r="B5" t="s">
        <v>114</v>
      </c>
      <c r="D5" s="174">
        <f>[1]Inputs!$H$13</f>
        <v>6.3420000000000004E-2</v>
      </c>
      <c r="E5" s="174">
        <f>[1]Inputs!$H$13</f>
        <v>6.3420000000000004E-2</v>
      </c>
      <c r="F5" s="174">
        <f>[1]Inputs!$H$13</f>
        <v>6.3420000000000004E-2</v>
      </c>
      <c r="G5" s="174">
        <f>[1]Inputs!$H$13</f>
        <v>6.3420000000000004E-2</v>
      </c>
      <c r="H5" s="174">
        <f>[1]Inputs!$H$13</f>
        <v>6.3420000000000004E-2</v>
      </c>
      <c r="K5" s="174">
        <f t="shared" si="1"/>
        <v>6.3420000000000004E-2</v>
      </c>
      <c r="L5" s="174">
        <f t="shared" si="0"/>
        <v>6.3420000000000004E-2</v>
      </c>
      <c r="M5" s="174">
        <f t="shared" si="0"/>
        <v>6.3420000000000004E-2</v>
      </c>
      <c r="N5" s="174">
        <f t="shared" si="0"/>
        <v>6.3420000000000004E-2</v>
      </c>
      <c r="O5" s="174">
        <f t="shared" si="0"/>
        <v>6.3420000000000004E-2</v>
      </c>
    </row>
    <row r="6" spans="2:15" s="175" customFormat="1" ht="15.75" x14ac:dyDescent="0.25">
      <c r="D6" s="229" t="s">
        <v>115</v>
      </c>
      <c r="E6" s="229"/>
      <c r="F6" s="229"/>
      <c r="G6" s="229"/>
      <c r="H6" s="229"/>
      <c r="J6" s="230" t="s">
        <v>116</v>
      </c>
      <c r="K6" s="230"/>
      <c r="L6" s="230"/>
      <c r="M6" s="230"/>
      <c r="N6" s="230"/>
      <c r="O6" s="230"/>
    </row>
    <row r="7" spans="2:15" x14ac:dyDescent="0.25">
      <c r="B7" s="176" t="s">
        <v>129</v>
      </c>
      <c r="C7" s="177"/>
      <c r="D7" s="177" t="s">
        <v>117</v>
      </c>
      <c r="E7" s="177" t="s">
        <v>118</v>
      </c>
      <c r="F7" s="177" t="s">
        <v>119</v>
      </c>
      <c r="G7" s="177" t="s">
        <v>120</v>
      </c>
      <c r="H7" s="177" t="s">
        <v>121</v>
      </c>
      <c r="J7" s="177"/>
      <c r="K7" s="177" t="s">
        <v>117</v>
      </c>
      <c r="L7" s="177" t="s">
        <v>118</v>
      </c>
      <c r="M7" s="177" t="s">
        <v>119</v>
      </c>
      <c r="N7" s="177" t="s">
        <v>120</v>
      </c>
      <c r="O7" s="177" t="s">
        <v>121</v>
      </c>
    </row>
    <row r="8" spans="2:15" x14ac:dyDescent="0.25">
      <c r="B8" s="178" t="s">
        <v>95</v>
      </c>
      <c r="C8" s="179"/>
      <c r="D8" s="180">
        <f>(D19*D$27)</f>
        <v>368.70741508859999</v>
      </c>
      <c r="E8" s="180">
        <f t="shared" ref="E8:H8" si="2">(E19*E$27)</f>
        <v>276.53056131645002</v>
      </c>
      <c r="F8" s="180">
        <f t="shared" si="2"/>
        <v>186.38159832728729</v>
      </c>
      <c r="G8" s="180">
        <f t="shared" si="2"/>
        <v>95.346488729897047</v>
      </c>
      <c r="H8" s="180">
        <f t="shared" si="2"/>
        <v>39.426633984700743</v>
      </c>
      <c r="J8" s="179"/>
      <c r="K8" s="180">
        <f>(K19*K$27)</f>
        <v>0</v>
      </c>
      <c r="L8" s="180">
        <f t="shared" ref="L8:O8" si="3">(L19*L$27)</f>
        <v>0</v>
      </c>
      <c r="M8" s="180">
        <f t="shared" si="3"/>
        <v>0</v>
      </c>
      <c r="N8" s="180">
        <f t="shared" si="3"/>
        <v>0</v>
      </c>
      <c r="O8" s="180">
        <f t="shared" si="3"/>
        <v>0</v>
      </c>
    </row>
    <row r="9" spans="2:15" x14ac:dyDescent="0.25">
      <c r="B9" s="178" t="s">
        <v>96</v>
      </c>
      <c r="C9" s="179"/>
      <c r="D9" s="180">
        <f t="shared" ref="D9:H15" si="4">(D20*D$27)</f>
        <v>0</v>
      </c>
      <c r="E9" s="180">
        <f t="shared" si="4"/>
        <v>0</v>
      </c>
      <c r="F9" s="180">
        <f t="shared" si="4"/>
        <v>0</v>
      </c>
      <c r="G9" s="180">
        <f t="shared" si="4"/>
        <v>0</v>
      </c>
      <c r="H9" s="180">
        <f t="shared" si="4"/>
        <v>0</v>
      </c>
      <c r="J9" s="179"/>
      <c r="K9" s="180">
        <f t="shared" ref="K9:O15" si="5">(K20*K$27)</f>
        <v>0</v>
      </c>
      <c r="L9" s="180">
        <f t="shared" si="5"/>
        <v>0</v>
      </c>
      <c r="M9" s="180">
        <f t="shared" si="5"/>
        <v>0</v>
      </c>
      <c r="N9" s="180">
        <f t="shared" si="5"/>
        <v>0</v>
      </c>
      <c r="O9" s="180">
        <f t="shared" si="5"/>
        <v>0</v>
      </c>
    </row>
    <row r="10" spans="2:15" x14ac:dyDescent="0.25">
      <c r="B10" s="178" t="s">
        <v>97</v>
      </c>
      <c r="C10" s="179"/>
      <c r="D10" s="180">
        <f t="shared" si="4"/>
        <v>0</v>
      </c>
      <c r="E10" s="180">
        <f t="shared" si="4"/>
        <v>0</v>
      </c>
      <c r="F10" s="180">
        <f t="shared" si="4"/>
        <v>0</v>
      </c>
      <c r="G10" s="180">
        <f t="shared" si="4"/>
        <v>0</v>
      </c>
      <c r="H10" s="180">
        <f t="shared" si="4"/>
        <v>0</v>
      </c>
      <c r="J10" s="179"/>
      <c r="K10" s="180">
        <f t="shared" si="5"/>
        <v>0</v>
      </c>
      <c r="L10" s="180">
        <f t="shared" si="5"/>
        <v>0</v>
      </c>
      <c r="M10" s="180">
        <f t="shared" si="5"/>
        <v>0</v>
      </c>
      <c r="N10" s="180">
        <f t="shared" si="5"/>
        <v>0</v>
      </c>
      <c r="O10" s="180">
        <f t="shared" si="5"/>
        <v>0</v>
      </c>
    </row>
    <row r="11" spans="2:15" x14ac:dyDescent="0.25">
      <c r="B11" s="181" t="s">
        <v>122</v>
      </c>
      <c r="C11" s="181"/>
      <c r="D11" s="185">
        <f t="shared" si="4"/>
        <v>368.70741508859999</v>
      </c>
      <c r="E11" s="185">
        <f t="shared" si="4"/>
        <v>276.53056131645002</v>
      </c>
      <c r="F11" s="185">
        <f t="shared" si="4"/>
        <v>186.38159832728729</v>
      </c>
      <c r="G11" s="185">
        <f t="shared" si="4"/>
        <v>95.346488729897047</v>
      </c>
      <c r="H11" s="185">
        <f t="shared" si="4"/>
        <v>39.426633984700743</v>
      </c>
      <c r="I11" s="165"/>
      <c r="J11" s="181"/>
      <c r="K11" s="185">
        <f t="shared" si="5"/>
        <v>0</v>
      </c>
      <c r="L11" s="185">
        <f t="shared" si="5"/>
        <v>0</v>
      </c>
      <c r="M11" s="185">
        <f t="shared" si="5"/>
        <v>0</v>
      </c>
      <c r="N11" s="185">
        <f t="shared" si="5"/>
        <v>0</v>
      </c>
      <c r="O11" s="185">
        <f t="shared" si="5"/>
        <v>0</v>
      </c>
    </row>
    <row r="12" spans="2:15" x14ac:dyDescent="0.25">
      <c r="B12" s="179" t="s">
        <v>101</v>
      </c>
      <c r="C12" s="179"/>
      <c r="D12" s="180">
        <f t="shared" si="4"/>
        <v>171.79059655333498</v>
      </c>
      <c r="E12" s="180">
        <f t="shared" si="4"/>
        <v>128.84294741500122</v>
      </c>
      <c r="F12" s="180">
        <f t="shared" si="4"/>
        <v>86.84014655771081</v>
      </c>
      <c r="G12" s="180">
        <f t="shared" si="4"/>
        <v>44.4244664139419</v>
      </c>
      <c r="H12" s="180">
        <f t="shared" si="4"/>
        <v>18.369917976003158</v>
      </c>
      <c r="J12" s="179"/>
      <c r="K12" s="180">
        <f t="shared" si="5"/>
        <v>0</v>
      </c>
      <c r="L12" s="180">
        <f t="shared" si="5"/>
        <v>0</v>
      </c>
      <c r="M12" s="180">
        <f t="shared" si="5"/>
        <v>0</v>
      </c>
      <c r="N12" s="180">
        <f t="shared" si="5"/>
        <v>0</v>
      </c>
      <c r="O12" s="180">
        <f t="shared" si="5"/>
        <v>0</v>
      </c>
    </row>
    <row r="13" spans="2:15" x14ac:dyDescent="0.25">
      <c r="B13" s="179" t="s">
        <v>102</v>
      </c>
      <c r="C13" s="179"/>
      <c r="D13" s="180">
        <f t="shared" si="4"/>
        <v>59.132404847501611</v>
      </c>
      <c r="E13" s="180">
        <f t="shared" si="4"/>
        <v>44.349303635626207</v>
      </c>
      <c r="F13" s="180">
        <f t="shared" si="4"/>
        <v>29.891430650412062</v>
      </c>
      <c r="G13" s="180">
        <f t="shared" si="4"/>
        <v>15.291439612108697</v>
      </c>
      <c r="H13" s="180">
        <f t="shared" si="4"/>
        <v>6.323148347850176</v>
      </c>
      <c r="J13" s="179"/>
      <c r="K13" s="180">
        <f t="shared" si="5"/>
        <v>0</v>
      </c>
      <c r="L13" s="180">
        <f t="shared" si="5"/>
        <v>0</v>
      </c>
      <c r="M13" s="180">
        <f t="shared" si="5"/>
        <v>0</v>
      </c>
      <c r="N13" s="180">
        <f t="shared" si="5"/>
        <v>0</v>
      </c>
      <c r="O13" s="180">
        <f t="shared" si="5"/>
        <v>0</v>
      </c>
    </row>
    <row r="14" spans="2:15" x14ac:dyDescent="0.25">
      <c r="B14" s="179" t="s">
        <v>109</v>
      </c>
      <c r="C14" s="179"/>
      <c r="D14" s="180">
        <f t="shared" si="4"/>
        <v>38.028561013760068</v>
      </c>
      <c r="E14" s="180">
        <f t="shared" si="4"/>
        <v>28.521420760320051</v>
      </c>
      <c r="F14" s="180">
        <f t="shared" si="4"/>
        <v>19.223437592455713</v>
      </c>
      <c r="G14" s="180">
        <f t="shared" si="4"/>
        <v>9.8340570754221996</v>
      </c>
      <c r="H14" s="180">
        <f t="shared" si="4"/>
        <v>4.0664713935684995</v>
      </c>
      <c r="J14" s="179"/>
      <c r="K14" s="180">
        <f t="shared" si="5"/>
        <v>0</v>
      </c>
      <c r="L14" s="180">
        <f t="shared" si="5"/>
        <v>0</v>
      </c>
      <c r="M14" s="180">
        <f t="shared" si="5"/>
        <v>0</v>
      </c>
      <c r="N14" s="180">
        <f t="shared" si="5"/>
        <v>0</v>
      </c>
      <c r="O14" s="180">
        <f t="shared" si="5"/>
        <v>0</v>
      </c>
    </row>
    <row r="15" spans="2:15" s="183" customFormat="1" x14ac:dyDescent="0.25">
      <c r="B15" s="182" t="s">
        <v>123</v>
      </c>
      <c r="C15" s="179"/>
      <c r="D15" s="185">
        <f t="shared" si="4"/>
        <v>637.65897750319664</v>
      </c>
      <c r="E15" s="185">
        <f t="shared" si="4"/>
        <v>478.24423312739748</v>
      </c>
      <c r="F15" s="185">
        <f t="shared" si="4"/>
        <v>322.33661312786586</v>
      </c>
      <c r="G15" s="185">
        <f t="shared" si="4"/>
        <v>164.89645183136986</v>
      </c>
      <c r="H15" s="185">
        <f t="shared" si="4"/>
        <v>68.186171702122579</v>
      </c>
      <c r="I15" s="165"/>
      <c r="J15" s="181"/>
      <c r="K15" s="185">
        <f t="shared" si="5"/>
        <v>0</v>
      </c>
      <c r="L15" s="185">
        <f t="shared" si="5"/>
        <v>0</v>
      </c>
      <c r="M15" s="185">
        <f t="shared" si="5"/>
        <v>0</v>
      </c>
      <c r="N15" s="185">
        <f t="shared" si="5"/>
        <v>0</v>
      </c>
      <c r="O15" s="185">
        <f t="shared" si="5"/>
        <v>0</v>
      </c>
    </row>
    <row r="16" spans="2:15" s="165" customFormat="1" x14ac:dyDescent="0.25">
      <c r="B16" s="184" t="s">
        <v>124</v>
      </c>
      <c r="C16" s="181"/>
      <c r="D16" s="185">
        <f>D28-D15</f>
        <v>0</v>
      </c>
      <c r="E16" s="185">
        <f t="shared" ref="E16:H16" si="6">E28-E15</f>
        <v>0</v>
      </c>
      <c r="F16" s="185">
        <f t="shared" si="6"/>
        <v>0</v>
      </c>
      <c r="G16" s="185">
        <f t="shared" si="6"/>
        <v>0</v>
      </c>
      <c r="H16" s="185">
        <f t="shared" si="6"/>
        <v>0</v>
      </c>
      <c r="J16" s="181"/>
      <c r="K16" s="185">
        <f>K28-K15</f>
        <v>0</v>
      </c>
      <c r="L16" s="185">
        <f t="shared" ref="L16:O16" si="7">L28-L15</f>
        <v>0</v>
      </c>
      <c r="M16" s="185">
        <f t="shared" si="7"/>
        <v>0</v>
      </c>
      <c r="N16" s="185">
        <f t="shared" si="7"/>
        <v>0</v>
      </c>
      <c r="O16" s="185">
        <f t="shared" si="7"/>
        <v>0</v>
      </c>
    </row>
    <row r="17" spans="2:15" s="165" customFormat="1" x14ac:dyDescent="0.25">
      <c r="C17" s="186"/>
    </row>
    <row r="18" spans="2:15" x14ac:dyDescent="0.25">
      <c r="B18" s="187" t="s">
        <v>63</v>
      </c>
      <c r="C18" s="169"/>
      <c r="D18" s="231" t="s">
        <v>125</v>
      </c>
      <c r="E18" s="232"/>
      <c r="F18" s="232"/>
      <c r="G18" s="232"/>
      <c r="H18" s="232"/>
      <c r="J18" s="169"/>
      <c r="K18" s="231" t="s">
        <v>125</v>
      </c>
      <c r="L18" s="232"/>
      <c r="M18" s="232"/>
      <c r="N18" s="232"/>
      <c r="O18" s="232"/>
    </row>
    <row r="19" spans="2:15" x14ac:dyDescent="0.25">
      <c r="B19" s="188" t="s">
        <v>95</v>
      </c>
      <c r="C19" s="189">
        <f>'Proposed Fee'!H8</f>
        <v>18.43537075443</v>
      </c>
      <c r="D19" s="190">
        <f>C19*D$1</f>
        <v>18.43537075443</v>
      </c>
      <c r="E19" s="190">
        <f>D19*E1</f>
        <v>18.43537075443</v>
      </c>
      <c r="F19" s="190">
        <f>E19*F1</f>
        <v>18.638159832728729</v>
      </c>
      <c r="G19" s="190">
        <f>F19*G1</f>
        <v>19.069297745979409</v>
      </c>
      <c r="H19" s="190">
        <f>G19*H1</f>
        <v>19.713316992350371</v>
      </c>
      <c r="J19" s="189"/>
      <c r="K19" s="190">
        <f>J19*K$1</f>
        <v>0</v>
      </c>
      <c r="L19" s="190">
        <f>K19*L1</f>
        <v>0</v>
      </c>
      <c r="M19" s="190">
        <f>L19*M1</f>
        <v>0</v>
      </c>
      <c r="N19" s="190">
        <f>M19*N1</f>
        <v>0</v>
      </c>
      <c r="O19" s="190">
        <f>N19*O1</f>
        <v>0</v>
      </c>
    </row>
    <row r="20" spans="2:15" x14ac:dyDescent="0.25">
      <c r="B20" s="188" t="s">
        <v>96</v>
      </c>
      <c r="C20" s="189">
        <f>'Proposed Fee'!I8</f>
        <v>0</v>
      </c>
      <c r="D20" s="190">
        <f>C20</f>
        <v>0</v>
      </c>
      <c r="E20" s="190">
        <f t="shared" ref="E20:H21" si="8">D20</f>
        <v>0</v>
      </c>
      <c r="F20" s="190">
        <f t="shared" si="8"/>
        <v>0</v>
      </c>
      <c r="G20" s="190">
        <f t="shared" si="8"/>
        <v>0</v>
      </c>
      <c r="H20" s="190">
        <f t="shared" si="8"/>
        <v>0</v>
      </c>
      <c r="J20" s="189"/>
      <c r="K20" s="190">
        <f>J20</f>
        <v>0</v>
      </c>
      <c r="L20" s="190">
        <f t="shared" ref="L20:O21" si="9">K20</f>
        <v>0</v>
      </c>
      <c r="M20" s="190">
        <f t="shared" si="9"/>
        <v>0</v>
      </c>
      <c r="N20" s="190">
        <f t="shared" si="9"/>
        <v>0</v>
      </c>
      <c r="O20" s="190">
        <f t="shared" si="9"/>
        <v>0</v>
      </c>
    </row>
    <row r="21" spans="2:15" x14ac:dyDescent="0.25">
      <c r="B21" s="188" t="s">
        <v>97</v>
      </c>
      <c r="C21" s="189">
        <f>'Proposed Fee'!I8</f>
        <v>0</v>
      </c>
      <c r="D21" s="190">
        <f>C21</f>
        <v>0</v>
      </c>
      <c r="E21" s="190">
        <f t="shared" si="8"/>
        <v>0</v>
      </c>
      <c r="F21" s="190">
        <f t="shared" si="8"/>
        <v>0</v>
      </c>
      <c r="G21" s="190">
        <f t="shared" si="8"/>
        <v>0</v>
      </c>
      <c r="H21" s="190">
        <f t="shared" si="8"/>
        <v>0</v>
      </c>
      <c r="J21" s="189"/>
      <c r="K21" s="190">
        <f>J21</f>
        <v>0</v>
      </c>
      <c r="L21" s="190">
        <f t="shared" si="9"/>
        <v>0</v>
      </c>
      <c r="M21" s="190">
        <f t="shared" si="9"/>
        <v>0</v>
      </c>
      <c r="N21" s="190">
        <f t="shared" si="9"/>
        <v>0</v>
      </c>
      <c r="O21" s="190">
        <f t="shared" si="9"/>
        <v>0</v>
      </c>
    </row>
    <row r="22" spans="2:15" s="165" customFormat="1" x14ac:dyDescent="0.25">
      <c r="B22" s="191" t="s">
        <v>122</v>
      </c>
      <c r="C22" s="238">
        <f>'Proposed Fee'!M8</f>
        <v>18.43537075443</v>
      </c>
      <c r="D22" s="181">
        <f>SUM(D19:D21)</f>
        <v>18.43537075443</v>
      </c>
      <c r="E22" s="181">
        <f t="shared" ref="E22:H22" si="10">SUM(E19:E21)</f>
        <v>18.43537075443</v>
      </c>
      <c r="F22" s="181">
        <f t="shared" si="10"/>
        <v>18.638159832728729</v>
      </c>
      <c r="G22" s="181">
        <f t="shared" si="10"/>
        <v>19.069297745979409</v>
      </c>
      <c r="H22" s="181">
        <f t="shared" si="10"/>
        <v>19.713316992350371</v>
      </c>
      <c r="J22" s="238"/>
      <c r="K22" s="181">
        <f>SUM(K19:K21)</f>
        <v>0</v>
      </c>
      <c r="L22" s="181">
        <f t="shared" ref="L22:O22" si="11">SUM(L19:L21)</f>
        <v>0</v>
      </c>
      <c r="M22" s="181">
        <f t="shared" si="11"/>
        <v>0</v>
      </c>
      <c r="N22" s="181">
        <f t="shared" si="11"/>
        <v>0</v>
      </c>
      <c r="O22" s="181">
        <f t="shared" si="11"/>
        <v>0</v>
      </c>
    </row>
    <row r="23" spans="2:15" x14ac:dyDescent="0.25">
      <c r="B23" s="188" t="s">
        <v>101</v>
      </c>
      <c r="C23" s="189">
        <f>'Proposed Fee'!N8</f>
        <v>8.5895298276667482</v>
      </c>
      <c r="D23" s="190">
        <f>D22*D$3</f>
        <v>8.5895298276667482</v>
      </c>
      <c r="E23" s="190">
        <f t="shared" ref="E23:H23" si="12">E22*E$3</f>
        <v>8.5895298276667482</v>
      </c>
      <c r="F23" s="190">
        <f t="shared" si="12"/>
        <v>8.6840146557710813</v>
      </c>
      <c r="G23" s="190">
        <f t="shared" si="12"/>
        <v>8.8848932827883793</v>
      </c>
      <c r="H23" s="190">
        <f t="shared" si="12"/>
        <v>9.1849589880015792</v>
      </c>
      <c r="J23" s="189"/>
      <c r="K23" s="190">
        <f>K22*K$3</f>
        <v>0</v>
      </c>
      <c r="L23" s="190">
        <f t="shared" ref="L23:O23" si="13">L22*L$3</f>
        <v>0</v>
      </c>
      <c r="M23" s="190">
        <f t="shared" si="13"/>
        <v>0</v>
      </c>
      <c r="N23" s="190">
        <f t="shared" si="13"/>
        <v>0</v>
      </c>
      <c r="O23" s="190">
        <f t="shared" si="13"/>
        <v>0</v>
      </c>
    </row>
    <row r="24" spans="2:15" x14ac:dyDescent="0.25">
      <c r="B24" s="188" t="s">
        <v>102</v>
      </c>
      <c r="C24" s="189">
        <f>'Proposed Fee'!O8</f>
        <v>2.9566202423750805</v>
      </c>
      <c r="D24" s="190">
        <f>D22*D$4</f>
        <v>2.9566202423750805</v>
      </c>
      <c r="E24" s="190">
        <f t="shared" ref="E24:H24" si="14">E22*E$4</f>
        <v>2.9566202423750805</v>
      </c>
      <c r="F24" s="190">
        <f t="shared" si="14"/>
        <v>2.9891430650412061</v>
      </c>
      <c r="G24" s="190">
        <f t="shared" si="14"/>
        <v>3.0582879224217394</v>
      </c>
      <c r="H24" s="190">
        <f t="shared" si="14"/>
        <v>3.161574173925088</v>
      </c>
      <c r="J24" s="189"/>
      <c r="K24" s="190">
        <f>K22*K$4</f>
        <v>0</v>
      </c>
      <c r="L24" s="190">
        <f t="shared" ref="L24:O24" si="15">L22*L$4</f>
        <v>0</v>
      </c>
      <c r="M24" s="190">
        <f t="shared" si="15"/>
        <v>0</v>
      </c>
      <c r="N24" s="190">
        <f t="shared" si="15"/>
        <v>0</v>
      </c>
      <c r="O24" s="190">
        <f t="shared" si="15"/>
        <v>0</v>
      </c>
    </row>
    <row r="25" spans="2:15" x14ac:dyDescent="0.25">
      <c r="B25" s="188" t="s">
        <v>103</v>
      </c>
      <c r="C25" s="189">
        <f>'Proposed Fee'!P8</f>
        <v>1.9014280506880035</v>
      </c>
      <c r="D25" s="190">
        <f>SUM(D22:D24)*D$5</f>
        <v>1.9014280506880035</v>
      </c>
      <c r="E25" s="190">
        <f t="shared" ref="E25:H25" si="16">SUM(E22:E24)*E$5</f>
        <v>1.9014280506880035</v>
      </c>
      <c r="F25" s="190">
        <f t="shared" si="16"/>
        <v>1.9223437592455714</v>
      </c>
      <c r="G25" s="190">
        <f t="shared" si="16"/>
        <v>1.96681141508444</v>
      </c>
      <c r="H25" s="190">
        <f t="shared" si="16"/>
        <v>2.0332356967842498</v>
      </c>
      <c r="J25" s="189"/>
      <c r="K25" s="190">
        <f>SUM(K22:K24)*K$5</f>
        <v>0</v>
      </c>
      <c r="L25" s="190">
        <f t="shared" ref="L25:O25" si="17">SUM(L22:L24)*L$5</f>
        <v>0</v>
      </c>
      <c r="M25" s="190">
        <f t="shared" si="17"/>
        <v>0</v>
      </c>
      <c r="N25" s="190">
        <f t="shared" si="17"/>
        <v>0</v>
      </c>
      <c r="O25" s="190">
        <f t="shared" si="17"/>
        <v>0</v>
      </c>
    </row>
    <row r="26" spans="2:15" s="165" customFormat="1" x14ac:dyDescent="0.25">
      <c r="B26" s="192" t="s">
        <v>126</v>
      </c>
      <c r="C26" s="193">
        <f>'Proposed Fee'!Q8</f>
        <v>31.882948875159833</v>
      </c>
      <c r="D26" s="194">
        <f>SUM(D22:D25)</f>
        <v>31.882948875159833</v>
      </c>
      <c r="E26" s="194">
        <f t="shared" ref="E26:H26" si="18">SUM(E22:E25)</f>
        <v>31.882948875159833</v>
      </c>
      <c r="F26" s="194">
        <f t="shared" si="18"/>
        <v>32.233661312786587</v>
      </c>
      <c r="G26" s="194">
        <f t="shared" si="18"/>
        <v>32.979290366273972</v>
      </c>
      <c r="H26" s="194">
        <f t="shared" si="18"/>
        <v>34.093085851061289</v>
      </c>
      <c r="J26" s="193"/>
      <c r="K26" s="194">
        <f>SUM(K22:K25)</f>
        <v>0</v>
      </c>
      <c r="L26" s="194">
        <f t="shared" ref="L26:O26" si="19">SUM(L22:L25)</f>
        <v>0</v>
      </c>
      <c r="M26" s="194">
        <f t="shared" si="19"/>
        <v>0</v>
      </c>
      <c r="N26" s="194">
        <f t="shared" si="19"/>
        <v>0</v>
      </c>
      <c r="O26" s="194">
        <f t="shared" si="19"/>
        <v>0</v>
      </c>
    </row>
    <row r="27" spans="2:15" x14ac:dyDescent="0.25">
      <c r="B27" s="195" t="s">
        <v>127</v>
      </c>
      <c r="C27" s="190"/>
      <c r="D27" s="196">
        <f>'Forecast Revenue - Costs'!D10</f>
        <v>20</v>
      </c>
      <c r="E27" s="196">
        <f>'Forecast Revenue - Costs'!E10</f>
        <v>15</v>
      </c>
      <c r="F27" s="196">
        <f>'Forecast Revenue - Costs'!F10</f>
        <v>10</v>
      </c>
      <c r="G27" s="196">
        <f>'Forecast Revenue - Costs'!G10</f>
        <v>5</v>
      </c>
      <c r="H27" s="196">
        <f>'Forecast Revenue - Costs'!H10</f>
        <v>2</v>
      </c>
      <c r="J27" s="190"/>
      <c r="K27" s="196"/>
      <c r="L27" s="196"/>
      <c r="M27" s="196"/>
      <c r="N27" s="196"/>
      <c r="O27" s="196"/>
    </row>
    <row r="28" spans="2:15" s="165" customFormat="1" x14ac:dyDescent="0.25">
      <c r="B28" s="182" t="s">
        <v>128</v>
      </c>
      <c r="C28" s="181"/>
      <c r="D28" s="185">
        <f>D26*D27</f>
        <v>637.65897750319664</v>
      </c>
      <c r="E28" s="185">
        <f t="shared" ref="E28:H28" si="20">E26*E27</f>
        <v>478.24423312739748</v>
      </c>
      <c r="F28" s="185">
        <f t="shared" si="20"/>
        <v>322.33661312786586</v>
      </c>
      <c r="G28" s="185">
        <f t="shared" si="20"/>
        <v>164.89645183136986</v>
      </c>
      <c r="H28" s="185">
        <f t="shared" si="20"/>
        <v>68.186171702122579</v>
      </c>
      <c r="J28" s="181"/>
      <c r="K28" s="185">
        <f>K27*K26</f>
        <v>0</v>
      </c>
      <c r="L28" s="185">
        <f t="shared" ref="L28:O28" si="21">L27*L26</f>
        <v>0</v>
      </c>
      <c r="M28" s="185">
        <f t="shared" si="21"/>
        <v>0</v>
      </c>
      <c r="N28" s="185">
        <f t="shared" si="21"/>
        <v>0</v>
      </c>
      <c r="O28" s="185">
        <f t="shared" si="21"/>
        <v>0</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1"/>
  <sheetViews>
    <sheetView showGridLines="0" zoomScale="90" zoomScaleNormal="90" workbookViewId="0">
      <selection activeCell="M20" sqref="M20"/>
    </sheetView>
  </sheetViews>
  <sheetFormatPr defaultRowHeight="15" x14ac:dyDescent="0.25"/>
  <cols>
    <col min="1" max="1" width="3.28515625" style="70" customWidth="1"/>
    <col min="2" max="2" width="66.42578125" style="70" customWidth="1"/>
    <col min="3" max="3" width="65.140625" style="70" customWidth="1"/>
    <col min="4" max="4" width="11.85546875" style="70" customWidth="1"/>
    <col min="5" max="8" width="11.28515625" style="70" customWidth="1"/>
    <col min="9" max="9" width="12.7109375" style="70" customWidth="1"/>
    <col min="10" max="16384" width="9.140625" style="70"/>
  </cols>
  <sheetData>
    <row r="2" spans="2:9" x14ac:dyDescent="0.25">
      <c r="B2" s="68" t="s">
        <v>50</v>
      </c>
      <c r="C2" s="69"/>
      <c r="D2" s="69"/>
      <c r="E2" s="69"/>
      <c r="F2" s="69"/>
      <c r="G2" s="69"/>
      <c r="H2" s="69"/>
      <c r="I2" s="69"/>
    </row>
    <row r="3" spans="2:9" x14ac:dyDescent="0.25">
      <c r="B3" s="71"/>
      <c r="C3" s="71"/>
      <c r="D3" s="71"/>
      <c r="E3" s="71"/>
      <c r="F3" s="71"/>
      <c r="G3" s="71"/>
      <c r="H3" s="71"/>
      <c r="I3" s="71"/>
    </row>
    <row r="4" spans="2:9" x14ac:dyDescent="0.25">
      <c r="B4" s="72" t="s">
        <v>78</v>
      </c>
      <c r="C4" s="72" t="s">
        <v>3</v>
      </c>
      <c r="D4" s="73" t="s">
        <v>58</v>
      </c>
      <c r="E4" s="73" t="s">
        <v>59</v>
      </c>
      <c r="F4" s="73" t="s">
        <v>60</v>
      </c>
      <c r="G4" s="73" t="s">
        <v>79</v>
      </c>
      <c r="H4" s="73" t="s">
        <v>61</v>
      </c>
      <c r="I4" s="74" t="s">
        <v>1</v>
      </c>
    </row>
    <row r="5" spans="2:9" x14ac:dyDescent="0.25">
      <c r="B5" s="75" t="s">
        <v>82</v>
      </c>
      <c r="C5" s="76" t="str">
        <f>'AER Summary'!$C$3</f>
        <v>Provision of Metering Consumption Data (NEW)</v>
      </c>
      <c r="D5" s="77">
        <f>'Forecast by year'!D28</f>
        <v>637.65897750319664</v>
      </c>
      <c r="E5" s="77">
        <f>'Forecast by year'!E28</f>
        <v>478.24423312739748</v>
      </c>
      <c r="F5" s="77">
        <f>'Forecast by year'!F28</f>
        <v>322.33661312786586</v>
      </c>
      <c r="G5" s="77">
        <f>'Forecast by year'!G28</f>
        <v>164.89645183136986</v>
      </c>
      <c r="H5" s="77">
        <f>'Forecast by year'!H28</f>
        <v>68.186171702122579</v>
      </c>
      <c r="I5" s="162">
        <f>SUM(D5:H5)</f>
        <v>1671.3224472919524</v>
      </c>
    </row>
    <row r="6" spans="2:9" x14ac:dyDescent="0.25">
      <c r="B6" s="78" t="s">
        <v>1</v>
      </c>
      <c r="C6" s="79"/>
      <c r="D6" s="80">
        <f>SUM(D5:D5)</f>
        <v>637.65897750319664</v>
      </c>
      <c r="E6" s="80">
        <f>SUM(E5:E5)</f>
        <v>478.24423312739748</v>
      </c>
      <c r="F6" s="80">
        <f>SUM(F5:F5)</f>
        <v>322.33661312786586</v>
      </c>
      <c r="G6" s="80">
        <f>SUM(G5:G5)</f>
        <v>164.89645183136986</v>
      </c>
      <c r="H6" s="80">
        <f>SUM(H5:H5)</f>
        <v>68.186171702122579</v>
      </c>
      <c r="I6" s="80">
        <f>SUM(I5:I5)</f>
        <v>1671.3224472919524</v>
      </c>
    </row>
    <row r="7" spans="2:9" x14ac:dyDescent="0.25">
      <c r="B7" s="71"/>
      <c r="C7" s="71"/>
      <c r="D7" s="71"/>
      <c r="E7" s="71"/>
      <c r="F7" s="71"/>
      <c r="G7" s="71"/>
      <c r="H7" s="71"/>
      <c r="I7" s="71"/>
    </row>
    <row r="8" spans="2:9" x14ac:dyDescent="0.25">
      <c r="B8" s="68" t="s">
        <v>27</v>
      </c>
      <c r="C8" s="69"/>
      <c r="D8" s="69"/>
      <c r="E8" s="69"/>
      <c r="F8" s="69"/>
      <c r="G8" s="69"/>
      <c r="H8" s="69"/>
      <c r="I8" s="69"/>
    </row>
    <row r="9" spans="2:9" x14ac:dyDescent="0.25">
      <c r="B9" s="72" t="s">
        <v>78</v>
      </c>
      <c r="C9" s="72" t="s">
        <v>3</v>
      </c>
      <c r="D9" s="73" t="s">
        <v>58</v>
      </c>
      <c r="E9" s="73" t="s">
        <v>59</v>
      </c>
      <c r="F9" s="73" t="s">
        <v>60</v>
      </c>
      <c r="G9" s="73" t="s">
        <v>79</v>
      </c>
      <c r="H9" s="73" t="s">
        <v>61</v>
      </c>
      <c r="I9" s="74" t="s">
        <v>1</v>
      </c>
    </row>
    <row r="10" spans="2:9" x14ac:dyDescent="0.25">
      <c r="B10" s="75" t="s">
        <v>82</v>
      </c>
      <c r="C10" s="81" t="str">
        <f>C5</f>
        <v>Provision of Metering Consumption Data (NEW)</v>
      </c>
      <c r="D10" s="82">
        <v>20</v>
      </c>
      <c r="E10" s="82">
        <v>15</v>
      </c>
      <c r="F10" s="82">
        <v>10</v>
      </c>
      <c r="G10" s="82">
        <v>5</v>
      </c>
      <c r="H10" s="82">
        <v>2</v>
      </c>
      <c r="I10" s="163">
        <f>SUM(D10:H10)</f>
        <v>52</v>
      </c>
    </row>
    <row r="11" spans="2:9" x14ac:dyDescent="0.25">
      <c r="B11" s="78" t="s">
        <v>17</v>
      </c>
      <c r="C11" s="79"/>
      <c r="D11" s="83">
        <f>SUM(D10:D10)</f>
        <v>20</v>
      </c>
      <c r="E11" s="83">
        <f>SUM(E10:E10)</f>
        <v>15</v>
      </c>
      <c r="F11" s="83">
        <f>SUM(F10:F10)</f>
        <v>10</v>
      </c>
      <c r="G11" s="83">
        <f>SUM(G10:G10)</f>
        <v>5</v>
      </c>
      <c r="H11" s="83">
        <f>SUM(H10:H10)</f>
        <v>2</v>
      </c>
      <c r="I11" s="83">
        <f>SUM(I10:I10)</f>
        <v>52</v>
      </c>
    </row>
    <row r="12" spans="2:9" x14ac:dyDescent="0.25">
      <c r="B12" s="71"/>
      <c r="C12" s="71"/>
      <c r="D12" s="84"/>
      <c r="E12" s="84"/>
      <c r="F12" s="84"/>
      <c r="G12" s="84"/>
      <c r="H12" s="84"/>
      <c r="I12" s="84"/>
    </row>
    <row r="13" spans="2:9" x14ac:dyDescent="0.25">
      <c r="B13" s="85" t="s">
        <v>6</v>
      </c>
      <c r="C13" s="71"/>
      <c r="D13" s="84"/>
      <c r="E13" s="84"/>
      <c r="F13" s="84"/>
      <c r="G13" s="84"/>
      <c r="H13" s="84"/>
      <c r="I13" s="84"/>
    </row>
    <row r="14" spans="2:9" x14ac:dyDescent="0.25">
      <c r="B14" s="233"/>
      <c r="C14" s="233"/>
      <c r="D14" s="233"/>
      <c r="E14" s="233"/>
      <c r="F14" s="233"/>
      <c r="G14" s="233"/>
      <c r="H14" s="233"/>
      <c r="I14" s="233"/>
    </row>
    <row r="15" spans="2:9" x14ac:dyDescent="0.25">
      <c r="B15" s="234"/>
      <c r="C15" s="234"/>
      <c r="D15" s="234"/>
      <c r="E15" s="234"/>
      <c r="F15" s="234"/>
      <c r="G15" s="234"/>
      <c r="H15" s="234"/>
      <c r="I15" s="234"/>
    </row>
    <row r="16" spans="2:9" x14ac:dyDescent="0.25">
      <c r="B16" s="71"/>
      <c r="C16" s="71"/>
      <c r="D16" s="84"/>
      <c r="E16" s="84"/>
      <c r="F16" s="84"/>
      <c r="G16" s="84"/>
      <c r="H16" s="84"/>
      <c r="I16" s="84"/>
    </row>
    <row r="17" spans="2:9" x14ac:dyDescent="0.25">
      <c r="B17" s="68" t="s">
        <v>28</v>
      </c>
      <c r="C17" s="69"/>
      <c r="D17" s="69"/>
      <c r="E17" s="69"/>
      <c r="F17" s="69"/>
      <c r="G17" s="69"/>
      <c r="H17" s="69"/>
      <c r="I17" s="69"/>
    </row>
    <row r="18" spans="2:9" x14ac:dyDescent="0.25">
      <c r="B18" s="86" t="s">
        <v>26</v>
      </c>
      <c r="C18" s="87"/>
      <c r="D18" s="87"/>
      <c r="E18" s="87"/>
      <c r="F18" s="87"/>
      <c r="G18" s="87"/>
      <c r="H18" s="87"/>
      <c r="I18" s="87"/>
    </row>
    <row r="19" spans="2:9" x14ac:dyDescent="0.25">
      <c r="B19" s="235" t="s">
        <v>81</v>
      </c>
      <c r="C19" s="235"/>
      <c r="D19" s="235"/>
      <c r="E19" s="235"/>
      <c r="F19" s="235"/>
      <c r="G19" s="235"/>
      <c r="H19" s="235"/>
      <c r="I19" s="235"/>
    </row>
    <row r="20" spans="2:9" x14ac:dyDescent="0.25">
      <c r="B20" s="236"/>
      <c r="C20" s="236"/>
      <c r="D20" s="236"/>
      <c r="E20" s="236"/>
      <c r="F20" s="236"/>
      <c r="G20" s="236"/>
      <c r="H20" s="236"/>
      <c r="I20" s="236"/>
    </row>
    <row r="21" spans="2:9" x14ac:dyDescent="0.25">
      <c r="B21" s="71"/>
      <c r="C21" s="71"/>
      <c r="D21" s="71"/>
      <c r="E21" s="71"/>
      <c r="F21" s="71"/>
      <c r="G21" s="71"/>
      <c r="H21" s="71"/>
      <c r="I21" s="71"/>
    </row>
    <row r="22" spans="2:9" customFormat="1" x14ac:dyDescent="0.25">
      <c r="B22" s="164" t="s">
        <v>49</v>
      </c>
      <c r="C22" s="31"/>
      <c r="D22" s="237" t="s">
        <v>105</v>
      </c>
      <c r="E22" s="237"/>
      <c r="F22" s="237"/>
      <c r="G22" s="237"/>
      <c r="H22" s="237"/>
      <c r="I22" s="31"/>
    </row>
    <row r="23" spans="2:9" customFormat="1" ht="15.75" customHeight="1" x14ac:dyDescent="0.25">
      <c r="B23" s="2" t="s">
        <v>20</v>
      </c>
      <c r="C23" s="20" t="s">
        <v>3</v>
      </c>
      <c r="D23" s="59" t="s">
        <v>58</v>
      </c>
      <c r="E23" s="59" t="s">
        <v>59</v>
      </c>
      <c r="F23" s="59" t="s">
        <v>60</v>
      </c>
      <c r="G23" s="59" t="s">
        <v>79</v>
      </c>
      <c r="H23" s="90" t="s">
        <v>61</v>
      </c>
      <c r="I23" s="21" t="s">
        <v>1</v>
      </c>
    </row>
    <row r="24" spans="2:9" s="165" customFormat="1" x14ac:dyDescent="0.25">
      <c r="B24" s="166" t="s">
        <v>106</v>
      </c>
      <c r="C24" s="167"/>
      <c r="D24" s="61">
        <f>'Forecast by year'!D8</f>
        <v>368.70741508859999</v>
      </c>
      <c r="E24" s="61">
        <f>'Forecast by year'!E8</f>
        <v>276.53056131645002</v>
      </c>
      <c r="F24" s="61">
        <f>'Forecast by year'!F8</f>
        <v>186.38159832728729</v>
      </c>
      <c r="G24" s="61">
        <f>'Forecast by year'!G8</f>
        <v>95.346488729897047</v>
      </c>
      <c r="H24" s="61">
        <f>'Forecast by year'!H8</f>
        <v>39.426633984700743</v>
      </c>
      <c r="I24" s="168">
        <f t="shared" ref="I24:I26" si="0">SUM(D24:H24)</f>
        <v>966.39269744693502</v>
      </c>
    </row>
    <row r="25" spans="2:9" s="165" customFormat="1" x14ac:dyDescent="0.25">
      <c r="B25" s="166" t="s">
        <v>107</v>
      </c>
      <c r="C25" s="169"/>
      <c r="D25" s="61">
        <f>'Forecast by year'!D9</f>
        <v>0</v>
      </c>
      <c r="E25" s="61">
        <f>'Forecast by year'!E9</f>
        <v>0</v>
      </c>
      <c r="F25" s="61">
        <f>'Forecast by year'!F9</f>
        <v>0</v>
      </c>
      <c r="G25" s="61">
        <f>'Forecast by year'!G9</f>
        <v>0</v>
      </c>
      <c r="H25" s="61">
        <f>'Forecast by year'!H9</f>
        <v>0</v>
      </c>
      <c r="I25" s="168">
        <f t="shared" si="0"/>
        <v>0</v>
      </c>
    </row>
    <row r="26" spans="2:9" s="165" customFormat="1" x14ac:dyDescent="0.25">
      <c r="B26" s="166" t="s">
        <v>97</v>
      </c>
      <c r="C26" s="169"/>
      <c r="D26" s="61">
        <f>'Forecast by year'!D10</f>
        <v>0</v>
      </c>
      <c r="E26" s="61">
        <f>'Forecast by year'!E10</f>
        <v>0</v>
      </c>
      <c r="F26" s="61">
        <f>'Forecast by year'!F10</f>
        <v>0</v>
      </c>
      <c r="G26" s="61">
        <f>'Forecast by year'!G10</f>
        <v>0</v>
      </c>
      <c r="H26" s="61">
        <f>'Forecast by year'!H10</f>
        <v>0</v>
      </c>
      <c r="I26" s="168">
        <f t="shared" si="0"/>
        <v>0</v>
      </c>
    </row>
    <row r="27" spans="2:9" s="165" customFormat="1" x14ac:dyDescent="0.25">
      <c r="B27" s="170" t="s">
        <v>108</v>
      </c>
      <c r="C27" s="169"/>
      <c r="D27" s="171">
        <f>'Forecast by year'!D11</f>
        <v>368.70741508859999</v>
      </c>
      <c r="E27" s="171">
        <f>'Forecast by year'!E11</f>
        <v>276.53056131645002</v>
      </c>
      <c r="F27" s="171">
        <f>'Forecast by year'!F11</f>
        <v>186.38159832728729</v>
      </c>
      <c r="G27" s="171">
        <f>'Forecast by year'!G11</f>
        <v>95.346488729897047</v>
      </c>
      <c r="H27" s="171">
        <f>'Forecast by year'!H11</f>
        <v>39.426633984700743</v>
      </c>
      <c r="I27" s="168">
        <f>SUM(D27:H27)</f>
        <v>966.39269744693502</v>
      </c>
    </row>
    <row r="28" spans="2:9" customFormat="1" x14ac:dyDescent="0.25">
      <c r="B28" s="5" t="s">
        <v>101</v>
      </c>
      <c r="C28" s="10"/>
      <c r="D28" s="61">
        <f>'Forecast by year'!D12</f>
        <v>171.79059655333498</v>
      </c>
      <c r="E28" s="61">
        <f>'Forecast by year'!E12</f>
        <v>128.84294741500122</v>
      </c>
      <c r="F28" s="61">
        <f>'Forecast by year'!F12</f>
        <v>86.84014655771081</v>
      </c>
      <c r="G28" s="61">
        <f>'Forecast by year'!G12</f>
        <v>44.4244664139419</v>
      </c>
      <c r="H28" s="61">
        <f>'Forecast by year'!H12</f>
        <v>18.369917976003158</v>
      </c>
      <c r="I28" s="168">
        <f>SUM(D28:H28)</f>
        <v>450.26807491599203</v>
      </c>
    </row>
    <row r="29" spans="2:9" customFormat="1" x14ac:dyDescent="0.25">
      <c r="B29" s="5" t="s">
        <v>102</v>
      </c>
      <c r="C29" s="4"/>
      <c r="D29" s="61">
        <f>'Forecast by year'!D13</f>
        <v>59.132404847501611</v>
      </c>
      <c r="E29" s="61">
        <f>'Forecast by year'!E13</f>
        <v>44.349303635626207</v>
      </c>
      <c r="F29" s="61">
        <f>'Forecast by year'!F13</f>
        <v>29.891430650412062</v>
      </c>
      <c r="G29" s="61">
        <f>'Forecast by year'!G13</f>
        <v>15.291439612108697</v>
      </c>
      <c r="H29" s="61">
        <f>'Forecast by year'!H13</f>
        <v>6.323148347850176</v>
      </c>
      <c r="I29" s="168">
        <f>SUM(D29:H29)</f>
        <v>154.98772709349876</v>
      </c>
    </row>
    <row r="30" spans="2:9" customFormat="1" x14ac:dyDescent="0.25">
      <c r="B30" s="5" t="s">
        <v>109</v>
      </c>
      <c r="C30" s="4"/>
      <c r="D30" s="61">
        <f>'Forecast by year'!D14</f>
        <v>38.028561013760068</v>
      </c>
      <c r="E30" s="61">
        <f>'Forecast by year'!E14</f>
        <v>28.521420760320051</v>
      </c>
      <c r="F30" s="61">
        <f>'Forecast by year'!F14</f>
        <v>19.223437592455713</v>
      </c>
      <c r="G30" s="61">
        <f>'Forecast by year'!G14</f>
        <v>9.8340570754221996</v>
      </c>
      <c r="H30" s="61">
        <f>'Forecast by year'!H14</f>
        <v>4.0664713935684995</v>
      </c>
      <c r="I30" s="168">
        <f>SUM(D30:H30)</f>
        <v>99.673947835526533</v>
      </c>
    </row>
    <row r="31" spans="2:9" customFormat="1" x14ac:dyDescent="0.25">
      <c r="B31" s="172" t="s">
        <v>1</v>
      </c>
      <c r="C31" s="23"/>
      <c r="D31" s="24">
        <f>SUM(D27:D30)</f>
        <v>637.65897750319652</v>
      </c>
      <c r="E31" s="24">
        <f t="shared" ref="E31:H31" si="1">SUM(E27:E30)</f>
        <v>478.24423312739748</v>
      </c>
      <c r="F31" s="24">
        <f t="shared" si="1"/>
        <v>322.33661312786586</v>
      </c>
      <c r="G31" s="24">
        <f t="shared" si="1"/>
        <v>164.89645183136983</v>
      </c>
      <c r="H31" s="24">
        <f t="shared" si="1"/>
        <v>68.186171702122579</v>
      </c>
      <c r="I31" s="25">
        <f>SUM(I27:I30)</f>
        <v>1671.3224472919524</v>
      </c>
    </row>
  </sheetData>
  <mergeCells count="3">
    <mergeCell ref="B14:I15"/>
    <mergeCell ref="B19:I20"/>
    <mergeCell ref="D22:H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Fee</vt:lpstr>
      <vt:lpstr>Historical Revenue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2018-04-18T03:30:42Z</dcterms:modified>
</cp:coreProperties>
</file>