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3_Contestable Network Commissioning &amp; Decommissioning\"/>
    </mc:Choice>
  </mc:AlternateContent>
  <xr:revisionPtr revIDLastSave="0" documentId="13_ncr:1_{61338F43-7D00-4C34-8037-C537FEF05FB3}"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build-up" sheetId="11" r:id="rId4"/>
    <sheet name="Historical Revenue" sheetId="13" r:id="rId5"/>
    <sheet name="Forecasts by year" sheetId="17" r:id="rId6"/>
    <sheet name="Forecast Revenue - Costs" sheetId="16" r:id="rId7"/>
  </sheets>
  <externalReferences>
    <externalReference r:id="rId8"/>
  </externalReferences>
  <calcPr calcId="171027" calcMode="autoNoTable" iterateCount="1000" iterateDelta="9.9999999999999995E-7" calcOnSave="0"/>
  <pivotCaches>
    <pivotCache cacheId="0" r:id="rId9"/>
  </pivotCaches>
</workbook>
</file>

<file path=xl/calcChain.xml><?xml version="1.0" encoding="utf-8"?>
<calcChain xmlns="http://schemas.openxmlformats.org/spreadsheetml/2006/main">
  <c r="B20" i="9" l="1"/>
  <c r="I15" i="16" l="1"/>
  <c r="I16" i="16"/>
  <c r="I17" i="16"/>
  <c r="I18" i="16"/>
  <c r="E69" i="17" l="1"/>
  <c r="F69" i="17"/>
  <c r="G69" i="17" s="1"/>
  <c r="H69" i="17" s="1"/>
  <c r="E75" i="17" l="1"/>
  <c r="F75" i="17"/>
  <c r="G75" i="17"/>
  <c r="H75" i="17"/>
  <c r="D75" i="17"/>
  <c r="E63" i="17"/>
  <c r="F63" i="17"/>
  <c r="G63" i="17"/>
  <c r="H63" i="17"/>
  <c r="D63" i="17"/>
  <c r="E51" i="17"/>
  <c r="F51" i="17"/>
  <c r="G51" i="17"/>
  <c r="H51" i="17"/>
  <c r="D51" i="17"/>
  <c r="E39" i="17"/>
  <c r="F39" i="17"/>
  <c r="G39" i="17"/>
  <c r="H39" i="17"/>
  <c r="D39" i="17"/>
  <c r="E27" i="17"/>
  <c r="F27" i="17"/>
  <c r="G27" i="17"/>
  <c r="H27" i="17"/>
  <c r="D27" i="17"/>
  <c r="H5" i="17" l="1"/>
  <c r="G5" i="17"/>
  <c r="F5" i="17"/>
  <c r="E5" i="17"/>
  <c r="D5" i="17"/>
  <c r="H2" i="17"/>
  <c r="G2" i="17"/>
  <c r="F2" i="17"/>
  <c r="E2" i="17"/>
  <c r="D2" i="17"/>
  <c r="H1" i="17"/>
  <c r="G1" i="17"/>
  <c r="F1" i="17"/>
  <c r="E1" i="17"/>
  <c r="D1" i="17"/>
  <c r="BY26" i="11"/>
  <c r="BX26" i="11"/>
  <c r="BY25" i="11"/>
  <c r="BX25" i="11"/>
  <c r="BY24" i="11"/>
  <c r="BX24" i="11"/>
  <c r="BY23" i="11"/>
  <c r="BX23" i="11"/>
  <c r="BY22" i="11"/>
  <c r="BX22" i="11"/>
  <c r="BY21" i="11"/>
  <c r="BX21" i="11"/>
  <c r="BY20" i="11"/>
  <c r="BX20" i="11"/>
  <c r="BH26" i="11"/>
  <c r="BG26" i="11"/>
  <c r="BH25" i="11"/>
  <c r="BG25" i="11"/>
  <c r="BH24" i="11"/>
  <c r="BG24" i="11"/>
  <c r="BH23" i="11"/>
  <c r="BG23" i="11"/>
  <c r="BH22" i="11"/>
  <c r="BG22" i="11"/>
  <c r="BH21" i="11"/>
  <c r="BG21" i="11"/>
  <c r="BH20" i="11"/>
  <c r="BG20" i="11"/>
  <c r="AQ26" i="11"/>
  <c r="AP26" i="11"/>
  <c r="AQ25" i="11"/>
  <c r="AP25" i="11"/>
  <c r="AQ24" i="11"/>
  <c r="AP24" i="11"/>
  <c r="AQ23" i="11"/>
  <c r="AP23" i="11"/>
  <c r="AQ22" i="11"/>
  <c r="AP22" i="11"/>
  <c r="AQ21" i="11"/>
  <c r="AP21" i="11"/>
  <c r="AQ20" i="11"/>
  <c r="AP20" i="11"/>
  <c r="Z26" i="11"/>
  <c r="Y26" i="11"/>
  <c r="Z25" i="11"/>
  <c r="Y25" i="11"/>
  <c r="Z24" i="11"/>
  <c r="Y24" i="11"/>
  <c r="Z23" i="11"/>
  <c r="Y23" i="11"/>
  <c r="Z22" i="11"/>
  <c r="Y22" i="11"/>
  <c r="Z21" i="11"/>
  <c r="Y21" i="11"/>
  <c r="Z20" i="11"/>
  <c r="Y20" i="11"/>
  <c r="I26" i="11"/>
  <c r="H26" i="11"/>
  <c r="I25" i="11"/>
  <c r="H25" i="11"/>
  <c r="I24" i="11"/>
  <c r="H24" i="11"/>
  <c r="I23" i="11"/>
  <c r="H23" i="11"/>
  <c r="I22" i="11"/>
  <c r="H22" i="11"/>
  <c r="I21" i="11"/>
  <c r="H21" i="11"/>
  <c r="I20" i="11"/>
  <c r="H20" i="11"/>
  <c r="BY13" i="11"/>
  <c r="BX13" i="11"/>
  <c r="BY12" i="11"/>
  <c r="BX12" i="11"/>
  <c r="BY11" i="11"/>
  <c r="BX11" i="11"/>
  <c r="BY10" i="11"/>
  <c r="BX10" i="11"/>
  <c r="BY9" i="11"/>
  <c r="BX9" i="11"/>
  <c r="BY8" i="11"/>
  <c r="BX8" i="11"/>
  <c r="BY7" i="11"/>
  <c r="BX7" i="11"/>
  <c r="BH13" i="11"/>
  <c r="BG13" i="11"/>
  <c r="BH12" i="11"/>
  <c r="BG12" i="11"/>
  <c r="BH11" i="11"/>
  <c r="BG11" i="11"/>
  <c r="BH10" i="11"/>
  <c r="BG10" i="11"/>
  <c r="BH9" i="11"/>
  <c r="BG9" i="11"/>
  <c r="BH8" i="11"/>
  <c r="BG8" i="11"/>
  <c r="BH7" i="11"/>
  <c r="BG7" i="11"/>
  <c r="AQ13" i="11"/>
  <c r="AP13" i="11"/>
  <c r="AQ12" i="11"/>
  <c r="AP12" i="11"/>
  <c r="AQ11" i="11"/>
  <c r="AP11" i="11"/>
  <c r="AQ10" i="11"/>
  <c r="AP10" i="11"/>
  <c r="AQ9" i="11"/>
  <c r="AP9" i="11"/>
  <c r="AQ8" i="11"/>
  <c r="AP8" i="11"/>
  <c r="AQ7" i="11"/>
  <c r="AP7" i="11"/>
  <c r="Z13" i="11"/>
  <c r="Y13" i="11"/>
  <c r="Z12" i="11"/>
  <c r="Y12" i="11"/>
  <c r="Z11" i="11"/>
  <c r="Y11" i="11"/>
  <c r="Z10" i="11"/>
  <c r="Y10" i="11"/>
  <c r="Z9" i="11"/>
  <c r="Y9" i="11"/>
  <c r="Z8" i="11"/>
  <c r="Y8" i="11"/>
  <c r="Z7" i="11"/>
  <c r="Y7" i="11"/>
  <c r="I13" i="11"/>
  <c r="H13" i="11"/>
  <c r="I12" i="11"/>
  <c r="H12" i="11"/>
  <c r="I11" i="11"/>
  <c r="H11" i="11"/>
  <c r="I10" i="11"/>
  <c r="H10" i="11"/>
  <c r="I9" i="11"/>
  <c r="H9" i="11"/>
  <c r="I8" i="11"/>
  <c r="H8" i="11"/>
  <c r="I7" i="11"/>
  <c r="H7" i="11"/>
  <c r="J69" i="17" l="1"/>
  <c r="C69" i="17"/>
  <c r="J57" i="17"/>
  <c r="C57" i="17"/>
  <c r="J45" i="17"/>
  <c r="J33" i="17"/>
  <c r="C45" i="17"/>
  <c r="C33" i="17"/>
  <c r="J21" i="17" l="1"/>
  <c r="C21" i="17"/>
  <c r="D21" i="17" s="1"/>
  <c r="K69" i="17"/>
  <c r="L69" i="17" s="1"/>
  <c r="M69" i="17" s="1"/>
  <c r="N69" i="17" s="1"/>
  <c r="O69" i="17" s="1"/>
  <c r="D69" i="17"/>
  <c r="K57" i="17"/>
  <c r="D57" i="17"/>
  <c r="K45" i="17"/>
  <c r="L45" i="17" s="1"/>
  <c r="M45" i="17" s="1"/>
  <c r="N45" i="17" s="1"/>
  <c r="O45" i="17" s="1"/>
  <c r="D45" i="17"/>
  <c r="E45" i="17" s="1"/>
  <c r="F45" i="17" s="1"/>
  <c r="G45" i="17" s="1"/>
  <c r="H45" i="17" s="1"/>
  <c r="K33" i="17"/>
  <c r="D33" i="17"/>
  <c r="E33" i="17" s="1"/>
  <c r="F33" i="17" s="1"/>
  <c r="G33" i="17" s="1"/>
  <c r="H33" i="17" s="1"/>
  <c r="K21" i="17"/>
  <c r="L21" i="17" s="1"/>
  <c r="M21" i="17" s="1"/>
  <c r="N21" i="17" s="1"/>
  <c r="O21" i="17" s="1"/>
  <c r="L5" i="17"/>
  <c r="O1" i="17"/>
  <c r="N1" i="17"/>
  <c r="M1" i="17"/>
  <c r="BW29" i="11"/>
  <c r="BZ29" i="11"/>
  <c r="CA29" i="11"/>
  <c r="CB29" i="11"/>
  <c r="BW16" i="11"/>
  <c r="BZ16" i="11"/>
  <c r="CA16" i="11"/>
  <c r="CB16" i="11"/>
  <c r="BF29" i="11"/>
  <c r="BI29" i="11"/>
  <c r="BJ29" i="11"/>
  <c r="BK29" i="11"/>
  <c r="BF16" i="11"/>
  <c r="BI16" i="11"/>
  <c r="BJ16" i="11"/>
  <c r="BK16" i="11"/>
  <c r="AO29" i="11"/>
  <c r="AR29" i="11"/>
  <c r="AS29" i="11"/>
  <c r="AT29" i="11"/>
  <c r="AO16" i="11"/>
  <c r="AR16" i="11"/>
  <c r="AS16" i="11"/>
  <c r="AT16" i="11"/>
  <c r="X29" i="11"/>
  <c r="AA29" i="11"/>
  <c r="AB29" i="11"/>
  <c r="AC29" i="11"/>
  <c r="X16" i="11"/>
  <c r="AA16" i="11"/>
  <c r="AB16" i="11"/>
  <c r="AC16" i="11"/>
  <c r="G29" i="11"/>
  <c r="J29" i="11"/>
  <c r="K29" i="11"/>
  <c r="L29" i="11"/>
  <c r="G16" i="11"/>
  <c r="J16" i="11"/>
  <c r="K16" i="11"/>
  <c r="L16" i="11"/>
  <c r="F7" i="11"/>
  <c r="F8" i="11"/>
  <c r="I14" i="15"/>
  <c r="L57" i="17" l="1"/>
  <c r="K10" i="17"/>
  <c r="E57" i="17"/>
  <c r="D10" i="17"/>
  <c r="D35" i="16" s="1"/>
  <c r="L33" i="17"/>
  <c r="K1" i="17"/>
  <c r="E21" i="17"/>
  <c r="M5" i="17"/>
  <c r="L1" i="17"/>
  <c r="N5" i="17"/>
  <c r="K5" i="17"/>
  <c r="O5" i="17"/>
  <c r="M7" i="11"/>
  <c r="M8" i="11"/>
  <c r="I14" i="13"/>
  <c r="G17" i="13"/>
  <c r="H17" i="13"/>
  <c r="H5" i="15"/>
  <c r="I5" i="15" s="1"/>
  <c r="H6" i="15"/>
  <c r="I6" i="15" s="1"/>
  <c r="H7" i="15"/>
  <c r="I7" i="15" s="1"/>
  <c r="H8" i="15"/>
  <c r="I8" i="15" s="1"/>
  <c r="H4" i="15"/>
  <c r="H6" i="13"/>
  <c r="H10" i="13" s="1"/>
  <c r="I7" i="13"/>
  <c r="I8" i="13"/>
  <c r="I9" i="13"/>
  <c r="G10" i="13"/>
  <c r="I13" i="15"/>
  <c r="I4" i="15"/>
  <c r="G9" i="15"/>
  <c r="D9" i="15"/>
  <c r="G15" i="15"/>
  <c r="H15" i="15"/>
  <c r="M57" i="17" l="1"/>
  <c r="L10" i="17"/>
  <c r="F57" i="17"/>
  <c r="E10" i="17"/>
  <c r="E35" i="16" s="1"/>
  <c r="M33" i="17"/>
  <c r="F21" i="17"/>
  <c r="H9" i="15"/>
  <c r="I6" i="13"/>
  <c r="N57" i="17" l="1"/>
  <c r="M10" i="17"/>
  <c r="G57" i="17"/>
  <c r="F10" i="17"/>
  <c r="F35" i="16" s="1"/>
  <c r="N33" i="17"/>
  <c r="G21" i="17"/>
  <c r="F10" i="13"/>
  <c r="E10" i="13"/>
  <c r="O57" i="17" l="1"/>
  <c r="O10" i="17" s="1"/>
  <c r="N10" i="17"/>
  <c r="H57" i="17"/>
  <c r="H10" i="17" s="1"/>
  <c r="H35" i="16" s="1"/>
  <c r="G10" i="17"/>
  <c r="G35" i="16" s="1"/>
  <c r="O33" i="17"/>
  <c r="H21" i="17"/>
  <c r="BV26" i="11"/>
  <c r="BE26" i="11"/>
  <c r="AN26" i="11"/>
  <c r="W26" i="11"/>
  <c r="F26" i="11"/>
  <c r="BV25" i="11"/>
  <c r="BE25" i="11"/>
  <c r="AN25" i="11"/>
  <c r="W25" i="11"/>
  <c r="F25" i="11"/>
  <c r="BV24" i="11"/>
  <c r="BE24" i="11"/>
  <c r="AN24" i="11"/>
  <c r="W24" i="11"/>
  <c r="F24" i="11"/>
  <c r="BV23" i="11"/>
  <c r="BE23" i="11"/>
  <c r="AN23" i="11"/>
  <c r="W23" i="11"/>
  <c r="F23" i="11"/>
  <c r="BV22" i="11"/>
  <c r="BE22" i="11"/>
  <c r="AN22" i="11"/>
  <c r="W22" i="11"/>
  <c r="F22" i="11"/>
  <c r="BV21" i="11"/>
  <c r="BE21" i="11"/>
  <c r="AN21" i="11"/>
  <c r="W21" i="11"/>
  <c r="F21" i="11"/>
  <c r="BV20" i="11"/>
  <c r="BE20" i="11"/>
  <c r="AN20" i="11"/>
  <c r="W20" i="11"/>
  <c r="F20" i="11"/>
  <c r="I35" i="16" l="1"/>
  <c r="AU21" i="11"/>
  <c r="AD22" i="11"/>
  <c r="M23" i="11"/>
  <c r="CC23" i="11"/>
  <c r="AU25" i="11"/>
  <c r="AD26" i="11"/>
  <c r="BX29" i="11"/>
  <c r="J67" i="17" s="1"/>
  <c r="K67" i="17" s="1"/>
  <c r="BL21" i="11"/>
  <c r="AD23" i="11"/>
  <c r="M24" i="11"/>
  <c r="CC24" i="11"/>
  <c r="BL25" i="11"/>
  <c r="Z29" i="11"/>
  <c r="J32" i="17" s="1"/>
  <c r="K32" i="17" s="1"/>
  <c r="L32" i="17" s="1"/>
  <c r="M32" i="17" s="1"/>
  <c r="N32" i="17" s="1"/>
  <c r="O32" i="17" s="1"/>
  <c r="M21" i="11"/>
  <c r="BL22" i="11"/>
  <c r="AU23" i="11"/>
  <c r="M25" i="11"/>
  <c r="CC25" i="11"/>
  <c r="BL26" i="11"/>
  <c r="AD21" i="11"/>
  <c r="BL23" i="11"/>
  <c r="AU24" i="11"/>
  <c r="AD25" i="11"/>
  <c r="CC26" i="11"/>
  <c r="W29" i="11"/>
  <c r="AN29" i="11"/>
  <c r="BV29" i="11"/>
  <c r="BE29" i="11"/>
  <c r="F29" i="11"/>
  <c r="H19" i="16"/>
  <c r="G59" i="8" s="1"/>
  <c r="I14" i="16"/>
  <c r="E17" i="13"/>
  <c r="F17" i="13"/>
  <c r="D17" i="13"/>
  <c r="E9" i="15"/>
  <c r="L67" i="17" l="1"/>
  <c r="M26" i="11"/>
  <c r="CC22" i="11"/>
  <c r="CC21" i="11"/>
  <c r="AD20" i="11"/>
  <c r="Y29" i="11"/>
  <c r="J31" i="17" s="1"/>
  <c r="K31" i="17" s="1"/>
  <c r="AU22" i="11"/>
  <c r="CC20" i="11"/>
  <c r="BY29" i="11"/>
  <c r="J68" i="17" s="1"/>
  <c r="K68" i="17" s="1"/>
  <c r="L68" i="17" s="1"/>
  <c r="M68" i="17" s="1"/>
  <c r="N68" i="17" s="1"/>
  <c r="O68" i="17" s="1"/>
  <c r="BL24" i="11"/>
  <c r="AU20" i="11"/>
  <c r="AP29" i="11"/>
  <c r="J43" i="17" s="1"/>
  <c r="K43" i="17" s="1"/>
  <c r="H29" i="11"/>
  <c r="J19" i="17" s="1"/>
  <c r="K19" i="17" s="1"/>
  <c r="M20" i="11"/>
  <c r="BH29" i="11"/>
  <c r="J56" i="17" s="1"/>
  <c r="K56" i="17" s="1"/>
  <c r="L56" i="17" s="1"/>
  <c r="M56" i="17" s="1"/>
  <c r="N56" i="17" s="1"/>
  <c r="O56" i="17" s="1"/>
  <c r="M22" i="11"/>
  <c r="AQ29" i="11"/>
  <c r="J44" i="17" s="1"/>
  <c r="K44" i="17" s="1"/>
  <c r="L44" i="17" s="1"/>
  <c r="M44" i="17" s="1"/>
  <c r="N44" i="17" s="1"/>
  <c r="O44" i="17" s="1"/>
  <c r="AD24" i="11"/>
  <c r="AU26" i="11"/>
  <c r="I29" i="11"/>
  <c r="J20" i="17" s="1"/>
  <c r="K20" i="17" s="1"/>
  <c r="BL20" i="11"/>
  <c r="BG29" i="11"/>
  <c r="J55" i="17" s="1"/>
  <c r="K55" i="17" s="1"/>
  <c r="D19" i="16"/>
  <c r="C59" i="8" s="1"/>
  <c r="K46" i="17" l="1"/>
  <c r="L43" i="17"/>
  <c r="L20" i="17"/>
  <c r="K9" i="17"/>
  <c r="L31" i="17"/>
  <c r="K34" i="17"/>
  <c r="L19" i="17"/>
  <c r="K22" i="17"/>
  <c r="M67" i="17"/>
  <c r="L70" i="17"/>
  <c r="K8" i="17"/>
  <c r="K58" i="17"/>
  <c r="L55" i="17"/>
  <c r="K70" i="17"/>
  <c r="M29" i="11"/>
  <c r="J22" i="17" s="1"/>
  <c r="AU29" i="11"/>
  <c r="J46" i="17" s="1"/>
  <c r="CC29" i="11"/>
  <c r="J70" i="17" s="1"/>
  <c r="BL29" i="11"/>
  <c r="J58" i="17" s="1"/>
  <c r="AD29" i="11"/>
  <c r="J34" i="17" s="1"/>
  <c r="BV13" i="11"/>
  <c r="BV12" i="11"/>
  <c r="BV11" i="11"/>
  <c r="BV10" i="11"/>
  <c r="BV9" i="11"/>
  <c r="BV8" i="11"/>
  <c r="BV7" i="11"/>
  <c r="M19" i="17" l="1"/>
  <c r="L22" i="17"/>
  <c r="M20" i="17"/>
  <c r="L9" i="17"/>
  <c r="L8" i="17"/>
  <c r="M55" i="17"/>
  <c r="L58" i="17"/>
  <c r="N67" i="17"/>
  <c r="M70" i="17"/>
  <c r="M43" i="17"/>
  <c r="L46" i="17"/>
  <c r="K11" i="17"/>
  <c r="L34" i="17"/>
  <c r="M31" i="17"/>
  <c r="CC13" i="11"/>
  <c r="BX16" i="11"/>
  <c r="C67" i="17" s="1"/>
  <c r="D67" i="17" s="1"/>
  <c r="CC11" i="11"/>
  <c r="BV16" i="11"/>
  <c r="E67" i="17" l="1"/>
  <c r="M34" i="17"/>
  <c r="N31" i="17"/>
  <c r="O67" i="17"/>
  <c r="O70" i="17" s="1"/>
  <c r="N70" i="17"/>
  <c r="N20" i="17"/>
  <c r="M9" i="17"/>
  <c r="L11" i="17"/>
  <c r="M46" i="17"/>
  <c r="N43" i="17"/>
  <c r="M8" i="17"/>
  <c r="M58" i="17"/>
  <c r="N55" i="17"/>
  <c r="N19" i="17"/>
  <c r="M22" i="17"/>
  <c r="CC7" i="11"/>
  <c r="BY16" i="11"/>
  <c r="C68" i="17" s="1"/>
  <c r="D68" i="17" s="1"/>
  <c r="E68" i="17" s="1"/>
  <c r="F68" i="17" s="1"/>
  <c r="G68" i="17" s="1"/>
  <c r="H68" i="17" s="1"/>
  <c r="CC8" i="11"/>
  <c r="CC12" i="11"/>
  <c r="CC10" i="11"/>
  <c r="CC9" i="11"/>
  <c r="D70" i="17" l="1"/>
  <c r="O43" i="17"/>
  <c r="O46" i="17" s="1"/>
  <c r="N46" i="17"/>
  <c r="O20" i="17"/>
  <c r="O9" i="17" s="1"/>
  <c r="N9" i="17"/>
  <c r="F67" i="17"/>
  <c r="E70" i="17"/>
  <c r="N8" i="17"/>
  <c r="O55" i="17"/>
  <c r="O58" i="17" s="1"/>
  <c r="N58" i="17"/>
  <c r="M11" i="17"/>
  <c r="N34" i="17"/>
  <c r="O31" i="17"/>
  <c r="O34" i="17" s="1"/>
  <c r="N22" i="17"/>
  <c r="O19" i="17"/>
  <c r="CC16" i="11"/>
  <c r="C70" i="17" s="1"/>
  <c r="BE13" i="11"/>
  <c r="BE12" i="11"/>
  <c r="BE11" i="11"/>
  <c r="BE10" i="11"/>
  <c r="BE9" i="11"/>
  <c r="BE8" i="11"/>
  <c r="BE7" i="11"/>
  <c r="AN13" i="11"/>
  <c r="AN12" i="11"/>
  <c r="AN11" i="11"/>
  <c r="AN10" i="11"/>
  <c r="AN9" i="11"/>
  <c r="AN8" i="11"/>
  <c r="AN7" i="11"/>
  <c r="W13" i="11"/>
  <c r="W12" i="11"/>
  <c r="W11" i="11"/>
  <c r="W10" i="11"/>
  <c r="W9" i="11"/>
  <c r="W8" i="11"/>
  <c r="W7" i="11"/>
  <c r="G67" i="17" l="1"/>
  <c r="F70" i="17"/>
  <c r="O22" i="17"/>
  <c r="O8" i="17"/>
  <c r="N11" i="17"/>
  <c r="AD12" i="11"/>
  <c r="AU13" i="11"/>
  <c r="AD13" i="11"/>
  <c r="AU11" i="11"/>
  <c r="BL8" i="11"/>
  <c r="BL12" i="11"/>
  <c r="Z16" i="11"/>
  <c r="C32" i="17" s="1"/>
  <c r="D32" i="17" s="1"/>
  <c r="E32" i="17" s="1"/>
  <c r="F32" i="17" s="1"/>
  <c r="G32" i="17" s="1"/>
  <c r="H32" i="17" s="1"/>
  <c r="AD11" i="11"/>
  <c r="AU8" i="11"/>
  <c r="BL13" i="11"/>
  <c r="AN16" i="11"/>
  <c r="W16" i="11"/>
  <c r="BE16" i="11"/>
  <c r="F12" i="11"/>
  <c r="AU9" i="11" l="1"/>
  <c r="AD8" i="11"/>
  <c r="G70" i="17"/>
  <c r="H67" i="17"/>
  <c r="H70" i="17" s="1"/>
  <c r="O11" i="17"/>
  <c r="AD10" i="11"/>
  <c r="BL7" i="11"/>
  <c r="BG16" i="11"/>
  <c r="C55" i="17" s="1"/>
  <c r="D55" i="17" s="1"/>
  <c r="AU12" i="11"/>
  <c r="AP16" i="11"/>
  <c r="C43" i="17" s="1"/>
  <c r="D43" i="17" s="1"/>
  <c r="AU7" i="11"/>
  <c r="BH16" i="11"/>
  <c r="C56" i="17" s="1"/>
  <c r="D56" i="17" s="1"/>
  <c r="BL9" i="11"/>
  <c r="AD7" i="11"/>
  <c r="Y16" i="11"/>
  <c r="C31" i="17" s="1"/>
  <c r="D31" i="17" s="1"/>
  <c r="AQ16" i="11"/>
  <c r="C44" i="17" s="1"/>
  <c r="D44" i="17" s="1"/>
  <c r="E44" i="17" s="1"/>
  <c r="F44" i="17" s="1"/>
  <c r="G44" i="17" s="1"/>
  <c r="H44" i="17" s="1"/>
  <c r="BL11" i="11"/>
  <c r="AU10" i="11"/>
  <c r="AD9" i="11"/>
  <c r="BL10" i="11"/>
  <c r="F9" i="11"/>
  <c r="F10" i="11"/>
  <c r="F11" i="11"/>
  <c r="F13" i="11"/>
  <c r="D34" i="17" l="1"/>
  <c r="E31" i="17"/>
  <c r="E56" i="17"/>
  <c r="F56" i="17" s="1"/>
  <c r="E43" i="17"/>
  <c r="D46" i="17"/>
  <c r="D58" i="17"/>
  <c r="E55" i="17"/>
  <c r="M13" i="11"/>
  <c r="M11" i="11"/>
  <c r="BL16" i="11"/>
  <c r="C58" i="17" s="1"/>
  <c r="M10" i="11"/>
  <c r="AD16" i="11"/>
  <c r="C34" i="17" s="1"/>
  <c r="I16" i="11"/>
  <c r="C20" i="17" s="1"/>
  <c r="D20" i="17" s="1"/>
  <c r="E20" i="17" s="1"/>
  <c r="AU16" i="11"/>
  <c r="C46" i="17" s="1"/>
  <c r="M12" i="11"/>
  <c r="F16" i="11"/>
  <c r="E9" i="17" l="1"/>
  <c r="E34" i="16" s="1"/>
  <c r="F20" i="17"/>
  <c r="G20" i="17" s="1"/>
  <c r="F43" i="17"/>
  <c r="E46" i="17"/>
  <c r="D9" i="17"/>
  <c r="D34" i="16" s="1"/>
  <c r="E34" i="17"/>
  <c r="F31" i="17"/>
  <c r="F55" i="17"/>
  <c r="E58" i="17"/>
  <c r="G56" i="17"/>
  <c r="H56" i="17" s="1"/>
  <c r="M9" i="11"/>
  <c r="H16" i="11"/>
  <c r="C19" i="17" s="1"/>
  <c r="D19" i="17" s="1"/>
  <c r="F9" i="17" l="1"/>
  <c r="F34" i="16" s="1"/>
  <c r="E19" i="17"/>
  <c r="D22" i="17"/>
  <c r="D8" i="17"/>
  <c r="D33" i="16" s="1"/>
  <c r="G9" i="17"/>
  <c r="G34" i="16" s="1"/>
  <c r="H20" i="17"/>
  <c r="H9" i="17" s="1"/>
  <c r="H34" i="16" s="1"/>
  <c r="F34" i="17"/>
  <c r="G31" i="17"/>
  <c r="F46" i="17"/>
  <c r="G43" i="17"/>
  <c r="F58" i="17"/>
  <c r="G55" i="17"/>
  <c r="M16" i="11"/>
  <c r="C22" i="17" s="1"/>
  <c r="F15" i="15"/>
  <c r="E15" i="15"/>
  <c r="D15" i="15"/>
  <c r="I34" i="16" l="1"/>
  <c r="H31" i="17"/>
  <c r="H34" i="17" s="1"/>
  <c r="G34" i="17"/>
  <c r="D11" i="17"/>
  <c r="D36" i="16" s="1"/>
  <c r="H55" i="17"/>
  <c r="H58" i="17" s="1"/>
  <c r="G58" i="17"/>
  <c r="H43" i="17"/>
  <c r="H46" i="17" s="1"/>
  <c r="G46" i="17"/>
  <c r="E22" i="17"/>
  <c r="F19" i="17"/>
  <c r="E8" i="17"/>
  <c r="E33" i="16" s="1"/>
  <c r="I15" i="15"/>
  <c r="G19" i="16"/>
  <c r="F59" i="8" s="1"/>
  <c r="F19" i="16"/>
  <c r="E59" i="8" s="1"/>
  <c r="E19" i="16"/>
  <c r="D59" i="8" s="1"/>
  <c r="I16" i="13"/>
  <c r="I15" i="13"/>
  <c r="D10" i="13"/>
  <c r="E11" i="17" l="1"/>
  <c r="E36" i="16" s="1"/>
  <c r="C43" i="8"/>
  <c r="F22" i="17"/>
  <c r="G19" i="17"/>
  <c r="F8" i="17"/>
  <c r="F33" i="16" s="1"/>
  <c r="H59" i="8"/>
  <c r="I19" i="16"/>
  <c r="I10" i="13"/>
  <c r="I17" i="13"/>
  <c r="F9" i="15"/>
  <c r="F11" i="17" l="1"/>
  <c r="F36" i="16" s="1"/>
  <c r="H19" i="17"/>
  <c r="G22" i="17"/>
  <c r="G8" i="17"/>
  <c r="G33" i="16" s="1"/>
  <c r="D43" i="8"/>
  <c r="G11" i="17" l="1"/>
  <c r="G36" i="16" s="1"/>
  <c r="H22" i="17"/>
  <c r="H8" i="17"/>
  <c r="H33" i="16" s="1"/>
  <c r="I33" i="16" s="1"/>
  <c r="E43" i="8"/>
  <c r="I9" i="15"/>
  <c r="D3" i="9"/>
  <c r="H11" i="17" l="1"/>
  <c r="F43" i="8"/>
  <c r="H36" i="16" l="1"/>
  <c r="G43" i="8" l="1"/>
  <c r="I36" i="16"/>
  <c r="H43" i="8" l="1"/>
  <c r="H4" i="17" l="1"/>
  <c r="BN26" i="11"/>
  <c r="AF20" i="11"/>
  <c r="CE9" i="11"/>
  <c r="AF12" i="11"/>
  <c r="G4" i="17"/>
  <c r="AW24" i="11"/>
  <c r="O26" i="11"/>
  <c r="AW21" i="11"/>
  <c r="BN13" i="11"/>
  <c r="AF9" i="11"/>
  <c r="CE8" i="11"/>
  <c r="CE24" i="11"/>
  <c r="CE7" i="11"/>
  <c r="O23" i="11"/>
  <c r="BN12" i="11"/>
  <c r="CE25" i="11"/>
  <c r="AW11" i="11"/>
  <c r="CE22" i="11"/>
  <c r="CE20" i="11"/>
  <c r="AW12" i="11"/>
  <c r="O20" i="11"/>
  <c r="AW9" i="11"/>
  <c r="AF23" i="11"/>
  <c r="D4" i="17"/>
  <c r="BN22" i="11"/>
  <c r="O25" i="11"/>
  <c r="BN10" i="11"/>
  <c r="AF8" i="11"/>
  <c r="CE26" i="11"/>
  <c r="AW20" i="11"/>
  <c r="O22" i="11"/>
  <c r="O24" i="11"/>
  <c r="BN11" i="11"/>
  <c r="O8" i="11"/>
  <c r="BN9" i="11"/>
  <c r="BN24" i="11"/>
  <c r="BN21" i="11"/>
  <c r="BN8" i="11"/>
  <c r="O10" i="11"/>
  <c r="BN7" i="11"/>
  <c r="AW13" i="11"/>
  <c r="O21" i="11"/>
  <c r="O13" i="11"/>
  <c r="AF25" i="11"/>
  <c r="CE12" i="11"/>
  <c r="AF7" i="11"/>
  <c r="AW22" i="11"/>
  <c r="AW10" i="11"/>
  <c r="CE21" i="11"/>
  <c r="AF24" i="11"/>
  <c r="CE13" i="11"/>
  <c r="AW7" i="11"/>
  <c r="O9" i="11"/>
  <c r="BN23" i="11"/>
  <c r="AF21" i="11"/>
  <c r="BN20" i="11"/>
  <c r="CE10" i="11"/>
  <c r="AF11" i="11"/>
  <c r="BN25" i="11"/>
  <c r="O11" i="11"/>
  <c r="O7" i="11"/>
  <c r="AF22" i="11"/>
  <c r="AF13" i="11"/>
  <c r="AF26" i="11"/>
  <c r="AW8" i="11"/>
  <c r="CE11" i="11"/>
  <c r="CE23" i="11"/>
  <c r="O12" i="11"/>
  <c r="E4" i="17"/>
  <c r="AW25" i="11"/>
  <c r="AW23" i="11"/>
  <c r="F4" i="17"/>
  <c r="AW26" i="11"/>
  <c r="AF10" i="11"/>
  <c r="O16" i="11" l="1"/>
  <c r="C24" i="17" s="1"/>
  <c r="CE29" i="11"/>
  <c r="J72" i="17" s="1"/>
  <c r="AF16" i="11"/>
  <c r="C36" i="17" s="1"/>
  <c r="AW29" i="11"/>
  <c r="J48" i="17" s="1"/>
  <c r="AF29" i="11"/>
  <c r="J36" i="17" s="1"/>
  <c r="E60" i="17"/>
  <c r="E36" i="17"/>
  <c r="E48" i="17"/>
  <c r="E72" i="17"/>
  <c r="E24" i="17"/>
  <c r="L4" i="17"/>
  <c r="O29" i="11"/>
  <c r="J24" i="17" s="1"/>
  <c r="CE16" i="11"/>
  <c r="C72" i="17" s="1"/>
  <c r="G48" i="17"/>
  <c r="N4" i="17"/>
  <c r="G36" i="17"/>
  <c r="G72" i="17"/>
  <c r="G60" i="17"/>
  <c r="G24" i="17"/>
  <c r="M4" i="17"/>
  <c r="F48" i="17"/>
  <c r="F72" i="17"/>
  <c r="F24" i="17"/>
  <c r="F60" i="17"/>
  <c r="F36" i="17"/>
  <c r="BN29" i="11"/>
  <c r="J60" i="17" s="1"/>
  <c r="AW16" i="11"/>
  <c r="C48" i="17" s="1"/>
  <c r="BN16" i="11"/>
  <c r="C60" i="17" s="1"/>
  <c r="D60" i="17"/>
  <c r="D72" i="17"/>
  <c r="K4" i="17"/>
  <c r="D48" i="17"/>
  <c r="D36" i="17"/>
  <c r="D24" i="17"/>
  <c r="O4" i="17"/>
  <c r="H60" i="17"/>
  <c r="H24" i="17"/>
  <c r="H72" i="17"/>
  <c r="H36" i="17"/>
  <c r="H48" i="17"/>
  <c r="H13" i="17" l="1"/>
  <c r="M48" i="17"/>
  <c r="M60" i="17"/>
  <c r="M72" i="17"/>
  <c r="M36" i="17"/>
  <c r="M24" i="17"/>
  <c r="O60" i="17"/>
  <c r="O72" i="17"/>
  <c r="O36" i="17"/>
  <c r="O48" i="17"/>
  <c r="O24" i="17"/>
  <c r="K48" i="17"/>
  <c r="K36" i="17"/>
  <c r="K72" i="17"/>
  <c r="K24" i="17"/>
  <c r="K60" i="17"/>
  <c r="F13" i="17"/>
  <c r="G13" i="17"/>
  <c r="N36" i="17"/>
  <c r="N72" i="17"/>
  <c r="N24" i="17"/>
  <c r="N60" i="17"/>
  <c r="N48" i="17"/>
  <c r="L60" i="17"/>
  <c r="L48" i="17"/>
  <c r="L72" i="17"/>
  <c r="L36" i="17"/>
  <c r="L24" i="17"/>
  <c r="D13" i="17"/>
  <c r="E13" i="17"/>
  <c r="K13" i="17" l="1"/>
  <c r="M13" i="17"/>
  <c r="F38" i="16" s="1"/>
  <c r="L13" i="17"/>
  <c r="E38" i="16" s="1"/>
  <c r="D38" i="16"/>
  <c r="O13" i="17"/>
  <c r="H38" i="16" s="1"/>
  <c r="N13" i="17"/>
  <c r="G38" i="16" s="1"/>
  <c r="I38" i="16" l="1"/>
  <c r="E3" i="17" l="1"/>
  <c r="BM21" i="11"/>
  <c r="N24" i="11"/>
  <c r="P24" i="11" s="1"/>
  <c r="Q24" i="11" s="1"/>
  <c r="BM13" i="11"/>
  <c r="AE7" i="11"/>
  <c r="D3" i="17"/>
  <c r="BM22" i="11"/>
  <c r="N25" i="11"/>
  <c r="P25" i="11" s="1"/>
  <c r="Q25" i="11" s="1"/>
  <c r="BM23" i="11"/>
  <c r="N10" i="11"/>
  <c r="BM7" i="11"/>
  <c r="CD9" i="11"/>
  <c r="AV21" i="11"/>
  <c r="AE12" i="11"/>
  <c r="N11" i="11"/>
  <c r="CD12" i="11"/>
  <c r="N8" i="11"/>
  <c r="AE24" i="11"/>
  <c r="AG24" i="11" s="1"/>
  <c r="AH24" i="11" s="1"/>
  <c r="AV7" i="11"/>
  <c r="BM20" i="11"/>
  <c r="CD26" i="11"/>
  <c r="CF26" i="11" s="1"/>
  <c r="CG26" i="11" s="1"/>
  <c r="AE8" i="11"/>
  <c r="N9" i="11"/>
  <c r="CD24" i="11"/>
  <c r="CF24" i="11" s="1"/>
  <c r="CG24" i="11" s="1"/>
  <c r="AV26" i="11"/>
  <c r="N20" i="11"/>
  <c r="BM9" i="11"/>
  <c r="N12" i="11"/>
  <c r="P12" i="11" s="1"/>
  <c r="Q12" i="11" s="1"/>
  <c r="CD25" i="11"/>
  <c r="AV23" i="11"/>
  <c r="AX23" i="11" s="1"/>
  <c r="AY23" i="11" s="1"/>
  <c r="N21" i="11"/>
  <c r="AV24" i="11"/>
  <c r="AX24" i="11" s="1"/>
  <c r="AY24" i="11" s="1"/>
  <c r="AV9" i="11"/>
  <c r="CD22" i="11"/>
  <c r="CF22" i="11" s="1"/>
  <c r="CG22" i="11" s="1"/>
  <c r="BM11" i="11"/>
  <c r="G3" i="17"/>
  <c r="AE25" i="11"/>
  <c r="BM12" i="11"/>
  <c r="BO12" i="11" s="1"/>
  <c r="BP12" i="11" s="1"/>
  <c r="CD10" i="11"/>
  <c r="CF10" i="11" s="1"/>
  <c r="CG10" i="11" s="1"/>
  <c r="CD20" i="11"/>
  <c r="AV10" i="11"/>
  <c r="AX10" i="11" s="1"/>
  <c r="AY10" i="11" s="1"/>
  <c r="CD21" i="11"/>
  <c r="AE22" i="11"/>
  <c r="N23" i="11"/>
  <c r="BM10" i="11"/>
  <c r="AE26" i="11"/>
  <c r="AG26" i="11" s="1"/>
  <c r="AH26" i="11" s="1"/>
  <c r="BM25" i="11"/>
  <c r="BO25" i="11" s="1"/>
  <c r="BP25" i="11" s="1"/>
  <c r="AE23" i="11"/>
  <c r="CD8" i="11"/>
  <c r="AE11" i="11"/>
  <c r="AG11" i="11" s="1"/>
  <c r="AH11" i="11" s="1"/>
  <c r="H3" i="17"/>
  <c r="BM26" i="11"/>
  <c r="AE20" i="11"/>
  <c r="CD23" i="11"/>
  <c r="CF23" i="11" s="1"/>
  <c r="CG23" i="11" s="1"/>
  <c r="CD7" i="11"/>
  <c r="AE13" i="11"/>
  <c r="AE21" i="11"/>
  <c r="AG21" i="11" s="1"/>
  <c r="AH21" i="11" s="1"/>
  <c r="CD13" i="11"/>
  <c r="CF13" i="11" s="1"/>
  <c r="CG13" i="11" s="1"/>
  <c r="BM24" i="11"/>
  <c r="CD11" i="11"/>
  <c r="AV13" i="11"/>
  <c r="AX13" i="11" s="1"/>
  <c r="AY13" i="11" s="1"/>
  <c r="N7" i="11"/>
  <c r="AE9" i="11"/>
  <c r="AV8" i="11"/>
  <c r="BM8" i="11"/>
  <c r="BO8" i="11" s="1"/>
  <c r="BP8" i="11" s="1"/>
  <c r="N26" i="11"/>
  <c r="P26" i="11" s="1"/>
  <c r="Q26" i="11" s="1"/>
  <c r="AV25" i="11"/>
  <c r="AX25" i="11" s="1"/>
  <c r="AY25" i="11" s="1"/>
  <c r="AV11" i="11"/>
  <c r="AX11" i="11" s="1"/>
  <c r="AY11" i="11" s="1"/>
  <c r="N13" i="11"/>
  <c r="P13" i="11" s="1"/>
  <c r="Q13" i="11" s="1"/>
  <c r="AE10" i="11"/>
  <c r="AV20" i="11"/>
  <c r="AV22" i="11"/>
  <c r="AX22" i="11" s="1"/>
  <c r="AY22" i="11" s="1"/>
  <c r="F3" i="17"/>
  <c r="N22" i="11"/>
  <c r="P22" i="11" s="1"/>
  <c r="Q22" i="11" s="1"/>
  <c r="AV12" i="11"/>
  <c r="AX12" i="11" s="1"/>
  <c r="AY12" i="11" s="1"/>
  <c r="AX8" i="11" l="1"/>
  <c r="AY8" i="11" s="1"/>
  <c r="CF11" i="11"/>
  <c r="CG11" i="11" s="1"/>
  <c r="AG13" i="11"/>
  <c r="AH13" i="11" s="1"/>
  <c r="BP26" i="11"/>
  <c r="BO26" i="11"/>
  <c r="AG23" i="11"/>
  <c r="AH23" i="11" s="1"/>
  <c r="P23" i="11"/>
  <c r="Q23" i="11" s="1"/>
  <c r="CD29" i="11"/>
  <c r="J71" i="17" s="1"/>
  <c r="CF20" i="11"/>
  <c r="CG20" i="11" s="1"/>
  <c r="G71" i="17"/>
  <c r="G73" i="17" s="1"/>
  <c r="G74" i="17" s="1"/>
  <c r="G76" i="17" s="1"/>
  <c r="G35" i="17"/>
  <c r="G37" i="17" s="1"/>
  <c r="G38" i="17" s="1"/>
  <c r="G40" i="17" s="1"/>
  <c r="G59" i="17"/>
  <c r="G61" i="17" s="1"/>
  <c r="G62" i="17" s="1"/>
  <c r="G64" i="17" s="1"/>
  <c r="G47" i="17"/>
  <c r="G49" i="17" s="1"/>
  <c r="G50" i="17" s="1"/>
  <c r="G52" i="17" s="1"/>
  <c r="N3" i="17"/>
  <c r="G23" i="17"/>
  <c r="BM29" i="11"/>
  <c r="J59" i="17" s="1"/>
  <c r="BO20" i="11"/>
  <c r="CF12" i="11"/>
  <c r="CG12" i="11" s="1"/>
  <c r="CF9" i="11"/>
  <c r="CG9" i="11" s="1"/>
  <c r="BO13" i="11"/>
  <c r="BP13" i="11" s="1"/>
  <c r="AV29" i="11"/>
  <c r="J47" i="17" s="1"/>
  <c r="AX20" i="11"/>
  <c r="AY20" i="11" s="1"/>
  <c r="AG9" i="11"/>
  <c r="AH9" i="11" s="1"/>
  <c r="BO24" i="11"/>
  <c r="BP24" i="11" s="1"/>
  <c r="CD16" i="11"/>
  <c r="C71" i="17" s="1"/>
  <c r="CF7" i="11"/>
  <c r="H35" i="17"/>
  <c r="H37" i="17" s="1"/>
  <c r="H38" i="17" s="1"/>
  <c r="H40" i="17" s="1"/>
  <c r="H71" i="17"/>
  <c r="H73" i="17" s="1"/>
  <c r="H74" i="17" s="1"/>
  <c r="H76" i="17" s="1"/>
  <c r="H47" i="17"/>
  <c r="H49" i="17" s="1"/>
  <c r="H50" i="17" s="1"/>
  <c r="H52" i="17" s="1"/>
  <c r="H23" i="17"/>
  <c r="O3" i="17"/>
  <c r="H59" i="17"/>
  <c r="H61" i="17" s="1"/>
  <c r="H62" i="17" s="1"/>
  <c r="H64" i="17" s="1"/>
  <c r="AG22" i="11"/>
  <c r="AH22" i="11" s="1"/>
  <c r="BO11" i="11"/>
  <c r="BP11" i="11" s="1"/>
  <c r="P21" i="11"/>
  <c r="Q21" i="11" s="1"/>
  <c r="BO9" i="11"/>
  <c r="BP9" i="11" s="1"/>
  <c r="P9" i="11"/>
  <c r="Q9" i="11" s="1"/>
  <c r="AX7" i="11"/>
  <c r="AV16" i="11"/>
  <c r="C47" i="17" s="1"/>
  <c r="AY7" i="11"/>
  <c r="P11" i="11"/>
  <c r="Q11" i="11" s="1"/>
  <c r="BO7" i="11"/>
  <c r="BM16" i="11"/>
  <c r="C59" i="17" s="1"/>
  <c r="BO22" i="11"/>
  <c r="BP22" i="11" s="1"/>
  <c r="AG10" i="11"/>
  <c r="AH10" i="11" s="1"/>
  <c r="P7" i="11"/>
  <c r="Q7" i="11" s="1"/>
  <c r="N16" i="11"/>
  <c r="C23" i="17" s="1"/>
  <c r="CF21" i="11"/>
  <c r="CG21" i="11" s="1"/>
  <c r="P20" i="11"/>
  <c r="N29" i="11"/>
  <c r="J23" i="17" s="1"/>
  <c r="AG8" i="11"/>
  <c r="AH8" i="11" s="1"/>
  <c r="AG12" i="11"/>
  <c r="AH12" i="11" s="1"/>
  <c r="P10" i="11"/>
  <c r="Q10" i="11" s="1"/>
  <c r="D35" i="17"/>
  <c r="D37" i="17" s="1"/>
  <c r="D38" i="17" s="1"/>
  <c r="D40" i="17" s="1"/>
  <c r="D23" i="17"/>
  <c r="D47" i="17"/>
  <c r="D49" i="17" s="1"/>
  <c r="D50" i="17" s="1"/>
  <c r="D52" i="17" s="1"/>
  <c r="K3" i="17"/>
  <c r="D59" i="17"/>
  <c r="D61" i="17" s="1"/>
  <c r="D62" i="17" s="1"/>
  <c r="D64" i="17" s="1"/>
  <c r="D71" i="17"/>
  <c r="D73" i="17" s="1"/>
  <c r="D74" i="17" s="1"/>
  <c r="D76" i="17" s="1"/>
  <c r="BO21" i="11"/>
  <c r="BP21" i="11" s="1"/>
  <c r="F59" i="17"/>
  <c r="F61" i="17" s="1"/>
  <c r="F62" i="17" s="1"/>
  <c r="F64" i="17" s="1"/>
  <c r="F35" i="17"/>
  <c r="F37" i="17" s="1"/>
  <c r="F38" i="17" s="1"/>
  <c r="F40" i="17" s="1"/>
  <c r="F47" i="17"/>
  <c r="F49" i="17" s="1"/>
  <c r="F50" i="17" s="1"/>
  <c r="F52" i="17" s="1"/>
  <c r="M3" i="17"/>
  <c r="F23" i="17"/>
  <c r="F71" i="17"/>
  <c r="F73" i="17" s="1"/>
  <c r="F74" i="17" s="1"/>
  <c r="F76" i="17" s="1"/>
  <c r="AG20" i="11"/>
  <c r="AH20" i="11" s="1"/>
  <c r="AE29" i="11"/>
  <c r="J35" i="17" s="1"/>
  <c r="CF8" i="11"/>
  <c r="CG8" i="11" s="1"/>
  <c r="BO10" i="11"/>
  <c r="BP10" i="11" s="1"/>
  <c r="AG25" i="11"/>
  <c r="AH25" i="11" s="1"/>
  <c r="AX9" i="11"/>
  <c r="AY9" i="11" s="1"/>
  <c r="CF25" i="11"/>
  <c r="CG25" i="11" s="1"/>
  <c r="AX26" i="11"/>
  <c r="AY26" i="11" s="1"/>
  <c r="P8" i="11"/>
  <c r="Q8" i="11" s="1"/>
  <c r="AX21" i="11"/>
  <c r="AY21" i="11" s="1"/>
  <c r="BO23" i="11"/>
  <c r="BP23" i="11" s="1"/>
  <c r="AE16" i="11"/>
  <c r="C35" i="17" s="1"/>
  <c r="AG7" i="11"/>
  <c r="E23" i="17"/>
  <c r="E47" i="17"/>
  <c r="E49" i="17" s="1"/>
  <c r="E50" i="17" s="1"/>
  <c r="E52" i="17" s="1"/>
  <c r="E59" i="17"/>
  <c r="E61" i="17" s="1"/>
  <c r="E62" i="17" s="1"/>
  <c r="E64" i="17" s="1"/>
  <c r="E71" i="17"/>
  <c r="E73" i="17" s="1"/>
  <c r="E74" i="17" s="1"/>
  <c r="E76" i="17" s="1"/>
  <c r="E35" i="17"/>
  <c r="E37" i="17" s="1"/>
  <c r="E38" i="17" s="1"/>
  <c r="E40" i="17" s="1"/>
  <c r="L3" i="17"/>
  <c r="P29" i="11" l="1"/>
  <c r="J25" i="17" s="1"/>
  <c r="AG16" i="11"/>
  <c r="C37" i="17" s="1"/>
  <c r="L59" i="17"/>
  <c r="L61" i="17" s="1"/>
  <c r="L62" i="17" s="1"/>
  <c r="L64" i="17" s="1"/>
  <c r="E8" i="16" s="1"/>
  <c r="L47" i="17"/>
  <c r="L49" i="17" s="1"/>
  <c r="L50" i="17" s="1"/>
  <c r="L52" i="17" s="1"/>
  <c r="E7" i="16" s="1"/>
  <c r="L71" i="17"/>
  <c r="L73" i="17" s="1"/>
  <c r="L74" i="17" s="1"/>
  <c r="L76" i="17" s="1"/>
  <c r="E9" i="16" s="1"/>
  <c r="L23" i="17"/>
  <c r="L35" i="17"/>
  <c r="L37" i="17" s="1"/>
  <c r="L38" i="17" s="1"/>
  <c r="L40" i="17" s="1"/>
  <c r="E6" i="16" s="1"/>
  <c r="M23" i="17"/>
  <c r="M47" i="17"/>
  <c r="M49" i="17" s="1"/>
  <c r="M50" i="17" s="1"/>
  <c r="M52" i="17" s="1"/>
  <c r="F7" i="16" s="1"/>
  <c r="M35" i="17"/>
  <c r="M37" i="17" s="1"/>
  <c r="M38" i="17" s="1"/>
  <c r="M40" i="17" s="1"/>
  <c r="F6" i="16" s="1"/>
  <c r="M71" i="17"/>
  <c r="M73" i="17" s="1"/>
  <c r="M74" i="17" s="1"/>
  <c r="M76" i="17" s="1"/>
  <c r="F9" i="16" s="1"/>
  <c r="M59" i="17"/>
  <c r="M61" i="17" s="1"/>
  <c r="M62" i="17" s="1"/>
  <c r="M64" i="17" s="1"/>
  <c r="F8" i="16" s="1"/>
  <c r="K47" i="17"/>
  <c r="K49" i="17" s="1"/>
  <c r="K50" i="17" s="1"/>
  <c r="K52" i="17" s="1"/>
  <c r="D7" i="16" s="1"/>
  <c r="K23" i="17"/>
  <c r="K35" i="17"/>
  <c r="K37" i="17" s="1"/>
  <c r="K38" i="17" s="1"/>
  <c r="K40" i="17" s="1"/>
  <c r="D6" i="16" s="1"/>
  <c r="K59" i="17"/>
  <c r="K61" i="17" s="1"/>
  <c r="K62" i="17" s="1"/>
  <c r="K64" i="17" s="1"/>
  <c r="D8" i="16" s="1"/>
  <c r="K71" i="17"/>
  <c r="K73" i="17" s="1"/>
  <c r="K74" i="17" s="1"/>
  <c r="K76" i="17" s="1"/>
  <c r="D9" i="16" s="1"/>
  <c r="BO16" i="11"/>
  <c r="C61" i="17" s="1"/>
  <c r="AX29" i="11"/>
  <c r="J49" i="17" s="1"/>
  <c r="N23" i="17"/>
  <c r="N59" i="17"/>
  <c r="N61" i="17" s="1"/>
  <c r="N62" i="17" s="1"/>
  <c r="N64" i="17" s="1"/>
  <c r="G8" i="16" s="1"/>
  <c r="N35" i="17"/>
  <c r="N37" i="17" s="1"/>
  <c r="N38" i="17" s="1"/>
  <c r="N40" i="17" s="1"/>
  <c r="G6" i="16" s="1"/>
  <c r="N47" i="17"/>
  <c r="N49" i="17" s="1"/>
  <c r="N50" i="17" s="1"/>
  <c r="N52" i="17" s="1"/>
  <c r="G7" i="16" s="1"/>
  <c r="N71" i="17"/>
  <c r="N73" i="17" s="1"/>
  <c r="N74" i="17" s="1"/>
  <c r="N76" i="17" s="1"/>
  <c r="G9" i="16" s="1"/>
  <c r="E12" i="17"/>
  <c r="E25" i="17"/>
  <c r="E14" i="17" s="1"/>
  <c r="E26" i="17"/>
  <c r="E28" i="17" s="1"/>
  <c r="AG29" i="11"/>
  <c r="J37" i="17" s="1"/>
  <c r="P16" i="11"/>
  <c r="C25" i="17" s="1"/>
  <c r="AX16" i="11"/>
  <c r="C49" i="17" s="1"/>
  <c r="O23" i="17"/>
  <c r="O59" i="17"/>
  <c r="O61" i="17" s="1"/>
  <c r="O62" i="17" s="1"/>
  <c r="O64" i="17" s="1"/>
  <c r="H8" i="16" s="1"/>
  <c r="O47" i="17"/>
  <c r="O49" i="17" s="1"/>
  <c r="O50" i="17" s="1"/>
  <c r="O52" i="17" s="1"/>
  <c r="H7" i="16" s="1"/>
  <c r="O71" i="17"/>
  <c r="O73" i="17" s="1"/>
  <c r="O74" i="17" s="1"/>
  <c r="O76" i="17" s="1"/>
  <c r="H9" i="16" s="1"/>
  <c r="O35" i="17"/>
  <c r="O37" i="17" s="1"/>
  <c r="O38" i="17" s="1"/>
  <c r="O40" i="17" s="1"/>
  <c r="H6" i="16" s="1"/>
  <c r="AY29" i="11"/>
  <c r="BP20" i="11"/>
  <c r="BP29" i="11" s="1"/>
  <c r="BO29" i="11"/>
  <c r="J61" i="17" s="1"/>
  <c r="CG29" i="11"/>
  <c r="AH7" i="11"/>
  <c r="AH16" i="11" s="1"/>
  <c r="D12" i="17"/>
  <c r="D25" i="17"/>
  <c r="D14" i="17" s="1"/>
  <c r="D26" i="17"/>
  <c r="D28" i="17" s="1"/>
  <c r="Q20" i="11"/>
  <c r="Q29" i="11" s="1"/>
  <c r="H25" i="17"/>
  <c r="H14" i="17" s="1"/>
  <c r="H12" i="17"/>
  <c r="CG7" i="11"/>
  <c r="CG16" i="11" s="1"/>
  <c r="CF16" i="11"/>
  <c r="C73" i="17" s="1"/>
  <c r="CF29" i="11"/>
  <c r="J73" i="17" s="1"/>
  <c r="AH29" i="11"/>
  <c r="F12" i="17"/>
  <c r="F25" i="17"/>
  <c r="F14" i="17" s="1"/>
  <c r="Q16" i="11"/>
  <c r="BP7" i="11"/>
  <c r="BP16" i="11" s="1"/>
  <c r="AY16" i="11"/>
  <c r="G12" i="17"/>
  <c r="G25" i="17"/>
  <c r="G14" i="17" s="1"/>
  <c r="I6" i="16" l="1"/>
  <c r="I8" i="16"/>
  <c r="G15" i="17"/>
  <c r="I9" i="16"/>
  <c r="I7" i="16"/>
  <c r="E15" i="17"/>
  <c r="E16" i="17" s="1"/>
  <c r="H15" i="17"/>
  <c r="F15" i="17"/>
  <c r="F26" i="17"/>
  <c r="F28" i="17" s="1"/>
  <c r="K25" i="17"/>
  <c r="K14" i="17" s="1"/>
  <c r="D39" i="16" s="1"/>
  <c r="K12" i="17"/>
  <c r="D37" i="16" s="1"/>
  <c r="L12" i="17"/>
  <c r="E37" i="16" s="1"/>
  <c r="L25" i="17"/>
  <c r="L14" i="17" s="1"/>
  <c r="F7" i="8"/>
  <c r="C50" i="17"/>
  <c r="D15" i="17"/>
  <c r="D16" i="17" s="1"/>
  <c r="J62" i="17"/>
  <c r="G8" i="8"/>
  <c r="G26" i="17"/>
  <c r="G28" i="17" s="1"/>
  <c r="G16" i="17" s="1"/>
  <c r="C62" i="17"/>
  <c r="G7" i="8"/>
  <c r="C74" i="17"/>
  <c r="H7" i="8"/>
  <c r="J26" i="17"/>
  <c r="D8" i="8"/>
  <c r="E7" i="8"/>
  <c r="C38" i="17"/>
  <c r="F8" i="8"/>
  <c r="J50" i="17"/>
  <c r="N25" i="17"/>
  <c r="N14" i="17" s="1"/>
  <c r="G39" i="16" s="1"/>
  <c r="N12" i="17"/>
  <c r="M25" i="17"/>
  <c r="M14" i="17" s="1"/>
  <c r="F39" i="16" s="1"/>
  <c r="M12" i="17"/>
  <c r="D7" i="8"/>
  <c r="C26" i="17"/>
  <c r="J38" i="17"/>
  <c r="E8" i="8"/>
  <c r="H26" i="17"/>
  <c r="H28" i="17" s="1"/>
  <c r="J74" i="17"/>
  <c r="H8" i="8"/>
  <c r="O12" i="17"/>
  <c r="H37" i="16" s="1"/>
  <c r="O25" i="17"/>
  <c r="O14" i="17" s="1"/>
  <c r="H39" i="16" s="1"/>
  <c r="M15" i="17" l="1"/>
  <c r="L15" i="17"/>
  <c r="H16" i="17"/>
  <c r="F16" i="17"/>
  <c r="N15" i="17"/>
  <c r="F37" i="16"/>
  <c r="F40" i="16" s="1"/>
  <c r="G45" i="8"/>
  <c r="G47" i="8" s="1"/>
  <c r="H40" i="16"/>
  <c r="O26" i="17"/>
  <c r="O28" i="17" s="1"/>
  <c r="H5" i="16" s="1"/>
  <c r="H10" i="16" s="1"/>
  <c r="M26" i="17"/>
  <c r="M28" i="17" s="1"/>
  <c r="F5" i="16" s="1"/>
  <c r="F10" i="16" s="1"/>
  <c r="N26" i="17"/>
  <c r="N28" i="17" s="1"/>
  <c r="E39" i="16"/>
  <c r="E40" i="16" s="1"/>
  <c r="K26" i="17"/>
  <c r="K28" i="17" s="1"/>
  <c r="D5" i="16" s="1"/>
  <c r="O15" i="17"/>
  <c r="D40" i="16"/>
  <c r="C45" i="8"/>
  <c r="L26" i="17"/>
  <c r="L28" i="17" s="1"/>
  <c r="K15" i="17"/>
  <c r="G37" i="16"/>
  <c r="K16" i="17" l="1"/>
  <c r="E45" i="8"/>
  <c r="E47" i="8" s="1"/>
  <c r="M16" i="17"/>
  <c r="F45" i="8"/>
  <c r="F47" i="8" s="1"/>
  <c r="G40" i="16"/>
  <c r="I37" i="16"/>
  <c r="I39" i="16"/>
  <c r="L16" i="17"/>
  <c r="E5" i="16"/>
  <c r="E10" i="16" s="1"/>
  <c r="O16" i="17"/>
  <c r="D45" i="8"/>
  <c r="D47" i="8" s="1"/>
  <c r="C47" i="8"/>
  <c r="D10" i="16"/>
  <c r="G5" i="16"/>
  <c r="G10" i="16" s="1"/>
  <c r="N16" i="17"/>
  <c r="I40" i="16" l="1"/>
  <c r="H45" i="8"/>
  <c r="H47" i="8" s="1"/>
  <c r="I5" i="16"/>
  <c r="I10" i="16" s="1"/>
</calcChain>
</file>

<file path=xl/sharedStrings.xml><?xml version="1.0" encoding="utf-8"?>
<sst xmlns="http://schemas.openxmlformats.org/spreadsheetml/2006/main" count="634" uniqueCount="182">
  <si>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</si>
  <si>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</si>
  <si>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</si>
  <si>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</si>
  <si>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</si>
  <si>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</si>
  <si>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</si>
  <si>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</si>
  <si>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</si>
  <si>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</si>
  <si>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</si>
  <si>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</si>
  <si>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</si>
  <si>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</si>
  <si>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</si>
  <si>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</si>
  <si>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</si>
  <si>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</si>
  <si>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</si>
  <si>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</si>
  <si>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</si>
  <si>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</si>
  <si>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</si>
  <si>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</si>
  <si>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</si>
  <si>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</si>
  <si>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</si>
  <si>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</si>
  <si>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</si>
  <si>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</si>
  <si>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</si>
  <si>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</si>
  <si>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</si>
  <si>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</si>
  <si>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</si>
  <si>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</si>
  <si>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</si>
  <si>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</si>
  <si>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</si>
  <si>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</si>
  <si>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</si>
  <si>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</si>
  <si>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</si>
  <si>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</si>
  <si>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</si>
  <si>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</si>
  <si>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</si>
  <si>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</si>
  <si>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</si>
  <si>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</si>
  <si>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Alternative Control Service - Botom Up Estimation</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</si>
  <si>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</si>
  <si>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</si>
  <si>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</si>
  <si>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</si>
  <si>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R2a</t>
  </si>
  <si>
    <t>Alternative Control Service - Bottom Up Estimation</t>
  </si>
  <si>
    <t>Underground urban residential subdivision</t>
  </si>
  <si>
    <t>Rural overhead subdivision &amp; rural extensions</t>
  </si>
  <si>
    <t>Underground commercial &amp; industrial or rural subdivisions (vacant lots)</t>
  </si>
  <si>
    <t>Network Service:</t>
  </si>
  <si>
    <t>FY16/17</t>
  </si>
  <si>
    <t>FY15/16</t>
  </si>
  <si>
    <t>FY14/15</t>
  </si>
  <si>
    <t>FY19/20</t>
  </si>
  <si>
    <t>FY20/21</t>
  </si>
  <si>
    <t>FY21/22</t>
  </si>
  <si>
    <t>FY23/24</t>
  </si>
  <si>
    <t>Service description - Subtransmission added to Commercial and Industrial category.</t>
  </si>
  <si>
    <t>Time on Task (Hours)</t>
  </si>
  <si>
    <t xml:space="preserve">Fixed Fee </t>
  </si>
  <si>
    <t>The commissioning and decommissioning of network equipment associated with ASP Level 1 contestable works. Includes equipment checks, tests and activities associated with setting or resetting network protection systems and the updating of engineering systems.</t>
  </si>
  <si>
    <t>Substation Commissioning - Underground urban residential subdivision (Vacant lots)</t>
  </si>
  <si>
    <t>Substation Commissioning - Rural overhead subdivisions and rural extensions</t>
  </si>
  <si>
    <t>Substation Commissioning - Underground commercial &amp; Industrial or rural subdivision (vacant lots)</t>
  </si>
  <si>
    <t>Commercial /  Industrial developments</t>
  </si>
  <si>
    <t>Substation Commissioning - Commercial / Industrial developments</t>
  </si>
  <si>
    <t>R4</t>
  </si>
  <si>
    <t>Travel to / from site for substation commissioning</t>
  </si>
  <si>
    <t xml:space="preserve">Complete commissioning tests as per Essential Energy's commissioning policy / procedures </t>
  </si>
  <si>
    <t>Commission new transformer and complete network switching</t>
  </si>
  <si>
    <t>Review pre commissioing tests / check completed by ASP (pre energisation)</t>
  </si>
  <si>
    <t>Update records such as ENMAC schematic and GIS mapping systems</t>
  </si>
  <si>
    <t>Set protective device setting as per planner / design requirements</t>
  </si>
  <si>
    <t xml:space="preserve"> - </t>
  </si>
  <si>
    <t xml:space="preserve">Existing Service Description (2014 - 19) </t>
  </si>
  <si>
    <t>Bottom Up Estimation</t>
  </si>
  <si>
    <t>Review transformer commissioning request</t>
  </si>
  <si>
    <t>Field Officer</t>
  </si>
  <si>
    <t xml:space="preserve">
The commissioning by Essential Energy of a new substation, whether it is a single pole, padmount/kiosk or indoor/chamber and includes:
 -  all necessary pre-commissioning checks and tests prior to energising the substation via the high voltage switchgear and closing the low voltage circuit breaker, links or fuses; and
 -  the setting or resetting of substation protection equipment.
An Access Permit fee, in addition, may be required to gain access to the network in order to undertake the commissioning.
Essential Energy will perform the required testing and commissioning activities as per current policies and the subsequent recording in Essential Energy’s asset systems.
The substation commissioning charge will be applied per substation.</t>
  </si>
  <si>
    <t xml:space="preserve">New service category - Complex </t>
  </si>
  <si>
    <t>Asset relocation or streetlighting (not forming part of other categories)</t>
  </si>
  <si>
    <t xml:space="preserve">Substation Commissioning </t>
  </si>
  <si>
    <t>Operating Costs (on IO's, work orders, cost objects, cost centres)</t>
  </si>
  <si>
    <t>Project Code</t>
  </si>
  <si>
    <t>FY22/23</t>
  </si>
  <si>
    <t>NT</t>
  </si>
  <si>
    <t>OT</t>
  </si>
  <si>
    <t>Substation Commissioning  (fixed fee) - NT</t>
  </si>
  <si>
    <t>Substation Commissioning  (fixed fee) - OT</t>
  </si>
  <si>
    <t>Asset relocation (not forming part of other categories)</t>
  </si>
  <si>
    <t>Projected Volumes for FY2019-24 Regulatory Period</t>
  </si>
  <si>
    <t>ANS P&amp;L</t>
  </si>
  <si>
    <t xml:space="preserve">Operating Costs - </t>
  </si>
  <si>
    <t>Historical operating costs referenced from ANS P&amp;L Report.</t>
  </si>
  <si>
    <t>Historical Revenue referenced form ANS P&amp;L Report.</t>
  </si>
  <si>
    <t>ACSCW 30540 - Substation Commissioning</t>
  </si>
  <si>
    <t>Service description - Asset relocation or streetlighting - (not forming part of other categories) added into description.</t>
  </si>
  <si>
    <t>NT and OT Fixed Fees Developed.</t>
  </si>
  <si>
    <t>RIN</t>
  </si>
  <si>
    <t>Estimated have been provided on the work effort that will be required to complete each service. Forecast volumes based on historical volumes and team feedback.</t>
  </si>
  <si>
    <t>Pricing reduced between Reg Perid based on historicalanalysis of labour input to provide service.</t>
  </si>
  <si>
    <t>Historical operating costs and labour hours recorded are for field labour only, due to time recording processes. Bottom up estimation for Field labour (R4) is based on historcial values. Additional time input required from supporting roles such as Network Operations in addition to field input.Bottom up build factors all input required for Substation Commissioning.</t>
  </si>
  <si>
    <t>FY17/18</t>
  </si>
  <si>
    <t>FY18/19</t>
  </si>
  <si>
    <t>FY14/15 operating costs  - N/A</t>
  </si>
  <si>
    <t>FY15/16 operating costs  - Actuals</t>
  </si>
  <si>
    <t>FY16/17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</si>
  <si>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</si>
  <si>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</si>
  <si>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</si>
  <si>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</si>
  <si>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</si>
  <si>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</si>
  <si>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</si>
  <si>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r>
      <t xml:space="preserve">
</t>
    </r>
    <r>
      <rPr>
        <b/>
        <sz val="10"/>
        <color theme="1"/>
        <rFont val="Arial"/>
        <family val="2"/>
      </rPr>
      <t>Substation Commissioning</t>
    </r>
    <r>
      <rPr>
        <sz val="10"/>
        <color theme="1"/>
        <rFont val="Arial"/>
        <family val="2"/>
      </rPr>
      <t xml:space="preserve">
The commissioning by Essential Energy of a new substation, whether it is a single pole, pad mount/kiosk or indoor/chamber and includes:
 -  all necessary pre-commissioning checks and tests prior to energising the substation via the high voltage switchgear and closing the low voltage circuit breaker, links or fuses; and
 -  the setting or resetting of substation protection equipment.
An Access Permit fee, in addition, may be required to gain access to the network in order to undertake the commissioning.
Essential Energy will perform the required testing and commissioning activities as per current policies and the subsequent recording in Essential Energy’s asset systems.
The substation commissioning charge will be applied per substation.
</t>
    </r>
  </si>
  <si>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</si>
  <si>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</si>
  <si>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</si>
  <si>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</si>
  <si>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</si>
  <si>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</si>
  <si>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</si>
  <si>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</si>
  <si>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</si>
  <si>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</si>
  <si>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</si>
  <si>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</si>
  <si>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</si>
  <si>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</si>
  <si>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</si>
  <si>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</si>
  <si>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</si>
  <si>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</si>
  <si>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</si>
  <si>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</si>
  <si>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</si>
  <si>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</si>
  <si>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</si>
  <si>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</si>
  <si>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</si>
  <si>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</si>
  <si>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</si>
  <si>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</si>
  <si>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</si>
  <si>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</si>
  <si>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</si>
  <si>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</si>
  <si>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</si>
  <si>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</si>
  <si>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</si>
  <si>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</si>
  <si>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</si>
  <si>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</si>
  <si>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</si>
  <si>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</si>
  <si>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3.1 Substation Commissioning</t>
  </si>
  <si>
    <t>Underground Residential - All</t>
  </si>
  <si>
    <t>Rural OH Subdivisions &amp; Rural Extensions - All</t>
  </si>
  <si>
    <t>Underground commercial &amp; industrial or rural subdivisions (vacant lots) - All</t>
  </si>
  <si>
    <t>Commercial /  Industrial developments and Subtransmission - All</t>
  </si>
  <si>
    <t>Asset relocation or streetlighting (not forming part of other categories) - All</t>
  </si>
  <si>
    <t>Row Labels</t>
  </si>
  <si>
    <t>Count of CATEGORY NAME</t>
  </si>
  <si>
    <t>1 UG Urban residential subdivision (Vacant Lots)</t>
  </si>
  <si>
    <t>2 Rural OH subdivisions and Rural extensions</t>
  </si>
  <si>
    <t>3 UG Commercial or Rural Subdivisions (Vacant Lots)</t>
  </si>
  <si>
    <t>4 Commercial and Industrial developments</t>
  </si>
  <si>
    <t>5 Asset Relocation and Streetlighting</t>
  </si>
  <si>
    <t>Grand Total</t>
  </si>
  <si>
    <t>FY16/17 completed volumes</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</si>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</sst>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3" formatCode="_(* #,##0_);_(* \(#,##0\);_(* &quot;-&quot;??_);_(@_)"/>
  </numFmts>
  <fonts count="35"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sz val="10"/>
      <name val="Arial"/>
      <family val="2"/>
    </font>
    <font>
      <sz val="10"/>
      <color rgb="FF0065A6"/>
      <name val="Arial"/>
      <family val="2"/>
    </font>
    <font>
      <b/>
      <sz val="11"/>
      <color theme="1"/>
      <name val="Calibri"/>
      <family val="2"/>
      <scheme val="minor"/>
    </font>
    <font>
      <b/>
      <sz val="8"/>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8">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auto="1"/>
      </left>
      <right style="thin">
        <color theme="0"/>
      </right>
      <top style="thin">
        <color theme="0"/>
      </top>
      <bottom style="thin">
        <color theme="0"/>
      </bottom>
      <diagonal/>
    </border>
    <border>
      <left style="thin">
        <color auto="1"/>
      </left>
      <right style="thin">
        <color auto="1"/>
      </right>
      <top style="thin">
        <color theme="0"/>
      </top>
      <bottom style="thin">
        <color theme="0"/>
      </bottom>
      <diagonal/>
    </border>
    <border>
      <left style="thin">
        <color theme="0"/>
      </left>
      <right style="thin">
        <color auto="1"/>
      </right>
      <top style="thin">
        <color theme="0"/>
      </top>
      <bottom style="thin">
        <color theme="0"/>
      </bottom>
      <diagonal/>
    </border>
    <border>
      <left style="thin">
        <color theme="0"/>
      </left>
      <right style="thin">
        <color theme="0"/>
      </right>
      <top/>
      <bottom style="thin">
        <color theme="0"/>
      </bottom>
      <diagonal/>
    </border>
    <border>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4" fontId="3" fillId="0" borderId="0" applyFont="0" applyFill="0" applyBorder="0" applyAlignment="0" applyProtection="0"/>
    <xf numFmtId="0" fontId="4" fillId="0" borderId="0"/>
  </cellStyleXfs>
  <cellXfs count="310">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2" fillId="4" borderId="5" xfId="0" applyFont="1" applyFill="1" applyBorder="1"/>
    <xf numFmtId="3" fontId="2" fillId="4" borderId="4" xfId="0" applyNumberFormat="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2" fillId="0" borderId="0" xfId="0" applyFont="1" applyBorder="1"/>
    <xf numFmtId="0" fontId="5" fillId="8" borderId="0" xfId="0" applyFont="1" applyFill="1"/>
    <xf numFmtId="0" fontId="8" fillId="8" borderId="0" xfId="0" applyFont="1" applyFill="1"/>
    <xf numFmtId="167" fontId="2" fillId="10" borderId="4" xfId="2" applyNumberFormat="1" applyFont="1" applyFill="1" applyBorder="1"/>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5" fillId="8" borderId="4" xfId="0" applyFont="1" applyFill="1" applyBorder="1" applyAlignment="1">
      <alignment horizontal="center" vertical="center" wrapText="1"/>
    </xf>
    <xf numFmtId="169" fontId="4" fillId="10" borderId="4" xfId="0" applyNumberFormat="1" applyFont="1" applyFill="1" applyBorder="1" applyAlignment="1">
      <alignment horizontal="center"/>
    </xf>
    <xf numFmtId="169" fontId="4" fillId="10" borderId="9" xfId="0" applyNumberFormat="1" applyFont="1" applyFill="1" applyBorder="1" applyAlignment="1">
      <alignment horizontal="center"/>
    </xf>
    <xf numFmtId="0" fontId="8" fillId="0" borderId="0" xfId="0" applyFont="1"/>
    <xf numFmtId="0" fontId="8" fillId="0" borderId="2" xfId="0" applyFont="1" applyBorder="1"/>
    <xf numFmtId="169" fontId="8" fillId="0" borderId="1" xfId="0" applyNumberFormat="1" applyFont="1" applyBorder="1" applyAlignment="1">
      <alignment horizontal="center"/>
    </xf>
    <xf numFmtId="169" fontId="2" fillId="0" borderId="0" xfId="0" applyNumberFormat="1" applyFont="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2" fillId="0" borderId="6" xfId="0" applyFont="1" applyBorder="1"/>
    <xf numFmtId="0" fontId="2" fillId="0" borderId="11"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11" fillId="0" borderId="6" xfId="0" applyFont="1" applyBorder="1"/>
    <xf numFmtId="0" fontId="7"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0" fontId="4" fillId="10" borderId="1" xfId="0" applyFont="1" applyFill="1" applyBorder="1" applyAlignment="1">
      <alignment horizontal="left" vertical="center" wrapText="1"/>
    </xf>
    <xf numFmtId="0" fontId="4" fillId="10" borderId="4" xfId="0" applyFont="1" applyFill="1" applyBorder="1" applyAlignment="1">
      <alignment horizontal="left" vertical="center" wrapText="1"/>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5" fillId="8" borderId="4" xfId="0" applyNumberFormat="1" applyFont="1" applyFill="1" applyBorder="1" applyAlignment="1">
      <alignment horizontal="center" vertical="center" wrapText="1"/>
    </xf>
    <xf numFmtId="1" fontId="4" fillId="10" borderId="10" xfId="0" applyNumberFormat="1" applyFont="1" applyFill="1" applyBorder="1" applyAlignment="1">
      <alignment horizontal="center"/>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5" fillId="8" borderId="4" xfId="0" applyNumberFormat="1" applyFont="1" applyFill="1" applyBorder="1" applyAlignment="1">
      <alignment horizontal="center" vertical="center" wrapText="1"/>
    </xf>
    <xf numFmtId="2" fontId="4" fillId="10" borderId="4" xfId="0" applyNumberFormat="1" applyFont="1" applyFill="1" applyBorder="1" applyAlignment="1">
      <alignment horizontal="center"/>
    </xf>
    <xf numFmtId="2" fontId="4" fillId="10" borderId="10" xfId="0" applyNumberFormat="1" applyFont="1" applyFill="1" applyBorder="1" applyAlignment="1">
      <alignment horizontal="center"/>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4" fillId="10" borderId="10" xfId="3" applyNumberFormat="1" applyFont="1" applyFill="1" applyBorder="1" applyAlignment="1">
      <alignment horizontal="center"/>
    </xf>
    <xf numFmtId="2" fontId="4" fillId="10" borderId="4" xfId="3" applyNumberFormat="1" applyFont="1" applyFill="1" applyBorder="1" applyAlignment="1">
      <alignment horizontal="center"/>
    </xf>
    <xf numFmtId="2" fontId="7" fillId="11" borderId="4" xfId="0" applyNumberFormat="1" applyFont="1" applyFill="1" applyBorder="1" applyAlignment="1">
      <alignment horizontal="center"/>
    </xf>
    <xf numFmtId="3" fontId="2" fillId="10" borderId="4" xfId="0" applyNumberFormat="1" applyFont="1" applyFill="1" applyBorder="1"/>
    <xf numFmtId="167" fontId="2" fillId="10" borderId="5" xfId="2" applyNumberFormat="1" applyFont="1" applyFill="1" applyBorder="1" applyAlignment="1">
      <alignment horizontal="center"/>
    </xf>
    <xf numFmtId="169" fontId="7" fillId="9" borderId="0" xfId="0" applyNumberFormat="1" applyFont="1" applyFill="1" applyBorder="1" applyAlignment="1">
      <alignment horizontal="left"/>
    </xf>
    <xf numFmtId="1" fontId="4" fillId="10" borderId="4" xfId="0" applyNumberFormat="1" applyFont="1" applyFill="1" applyBorder="1" applyAlignment="1">
      <alignment horizontal="center"/>
    </xf>
    <xf numFmtId="0" fontId="2" fillId="0" borderId="12" xfId="0" applyFont="1" applyBorder="1"/>
    <xf numFmtId="0" fontId="4" fillId="10" borderId="16" xfId="0" applyFont="1" applyFill="1" applyBorder="1" applyAlignment="1">
      <alignment horizontal="left" vertical="center"/>
    </xf>
    <xf numFmtId="0" fontId="4" fillId="10" borderId="16" xfId="0" applyFont="1" applyFill="1" applyBorder="1" applyAlignment="1">
      <alignment horizontal="center"/>
    </xf>
    <xf numFmtId="2" fontId="4" fillId="10" borderId="16"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8" xfId="3" applyNumberFormat="1" applyFont="1" applyFill="1" applyBorder="1" applyAlignment="1">
      <alignment horizontal="center"/>
    </xf>
    <xf numFmtId="169" fontId="4" fillId="10" borderId="16" xfId="0" applyNumberFormat="1" applyFont="1" applyFill="1" applyBorder="1" applyAlignment="1">
      <alignment horizontal="center"/>
    </xf>
    <xf numFmtId="169" fontId="4" fillId="10" borderId="7" xfId="0" applyNumberFormat="1" applyFont="1" applyFill="1" applyBorder="1" applyAlignment="1">
      <alignment horizontal="center"/>
    </xf>
    <xf numFmtId="0" fontId="5" fillId="8" borderId="0" xfId="0" applyFont="1" applyFill="1" applyAlignment="1">
      <alignment horizontal="left"/>
    </xf>
    <xf numFmtId="0" fontId="2" fillId="10" borderId="4" xfId="0" applyFont="1" applyFill="1" applyBorder="1" applyAlignment="1">
      <alignment horizontal="left"/>
    </xf>
    <xf numFmtId="0" fontId="7" fillId="5" borderId="8" xfId="0" applyFont="1" applyFill="1" applyBorder="1" applyAlignment="1">
      <alignment horizontal="center"/>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9" fillId="4" borderId="8" xfId="0" applyFont="1" applyFill="1" applyBorder="1" applyAlignment="1">
      <alignment vertical="top" wrapText="1"/>
    </xf>
    <xf numFmtId="0" fontId="13" fillId="8" borderId="0" xfId="0" applyFont="1" applyFill="1"/>
    <xf numFmtId="0" fontId="14" fillId="8" borderId="0" xfId="0" applyFont="1" applyFill="1"/>
    <xf numFmtId="0" fontId="15" fillId="0" borderId="0" xfId="0" applyFont="1"/>
    <xf numFmtId="0" fontId="16" fillId="0" borderId="0" xfId="0" applyFont="1"/>
    <xf numFmtId="0" fontId="17" fillId="11" borderId="7" xfId="0" applyFont="1" applyFill="1" applyBorder="1" applyAlignment="1">
      <alignment horizontal="left"/>
    </xf>
    <xf numFmtId="0" fontId="17" fillId="11" borderId="7" xfId="0" applyFont="1" applyFill="1" applyBorder="1" applyAlignment="1">
      <alignment horizontal="center"/>
    </xf>
    <xf numFmtId="0" fontId="17" fillId="11" borderId="8" xfId="0" applyFont="1" applyFill="1" applyBorder="1" applyAlignment="1">
      <alignment horizontal="center"/>
    </xf>
    <xf numFmtId="0" fontId="17" fillId="11" borderId="8" xfId="0" applyFont="1" applyFill="1" applyBorder="1" applyAlignment="1">
      <alignment horizontal="right"/>
    </xf>
    <xf numFmtId="0" fontId="16" fillId="10" borderId="4" xfId="0" applyFont="1" applyFill="1" applyBorder="1" applyAlignment="1">
      <alignment horizontal="left"/>
    </xf>
    <xf numFmtId="0" fontId="16" fillId="10" borderId="4" xfId="0" applyFont="1" applyFill="1" applyBorder="1"/>
    <xf numFmtId="167" fontId="16" fillId="10" borderId="4" xfId="2" applyNumberFormat="1" applyFont="1" applyFill="1" applyBorder="1" applyAlignment="1">
      <alignment horizontal="right"/>
    </xf>
    <xf numFmtId="167" fontId="16" fillId="10" borderId="4" xfId="2" applyNumberFormat="1" applyFont="1" applyFill="1" applyBorder="1"/>
    <xf numFmtId="0" fontId="17" fillId="11" borderId="11" xfId="0" applyFont="1" applyFill="1" applyBorder="1" applyAlignment="1">
      <alignment horizontal="left"/>
    </xf>
    <xf numFmtId="3" fontId="16" fillId="4" borderId="4" xfId="0" applyNumberFormat="1" applyFont="1" applyFill="1" applyBorder="1"/>
    <xf numFmtId="3" fontId="16" fillId="10" borderId="4" xfId="0" applyNumberFormat="1" applyFont="1" applyFill="1" applyBorder="1"/>
    <xf numFmtId="0" fontId="18" fillId="0" borderId="0" xfId="0" applyFont="1"/>
    <xf numFmtId="0" fontId="17" fillId="5" borderId="6" xfId="0" applyFont="1" applyFill="1" applyBorder="1" applyAlignment="1">
      <alignment horizontal="left"/>
    </xf>
    <xf numFmtId="0" fontId="19" fillId="4" borderId="1" xfId="0" applyFont="1" applyFill="1" applyBorder="1" applyAlignment="1">
      <alignment vertical="top" wrapText="1"/>
    </xf>
    <xf numFmtId="0" fontId="19" fillId="4" borderId="0" xfId="0" applyFont="1" applyFill="1" applyBorder="1" applyAlignment="1">
      <alignment vertical="top" wrapText="1"/>
    </xf>
    <xf numFmtId="0" fontId="17" fillId="5" borderId="12" xfId="0" applyFont="1" applyFill="1" applyBorder="1"/>
    <xf numFmtId="0" fontId="20" fillId="5" borderId="12" xfId="0" applyFont="1" applyFill="1" applyBorder="1"/>
    <xf numFmtId="0" fontId="16" fillId="4" borderId="0" xfId="0" quotePrefix="1" applyFont="1" applyFill="1" applyBorder="1" applyAlignment="1">
      <alignment vertical="top"/>
    </xf>
    <xf numFmtId="0" fontId="16" fillId="4" borderId="0" xfId="0" applyFont="1" applyFill="1" applyBorder="1" applyAlignment="1">
      <alignment vertical="top"/>
    </xf>
    <xf numFmtId="0" fontId="5" fillId="8" borderId="0" xfId="0" applyFont="1" applyFill="1" applyAlignment="1">
      <alignment horizontal="left"/>
    </xf>
    <xf numFmtId="0" fontId="21" fillId="8" borderId="11" xfId="0" applyFont="1" applyFill="1" applyBorder="1"/>
    <xf numFmtId="0" fontId="22" fillId="8" borderId="0" xfId="0" applyFont="1" applyFill="1"/>
    <xf numFmtId="0" fontId="23" fillId="0" borderId="0" xfId="0" applyFont="1"/>
    <xf numFmtId="0" fontId="23" fillId="0" borderId="0" xfId="0" applyFont="1" applyFill="1"/>
    <xf numFmtId="0" fontId="24" fillId="9" borderId="4" xfId="0" applyFont="1" applyFill="1" applyBorder="1"/>
    <xf numFmtId="0" fontId="23" fillId="7" borderId="0" xfId="0" applyFont="1" applyFill="1"/>
    <xf numFmtId="0" fontId="23" fillId="6" borderId="0" xfId="0" applyFont="1" applyFill="1"/>
    <xf numFmtId="0" fontId="24" fillId="9" borderId="9" xfId="0" applyFont="1" applyFill="1" applyBorder="1"/>
    <xf numFmtId="0" fontId="23" fillId="2" borderId="1" xfId="0" applyFont="1" applyFill="1" applyBorder="1" applyAlignment="1">
      <alignment horizontal="center"/>
    </xf>
    <xf numFmtId="0" fontId="26" fillId="2" borderId="4" xfId="0" applyFont="1" applyFill="1" applyBorder="1" applyAlignment="1">
      <alignment horizontal="center" vertical="center" wrapText="1"/>
    </xf>
    <xf numFmtId="0" fontId="24" fillId="9" borderId="9" xfId="0" applyFont="1" applyFill="1" applyBorder="1" applyAlignment="1">
      <alignment horizontal="left" vertical="center"/>
    </xf>
    <xf numFmtId="169" fontId="23" fillId="7" borderId="5" xfId="0" applyNumberFormat="1" applyFont="1" applyFill="1" applyBorder="1" applyAlignment="1">
      <alignment horizontal="center"/>
    </xf>
    <xf numFmtId="169" fontId="23" fillId="7" borderId="10" xfId="0" applyNumberFormat="1" applyFont="1" applyFill="1" applyBorder="1" applyAlignment="1">
      <alignment horizontal="center"/>
    </xf>
    <xf numFmtId="169" fontId="23" fillId="7" borderId="3" xfId="0" applyNumberFormat="1" applyFont="1" applyFill="1" applyBorder="1" applyAlignment="1">
      <alignment horizontal="center"/>
    </xf>
    <xf numFmtId="169" fontId="23" fillId="3" borderId="3" xfId="0" applyNumberFormat="1" applyFont="1" applyFill="1" applyBorder="1" applyAlignment="1">
      <alignment horizontal="center"/>
    </xf>
    <xf numFmtId="169" fontId="23" fillId="3" borderId="9" xfId="0" applyNumberFormat="1" applyFont="1" applyFill="1" applyBorder="1" applyAlignment="1">
      <alignment horizontal="center" vertical="center"/>
    </xf>
    <xf numFmtId="169" fontId="23" fillId="7" borderId="2" xfId="0" applyNumberFormat="1" applyFont="1" applyFill="1" applyBorder="1" applyAlignment="1">
      <alignment horizontal="center"/>
    </xf>
    <xf numFmtId="169" fontId="23" fillId="3" borderId="8" xfId="0" applyNumberFormat="1" applyFont="1" applyFill="1" applyBorder="1" applyAlignment="1">
      <alignment horizontal="center" vertical="center"/>
    </xf>
    <xf numFmtId="169" fontId="23" fillId="3" borderId="0" xfId="0" applyNumberFormat="1" applyFont="1" applyFill="1" applyBorder="1" applyAlignment="1">
      <alignment horizontal="center" vertical="center"/>
    </xf>
    <xf numFmtId="0" fontId="24" fillId="9" borderId="8" xfId="0" applyFont="1" applyFill="1" applyBorder="1" applyAlignment="1">
      <alignment horizontal="left" vertical="center"/>
    </xf>
    <xf numFmtId="0" fontId="25" fillId="7" borderId="8" xfId="0" applyFont="1" applyFill="1" applyBorder="1" applyAlignment="1">
      <alignment horizontal="left"/>
    </xf>
    <xf numFmtId="0" fontId="25" fillId="7" borderId="0" xfId="0" applyFont="1" applyFill="1" applyBorder="1" applyAlignment="1">
      <alignment horizontal="left"/>
    </xf>
    <xf numFmtId="0" fontId="21" fillId="8" borderId="10" xfId="0" applyFont="1" applyFill="1" applyBorder="1"/>
    <xf numFmtId="0" fontId="22" fillId="8" borderId="0" xfId="0" applyFont="1" applyFill="1" applyBorder="1"/>
    <xf numFmtId="0" fontId="22" fillId="8" borderId="2" xfId="0" applyFont="1" applyFill="1" applyBorder="1"/>
    <xf numFmtId="0" fontId="23" fillId="7" borderId="0" xfId="0" applyFont="1" applyFill="1" applyBorder="1" applyAlignment="1">
      <alignment horizontal="left" vertical="top" wrapText="1"/>
    </xf>
    <xf numFmtId="0" fontId="21" fillId="8" borderId="0" xfId="0" applyFont="1" applyFill="1"/>
    <xf numFmtId="0" fontId="23" fillId="7" borderId="0" xfId="0" applyFont="1" applyFill="1" applyBorder="1" applyAlignment="1">
      <alignment horizontal="left"/>
    </xf>
    <xf numFmtId="0" fontId="23" fillId="0" borderId="0" xfId="0" applyFont="1" applyAlignment="1">
      <alignment horizontal="left"/>
    </xf>
    <xf numFmtId="0" fontId="23" fillId="7" borderId="0" xfId="0" applyFont="1" applyFill="1" applyBorder="1" applyAlignment="1">
      <alignment horizontal="left" wrapText="1"/>
    </xf>
    <xf numFmtId="0" fontId="23" fillId="0" borderId="0" xfId="0" applyFont="1" applyFill="1" applyBorder="1" applyAlignment="1">
      <alignment horizontal="left"/>
    </xf>
    <xf numFmtId="0" fontId="24" fillId="2" borderId="3" xfId="0" applyFont="1" applyFill="1" applyBorder="1"/>
    <xf numFmtId="0" fontId="23" fillId="7" borderId="0" xfId="0" applyFont="1" applyFill="1" applyAlignment="1">
      <alignment horizontal="left"/>
    </xf>
    <xf numFmtId="0" fontId="24" fillId="2" borderId="1" xfId="0" applyFont="1" applyFill="1" applyBorder="1"/>
    <xf numFmtId="0" fontId="24" fillId="9" borderId="6" xfId="0" applyFont="1" applyFill="1" applyBorder="1" applyAlignment="1">
      <alignment horizontal="left"/>
    </xf>
    <xf numFmtId="0" fontId="24" fillId="9" borderId="7" xfId="0" applyFont="1" applyFill="1" applyBorder="1" applyAlignment="1">
      <alignment horizontal="right"/>
    </xf>
    <xf numFmtId="0" fontId="24" fillId="9" borderId="8" xfId="0" applyFont="1" applyFill="1" applyBorder="1" applyAlignment="1">
      <alignment horizontal="right"/>
    </xf>
    <xf numFmtId="167" fontId="27" fillId="0" borderId="0" xfId="2" applyNumberFormat="1" applyFont="1"/>
    <xf numFmtId="167" fontId="24" fillId="2" borderId="7" xfId="2" applyNumberFormat="1" applyFont="1" applyFill="1" applyBorder="1"/>
    <xf numFmtId="10" fontId="23" fillId="0" borderId="0" xfId="1" applyNumberFormat="1" applyFont="1"/>
    <xf numFmtId="10" fontId="23" fillId="0" borderId="0" xfId="0" applyNumberFormat="1" applyFont="1"/>
    <xf numFmtId="170" fontId="23" fillId="0" borderId="0" xfId="1" applyNumberFormat="1" applyFont="1"/>
    <xf numFmtId="0" fontId="21" fillId="8" borderId="6" xfId="0" applyFont="1" applyFill="1" applyBorder="1" applyAlignment="1">
      <alignment horizontal="left"/>
    </xf>
    <xf numFmtId="0" fontId="23" fillId="7" borderId="1" xfId="0" applyFont="1" applyFill="1" applyBorder="1" applyAlignment="1">
      <alignment wrapText="1"/>
    </xf>
    <xf numFmtId="0" fontId="23" fillId="7" borderId="0" xfId="0" applyFont="1" applyFill="1" applyAlignment="1"/>
    <xf numFmtId="0" fontId="23" fillId="7" borderId="0" xfId="0" applyFont="1" applyFill="1" applyBorder="1" applyAlignment="1">
      <alignment wrapText="1"/>
    </xf>
    <xf numFmtId="0" fontId="25" fillId="0" borderId="0" xfId="0" applyFont="1"/>
    <xf numFmtId="0" fontId="24" fillId="2" borderId="6" xfId="0" applyFont="1" applyFill="1" applyBorder="1" applyAlignment="1">
      <alignment horizontal="left"/>
    </xf>
    <xf numFmtId="0" fontId="24" fillId="2" borderId="7" xfId="0" applyFont="1" applyFill="1" applyBorder="1" applyAlignment="1">
      <alignment horizontal="right"/>
    </xf>
    <xf numFmtId="0" fontId="24" fillId="2" borderId="8" xfId="0" applyFont="1" applyFill="1" applyBorder="1" applyAlignment="1">
      <alignment horizontal="right"/>
    </xf>
    <xf numFmtId="168" fontId="27" fillId="0" borderId="0" xfId="3" applyNumberFormat="1" applyFont="1" applyAlignment="1"/>
    <xf numFmtId="171" fontId="24" fillId="2" borderId="7" xfId="2" applyNumberFormat="1" applyFont="1" applyFill="1" applyBorder="1" applyAlignment="1"/>
    <xf numFmtId="168" fontId="28" fillId="0" borderId="0" xfId="3" applyNumberFormat="1" applyFont="1" applyAlignment="1">
      <alignment horizontal="right"/>
    </xf>
    <xf numFmtId="168" fontId="28" fillId="0" borderId="0" xfId="3" applyNumberFormat="1" applyFont="1" applyAlignment="1">
      <alignment horizontal="center" vertical="center"/>
    </xf>
    <xf numFmtId="0" fontId="30" fillId="2" borderId="4" xfId="0" applyFont="1" applyFill="1" applyBorder="1" applyAlignment="1">
      <alignment horizontal="center" vertical="center"/>
    </xf>
    <xf numFmtId="0" fontId="7" fillId="2" borderId="6" xfId="0" applyFont="1" applyFill="1" applyBorder="1"/>
    <xf numFmtId="167" fontId="6" fillId="11" borderId="5" xfId="2" applyNumberFormat="1" applyFont="1" applyFill="1" applyBorder="1"/>
    <xf numFmtId="3" fontId="6" fillId="11" borderId="10" xfId="0" applyNumberFormat="1" applyFont="1" applyFill="1" applyBorder="1"/>
    <xf numFmtId="3" fontId="6" fillId="11" borderId="4" xfId="0" applyNumberFormat="1" applyFont="1" applyFill="1" applyBorder="1"/>
    <xf numFmtId="0" fontId="5" fillId="8" borderId="8" xfId="0" applyFont="1" applyFill="1" applyBorder="1" applyAlignment="1"/>
    <xf numFmtId="0" fontId="5" fillId="8" borderId="0" xfId="0" applyFont="1" applyFill="1" applyBorder="1" applyAlignment="1"/>
    <xf numFmtId="0" fontId="5" fillId="8" borderId="9" xfId="0" applyFont="1" applyFill="1" applyBorder="1" applyAlignment="1">
      <alignment horizontal="center" vertical="center" wrapText="1"/>
    </xf>
    <xf numFmtId="169" fontId="7" fillId="9" borderId="2" xfId="0" applyNumberFormat="1" applyFont="1" applyFill="1" applyBorder="1" applyAlignment="1"/>
    <xf numFmtId="169" fontId="7" fillId="9" borderId="3" xfId="0" applyNumberFormat="1" applyFont="1" applyFill="1" applyBorder="1" applyAlignment="1">
      <alignment horizontal="left"/>
    </xf>
    <xf numFmtId="1" fontId="4" fillId="10" borderId="16" xfId="0" applyNumberFormat="1" applyFont="1" applyFill="1" applyBorder="1" applyAlignment="1">
      <alignment horizontal="center"/>
    </xf>
    <xf numFmtId="2" fontId="4" fillId="10" borderId="16" xfId="3" applyNumberFormat="1" applyFont="1" applyFill="1" applyBorder="1" applyAlignment="1">
      <alignment horizontal="center"/>
    </xf>
    <xf numFmtId="169" fontId="7" fillId="9" borderId="11" xfId="0" applyNumberFormat="1" applyFont="1" applyFill="1" applyBorder="1" applyAlignment="1"/>
    <xf numFmtId="169" fontId="7" fillId="9" borderId="12" xfId="0" applyNumberFormat="1" applyFont="1" applyFill="1" applyBorder="1" applyAlignment="1"/>
    <xf numFmtId="169" fontId="7" fillId="9" borderId="17" xfId="0" applyNumberFormat="1" applyFont="1" applyFill="1" applyBorder="1" applyAlignment="1">
      <alignment horizontal="left"/>
    </xf>
    <xf numFmtId="2" fontId="4" fillId="10" borderId="9" xfId="0" applyNumberFormat="1" applyFont="1" applyFill="1" applyBorder="1" applyAlignment="1">
      <alignment horizontal="center"/>
    </xf>
    <xf numFmtId="0" fontId="5" fillId="8" borderId="4" xfId="0" applyFont="1" applyFill="1" applyBorder="1" applyAlignment="1">
      <alignment horizontal="center" vertical="center"/>
    </xf>
    <xf numFmtId="3" fontId="4" fillId="10" borderId="4" xfId="3" applyNumberFormat="1" applyFont="1" applyFill="1" applyBorder="1" applyAlignment="1">
      <alignment horizontal="center"/>
    </xf>
    <xf numFmtId="169" fontId="5" fillId="8" borderId="9" xfId="0" applyNumberFormat="1" applyFont="1" applyFill="1" applyBorder="1" applyAlignment="1">
      <alignment horizontal="center" vertical="center" wrapText="1"/>
    </xf>
    <xf numFmtId="169" fontId="7" fillId="9" borderId="5" xfId="0" applyNumberFormat="1" applyFont="1" applyFill="1" applyBorder="1" applyAlignment="1"/>
    <xf numFmtId="3" fontId="18" fillId="11" borderId="4" xfId="0" applyNumberFormat="1" applyFont="1" applyFill="1" applyBorder="1"/>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29" fillId="0" borderId="0" xfId="0" applyFont="1"/>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31"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3" fontId="2" fillId="5" borderId="4" xfId="3" applyNumberFormat="1" applyFont="1" applyFill="1" applyBorder="1"/>
    <xf numFmtId="166" fontId="6" fillId="5" borderId="4" xfId="3" applyFont="1" applyFill="1" applyBorder="1"/>
    <xf numFmtId="173"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32" fillId="4" borderId="5" xfId="0" applyFont="1" applyFill="1" applyBorder="1"/>
    <xf numFmtId="0" fontId="2" fillId="4" borderId="4" xfId="0" applyFont="1" applyFill="1" applyBorder="1" applyAlignment="1">
      <alignment horizontal="left"/>
    </xf>
    <xf numFmtId="166" fontId="33"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0" fontId="6" fillId="4" borderId="4" xfId="0" applyFont="1" applyFill="1" applyBorder="1" applyAlignment="1">
      <alignment horizontal="left"/>
    </xf>
    <xf numFmtId="166" fontId="34"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3" fontId="2" fillId="10" borderId="4" xfId="3" applyNumberFormat="1" applyFont="1" applyFill="1" applyBorder="1"/>
    <xf numFmtId="0" fontId="2" fillId="10" borderId="3" xfId="0" applyFont="1" applyFill="1" applyBorder="1" applyAlignment="1">
      <alignment horizontal="left"/>
    </xf>
    <xf numFmtId="0" fontId="2" fillId="10" borderId="5" xfId="0" applyFont="1" applyFill="1" applyBorder="1" applyAlignment="1">
      <alignment horizontal="left"/>
    </xf>
    <xf numFmtId="0" fontId="0" fillId="0" borderId="0" xfId="0" applyAlignment="1">
      <alignment horizontal="left"/>
    </xf>
    <xf numFmtId="0" fontId="0" fillId="0" borderId="0" xfId="0" applyNumberFormat="1"/>
    <xf numFmtId="0" fontId="0" fillId="0" borderId="0" xfId="0" pivotButton="1"/>
    <xf numFmtId="0" fontId="6" fillId="3" borderId="0" xfId="0" applyFont="1" applyFill="1" applyBorder="1"/>
    <xf numFmtId="0" fontId="29" fillId="3" borderId="0" xfId="0" applyFont="1" applyFill="1"/>
    <xf numFmtId="0" fontId="7" fillId="5" borderId="4" xfId="0" applyFont="1" applyFill="1" applyBorder="1" applyAlignment="1">
      <alignment horizontal="left"/>
    </xf>
    <xf numFmtId="0" fontId="7" fillId="5" borderId="4" xfId="0" applyFont="1" applyFill="1" applyBorder="1" applyAlignment="1">
      <alignment horizontal="right"/>
    </xf>
    <xf numFmtId="0" fontId="2" fillId="4" borderId="4" xfId="0" quotePrefix="1" applyFont="1" applyFill="1" applyBorder="1"/>
    <xf numFmtId="3" fontId="7" fillId="5" borderId="4" xfId="0" applyNumberFormat="1" applyFont="1" applyFill="1" applyBorder="1"/>
    <xf numFmtId="0" fontId="7" fillId="11" borderId="4" xfId="0" applyFont="1" applyFill="1" applyBorder="1"/>
    <xf numFmtId="167" fontId="2" fillId="10" borderId="4" xfId="2" applyNumberFormat="1" applyFont="1" applyFill="1" applyBorder="1" applyAlignment="1">
      <alignment horizontal="right"/>
    </xf>
    <xf numFmtId="167" fontId="2" fillId="10" borderId="4" xfId="2" applyNumberFormat="1" applyFont="1" applyFill="1" applyBorder="1" applyAlignment="1">
      <alignment horizontal="center"/>
    </xf>
    <xf numFmtId="167" fontId="6" fillId="11" borderId="4" xfId="2" applyNumberFormat="1" applyFont="1" applyFill="1" applyBorder="1"/>
    <xf numFmtId="167" fontId="2" fillId="4" borderId="4" xfId="2" applyNumberFormat="1" applyFont="1" applyFill="1" applyBorder="1" applyAlignment="1">
      <alignment horizontal="center"/>
    </xf>
    <xf numFmtId="0" fontId="4" fillId="5" borderId="4" xfId="0" applyFont="1" applyFill="1" applyBorder="1"/>
    <xf numFmtId="167" fontId="7" fillId="5" borderId="4" xfId="2" applyNumberFormat="1" applyFont="1" applyFill="1" applyBorder="1"/>
    <xf numFmtId="0" fontId="16" fillId="4" borderId="4" xfId="0" quotePrefix="1" applyFont="1" applyFill="1" applyBorder="1"/>
    <xf numFmtId="0" fontId="16" fillId="4" borderId="4" xfId="0" applyFont="1" applyFill="1" applyBorder="1"/>
    <xf numFmtId="0" fontId="17" fillId="11" borderId="4" xfId="0" applyFont="1" applyFill="1" applyBorder="1"/>
    <xf numFmtId="0" fontId="17" fillId="5" borderId="4" xfId="0" applyFont="1" applyFill="1" applyBorder="1"/>
    <xf numFmtId="3" fontId="17" fillId="5" borderId="4" xfId="0" applyNumberFormat="1" applyFont="1" applyFill="1" applyBorder="1"/>
    <xf numFmtId="167" fontId="18" fillId="11" borderId="4" xfId="2" applyNumberFormat="1" applyFont="1" applyFill="1" applyBorder="1"/>
    <xf numFmtId="167" fontId="17" fillId="5" borderId="4" xfId="2" applyNumberFormat="1" applyFont="1" applyFill="1" applyBorder="1"/>
    <xf numFmtId="0" fontId="23" fillId="7" borderId="0" xfId="0" applyFont="1" applyFill="1" applyBorder="1" applyAlignment="1">
      <alignment horizontal="left" wrapText="1"/>
    </xf>
    <xf numFmtId="0" fontId="23" fillId="7" borderId="0" xfId="0" quotePrefix="1" applyFont="1" applyFill="1" applyBorder="1" applyAlignment="1">
      <alignment horizontal="left" vertical="top" wrapText="1"/>
    </xf>
    <xf numFmtId="0" fontId="23" fillId="7" borderId="0" xfId="0" applyFont="1" applyFill="1" applyBorder="1" applyAlignment="1">
      <alignment horizontal="left" vertical="top" wrapText="1"/>
    </xf>
    <xf numFmtId="169" fontId="27" fillId="7" borderId="2" xfId="0" applyNumberFormat="1" applyFont="1" applyFill="1" applyBorder="1" applyAlignment="1">
      <alignment horizontal="left"/>
    </xf>
    <xf numFmtId="169" fontId="27" fillId="7" borderId="3" xfId="0" applyNumberFormat="1" applyFont="1" applyFill="1" applyBorder="1" applyAlignment="1">
      <alignment horizontal="left"/>
    </xf>
    <xf numFmtId="0" fontId="25" fillId="7" borderId="5" xfId="0" applyNumberFormat="1" applyFont="1" applyFill="1" applyBorder="1" applyAlignment="1">
      <alignment horizontal="left" wrapText="1"/>
    </xf>
    <xf numFmtId="0" fontId="25" fillId="7" borderId="2" xfId="0" applyNumberFormat="1" applyFont="1" applyFill="1" applyBorder="1" applyAlignment="1">
      <alignment horizontal="left" wrapText="1"/>
    </xf>
    <xf numFmtId="0" fontId="2" fillId="7" borderId="1" xfId="0" applyFont="1" applyFill="1" applyBorder="1" applyAlignment="1">
      <alignment horizontal="left" vertical="top" wrapText="1"/>
    </xf>
    <xf numFmtId="0" fontId="23" fillId="7" borderId="1" xfId="0" applyFont="1" applyFill="1" applyBorder="1" applyAlignment="1">
      <alignment horizontal="left" vertical="top" wrapText="1"/>
    </xf>
    <xf numFmtId="0" fontId="7" fillId="9" borderId="9" xfId="0" applyFont="1" applyFill="1" applyBorder="1" applyAlignment="1">
      <alignment horizontal="left" vertical="center"/>
    </xf>
    <xf numFmtId="0" fontId="24" fillId="9" borderId="16" xfId="0" applyFont="1" applyFill="1" applyBorder="1" applyAlignment="1">
      <alignment horizontal="left" vertical="center"/>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169" fontId="7" fillId="9" borderId="15" xfId="0" applyNumberFormat="1" applyFont="1" applyFill="1" applyBorder="1" applyAlignment="1">
      <alignment horizontal="left"/>
    </xf>
    <xf numFmtId="169" fontId="7" fillId="9" borderId="14" xfId="0" applyNumberFormat="1" applyFont="1" applyFill="1" applyBorder="1" applyAlignment="1">
      <alignment horizontal="left"/>
    </xf>
    <xf numFmtId="169" fontId="7" fillId="9" borderId="13" xfId="0" applyNumberFormat="1" applyFont="1" applyFill="1" applyBorder="1" applyAlignment="1">
      <alignment horizontal="left"/>
    </xf>
    <xf numFmtId="0" fontId="16" fillId="4" borderId="1"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0" fontId="6" fillId="4" borderId="5" xfId="0" applyFont="1" applyFill="1" applyBorder="1" applyAlignment="1">
      <alignment horizontal="center"/>
    </xf>
    <xf numFmtId="0" fontId="6" fillId="4" borderId="2" xfId="0" applyFont="1" applyFill="1" applyBorder="1" applyAlignment="1">
      <alignment horizontal="center"/>
    </xf>
    <xf numFmtId="10" fontId="31" fillId="14" borderId="12" xfId="0" applyNumberFormat="1" applyFont="1" applyFill="1" applyBorder="1" applyAlignment="1">
      <alignment horizontal="center"/>
    </xf>
    <xf numFmtId="10" fontId="31" fillId="14" borderId="0" xfId="0" applyNumberFormat="1"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6" fillId="9" borderId="8" xfId="0" applyFont="1" applyFill="1" applyBorder="1" applyAlignment="1">
      <alignment horizontal="left"/>
    </xf>
    <xf numFmtId="0" fontId="6" fillId="9" borderId="0" xfId="0" applyFont="1" applyFill="1" applyBorder="1" applyAlignment="1">
      <alignment horizontal="left"/>
    </xf>
    <xf numFmtId="166" fontId="34" fillId="5" borderId="4" xfId="3" applyFont="1" applyFill="1" applyBorder="1"/>
    <xf numFmtId="3" fontId="6" fillId="11" borderId="5" xfId="0" applyNumberFormat="1"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BFBFBF"/>
      <color rgb="FFA6A6A6"/>
      <color rgb="FFD9D9D9"/>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pivotCache/_rels/pivotCacheDefinition1.xml.rels><?xml version="1.0" encoding="UTF-8" standalone="yes"?>
<Relationships xmlns="http://schemas.openxmlformats.org/package/2006/relationships"><Relationship Id="rId2" Type="http://schemas.openxmlformats.org/officeDocument/2006/relationships/externalLinkPath" Target="file:///C:\Users\tpeters1\Desktop\Essential%20Energy%20ACS%202019-24%2025-1-18\Other\Ancillary%20Services%20-%20Other\Contestable%20Works_CWMS_FinancialMappingVolumes%202014-2017.xlsm"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Timothy Peters" refreshedDate="43126.590751388889" createdVersion="6" refreshedVersion="6" minRefreshableVersion="3" recordCount="843" xr:uid="{CC1FE62D-5743-431A-B923-C4F0CC690024}">
  <cacheSource type="worksheet">
    <worksheetSource name="Table4" r:id="rId2"/>
  </cacheSource>
  <cacheFields count="12">
    <cacheField name="PROJECT ID" numFmtId="0">
      <sharedItems containsSemiMixedTypes="0" containsString="0" containsNumber="1" containsInteger="1" minValue="35270" maxValue="113667"/>
    </cacheField>
    <cacheField name="FEE NAME" numFmtId="0">
      <sharedItems/>
    </cacheField>
    <cacheField name="PRDUCT CODE" numFmtId="0">
      <sharedItems containsSemiMixedTypes="0" containsString="0" containsNumber="1" containsInteger="1" minValue="30540" maxValue="30540"/>
    </cacheField>
    <cacheField name="EMP NO" numFmtId="0">
      <sharedItems containsSemiMixedTypes="0" containsString="0" containsNumber="1" containsInteger="1" minValue="10626" maxValue="17912"/>
    </cacheField>
    <cacheField name="EMP NAME" numFmtId="0">
      <sharedItems/>
    </cacheField>
    <cacheField name="CATEGORY NAME" numFmtId="0">
      <sharedItems count="5">
        <s v="4 Commercial and Industrial developments"/>
        <s v="2 Rural OH subdivisions and Rural extensions"/>
        <s v="5 Asset Relocation and Streetlighting"/>
        <s v="1 UG Urban residential subdivision (Vacant Lots)"/>
        <s v="3 UG Commercial or Rural Subdivisions (Vacant Lots)"/>
      </sharedItems>
    </cacheField>
    <cacheField name="GRADE" numFmtId="0">
      <sharedItems/>
    </cacheField>
    <cacheField name="YEAR MONTH" numFmtId="0">
      <sharedItems/>
    </cacheField>
    <cacheField name="FEE_VOLUME_NAME" numFmtId="0">
      <sharedItems/>
    </cacheField>
    <cacheField name="FEE_VOLUME_VALUE" numFmtId="0">
      <sharedItems containsSemiMixedTypes="0" containsString="0" containsNumber="1" minValue="196.8" maxValue="2452.9299999999998"/>
    </cacheField>
    <cacheField name="FEE_VOLUME_UNIT" numFmtId="0">
      <sharedItems containsSemiMixedTypes="0" containsString="0" containsNumber="1" minValue="0" maxValue="3"/>
    </cacheField>
    <cacheField name="FEE_VOLUME_TOTAL" numFmtId="0">
      <sharedItems containsSemiMixedTypes="0" containsString="0" containsNumber="1" minValue="0" maxValue="7358.79"/>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43">
  <r>
    <n v="110794"/>
    <s v="6 Substation Commissioning"/>
    <n v="30540"/>
    <n v="15392"/>
    <s v="Brenton Hartin"/>
    <x v="0"/>
    <s v="B"/>
    <s v="2017-06"/>
    <s v="Per Substation"/>
    <n v="2452.9299999999998"/>
    <n v="2"/>
    <n v="4905.8599999999997"/>
  </r>
  <r>
    <n v="113499"/>
    <s v="6 Substation Commissioning"/>
    <n v="30540"/>
    <n v="10626"/>
    <s v="John W Taylor"/>
    <x v="1"/>
    <s v="B"/>
    <s v="2017-06"/>
    <s v="Per Substation"/>
    <n v="2452.9299999999998"/>
    <n v="1"/>
    <n v="2452.9299999999998"/>
  </r>
  <r>
    <n v="113593"/>
    <s v="6 Substation Commissioning"/>
    <n v="30540"/>
    <n v="15329"/>
    <s v="David Nolan"/>
    <x v="1"/>
    <s v="A"/>
    <s v="2017-06"/>
    <s v="Per Substation"/>
    <n v="2452.9299999999998"/>
    <n v="1"/>
    <n v="2452.9299999999998"/>
  </r>
  <r>
    <n v="111704"/>
    <s v="6 Substation Commissioning"/>
    <n v="30540"/>
    <n v="15329"/>
    <s v="David Nolan"/>
    <x v="2"/>
    <s v="B"/>
    <s v="2017-06"/>
    <s v="Per Substation"/>
    <n v="2452.9299999999998"/>
    <n v="1"/>
    <n v="2452.9299999999998"/>
  </r>
  <r>
    <n v="112381"/>
    <s v="6 Substation Commissioning"/>
    <n v="30540"/>
    <n v="15329"/>
    <s v="David Nolan"/>
    <x v="0"/>
    <s v="A"/>
    <s v="2017-06"/>
    <s v="Per Substation"/>
    <n v="2452.9299999999998"/>
    <n v="1"/>
    <n v="2452.9299999999998"/>
  </r>
  <r>
    <n v="113565"/>
    <s v="6 Substation Commissioning"/>
    <n v="30540"/>
    <n v="11473"/>
    <s v="Brendan Cox"/>
    <x v="1"/>
    <s v="A"/>
    <s v="2017-06"/>
    <s v="Per Substation"/>
    <n v="2452.9299999999998"/>
    <n v="1"/>
    <n v="2452.9299999999998"/>
  </r>
  <r>
    <n v="113495"/>
    <s v="6 Substation Commissioning"/>
    <n v="30540"/>
    <n v="11473"/>
    <s v="Brendan Cox"/>
    <x v="1"/>
    <s v="A"/>
    <s v="2017-06"/>
    <s v="Per Substation"/>
    <n v="2452.9299999999998"/>
    <n v="1"/>
    <n v="2452.9299999999998"/>
  </r>
  <r>
    <n v="113416"/>
    <s v="6 Substation Commissioning"/>
    <n v="30540"/>
    <n v="11473"/>
    <s v="Brendan Cox"/>
    <x v="1"/>
    <s v="A"/>
    <s v="2017-06"/>
    <s v="Per Substation"/>
    <n v="2452.9299999999998"/>
    <n v="1"/>
    <n v="2452.9299999999998"/>
  </r>
  <r>
    <n v="100981"/>
    <s v="6 Substation Commissioning"/>
    <n v="30540"/>
    <n v="13065"/>
    <s v="Dean Hopwood"/>
    <x v="1"/>
    <s v="B"/>
    <s v="2017-06"/>
    <s v="Per Substation"/>
    <n v="2452.9299999999998"/>
    <n v="1"/>
    <n v="2452.9299999999998"/>
  </r>
  <r>
    <n v="112355"/>
    <s v="6 Substation Commissioning"/>
    <n v="30540"/>
    <n v="14492"/>
    <s v="Wesley Byrnes"/>
    <x v="0"/>
    <s v="A"/>
    <s v="2017-06"/>
    <s v="Per Substation"/>
    <n v="2452.9299999999998"/>
    <n v="1"/>
    <n v="2452.9299999999998"/>
  </r>
  <r>
    <n v="110074"/>
    <s v="6 Substation Commissioning"/>
    <n v="30540"/>
    <n v="13474"/>
    <s v="Michael Van Bilsen"/>
    <x v="3"/>
    <s v="B"/>
    <s v="2017-06"/>
    <s v="Per Substation"/>
    <n v="2452.9299999999998"/>
    <n v="1"/>
    <n v="2452.9299999999998"/>
  </r>
  <r>
    <n v="112476"/>
    <s v="6 Substation Commissioning"/>
    <n v="30540"/>
    <n v="11473"/>
    <s v="Brendan Cox"/>
    <x v="0"/>
    <s v="A"/>
    <s v="2017-06"/>
    <s v="Per Substation"/>
    <n v="2452.9299999999998"/>
    <n v="1"/>
    <n v="2452.9299999999998"/>
  </r>
  <r>
    <n v="106400"/>
    <s v="6 Substation Commissioning"/>
    <n v="30540"/>
    <n v="11897"/>
    <s v="Troy Clouten"/>
    <x v="2"/>
    <s v="B"/>
    <s v="2017-06"/>
    <s v="Per Substation"/>
    <n v="2452.9299999999998"/>
    <n v="0"/>
    <n v="0"/>
  </r>
  <r>
    <n v="113408"/>
    <s v="6 Substation Commissioning"/>
    <n v="30540"/>
    <n v="11897"/>
    <s v="Troy Clouten"/>
    <x v="1"/>
    <s v="B"/>
    <s v="2017-06"/>
    <s v="Per Substation"/>
    <n v="2452.9299999999998"/>
    <n v="1"/>
    <n v="2452.9299999999998"/>
  </r>
  <r>
    <n v="113398"/>
    <s v="6 Substation Commissioning"/>
    <n v="30540"/>
    <n v="13474"/>
    <s v="Michael Van Bilsen"/>
    <x v="1"/>
    <s v="A"/>
    <s v="2017-06"/>
    <s v="Per Substation"/>
    <n v="2452.9299999999998"/>
    <n v="1"/>
    <n v="2452.9299999999998"/>
  </r>
  <r>
    <n v="112890"/>
    <s v="6 Substation Commissioning"/>
    <n v="30540"/>
    <n v="11531"/>
    <s v="Phillip Crane"/>
    <x v="1"/>
    <s v="B"/>
    <s v="2017-06"/>
    <s v="Per Substation"/>
    <n v="2452.9299999999998"/>
    <n v="1"/>
    <n v="2452.9299999999998"/>
  </r>
  <r>
    <n v="110942"/>
    <s v="6 Substation Commissioning"/>
    <n v="30540"/>
    <n v="17218"/>
    <s v="Josh Cooney"/>
    <x v="1"/>
    <s v="A"/>
    <s v="2017-06"/>
    <s v="Per Substation"/>
    <n v="2452.9299999999998"/>
    <n v="1"/>
    <n v="2452.9299999999998"/>
  </r>
  <r>
    <n v="113635"/>
    <s v="6 Substation Commissioning"/>
    <n v="30540"/>
    <n v="13474"/>
    <s v="Michael Van Bilsen"/>
    <x v="0"/>
    <s v="A"/>
    <s v="2017-06"/>
    <s v="Per Substation"/>
    <n v="2452.9299999999998"/>
    <n v="1"/>
    <n v="2452.9299999999998"/>
  </r>
  <r>
    <n v="111398"/>
    <s v="6 Substation Commissioning"/>
    <n v="30540"/>
    <n v="15117"/>
    <s v="Robert Wilcox"/>
    <x v="1"/>
    <s v="A"/>
    <s v="2017-06"/>
    <s v="Per Substation"/>
    <n v="2452.9299999999998"/>
    <n v="2"/>
    <n v="4905.8599999999997"/>
  </r>
  <r>
    <n v="112487"/>
    <s v="6 Substation Commissioning"/>
    <n v="30540"/>
    <n v="11531"/>
    <s v="Phillip Crane"/>
    <x v="0"/>
    <s v="B"/>
    <s v="2017-06"/>
    <s v="Per Substation"/>
    <n v="2452.9299999999998"/>
    <n v="1"/>
    <n v="2452.9299999999998"/>
  </r>
  <r>
    <n v="113079"/>
    <s v="6 Substation Commissioning"/>
    <n v="30540"/>
    <n v="15117"/>
    <s v="Robert Wilcox"/>
    <x v="1"/>
    <s v="B"/>
    <s v="2017-06"/>
    <s v="Per Substation"/>
    <n v="2452.9299999999998"/>
    <n v="1"/>
    <n v="2452.9299999999998"/>
  </r>
  <r>
    <n v="112297"/>
    <s v="6 Substation Commissioning"/>
    <n v="30540"/>
    <n v="11531"/>
    <s v="Phillip Crane"/>
    <x v="0"/>
    <s v="A"/>
    <s v="2017-06"/>
    <s v="Per Substation"/>
    <n v="2452.9299999999998"/>
    <n v="1"/>
    <n v="2452.9299999999998"/>
  </r>
  <r>
    <n v="112827"/>
    <s v="6 Substation Commissioning"/>
    <n v="30540"/>
    <n v="11473"/>
    <s v="Brendan Cox"/>
    <x v="1"/>
    <s v="B"/>
    <s v="2017-06"/>
    <s v="Per Substation"/>
    <n v="2452.9299999999998"/>
    <n v="1"/>
    <n v="2452.9299999999998"/>
  </r>
  <r>
    <n v="113583"/>
    <s v="6 Substation Commissioning"/>
    <n v="30540"/>
    <n v="11531"/>
    <s v="Phillip Crane"/>
    <x v="0"/>
    <s v="A"/>
    <s v="2017-06"/>
    <s v="Per Substation"/>
    <n v="2452.9299999999998"/>
    <n v="1"/>
    <n v="2452.9299999999998"/>
  </r>
  <r>
    <n v="111813"/>
    <s v="6 Substation Commissioning"/>
    <n v="30540"/>
    <n v="12170"/>
    <s v="Steve Bath"/>
    <x v="1"/>
    <s v="B"/>
    <s v="2017-06"/>
    <s v="Per Substation"/>
    <n v="2452.9299999999998"/>
    <n v="1"/>
    <n v="2452.9299999999998"/>
  </r>
  <r>
    <n v="113307"/>
    <s v="6 Substation Commissioning"/>
    <n v="30540"/>
    <n v="12170"/>
    <s v="Steve Bath"/>
    <x v="1"/>
    <s v="A"/>
    <s v="2017-06"/>
    <s v="Per Substation"/>
    <n v="2452.9299999999998"/>
    <n v="1"/>
    <n v="2452.9299999999998"/>
  </r>
  <r>
    <n v="112847"/>
    <s v="6 Substation Commissioning"/>
    <n v="30540"/>
    <n v="12170"/>
    <s v="Steve Bath"/>
    <x v="0"/>
    <s v="B"/>
    <s v="2017-06"/>
    <s v="Per Substation"/>
    <n v="2452.9299999999998"/>
    <n v="1"/>
    <n v="2452.9299999999998"/>
  </r>
  <r>
    <n v="108935"/>
    <s v="6 Substation Commissioning"/>
    <n v="30540"/>
    <n v="17218"/>
    <s v="Josh Cooney"/>
    <x v="0"/>
    <s v="A"/>
    <s v="2017-06"/>
    <s v="Per Substation"/>
    <n v="2452.9299999999998"/>
    <n v="1"/>
    <n v="2452.9299999999998"/>
  </r>
  <r>
    <n v="111381"/>
    <s v="6 Substation Commissioning"/>
    <n v="30540"/>
    <n v="17218"/>
    <s v="Josh Cooney"/>
    <x v="1"/>
    <s v="A"/>
    <s v="2017-06"/>
    <s v="Per Substation"/>
    <n v="2452.9299999999998"/>
    <n v="1"/>
    <n v="2452.9299999999998"/>
  </r>
  <r>
    <n v="112341"/>
    <s v="6 Substation Commissioning"/>
    <n v="30540"/>
    <n v="17218"/>
    <s v="Josh Cooney"/>
    <x v="1"/>
    <s v="A"/>
    <s v="2017-06"/>
    <s v="Per Substation"/>
    <n v="2452.9299999999998"/>
    <n v="1"/>
    <n v="2452.9299999999998"/>
  </r>
  <r>
    <n v="112287"/>
    <s v="6 Substation Commissioning"/>
    <n v="30540"/>
    <n v="11608"/>
    <s v="Mark Murray"/>
    <x v="0"/>
    <s v="B"/>
    <s v="2017-06"/>
    <s v="Per Substation"/>
    <n v="2452.9299999999998"/>
    <n v="1"/>
    <n v="2452.9299999999998"/>
  </r>
  <r>
    <n v="113013"/>
    <s v="6 Substation Commissioning"/>
    <n v="30540"/>
    <n v="11608"/>
    <s v="Mark Murray"/>
    <x v="3"/>
    <s v="B"/>
    <s v="2017-06"/>
    <s v="Per Substation"/>
    <n v="2452.9299999999998"/>
    <n v="1"/>
    <n v="2452.9299999999998"/>
  </r>
  <r>
    <n v="113482"/>
    <s v="6 Substation Commissioning"/>
    <n v="30540"/>
    <n v="11608"/>
    <s v="Mark Murray"/>
    <x v="1"/>
    <s v="B"/>
    <s v="2017-06"/>
    <s v="Per Substation"/>
    <n v="2452.9299999999998"/>
    <n v="1"/>
    <n v="2452.9299999999998"/>
  </r>
  <r>
    <n v="113000"/>
    <s v="6 Substation Commissioning"/>
    <n v="30540"/>
    <n v="11608"/>
    <s v="Mark Murray"/>
    <x v="1"/>
    <s v="A"/>
    <s v="2017-06"/>
    <s v="Per Substation"/>
    <n v="2452.9299999999998"/>
    <n v="1"/>
    <n v="2452.9299999999998"/>
  </r>
  <r>
    <n v="112807"/>
    <s v="6 Substation Commissioning"/>
    <n v="30540"/>
    <n v="11608"/>
    <s v="Mark Murray"/>
    <x v="2"/>
    <s v="B"/>
    <s v="2017-06"/>
    <s v="Per Substation"/>
    <n v="2452.9299999999998"/>
    <n v="1"/>
    <n v="2452.9299999999998"/>
  </r>
  <r>
    <n v="112375"/>
    <s v="6 Substation Commissioning"/>
    <n v="30540"/>
    <n v="11608"/>
    <s v="Mark Murray"/>
    <x v="0"/>
    <s v="A"/>
    <s v="2017-06"/>
    <s v="Per Substation"/>
    <n v="2452.9299999999998"/>
    <n v="1"/>
    <n v="2452.9299999999998"/>
  </r>
  <r>
    <n v="113212"/>
    <s v="6 Substation Commissioning"/>
    <n v="30540"/>
    <n v="11468"/>
    <s v="William Holm"/>
    <x v="1"/>
    <s v="A"/>
    <s v="2017-06"/>
    <s v="Per Substation"/>
    <n v="2452.9299999999998"/>
    <n v="1"/>
    <n v="2452.9299999999998"/>
  </r>
  <r>
    <n v="113106"/>
    <s v="6 Substation Commissioning"/>
    <n v="30540"/>
    <n v="16043"/>
    <s v="Tim Shute"/>
    <x v="3"/>
    <s v="A"/>
    <s v="2017-06"/>
    <s v="Per Substation"/>
    <n v="2452.9299999999998"/>
    <n v="1"/>
    <n v="2452.9299999999998"/>
  </r>
  <r>
    <n v="112509"/>
    <s v="6 Substation Commissioning"/>
    <n v="30540"/>
    <n v="11468"/>
    <s v="William Holm"/>
    <x v="4"/>
    <s v="A"/>
    <s v="2017-06"/>
    <s v="Per Substation"/>
    <n v="2452.9299999999998"/>
    <n v="2"/>
    <n v="4905.8599999999997"/>
  </r>
  <r>
    <n v="113303"/>
    <s v="6 Substation Commissioning"/>
    <n v="30540"/>
    <n v="12170"/>
    <s v="Steve Bath"/>
    <x v="0"/>
    <s v="B"/>
    <s v="2017-06"/>
    <s v="Per Substation"/>
    <n v="2452.9299999999998"/>
    <n v="1"/>
    <n v="2452.9299999999998"/>
  </r>
  <r>
    <n v="113089"/>
    <s v="6 Substation Commissioning"/>
    <n v="30540"/>
    <n v="12170"/>
    <s v="Steve Bath"/>
    <x v="1"/>
    <s v="B"/>
    <s v="2017-06"/>
    <s v="Per Substation"/>
    <n v="2452.9299999999998"/>
    <n v="1"/>
    <n v="2452.9299999999998"/>
  </r>
  <r>
    <n v="110745"/>
    <s v="6 Substation Commissioning"/>
    <n v="30540"/>
    <n v="14492"/>
    <s v="Wesley Byrnes"/>
    <x v="0"/>
    <s v="A"/>
    <s v="2017-06"/>
    <s v="Per Substation"/>
    <n v="2452.9299999999998"/>
    <n v="1"/>
    <n v="2452.9299999999998"/>
  </r>
  <r>
    <n v="112969"/>
    <s v="6 Substation Commissioning"/>
    <n v="30540"/>
    <n v="10626"/>
    <s v="John W Taylor"/>
    <x v="3"/>
    <s v="B"/>
    <s v="2017-06"/>
    <s v="Per Substation"/>
    <n v="2452.9299999999998"/>
    <n v="1"/>
    <n v="2452.9299999999998"/>
  </r>
  <r>
    <n v="111952"/>
    <s v="6 Substation Commissioning"/>
    <n v="30540"/>
    <n v="15117"/>
    <s v="Robert Wilcox"/>
    <x v="0"/>
    <s v="B"/>
    <s v="2017-06"/>
    <s v="Per Substation"/>
    <n v="2452.9299999999998"/>
    <n v="1"/>
    <n v="2452.9299999999998"/>
  </r>
  <r>
    <n v="111615"/>
    <s v="6 Substation Commissioning"/>
    <n v="30540"/>
    <n v="12170"/>
    <s v="Steve Bath"/>
    <x v="3"/>
    <s v="B"/>
    <s v="2017-06"/>
    <s v="Per Substation"/>
    <n v="2452.9299999999998"/>
    <n v="1"/>
    <n v="2452.9299999999998"/>
  </r>
  <r>
    <n v="113667"/>
    <s v="6 Substation Commissioning"/>
    <n v="30540"/>
    <n v="12170"/>
    <s v="Steve Bath"/>
    <x v="0"/>
    <s v="A"/>
    <s v="2017-06"/>
    <s v="Per Substation"/>
    <n v="2452.9299999999998"/>
    <n v="1"/>
    <n v="2452.9299999999998"/>
  </r>
  <r>
    <n v="113464"/>
    <s v="6 Substation Commissioning"/>
    <n v="30540"/>
    <n v="11897"/>
    <s v="Troy Clouten"/>
    <x v="0"/>
    <s v="A"/>
    <s v="2017-06"/>
    <s v="Per Substation"/>
    <n v="2452.9299999999998"/>
    <n v="1"/>
    <n v="2452.9299999999998"/>
  </r>
  <r>
    <n v="111732"/>
    <s v="6 Substation Commissioning"/>
    <n v="30540"/>
    <n v="13474"/>
    <s v="Michael Van Bilsen"/>
    <x v="0"/>
    <s v="A"/>
    <s v="2017-06"/>
    <s v="Per Substation"/>
    <n v="2452.9299999999998"/>
    <n v="1"/>
    <n v="2452.9299999999998"/>
  </r>
  <r>
    <n v="105601"/>
    <s v="6 Substation Commissioning"/>
    <n v="30540"/>
    <n v="12170"/>
    <s v="Steve Bath"/>
    <x v="3"/>
    <s v="A"/>
    <s v="2017-06"/>
    <s v="Per Substation"/>
    <n v="2452.9299999999998"/>
    <n v="1"/>
    <n v="2452.9299999999998"/>
  </r>
  <r>
    <n v="112627"/>
    <s v="6 Substation Commissioning"/>
    <n v="30540"/>
    <n v="12170"/>
    <s v="Steve Bath"/>
    <x v="0"/>
    <s v="B"/>
    <s v="2017-06"/>
    <s v="Per Substation"/>
    <n v="2452.9299999999998"/>
    <n v="1"/>
    <n v="2452.9299999999998"/>
  </r>
  <r>
    <n v="109321"/>
    <s v="6 Substation Commissioning"/>
    <n v="30540"/>
    <n v="16043"/>
    <s v="Tim Shute"/>
    <x v="3"/>
    <s v="A"/>
    <s v="2017-06"/>
    <s v="Per Substation"/>
    <n v="2452.9299999999998"/>
    <n v="1"/>
    <n v="2452.9299999999998"/>
  </r>
  <r>
    <n v="113326"/>
    <s v="6 Substation Commissioning"/>
    <n v="30540"/>
    <n v="12170"/>
    <s v="Steve Bath"/>
    <x v="1"/>
    <s v="B"/>
    <s v="2017-06"/>
    <s v="Per Substation"/>
    <n v="2452.9299999999998"/>
    <n v="1"/>
    <n v="2452.9299999999998"/>
  </r>
  <r>
    <n v="113424"/>
    <s v="6 Substation Commissioning"/>
    <n v="30540"/>
    <n v="11897"/>
    <s v="Troy Clouten"/>
    <x v="1"/>
    <s v="B"/>
    <s v="2017-06"/>
    <s v="Per Substation"/>
    <n v="2452.9299999999998"/>
    <n v="1"/>
    <n v="2452.9299999999998"/>
  </r>
  <r>
    <n v="113240"/>
    <s v="6 Substation Commissioning"/>
    <n v="30540"/>
    <n v="15117"/>
    <s v="Robert Wilcox"/>
    <x v="1"/>
    <s v="A"/>
    <s v="2017-06"/>
    <s v="Per Substation"/>
    <n v="2452.9299999999998"/>
    <n v="1"/>
    <n v="2452.9299999999998"/>
  </r>
  <r>
    <n v="110238"/>
    <s v="6 Substation Commissioning"/>
    <n v="30540"/>
    <n v="11897"/>
    <s v="Troy Clouten"/>
    <x v="1"/>
    <s v="B"/>
    <s v="2017-06"/>
    <s v="Per Substation"/>
    <n v="2452.9299999999998"/>
    <n v="1"/>
    <n v="2452.9299999999998"/>
  </r>
  <r>
    <n v="113348"/>
    <s v="6 Substation Commissioning"/>
    <n v="30540"/>
    <n v="16043"/>
    <s v="Tim Shute"/>
    <x v="1"/>
    <s v="A"/>
    <s v="2017-06"/>
    <s v="Per Substation"/>
    <n v="2452.9299999999998"/>
    <n v="1"/>
    <n v="2452.9299999999998"/>
  </r>
  <r>
    <n v="113268"/>
    <s v="6 Substation Commissioning"/>
    <n v="30540"/>
    <n v="15117"/>
    <s v="Robert Wilcox"/>
    <x v="1"/>
    <s v="B"/>
    <s v="2017-06"/>
    <s v="Per Substation"/>
    <n v="2452.9299999999998"/>
    <n v="1"/>
    <n v="2452.9299999999998"/>
  </r>
  <r>
    <n v="112982"/>
    <s v="6 Substation Commissioning"/>
    <n v="30540"/>
    <n v="16043"/>
    <s v="Tim Shute"/>
    <x v="1"/>
    <s v="A"/>
    <s v="2017-06"/>
    <s v="Per Substation"/>
    <n v="2452.9299999999998"/>
    <n v="1"/>
    <n v="2452.9299999999998"/>
  </r>
  <r>
    <n v="112539"/>
    <s v="6 Substation Commissioning"/>
    <n v="30540"/>
    <n v="12390"/>
    <s v="Michael Walsh"/>
    <x v="1"/>
    <s v="A"/>
    <s v="2017-06"/>
    <s v="Per Substation"/>
    <n v="2452.9299999999998"/>
    <n v="1"/>
    <n v="2452.9299999999998"/>
  </r>
  <r>
    <n v="112756"/>
    <s v="6 Substation Commissioning"/>
    <n v="30540"/>
    <n v="12390"/>
    <s v="Michael Walsh"/>
    <x v="1"/>
    <s v="A"/>
    <s v="2017-06"/>
    <s v="Per Substation"/>
    <n v="2452.9299999999998"/>
    <n v="1"/>
    <n v="2452.9299999999998"/>
  </r>
  <r>
    <n v="112716"/>
    <s v="6 Substation Commissioning"/>
    <n v="30540"/>
    <n v="11468"/>
    <s v="William Holm"/>
    <x v="0"/>
    <s v="A"/>
    <s v="2017-06"/>
    <s v="Per Substation"/>
    <n v="2452.9299999999998"/>
    <n v="1"/>
    <n v="2452.9299999999998"/>
  </r>
  <r>
    <n v="110791"/>
    <s v="6 Substation Commissioning"/>
    <n v="30540"/>
    <n v="14492"/>
    <s v="Wesley Byrnes"/>
    <x v="0"/>
    <s v="A"/>
    <s v="2017-06"/>
    <s v="Per Substation"/>
    <n v="2452.9299999999998"/>
    <n v="1"/>
    <n v="2452.9299999999998"/>
  </r>
  <r>
    <n v="113305"/>
    <s v="6 Substation Commissioning"/>
    <n v="30540"/>
    <n v="10626"/>
    <s v="John W Taylor"/>
    <x v="1"/>
    <s v="B"/>
    <s v="2017-06"/>
    <s v="Per Substation"/>
    <n v="2452.9299999999998"/>
    <n v="1"/>
    <n v="2452.9299999999998"/>
  </r>
  <r>
    <n v="112441"/>
    <s v="6 Substation Commissioning"/>
    <n v="30540"/>
    <n v="12170"/>
    <s v="Steve Bath"/>
    <x v="1"/>
    <s v="A"/>
    <s v="2017-06"/>
    <s v="Per Substation"/>
    <n v="2452.9299999999998"/>
    <n v="1"/>
    <n v="2452.9299999999998"/>
  </r>
  <r>
    <n v="113504"/>
    <s v="6 Substation Commissioning"/>
    <n v="30540"/>
    <n v="11608"/>
    <s v="Mark Murray"/>
    <x v="1"/>
    <s v="B"/>
    <s v="2017-06"/>
    <s v="Per Substation"/>
    <n v="2452.9299999999998"/>
    <n v="1"/>
    <n v="2452.9299999999998"/>
  </r>
  <r>
    <n v="112944"/>
    <s v="6 Substation Commissioning"/>
    <n v="30540"/>
    <n v="16022"/>
    <s v="Peter Tattersall"/>
    <x v="1"/>
    <s v="A"/>
    <s v="2017-06"/>
    <s v="Per Substation"/>
    <n v="2452.9299999999998"/>
    <n v="1"/>
    <n v="2452.9299999999998"/>
  </r>
  <r>
    <n v="112087"/>
    <s v="6 Substation Commissioning"/>
    <n v="30540"/>
    <n v="11473"/>
    <s v="Brendan Cox"/>
    <x v="0"/>
    <s v="A"/>
    <s v="2017-06"/>
    <s v="Per Substation"/>
    <n v="2452.9299999999998"/>
    <n v="1"/>
    <n v="2452.9299999999998"/>
  </r>
  <r>
    <n v="113591"/>
    <s v="6 Substation Commissioning"/>
    <n v="30540"/>
    <n v="10626"/>
    <s v="John W Taylor"/>
    <x v="1"/>
    <s v="A"/>
    <s v="2017-06"/>
    <s v="Per Substation"/>
    <n v="2452.9299999999998"/>
    <n v="1"/>
    <n v="2452.9299999999998"/>
  </r>
  <r>
    <n v="113315"/>
    <s v="6 Substation Commissioning"/>
    <n v="30540"/>
    <n v="15329"/>
    <s v="David Nolan"/>
    <x v="1"/>
    <s v="B"/>
    <s v="2017-06"/>
    <s v="Per Substation"/>
    <n v="2452.9299999999998"/>
    <n v="1"/>
    <n v="2452.9299999999998"/>
  </r>
  <r>
    <n v="111700"/>
    <s v="6 Substation Commissioning"/>
    <n v="30540"/>
    <n v="12390"/>
    <s v="Michael Walsh"/>
    <x v="3"/>
    <s v="A"/>
    <s v="2017-06"/>
    <s v="Per Substation"/>
    <n v="2452.9299999999998"/>
    <n v="1"/>
    <n v="2452.9299999999998"/>
  </r>
  <r>
    <n v="109955"/>
    <s v="6 Substation Commissioning"/>
    <n v="30540"/>
    <n v="11897"/>
    <s v="Troy Clouten"/>
    <x v="3"/>
    <s v="A"/>
    <s v="2017-06"/>
    <s v="Per Substation"/>
    <n v="2452.9299999999998"/>
    <n v="1"/>
    <n v="2452.9299999999998"/>
  </r>
  <r>
    <n v="113294"/>
    <s v="6 Substation Commissioning"/>
    <n v="30540"/>
    <n v="16043"/>
    <s v="Tim Shute"/>
    <x v="1"/>
    <s v="B"/>
    <s v="2017-06"/>
    <s v="Per Substation"/>
    <n v="2452.9299999999998"/>
    <n v="1"/>
    <n v="2452.9299999999998"/>
  </r>
  <r>
    <n v="111314"/>
    <s v="6 Substation Commissioning"/>
    <n v="30540"/>
    <n v="12170"/>
    <s v="Steve Bath"/>
    <x v="0"/>
    <s v="B"/>
    <s v="2017-06"/>
    <s v="Per Substation"/>
    <n v="2452.9299999999998"/>
    <n v="1"/>
    <n v="2452.9299999999998"/>
  </r>
  <r>
    <n v="113430"/>
    <s v="6 Substation Commissioning"/>
    <n v="30540"/>
    <n v="11473"/>
    <s v="Brendan Cox"/>
    <x v="1"/>
    <s v="A"/>
    <s v="2017-06"/>
    <s v="Per Substation"/>
    <n v="2452.9299999999998"/>
    <n v="1"/>
    <n v="2452.9299999999998"/>
  </r>
  <r>
    <n v="110012"/>
    <s v="6 Substation Commissioning"/>
    <n v="30540"/>
    <n v="16022"/>
    <s v="Peter Tattersall"/>
    <x v="0"/>
    <s v="B"/>
    <s v="2017-06"/>
    <s v="Per Substation"/>
    <n v="2452.9299999999998"/>
    <n v="1"/>
    <n v="2452.9299999999998"/>
  </r>
  <r>
    <n v="113208"/>
    <s v="6 Substation Commissioning"/>
    <n v="30540"/>
    <n v="11897"/>
    <s v="Troy Clouten"/>
    <x v="1"/>
    <s v="B"/>
    <s v="2017-06"/>
    <s v="Per Substation"/>
    <n v="2452.9299999999998"/>
    <n v="1"/>
    <n v="2452.9299999999998"/>
  </r>
  <r>
    <n v="113205"/>
    <s v="6 Substation Commissioning"/>
    <n v="30540"/>
    <n v="11531"/>
    <s v="Phillip Crane"/>
    <x v="1"/>
    <s v="B"/>
    <s v="2017-06"/>
    <s v="Per Substation"/>
    <n v="2452.9299999999998"/>
    <n v="1"/>
    <n v="2452.9299999999998"/>
  </r>
  <r>
    <n v="112824"/>
    <s v="6 Substation Commissioning"/>
    <n v="30540"/>
    <n v="11473"/>
    <s v="Brendan Cox"/>
    <x v="1"/>
    <s v="A"/>
    <s v="2017-06"/>
    <s v="Per Substation"/>
    <n v="2452.9299999999998"/>
    <n v="1"/>
    <n v="2452.9299999999998"/>
  </r>
  <r>
    <n v="113361"/>
    <s v="6 Substation Commissioning"/>
    <n v="30540"/>
    <n v="16043"/>
    <s v="Tim Shute"/>
    <x v="1"/>
    <s v="A"/>
    <s v="2017-06"/>
    <s v="Per Substation"/>
    <n v="2452.9299999999998"/>
    <n v="1"/>
    <n v="2452.9299999999998"/>
  </r>
  <r>
    <n v="112572"/>
    <s v="6 Substation Commissioning"/>
    <n v="30540"/>
    <n v="14492"/>
    <s v="Wesley Byrnes"/>
    <x v="1"/>
    <s v="A"/>
    <s v="2017-06"/>
    <s v="Per Substation"/>
    <n v="2452.9299999999998"/>
    <n v="1"/>
    <n v="2452.9299999999998"/>
  </r>
  <r>
    <n v="113192"/>
    <s v="6 Substation Commissioning"/>
    <n v="30540"/>
    <n v="17912"/>
    <s v="Justin Evans"/>
    <x v="1"/>
    <s v="A"/>
    <s v="2017-06"/>
    <s v="Per Substation"/>
    <n v="2452.9299999999998"/>
    <n v="1"/>
    <n v="2452.9299999999998"/>
  </r>
  <r>
    <n v="112073"/>
    <s v="6 Substation Commissioning"/>
    <n v="30540"/>
    <n v="11468"/>
    <s v="William Holm"/>
    <x v="0"/>
    <s v="A"/>
    <s v="2017-06"/>
    <s v="Per Substation"/>
    <n v="2452.9299999999998"/>
    <n v="1"/>
    <n v="2452.9299999999998"/>
  </r>
  <r>
    <n v="106786"/>
    <s v="6 Substation Commissioning"/>
    <n v="30540"/>
    <n v="11468"/>
    <s v="William Holm"/>
    <x v="2"/>
    <s v="A"/>
    <s v="2017-06"/>
    <s v="Per Substation"/>
    <n v="2452.9299999999998"/>
    <n v="1"/>
    <n v="2452.9299999999998"/>
  </r>
  <r>
    <n v="108289"/>
    <s v="6 Substation Commissioning"/>
    <n v="30540"/>
    <n v="15392"/>
    <s v="Brenton Hartin"/>
    <x v="0"/>
    <s v="A"/>
    <s v="2017-06"/>
    <s v="Per Substation"/>
    <n v="2452.9299999999998"/>
    <n v="1"/>
    <n v="2452.9299999999998"/>
  </r>
  <r>
    <n v="113418"/>
    <s v="6 Substation Commissioning"/>
    <n v="30540"/>
    <n v="10626"/>
    <s v="John W Taylor"/>
    <x v="3"/>
    <s v="A"/>
    <s v="2017-06"/>
    <s v="Per Substation"/>
    <n v="2452.9299999999998"/>
    <n v="1"/>
    <n v="2452.9299999999998"/>
  </r>
  <r>
    <n v="112349"/>
    <s v="6 Substation Commissioning"/>
    <n v="30540"/>
    <n v="11468"/>
    <s v="William Holm"/>
    <x v="2"/>
    <s v="B"/>
    <s v="2017-06"/>
    <s v="Per Substation"/>
    <n v="2452.9299999999998"/>
    <n v="1"/>
    <n v="2452.9299999999998"/>
  </r>
  <r>
    <n v="108673"/>
    <s v="6 Substation Commissioning"/>
    <n v="30540"/>
    <n v="11468"/>
    <s v="William Holm"/>
    <x v="0"/>
    <s v="A"/>
    <s v="2017-06"/>
    <s v="Per Substation"/>
    <n v="2452.9299999999998"/>
    <n v="1"/>
    <n v="2452.9299999999998"/>
  </r>
  <r>
    <n v="112755"/>
    <s v="6 Substation Commissioning"/>
    <n v="30540"/>
    <n v="15117"/>
    <s v="Robert Wilcox"/>
    <x v="1"/>
    <s v="B"/>
    <s v="2017-06"/>
    <s v="Per Substation"/>
    <n v="2452.9299999999998"/>
    <n v="1"/>
    <n v="2452.9299999999998"/>
  </r>
  <r>
    <n v="113197"/>
    <s v="6 Substation Commissioning"/>
    <n v="30540"/>
    <n v="12170"/>
    <s v="Steve Bath"/>
    <x v="1"/>
    <s v="B"/>
    <s v="2017-06"/>
    <s v="Per Substation"/>
    <n v="2452.9299999999998"/>
    <n v="1"/>
    <n v="2452.9299999999998"/>
  </r>
  <r>
    <n v="113164"/>
    <s v="6 Substation Commissioning"/>
    <n v="30540"/>
    <n v="11473"/>
    <s v="Brendan Cox"/>
    <x v="0"/>
    <s v="A"/>
    <s v="2017-06"/>
    <s v="Per Substation"/>
    <n v="2452.9299999999998"/>
    <n v="1"/>
    <n v="2452.9299999999998"/>
  </r>
  <r>
    <n v="111546"/>
    <s v="6 Substation Commissioning"/>
    <n v="30540"/>
    <n v="15117"/>
    <s v="Robert Wilcox"/>
    <x v="3"/>
    <s v="A"/>
    <s v="2017-06"/>
    <s v="Per Substation"/>
    <n v="2452.9299999999998"/>
    <n v="1"/>
    <n v="2452.9299999999998"/>
  </r>
  <r>
    <n v="110496"/>
    <s v="6 Substation Commissioning"/>
    <n v="30540"/>
    <n v="14492"/>
    <s v="Wesley Byrnes"/>
    <x v="3"/>
    <s v="B"/>
    <s v="2017-06"/>
    <s v="Per Substation"/>
    <n v="2452.9299999999998"/>
    <n v="1"/>
    <n v="2452.9299999999998"/>
  </r>
  <r>
    <n v="112820"/>
    <s v="6 Substation Commissioning"/>
    <n v="30540"/>
    <n v="17218"/>
    <s v="Josh Cooney"/>
    <x v="1"/>
    <s v="B"/>
    <s v="2017-06"/>
    <s v="Per Substation"/>
    <n v="2452.9299999999998"/>
    <n v="1"/>
    <n v="2452.9299999999998"/>
  </r>
  <r>
    <n v="112657"/>
    <s v="6 Substation Commissioning"/>
    <n v="30540"/>
    <n v="16043"/>
    <s v="Tim Shute"/>
    <x v="0"/>
    <s v="A"/>
    <s v="2017-06"/>
    <s v="Per Substation"/>
    <n v="2452.9299999999998"/>
    <n v="3"/>
    <n v="7358.79"/>
  </r>
  <r>
    <n v="113440"/>
    <s v="6 Substation Commissioning"/>
    <n v="30540"/>
    <n v="11608"/>
    <s v="Mark Murray"/>
    <x v="1"/>
    <s v="B"/>
    <s v="2017-06"/>
    <s v="Per Substation"/>
    <n v="2452.9299999999998"/>
    <n v="1"/>
    <n v="2452.9299999999998"/>
  </r>
  <r>
    <n v="113324"/>
    <s v="6 Substation Commissioning"/>
    <n v="30540"/>
    <n v="11608"/>
    <s v="Mark Murray"/>
    <x v="1"/>
    <s v="B"/>
    <s v="2017-06"/>
    <s v="Per Substation"/>
    <n v="2452.9299999999998"/>
    <n v="1"/>
    <n v="2452.9299999999998"/>
  </r>
  <r>
    <n v="112267"/>
    <s v="6 Substation Commissioning"/>
    <n v="30540"/>
    <n v="14492"/>
    <s v="Wesley Byrnes"/>
    <x v="3"/>
    <s v="A"/>
    <s v="2017-06"/>
    <s v="Per Substation"/>
    <n v="2452.9299999999998"/>
    <n v="1"/>
    <n v="2452.9299999999998"/>
  </r>
  <r>
    <n v="113375"/>
    <s v="6 Substation Commissioning"/>
    <n v="30540"/>
    <n v="11608"/>
    <s v="Mark Murray"/>
    <x v="1"/>
    <s v="B"/>
    <s v="2017-06"/>
    <s v="Per Substation"/>
    <n v="2452.9299999999998"/>
    <n v="1"/>
    <n v="2452.9299999999998"/>
  </r>
  <r>
    <n v="112091"/>
    <s v="6 Substation Commissioning"/>
    <n v="30540"/>
    <n v="13474"/>
    <s v="Michael Van Bilsen"/>
    <x v="1"/>
    <s v="A"/>
    <s v="2017-06"/>
    <s v="Per Substation"/>
    <n v="2452.9299999999998"/>
    <n v="1"/>
    <n v="2452.9299999999998"/>
  </r>
  <r>
    <n v="113313"/>
    <s v="6 Substation Commissioning"/>
    <n v="30540"/>
    <n v="15329"/>
    <s v="David Nolan"/>
    <x v="1"/>
    <s v="B"/>
    <s v="2017-06"/>
    <s v="Per Substation"/>
    <n v="2452.9299999999998"/>
    <n v="1"/>
    <n v="2452.9299999999998"/>
  </r>
  <r>
    <n v="109700"/>
    <s v="6 Substation Commissioning"/>
    <n v="30540"/>
    <n v="11897"/>
    <s v="Troy Clouten"/>
    <x v="1"/>
    <s v="B"/>
    <s v="2017-06"/>
    <s v="Per Substation"/>
    <n v="2452.9299999999998"/>
    <n v="1"/>
    <n v="2452.9299999999998"/>
  </r>
  <r>
    <n v="113465"/>
    <s v="6 Substation Commissioning"/>
    <n v="30540"/>
    <n v="15329"/>
    <s v="David Nolan"/>
    <x v="1"/>
    <s v="A"/>
    <s v="2017-06"/>
    <s v="Per Substation"/>
    <n v="2452.9299999999998"/>
    <n v="1"/>
    <n v="2452.9299999999998"/>
  </r>
  <r>
    <n v="112549"/>
    <s v="6 Substation Commissioning"/>
    <n v="30540"/>
    <n v="12170"/>
    <s v="Steve Bath"/>
    <x v="0"/>
    <s v="A"/>
    <s v="2017-06"/>
    <s v="Per Substation"/>
    <n v="2452.9299999999998"/>
    <n v="1"/>
    <n v="2452.9299999999998"/>
  </r>
  <r>
    <n v="113032"/>
    <s v="6 Substation Commissioning"/>
    <n v="30540"/>
    <n v="17218"/>
    <s v="Josh Cooney"/>
    <x v="0"/>
    <s v="A"/>
    <s v="2017-06"/>
    <s v="Per Substation"/>
    <n v="2452.9299999999998"/>
    <n v="1"/>
    <n v="2452.9299999999998"/>
  </r>
  <r>
    <n v="113354"/>
    <s v="6 Substation Commissioning"/>
    <n v="30540"/>
    <n v="17912"/>
    <s v="Justin Evans"/>
    <x v="1"/>
    <s v="B"/>
    <s v="2017-06"/>
    <s v="Per Substation"/>
    <n v="2452.9299999999998"/>
    <n v="1"/>
    <n v="2452.9299999999998"/>
  </r>
  <r>
    <n v="112714"/>
    <s v="6 Substation Commissioning"/>
    <n v="30540"/>
    <n v="12170"/>
    <s v="Steve Bath"/>
    <x v="1"/>
    <s v="B"/>
    <s v="2017-06"/>
    <s v="Per Substation"/>
    <n v="2452.9299999999998"/>
    <n v="1"/>
    <n v="2452.9299999999998"/>
  </r>
  <r>
    <n v="112058"/>
    <s v="6 Substation Commissioning"/>
    <n v="30540"/>
    <n v="11468"/>
    <s v="William Holm"/>
    <x v="1"/>
    <s v="B"/>
    <s v="2017-06"/>
    <s v="Per Substation"/>
    <n v="2452.9299999999998"/>
    <n v="1"/>
    <n v="2452.9299999999998"/>
  </r>
  <r>
    <n v="110201"/>
    <s v="6 Substation Commissioning"/>
    <n v="30540"/>
    <n v="15392"/>
    <s v="Brenton Hartin"/>
    <x v="1"/>
    <s v="A"/>
    <s v="2017-06"/>
    <s v="Per Substation"/>
    <n v="2452.9299999999998"/>
    <n v="1"/>
    <n v="2452.9299999999998"/>
  </r>
  <r>
    <n v="113230"/>
    <s v="6 Substation Commissioning"/>
    <n v="30540"/>
    <n v="17912"/>
    <s v="Justin Evans"/>
    <x v="1"/>
    <s v="A"/>
    <s v="2017-06"/>
    <s v="Per Substation"/>
    <n v="2452.9299999999998"/>
    <n v="1"/>
    <n v="2452.9299999999998"/>
  </r>
  <r>
    <n v="112852"/>
    <s v="6 Substation Commissioning"/>
    <n v="30540"/>
    <n v="15392"/>
    <s v="Brenton Hartin"/>
    <x v="4"/>
    <s v="A"/>
    <s v="2017-05"/>
    <s v="Per Substation"/>
    <n v="2452.9299999999998"/>
    <n v="1"/>
    <n v="2452.9299999999998"/>
  </r>
  <r>
    <n v="112184"/>
    <s v="6 Substation Commissioning"/>
    <n v="30540"/>
    <n v="11468"/>
    <s v="William Holm"/>
    <x v="1"/>
    <s v="B"/>
    <s v="2017-05"/>
    <s v="Per Substation"/>
    <n v="2452.9299999999998"/>
    <n v="1"/>
    <n v="2452.9299999999998"/>
  </r>
  <r>
    <n v="113249"/>
    <s v="6 Substation Commissioning"/>
    <n v="30540"/>
    <n v="11473"/>
    <s v="Brendan Cox"/>
    <x v="2"/>
    <s v="A"/>
    <s v="2017-05"/>
    <s v="Per Substation"/>
    <n v="2452.9299999999998"/>
    <n v="1"/>
    <n v="2452.9299999999998"/>
  </r>
  <r>
    <n v="113341"/>
    <s v="6 Substation Commissioning"/>
    <n v="30540"/>
    <n v="13474"/>
    <s v="Michael Van Bilsen"/>
    <x v="1"/>
    <s v="A"/>
    <s v="2017-05"/>
    <s v="Per Substation"/>
    <n v="2452.9299999999998"/>
    <n v="1"/>
    <n v="2452.9299999999998"/>
  </r>
  <r>
    <n v="113231"/>
    <s v="6 Substation Commissioning"/>
    <n v="30540"/>
    <n v="15392"/>
    <s v="Brenton Hartin"/>
    <x v="1"/>
    <s v="X"/>
    <s v="2017-05"/>
    <s v="Per Substation"/>
    <n v="2452.9299999999998"/>
    <n v="1"/>
    <n v="2452.9299999999998"/>
  </r>
  <r>
    <n v="112977"/>
    <s v="6 Substation Commissioning"/>
    <n v="30540"/>
    <n v="11473"/>
    <s v="Brendan Cox"/>
    <x v="1"/>
    <s v="A"/>
    <s v="2017-05"/>
    <s v="Per Substation"/>
    <n v="2452.9299999999998"/>
    <n v="1"/>
    <n v="2452.9299999999998"/>
  </r>
  <r>
    <n v="113165"/>
    <s v="6 Substation Commissioning"/>
    <n v="30540"/>
    <n v="11473"/>
    <s v="Brendan Cox"/>
    <x v="0"/>
    <s v="A"/>
    <s v="2017-05"/>
    <s v="Per Substation"/>
    <n v="2452.9299999999998"/>
    <n v="1"/>
    <n v="2452.9299999999998"/>
  </r>
  <r>
    <n v="108784"/>
    <s v="6 Substation Commissioning"/>
    <n v="30540"/>
    <n v="15117"/>
    <s v="Robert Wilcox"/>
    <x v="3"/>
    <s v="B"/>
    <s v="2017-05"/>
    <s v="Per Substation"/>
    <n v="2452.9299999999998"/>
    <n v="1"/>
    <n v="2452.9299999999998"/>
  </r>
  <r>
    <n v="112380"/>
    <s v="6 Substation Commissioning"/>
    <n v="30540"/>
    <n v="15329"/>
    <s v="David Nolan"/>
    <x v="0"/>
    <s v="A"/>
    <s v="2017-05"/>
    <s v="Per Substation"/>
    <n v="2452.9299999999998"/>
    <n v="1"/>
    <n v="2452.9299999999998"/>
  </r>
  <r>
    <n v="112064"/>
    <s v="6 Substation Commissioning"/>
    <n v="30540"/>
    <n v="15329"/>
    <s v="David Nolan"/>
    <x v="0"/>
    <s v="B"/>
    <s v="2017-05"/>
    <s v="Per Substation"/>
    <n v="2452.9299999999998"/>
    <n v="1"/>
    <n v="2452.9299999999998"/>
  </r>
  <r>
    <n v="111176"/>
    <s v="6 Substation Commissioning"/>
    <n v="30540"/>
    <n v="10626"/>
    <s v="John W Taylor"/>
    <x v="0"/>
    <s v="A"/>
    <s v="2017-05"/>
    <s v="Per Substation"/>
    <n v="2452.9299999999998"/>
    <n v="1"/>
    <n v="2452.9299999999998"/>
  </r>
  <r>
    <n v="109290"/>
    <s v="6 Substation Commissioning"/>
    <n v="30540"/>
    <n v="17912"/>
    <s v="Justin Evans"/>
    <x v="1"/>
    <s v="A"/>
    <s v="2017-05"/>
    <s v="Per Substation"/>
    <n v="2452.9299999999998"/>
    <n v="1"/>
    <n v="2452.9299999999998"/>
  </r>
  <r>
    <n v="112041"/>
    <s v="6 Substation Commissioning"/>
    <n v="30540"/>
    <n v="11529"/>
    <s v="Gray Connelly"/>
    <x v="0"/>
    <s v="A"/>
    <s v="2017-05"/>
    <s v="Per Substation"/>
    <n v="2452.9299999999998"/>
    <n v="1"/>
    <n v="2452.9299999999998"/>
  </r>
  <r>
    <n v="113122"/>
    <s v="6 Substation Commissioning"/>
    <n v="30540"/>
    <n v="12390"/>
    <s v="Michael Walsh"/>
    <x v="1"/>
    <s v="A"/>
    <s v="2017-05"/>
    <s v="Per Substation"/>
    <n v="2452.9299999999998"/>
    <n v="1"/>
    <n v="2452.9299999999998"/>
  </r>
  <r>
    <n v="109805"/>
    <s v="6 Substation Commissioning"/>
    <n v="30540"/>
    <n v="12390"/>
    <s v="Michael Walsh"/>
    <x v="0"/>
    <s v="B"/>
    <s v="2017-05"/>
    <s v="Per Substation"/>
    <n v="2452.9299999999998"/>
    <n v="1"/>
    <n v="2452.9299999999998"/>
  </r>
  <r>
    <n v="112983"/>
    <s v="6 Substation Commissioning"/>
    <n v="30540"/>
    <n v="15117"/>
    <s v="Robert Wilcox"/>
    <x v="1"/>
    <s v="A"/>
    <s v="2017-05"/>
    <s v="Per Substation"/>
    <n v="2452.9299999999998"/>
    <n v="1"/>
    <n v="2452.9299999999998"/>
  </r>
  <r>
    <n v="106337"/>
    <s v="6 Substation Commissioning"/>
    <n v="30540"/>
    <n v="15117"/>
    <s v="Robert Wilcox"/>
    <x v="0"/>
    <s v="B"/>
    <s v="2017-05"/>
    <s v="Per Substation"/>
    <n v="2452.9299999999998"/>
    <n v="1"/>
    <n v="2452.9299999999998"/>
  </r>
  <r>
    <n v="111227"/>
    <s v="6 Substation Commissioning"/>
    <n v="30540"/>
    <n v="10626"/>
    <s v="John W Taylor"/>
    <x v="1"/>
    <s v="A"/>
    <s v="2017-05"/>
    <s v="Per Substation"/>
    <n v="2452.9299999999998"/>
    <n v="1"/>
    <n v="2452.9299999999998"/>
  </r>
  <r>
    <n v="113368"/>
    <s v="6 Substation Commissioning"/>
    <n v="30540"/>
    <n v="11468"/>
    <s v="William Holm"/>
    <x v="0"/>
    <s v="A"/>
    <s v="2017-05"/>
    <s v="Per Substation"/>
    <n v="2452.9299999999998"/>
    <n v="1"/>
    <n v="2452.9299999999998"/>
  </r>
  <r>
    <n v="113019"/>
    <s v="6 Substation Commissioning"/>
    <n v="30540"/>
    <n v="15329"/>
    <s v="David Nolan"/>
    <x v="2"/>
    <s v="A"/>
    <s v="2017-05"/>
    <s v="Per Substation"/>
    <n v="2452.9299999999998"/>
    <n v="1"/>
    <n v="2452.9299999999998"/>
  </r>
  <r>
    <n v="112799"/>
    <s v="6 Substation Commissioning"/>
    <n v="30540"/>
    <n v="15329"/>
    <s v="David Nolan"/>
    <x v="0"/>
    <s v="B"/>
    <s v="2017-05"/>
    <s v="Per Substation"/>
    <n v="2452.9299999999998"/>
    <n v="1"/>
    <n v="2452.9299999999998"/>
  </r>
  <r>
    <n v="111772"/>
    <s v="6 Substation Commissioning"/>
    <n v="30540"/>
    <n v="11468"/>
    <s v="William Holm"/>
    <x v="0"/>
    <s v="B"/>
    <s v="2017-05"/>
    <s v="Per Substation"/>
    <n v="2452.9299999999998"/>
    <n v="1"/>
    <n v="2452.9299999999998"/>
  </r>
  <r>
    <n v="112797"/>
    <s v="6 Substation Commissioning"/>
    <n v="30540"/>
    <n v="11529"/>
    <s v="Gray Connelly"/>
    <x v="2"/>
    <s v="A"/>
    <s v="2017-05"/>
    <s v="Per Substation"/>
    <n v="2452.9299999999998"/>
    <n v="1"/>
    <n v="2452.9299999999998"/>
  </r>
  <r>
    <n v="111072"/>
    <s v="6 Substation Commissioning"/>
    <n v="30540"/>
    <n v="11468"/>
    <s v="William Holm"/>
    <x v="3"/>
    <s v="A"/>
    <s v="2017-05"/>
    <s v="Per Substation"/>
    <n v="2452.9299999999998"/>
    <n v="1"/>
    <n v="2452.9299999999998"/>
  </r>
  <r>
    <n v="112965"/>
    <s v="6 Substation Commissioning"/>
    <n v="30540"/>
    <n v="10626"/>
    <s v="John W Taylor"/>
    <x v="1"/>
    <s v="A"/>
    <s v="2017-05"/>
    <s v="Per Substation"/>
    <n v="2452.9299999999998"/>
    <n v="1"/>
    <n v="2452.9299999999998"/>
  </r>
  <r>
    <n v="109252"/>
    <s v="6 Substation Commissioning"/>
    <n v="30540"/>
    <n v="13065"/>
    <s v="Dean Hopwood"/>
    <x v="1"/>
    <s v="A"/>
    <s v="2017-05"/>
    <s v="Per Substation"/>
    <n v="2452.9299999999998"/>
    <n v="1"/>
    <n v="2452.9299999999998"/>
  </r>
  <r>
    <n v="111203"/>
    <s v="6 Substation Commissioning"/>
    <n v="30540"/>
    <n v="11473"/>
    <s v="Brendan Cox"/>
    <x v="1"/>
    <s v="A"/>
    <s v="2017-05"/>
    <s v="Per Substation"/>
    <n v="2452.9299999999998"/>
    <n v="1"/>
    <n v="2452.9299999999998"/>
  </r>
  <r>
    <n v="110206"/>
    <s v="6 Substation Commissioning"/>
    <n v="30540"/>
    <n v="13065"/>
    <s v="Dean Hopwood"/>
    <x v="3"/>
    <s v="A"/>
    <s v="2017-05"/>
    <s v="Per Substation"/>
    <n v="2452.9299999999998"/>
    <n v="1"/>
    <n v="2452.9299999999998"/>
  </r>
  <r>
    <n v="110105"/>
    <s v="6 Substation Commissioning"/>
    <n v="30540"/>
    <n v="10626"/>
    <s v="John W Taylor"/>
    <x v="0"/>
    <s v="A"/>
    <s v="2017-05"/>
    <s v="Per Substation"/>
    <n v="2452.9299999999998"/>
    <n v="1"/>
    <n v="2452.9299999999998"/>
  </r>
  <r>
    <n v="111658"/>
    <s v="6 Substation Commissioning"/>
    <n v="30540"/>
    <n v="11897"/>
    <s v="Troy Clouten"/>
    <x v="2"/>
    <s v="A"/>
    <s v="2017-05"/>
    <s v="Per Substation"/>
    <n v="2452.9299999999998"/>
    <n v="2"/>
    <n v="4905.8599999999997"/>
  </r>
  <r>
    <n v="109222"/>
    <s v="6 Substation Commissioning"/>
    <n v="30540"/>
    <n v="11529"/>
    <s v="Gray Connelly"/>
    <x v="0"/>
    <s v="A"/>
    <s v="2017-05"/>
    <s v="Per Substation"/>
    <n v="2452.9299999999998"/>
    <n v="1"/>
    <n v="2452.9299999999998"/>
  </r>
  <r>
    <n v="112363"/>
    <s v="6 Substation Commissioning"/>
    <n v="30540"/>
    <n v="11897"/>
    <s v="Troy Clouten"/>
    <x v="1"/>
    <s v="A"/>
    <s v="2017-05"/>
    <s v="Per Substation"/>
    <n v="2452.9299999999998"/>
    <n v="1"/>
    <n v="2452.9299999999998"/>
  </r>
  <r>
    <n v="111966"/>
    <s v="6 Substation Commissioning"/>
    <n v="30540"/>
    <n v="13065"/>
    <s v="Dean Hopwood"/>
    <x v="1"/>
    <s v="A"/>
    <s v="2017-05"/>
    <s v="Per Substation"/>
    <n v="2452.9299999999998"/>
    <n v="1"/>
    <n v="2452.9299999999998"/>
  </r>
  <r>
    <n v="109331"/>
    <s v="6 Substation Commissioning"/>
    <n v="30540"/>
    <n v="11531"/>
    <s v="Phillip Crane"/>
    <x v="3"/>
    <s v="B"/>
    <s v="2017-05"/>
    <s v="Per Substation"/>
    <n v="2452.9299999999998"/>
    <n v="1"/>
    <n v="2452.9299999999998"/>
  </r>
  <r>
    <n v="113094"/>
    <s v="6 Substation Commissioning"/>
    <n v="30540"/>
    <n v="10626"/>
    <s v="John W Taylor"/>
    <x v="1"/>
    <s v="A"/>
    <s v="2017-05"/>
    <s v="Per Substation"/>
    <n v="2452.9299999999998"/>
    <n v="1"/>
    <n v="2452.9299999999998"/>
  </r>
  <r>
    <n v="111383"/>
    <s v="6 Substation Commissioning"/>
    <n v="30540"/>
    <n v="11529"/>
    <s v="Gray Connelly"/>
    <x v="3"/>
    <s v="B"/>
    <s v="2017-05"/>
    <s v="Per Substation"/>
    <n v="2452.9299999999998"/>
    <n v="1"/>
    <n v="2452.9299999999998"/>
  </r>
  <r>
    <n v="112473"/>
    <s v="6 Substation Commissioning"/>
    <n v="30540"/>
    <n v="11608"/>
    <s v="Mark Murray"/>
    <x v="0"/>
    <s v="A"/>
    <s v="2017-05"/>
    <s v="Per Substation"/>
    <n v="2452.9299999999998"/>
    <n v="1"/>
    <n v="2452.9299999999998"/>
  </r>
  <r>
    <n v="112480"/>
    <s v="6 Substation Commissioning"/>
    <n v="30540"/>
    <n v="11608"/>
    <s v="Mark Murray"/>
    <x v="0"/>
    <s v="A"/>
    <s v="2017-05"/>
    <s v="Per Substation"/>
    <n v="2452.9299999999998"/>
    <n v="1"/>
    <n v="2452.9299999999998"/>
  </r>
  <r>
    <n v="113312"/>
    <s v="6 Substation Commissioning"/>
    <n v="30540"/>
    <n v="15329"/>
    <s v="David Nolan"/>
    <x v="1"/>
    <s v="A"/>
    <s v="2017-05"/>
    <s v="Per Substation"/>
    <n v="2452.9299999999998"/>
    <n v="1"/>
    <n v="2452.9299999999998"/>
  </r>
  <r>
    <n v="112875"/>
    <s v="6 Substation Commissioning"/>
    <n v="30540"/>
    <n v="11608"/>
    <s v="Mark Murray"/>
    <x v="1"/>
    <s v="B"/>
    <s v="2017-05"/>
    <s v="Per Substation"/>
    <n v="2452.9299999999998"/>
    <n v="1"/>
    <n v="2452.9299999999998"/>
  </r>
  <r>
    <n v="112232"/>
    <s v="6 Substation Commissioning"/>
    <n v="30540"/>
    <n v="15329"/>
    <s v="David Nolan"/>
    <x v="0"/>
    <s v="A"/>
    <s v="2017-05"/>
    <s v="Per Substation"/>
    <n v="2452.9299999999998"/>
    <n v="1"/>
    <n v="2452.9299999999998"/>
  </r>
  <r>
    <n v="112044"/>
    <s v="6 Substation Commissioning"/>
    <n v="30540"/>
    <n v="11608"/>
    <s v="Mark Murray"/>
    <x v="0"/>
    <s v="B"/>
    <s v="2017-05"/>
    <s v="Per Substation"/>
    <n v="2452.9299999999998"/>
    <n v="1"/>
    <n v="2452.9299999999998"/>
  </r>
  <r>
    <n v="113463"/>
    <s v="6 Substation Commissioning"/>
    <n v="30540"/>
    <n v="11608"/>
    <s v="Mark Murray"/>
    <x v="1"/>
    <s v="B"/>
    <s v="2017-05"/>
    <s v="Per Substation"/>
    <n v="2452.9299999999998"/>
    <n v="1"/>
    <n v="2452.9299999999998"/>
  </r>
  <r>
    <n v="104417"/>
    <s v="6 Substation Commissioning"/>
    <n v="30540"/>
    <n v="11897"/>
    <s v="Troy Clouten"/>
    <x v="2"/>
    <s v="A"/>
    <s v="2017-05"/>
    <s v="Per Substation"/>
    <n v="2452.9299999999998"/>
    <n v="1"/>
    <n v="2452.9299999999998"/>
  </r>
  <r>
    <n v="110374"/>
    <s v="6 Substation Commissioning"/>
    <n v="30540"/>
    <n v="17912"/>
    <s v="Justin Evans"/>
    <x v="3"/>
    <s v="B"/>
    <s v="2017-05"/>
    <s v="Per Substation"/>
    <n v="2452.9299999999998"/>
    <n v="1"/>
    <n v="2452.9299999999998"/>
  </r>
  <r>
    <n v="113241"/>
    <s v="6 Substation Commissioning"/>
    <n v="30540"/>
    <n v="11529"/>
    <s v="Gray Connelly"/>
    <x v="1"/>
    <s v="A"/>
    <s v="2017-05"/>
    <s v="Per Substation"/>
    <n v="2452.9299999999998"/>
    <n v="1"/>
    <n v="2452.9299999999998"/>
  </r>
  <r>
    <n v="110549"/>
    <s v="6 Substation Commissioning"/>
    <n v="30540"/>
    <n v="13474"/>
    <s v="Michael Van Bilsen"/>
    <x v="0"/>
    <s v="A"/>
    <s v="2017-05"/>
    <s v="Per Substation"/>
    <n v="2452.9299999999998"/>
    <n v="1"/>
    <n v="2452.9299999999998"/>
  </r>
  <r>
    <n v="109934"/>
    <s v="6 Substation Commissioning"/>
    <n v="30540"/>
    <n v="11531"/>
    <s v="Phillip Crane"/>
    <x v="1"/>
    <s v="B"/>
    <s v="2017-05"/>
    <s v="Per Substation"/>
    <n v="2452.9299999999998"/>
    <n v="1"/>
    <n v="2452.9299999999998"/>
  </r>
  <r>
    <n v="112486"/>
    <s v="6 Substation Commissioning"/>
    <n v="30540"/>
    <n v="16043"/>
    <s v="Tim Shute"/>
    <x v="1"/>
    <s v="A"/>
    <s v="2017-05"/>
    <s v="Per Substation"/>
    <n v="2452.9299999999998"/>
    <n v="1"/>
    <n v="2452.9299999999998"/>
  </r>
  <r>
    <n v="112240"/>
    <s v="6 Substation Commissioning"/>
    <n v="30540"/>
    <n v="11608"/>
    <s v="Mark Murray"/>
    <x v="0"/>
    <s v="A"/>
    <s v="2017-05"/>
    <s v="Per Substation"/>
    <n v="2452.9299999999998"/>
    <n v="1"/>
    <n v="2452.9299999999998"/>
  </r>
  <r>
    <n v="113161"/>
    <s v="6 Substation Commissioning"/>
    <n v="30540"/>
    <n v="11608"/>
    <s v="Mark Murray"/>
    <x v="1"/>
    <s v="B"/>
    <s v="2017-05"/>
    <s v="Per Substation"/>
    <n v="2452.9299999999998"/>
    <n v="1"/>
    <n v="2452.9299999999998"/>
  </r>
  <r>
    <n v="111723"/>
    <s v="6 Substation Commissioning"/>
    <n v="30540"/>
    <n v="15117"/>
    <s v="Robert Wilcox"/>
    <x v="1"/>
    <s v="A"/>
    <s v="2017-05"/>
    <s v="Per Substation"/>
    <n v="2452.9299999999998"/>
    <n v="1"/>
    <n v="2452.9299999999998"/>
  </r>
  <r>
    <n v="113264"/>
    <s v="6 Substation Commissioning"/>
    <n v="30540"/>
    <n v="11473"/>
    <s v="Brendan Cox"/>
    <x v="0"/>
    <s v="A"/>
    <s v="2017-05"/>
    <s v="Per Substation"/>
    <n v="2452.9299999999998"/>
    <n v="1"/>
    <n v="2452.9299999999998"/>
  </r>
  <r>
    <n v="112817"/>
    <s v="6 Substation Commissioning"/>
    <n v="30540"/>
    <n v="17912"/>
    <s v="Justin Evans"/>
    <x v="4"/>
    <s v="B"/>
    <s v="2017-05"/>
    <s v="Per Substation"/>
    <n v="2452.9299999999998"/>
    <n v="1"/>
    <n v="2452.9299999999998"/>
  </r>
  <r>
    <n v="108791"/>
    <s v="6 Substation Commissioning"/>
    <n v="30540"/>
    <n v="11473"/>
    <s v="Brendan Cox"/>
    <x v="0"/>
    <s v="A"/>
    <s v="2017-05"/>
    <s v="Per Substation"/>
    <n v="2452.9299999999998"/>
    <n v="1"/>
    <n v="2452.9299999999998"/>
  </r>
  <r>
    <n v="112933"/>
    <s v="6 Substation Commissioning"/>
    <n v="30540"/>
    <n v="11473"/>
    <s v="Brendan Cox"/>
    <x v="1"/>
    <s v="A"/>
    <s v="2017-05"/>
    <s v="Per Substation"/>
    <n v="2452.9299999999998"/>
    <n v="1"/>
    <n v="2452.9299999999998"/>
  </r>
  <r>
    <n v="112312"/>
    <s v="6 Substation Commissioning"/>
    <n v="30540"/>
    <n v="17912"/>
    <s v="Justin Evans"/>
    <x v="0"/>
    <s v="A"/>
    <s v="2017-05"/>
    <s v="Per Substation"/>
    <n v="2452.9299999999998"/>
    <n v="1"/>
    <n v="2452.9299999999998"/>
  </r>
  <r>
    <n v="107042"/>
    <s v="6 Substation Commissioning"/>
    <n v="30540"/>
    <n v="17912"/>
    <s v="Justin Evans"/>
    <x v="0"/>
    <s v="A"/>
    <s v="2017-05"/>
    <s v="Per Substation"/>
    <n v="2452.9299999999998"/>
    <n v="1"/>
    <n v="2452.9299999999998"/>
  </r>
  <r>
    <n v="112922"/>
    <s v="6 Substation Commissioning"/>
    <n v="30540"/>
    <n v="17912"/>
    <s v="Justin Evans"/>
    <x v="1"/>
    <s v="A"/>
    <s v="2017-05"/>
    <s v="Per Substation"/>
    <n v="2452.9299999999998"/>
    <n v="1"/>
    <n v="2452.9299999999998"/>
  </r>
  <r>
    <n v="109488"/>
    <s v="6 Substation Commissioning"/>
    <n v="30540"/>
    <n v="15392"/>
    <s v="Brenton Hartin"/>
    <x v="1"/>
    <s v="A"/>
    <s v="2017-05"/>
    <s v="Per Substation"/>
    <n v="2452.9299999999998"/>
    <n v="1"/>
    <n v="2452.9299999999998"/>
  </r>
  <r>
    <n v="111727"/>
    <s v="6 Substation Commissioning"/>
    <n v="30540"/>
    <n v="15392"/>
    <s v="Brenton Hartin"/>
    <x v="1"/>
    <s v="A"/>
    <s v="2017-05"/>
    <s v="Per Substation"/>
    <n v="2452.9299999999998"/>
    <n v="1"/>
    <n v="2452.9299999999998"/>
  </r>
  <r>
    <n v="113120"/>
    <s v="6 Substation Commissioning"/>
    <n v="30540"/>
    <n v="17218"/>
    <s v="Josh Cooney"/>
    <x v="1"/>
    <s v="A"/>
    <s v="2017-05"/>
    <s v="Per Substation"/>
    <n v="2452.9299999999998"/>
    <n v="1"/>
    <n v="2452.9299999999998"/>
  </r>
  <r>
    <n v="112507"/>
    <s v="6 Substation Commissioning"/>
    <n v="30540"/>
    <n v="15329"/>
    <s v="David Nolan"/>
    <x v="1"/>
    <s v="A"/>
    <s v="2017-05"/>
    <s v="Per Substation"/>
    <n v="2452.9299999999998"/>
    <n v="1"/>
    <n v="2452.9299999999998"/>
  </r>
  <r>
    <n v="112938"/>
    <s v="6 Substation Commissioning"/>
    <n v="30540"/>
    <n v="15329"/>
    <s v="David Nolan"/>
    <x v="1"/>
    <s v="A"/>
    <s v="2017-05"/>
    <s v="Per Substation"/>
    <n v="2452.9299999999998"/>
    <n v="1"/>
    <n v="2452.9299999999998"/>
  </r>
  <r>
    <n v="110107"/>
    <s v="6 Substation Commissioning"/>
    <n v="30540"/>
    <n v="15329"/>
    <s v="David Nolan"/>
    <x v="3"/>
    <s v="B"/>
    <s v="2017-05"/>
    <s v="Per Substation"/>
    <n v="2452.9299999999998"/>
    <n v="1"/>
    <n v="2452.9299999999998"/>
  </r>
  <r>
    <n v="113372"/>
    <s v="6 Substation Commissioning"/>
    <n v="30540"/>
    <n v="15392"/>
    <s v="Brenton Hartin"/>
    <x v="1"/>
    <s v="B"/>
    <s v="2017-05"/>
    <s v="Per Substation"/>
    <n v="2452.9299999999998"/>
    <n v="1"/>
    <n v="2452.9299999999998"/>
  </r>
  <r>
    <n v="111701"/>
    <s v="6 Substation Commissioning"/>
    <n v="30540"/>
    <n v="16043"/>
    <s v="Tim Shute"/>
    <x v="3"/>
    <s v="B"/>
    <s v="2017-05"/>
    <s v="Per Substation"/>
    <n v="2452.9299999999998"/>
    <n v="1"/>
    <n v="2452.9299999999998"/>
  </r>
  <r>
    <n v="104807"/>
    <s v="6 Substation Commissioning"/>
    <n v="30540"/>
    <n v="11468"/>
    <s v="William Holm"/>
    <x v="0"/>
    <s v="A"/>
    <s v="2017-05"/>
    <s v="Per Substation"/>
    <n v="2452.9299999999998"/>
    <n v="1"/>
    <n v="2452.9299999999998"/>
  </r>
  <r>
    <n v="111157"/>
    <s v="6 Substation Commissioning"/>
    <n v="30540"/>
    <n v="16043"/>
    <s v="Tim Shute"/>
    <x v="1"/>
    <s v="B"/>
    <s v="2017-05"/>
    <s v="Per Substation"/>
    <n v="2452.9299999999998"/>
    <n v="1"/>
    <n v="2452.9299999999998"/>
  </r>
  <r>
    <n v="113024"/>
    <s v="6 Substation Commissioning"/>
    <n v="30540"/>
    <n v="16043"/>
    <s v="Tim Shute"/>
    <x v="1"/>
    <s v="B"/>
    <s v="2017-05"/>
    <s v="Per Substation"/>
    <n v="2452.9299999999998"/>
    <n v="1"/>
    <n v="2452.9299999999998"/>
  </r>
  <r>
    <n v="112650"/>
    <s v="6 Substation Commissioning"/>
    <n v="30540"/>
    <n v="15392"/>
    <s v="Brenton Hartin"/>
    <x v="1"/>
    <s v="A"/>
    <s v="2017-05"/>
    <s v="Per Substation"/>
    <n v="2452.9299999999998"/>
    <n v="1"/>
    <n v="2452.9299999999998"/>
  </r>
  <r>
    <n v="112401"/>
    <s v="6 Substation Commissioning"/>
    <n v="30540"/>
    <n v="11897"/>
    <s v="Troy Clouten"/>
    <x v="0"/>
    <s v="B"/>
    <s v="2017-05"/>
    <s v="Per Substation"/>
    <n v="2452.9299999999998"/>
    <n v="1"/>
    <n v="2452.9299999999998"/>
  </r>
  <r>
    <n v="112882"/>
    <s v="6 Substation Commissioning"/>
    <n v="30540"/>
    <n v="10626"/>
    <s v="John W Taylor"/>
    <x v="1"/>
    <s v="A"/>
    <s v="2017-05"/>
    <s v="Per Substation"/>
    <n v="2452.9299999999998"/>
    <n v="1"/>
    <n v="2452.9299999999998"/>
  </r>
  <r>
    <n v="112747"/>
    <s v="6 Substation Commissioning"/>
    <n v="30540"/>
    <n v="17218"/>
    <s v="Josh Cooney"/>
    <x v="1"/>
    <s v="A"/>
    <s v="2017-05"/>
    <s v="Per Substation"/>
    <n v="2452.9299999999998"/>
    <n v="1"/>
    <n v="2452.9299999999998"/>
  </r>
  <r>
    <n v="112778"/>
    <s v="6 Substation Commissioning"/>
    <n v="30540"/>
    <n v="11608"/>
    <s v="Mark Murray"/>
    <x v="1"/>
    <s v="A"/>
    <s v="2017-04"/>
    <s v="Per Substation"/>
    <n v="2452.9299999999998"/>
    <n v="1"/>
    <n v="2452.9299999999998"/>
  </r>
  <r>
    <n v="112481"/>
    <s v="6 Substation Commissioning"/>
    <n v="30540"/>
    <n v="11608"/>
    <s v="Mark Murray"/>
    <x v="0"/>
    <s v="A"/>
    <s v="2017-04"/>
    <s v="Per Substation"/>
    <n v="2452.9299999999998"/>
    <n v="1"/>
    <n v="2452.9299999999998"/>
  </r>
  <r>
    <n v="112826"/>
    <s v="6 Substation Commissioning"/>
    <n v="30540"/>
    <n v="11608"/>
    <s v="Mark Murray"/>
    <x v="1"/>
    <s v="A"/>
    <s v="2017-04"/>
    <s v="Per Substation"/>
    <n v="2452.9299999999998"/>
    <n v="1"/>
    <n v="2452.9299999999998"/>
  </r>
  <r>
    <n v="112017"/>
    <s v="6 Substation Commissioning"/>
    <n v="30540"/>
    <n v="17218"/>
    <s v="Josh Cooney"/>
    <x v="1"/>
    <s v="B"/>
    <s v="2017-04"/>
    <s v="Per Substation"/>
    <n v="2452.9299999999998"/>
    <n v="1"/>
    <n v="2452.9299999999998"/>
  </r>
  <r>
    <n v="113198"/>
    <s v="6 Substation Commissioning"/>
    <n v="30540"/>
    <n v="17218"/>
    <s v="Josh Cooney"/>
    <x v="1"/>
    <s v="A"/>
    <s v="2017-04"/>
    <s v="Per Substation"/>
    <n v="2452.9299999999998"/>
    <n v="1"/>
    <n v="2452.9299999999998"/>
  </r>
  <r>
    <n v="113179"/>
    <s v="6 Substation Commissioning"/>
    <n v="30540"/>
    <n v="11529"/>
    <s v="Gray Connelly"/>
    <x v="0"/>
    <s v="A"/>
    <s v="2017-04"/>
    <s v="Per Substation"/>
    <n v="2452.9299999999998"/>
    <n v="1"/>
    <n v="2452.9299999999998"/>
  </r>
  <r>
    <n v="111682"/>
    <s v="6 Substation Commissioning"/>
    <n v="30540"/>
    <n v="11529"/>
    <s v="Gray Connelly"/>
    <x v="1"/>
    <s v="B"/>
    <s v="2017-04"/>
    <s v="Per Substation"/>
    <n v="2452.9299999999998"/>
    <n v="1"/>
    <n v="2452.9299999999998"/>
  </r>
  <r>
    <n v="112257"/>
    <s v="6 Substation Commissioning"/>
    <n v="30540"/>
    <n v="11897"/>
    <s v="Troy Clouten"/>
    <x v="1"/>
    <s v="B"/>
    <s v="2017-04"/>
    <s v="Per Substation"/>
    <n v="2452.9299999999998"/>
    <n v="1"/>
    <n v="2452.9299999999998"/>
  </r>
  <r>
    <n v="113039"/>
    <s v="6 Substation Commissioning"/>
    <n v="30540"/>
    <n v="15117"/>
    <s v="Robert Wilcox"/>
    <x v="0"/>
    <s v="A"/>
    <s v="2017-04"/>
    <s v="Per Substation"/>
    <n v="2452.9299999999998"/>
    <n v="1"/>
    <n v="2452.9299999999998"/>
  </r>
  <r>
    <n v="111993"/>
    <s v="6 Substation Commissioning"/>
    <n v="30540"/>
    <n v="13474"/>
    <s v="Michael Van Bilsen"/>
    <x v="4"/>
    <s v="A"/>
    <s v="2017-04"/>
    <s v="Per Substation"/>
    <n v="2452.9299999999998"/>
    <n v="1"/>
    <n v="2452.9299999999998"/>
  </r>
  <r>
    <n v="110535"/>
    <s v="6 Substation Commissioning"/>
    <n v="30540"/>
    <n v="15392"/>
    <s v="Brenton Hartin"/>
    <x v="3"/>
    <s v="A"/>
    <s v="2017-04"/>
    <s v="Per Substation"/>
    <n v="2452.9299999999998"/>
    <n v="1"/>
    <n v="2452.9299999999998"/>
  </r>
  <r>
    <n v="112054"/>
    <s v="6 Substation Commissioning"/>
    <n v="30540"/>
    <n v="15392"/>
    <s v="Brenton Hartin"/>
    <x v="0"/>
    <s v="A"/>
    <s v="2017-04"/>
    <s v="Per Substation"/>
    <n v="2452.9299999999998"/>
    <n v="1"/>
    <n v="2452.9299999999998"/>
  </r>
  <r>
    <n v="113017"/>
    <s v="6 Substation Commissioning"/>
    <n v="30540"/>
    <n v="15329"/>
    <s v="David Nolan"/>
    <x v="1"/>
    <s v="B"/>
    <s v="2017-04"/>
    <s v="Per Substation"/>
    <n v="2452.9299999999998"/>
    <n v="1"/>
    <n v="2452.9299999999998"/>
  </r>
  <r>
    <n v="109378"/>
    <s v="6 Substation Commissioning"/>
    <n v="30540"/>
    <n v="11468"/>
    <s v="William Holm"/>
    <x v="3"/>
    <s v="A"/>
    <s v="2017-04"/>
    <s v="Per Substation"/>
    <n v="2452.9299999999998"/>
    <n v="2"/>
    <n v="4905.8599999999997"/>
  </r>
  <r>
    <n v="111934"/>
    <s v="6 Substation Commissioning"/>
    <n v="30540"/>
    <n v="15329"/>
    <s v="David Nolan"/>
    <x v="0"/>
    <s v="A"/>
    <s v="2017-04"/>
    <s v="Per Substation"/>
    <n v="2452.9299999999998"/>
    <n v="1"/>
    <n v="2452.9299999999998"/>
  </r>
  <r>
    <n v="113172"/>
    <s v="6 Substation Commissioning"/>
    <n v="30540"/>
    <n v="15329"/>
    <s v="David Nolan"/>
    <x v="1"/>
    <s v="B"/>
    <s v="2017-04"/>
    <s v="Per Substation"/>
    <n v="2452.9299999999998"/>
    <n v="1"/>
    <n v="2452.9299999999998"/>
  </r>
  <r>
    <n v="112754"/>
    <s v="6 Substation Commissioning"/>
    <n v="30540"/>
    <n v="13474"/>
    <s v="Michael Van Bilsen"/>
    <x v="1"/>
    <s v="A"/>
    <s v="2017-04"/>
    <s v="Per Substation"/>
    <n v="2452.9299999999998"/>
    <n v="1"/>
    <n v="2452.9299999999998"/>
  </r>
  <r>
    <n v="113311"/>
    <s v="6 Substation Commissioning"/>
    <n v="30540"/>
    <n v="15329"/>
    <s v="David Nolan"/>
    <x v="1"/>
    <s v="B"/>
    <s v="2017-04"/>
    <s v="Per Substation"/>
    <n v="2452.9299999999998"/>
    <n v="1"/>
    <n v="2452.9299999999998"/>
  </r>
  <r>
    <n v="113160"/>
    <s v="6 Substation Commissioning"/>
    <n v="30540"/>
    <n v="15392"/>
    <s v="Brenton Hartin"/>
    <x v="1"/>
    <s v="B"/>
    <s v="2017-04"/>
    <s v="Per Substation"/>
    <n v="2452.9299999999998"/>
    <n v="1"/>
    <n v="2452.9299999999998"/>
  </r>
  <r>
    <n v="111053"/>
    <s v="6 Substation Commissioning"/>
    <n v="30540"/>
    <n v="15329"/>
    <s v="David Nolan"/>
    <x v="1"/>
    <s v="B"/>
    <s v="2017-04"/>
    <s v="Per Substation"/>
    <n v="2452.9299999999998"/>
    <n v="1"/>
    <n v="2452.9299999999998"/>
  </r>
  <r>
    <n v="111486"/>
    <s v="6 Substation Commissioning"/>
    <n v="30540"/>
    <n v="11531"/>
    <s v="Phillip Crane"/>
    <x v="1"/>
    <s v="B"/>
    <s v="2017-04"/>
    <s v="Per Substation"/>
    <n v="2452.9299999999998"/>
    <n v="1"/>
    <n v="2452.9299999999998"/>
  </r>
  <r>
    <n v="104972"/>
    <s v="6 Substation Commissioning"/>
    <n v="30540"/>
    <n v="11608"/>
    <s v="Mark Murray"/>
    <x v="1"/>
    <s v="B"/>
    <s v="2017-04"/>
    <s v="Per Substation"/>
    <n v="2452.9299999999998"/>
    <n v="1"/>
    <n v="2452.9299999999998"/>
  </r>
  <r>
    <n v="109917"/>
    <s v="6 Substation Commissioning"/>
    <n v="30540"/>
    <n v="11608"/>
    <s v="Mark Murray"/>
    <x v="3"/>
    <s v="B"/>
    <s v="2017-04"/>
    <s v="Per Substation"/>
    <n v="2452.9299999999998"/>
    <n v="1"/>
    <n v="2452.9299999999998"/>
  </r>
  <r>
    <n v="112844"/>
    <s v="6 Substation Commissioning"/>
    <n v="30540"/>
    <n v="11608"/>
    <s v="Mark Murray"/>
    <x v="1"/>
    <s v="A"/>
    <s v="2017-04"/>
    <s v="Per Substation"/>
    <n v="2452.9299999999998"/>
    <n v="1"/>
    <n v="2452.9299999999998"/>
  </r>
  <r>
    <n v="108236"/>
    <s v="6 Substation Commissioning"/>
    <n v="30540"/>
    <n v="11608"/>
    <s v="Mark Murray"/>
    <x v="1"/>
    <s v="B"/>
    <s v="2017-04"/>
    <s v="Per Substation"/>
    <n v="2452.9299999999998"/>
    <n v="1"/>
    <n v="2452.9299999999998"/>
  </r>
  <r>
    <n v="105252"/>
    <s v="6 Substation Commissioning"/>
    <n v="30540"/>
    <n v="11608"/>
    <s v="Mark Murray"/>
    <x v="1"/>
    <s v="B"/>
    <s v="2017-04"/>
    <s v="Per Substation"/>
    <n v="2452.9299999999998"/>
    <n v="1"/>
    <n v="2452.9299999999998"/>
  </r>
  <r>
    <n v="112894"/>
    <s v="6 Substation Commissioning"/>
    <n v="30540"/>
    <n v="11608"/>
    <s v="Mark Murray"/>
    <x v="1"/>
    <s v="B"/>
    <s v="2017-04"/>
    <s v="Per Substation"/>
    <n v="2452.9299999999998"/>
    <n v="1"/>
    <n v="2452.9299999999998"/>
  </r>
  <r>
    <n v="113061"/>
    <s v="6 Substation Commissioning"/>
    <n v="30540"/>
    <n v="11608"/>
    <s v="Mark Murray"/>
    <x v="1"/>
    <s v="B"/>
    <s v="2017-04"/>
    <s v="Per Substation"/>
    <n v="2452.9299999999998"/>
    <n v="1"/>
    <n v="2452.9299999999998"/>
  </r>
  <r>
    <n v="112658"/>
    <s v="6 Substation Commissioning"/>
    <n v="30540"/>
    <n v="16043"/>
    <s v="Tim Shute"/>
    <x v="1"/>
    <s v="A"/>
    <s v="2017-04"/>
    <s v="Per Substation"/>
    <n v="2452.9299999999998"/>
    <n v="1"/>
    <n v="2452.9299999999998"/>
  </r>
  <r>
    <n v="111989"/>
    <s v="6 Substation Commissioning"/>
    <n v="30540"/>
    <n v="11468"/>
    <s v="William Holm"/>
    <x v="1"/>
    <s v="A"/>
    <s v="2017-04"/>
    <s v="Per Substation"/>
    <n v="2452.9299999999998"/>
    <n v="1"/>
    <n v="2452.9299999999998"/>
  </r>
  <r>
    <n v="111402"/>
    <s v="6 Substation Commissioning"/>
    <n v="30540"/>
    <n v="10996"/>
    <s v="Tony Dean"/>
    <x v="0"/>
    <s v="B"/>
    <s v="2017-04"/>
    <s v="Per Substation"/>
    <n v="2452.9299999999998"/>
    <n v="1"/>
    <n v="2452.9299999999998"/>
  </r>
  <r>
    <n v="109361"/>
    <s v="6 Substation Commissioning"/>
    <n v="30540"/>
    <n v="16043"/>
    <s v="Tim Shute"/>
    <x v="1"/>
    <s v="A"/>
    <s v="2017-04"/>
    <s v="Per Substation"/>
    <n v="2452.9299999999998"/>
    <n v="1"/>
    <n v="2452.9299999999998"/>
  </r>
  <r>
    <n v="112322"/>
    <s v="6 Substation Commissioning"/>
    <n v="30540"/>
    <n v="11529"/>
    <s v="Gray Connelly"/>
    <x v="0"/>
    <s v="A"/>
    <s v="2017-04"/>
    <s v="Per Substation"/>
    <n v="2452.9299999999998"/>
    <n v="1"/>
    <n v="2452.9299999999998"/>
  </r>
  <r>
    <n v="107866"/>
    <s v="6 Substation Commissioning"/>
    <n v="30540"/>
    <n v="13065"/>
    <s v="Dean Hopwood"/>
    <x v="1"/>
    <s v="A"/>
    <s v="2017-04"/>
    <s v="Per Substation"/>
    <n v="2452.9299999999998"/>
    <n v="1"/>
    <n v="2452.9299999999998"/>
  </r>
  <r>
    <n v="111639"/>
    <s v="6 Substation Commissioning"/>
    <n v="30540"/>
    <n v="11529"/>
    <s v="Gray Connelly"/>
    <x v="0"/>
    <s v="B"/>
    <s v="2017-04"/>
    <s v="Per Substation"/>
    <n v="2452.9299999999998"/>
    <n v="1"/>
    <n v="2452.9299999999998"/>
  </r>
  <r>
    <n v="107057"/>
    <s v="6 Substation Commissioning"/>
    <n v="30540"/>
    <n v="13065"/>
    <s v="Dean Hopwood"/>
    <x v="3"/>
    <s v="A"/>
    <s v="2017-04"/>
    <s v="Per Substation"/>
    <n v="2452.9299999999998"/>
    <n v="1"/>
    <n v="2452.9299999999998"/>
  </r>
  <r>
    <n v="107467"/>
    <s v="6 Substation Commissioning"/>
    <n v="30540"/>
    <n v="11531"/>
    <s v="Phillip Crane"/>
    <x v="3"/>
    <s v="B"/>
    <s v="2017-04"/>
    <s v="Per Substation"/>
    <n v="2452.9299999999998"/>
    <n v="1"/>
    <n v="2452.9299999999998"/>
  </r>
  <r>
    <n v="112641"/>
    <s v="6 Substation Commissioning"/>
    <n v="30540"/>
    <n v="12170"/>
    <s v="Steve Bath"/>
    <x v="1"/>
    <s v="B"/>
    <s v="2017-04"/>
    <s v="Per Substation"/>
    <n v="2452.9299999999998"/>
    <n v="1"/>
    <n v="2452.9299999999998"/>
  </r>
  <r>
    <n v="112868"/>
    <s v="6 Substation Commissioning"/>
    <n v="30540"/>
    <n v="17912"/>
    <s v="Justin Evans"/>
    <x v="1"/>
    <s v="A"/>
    <s v="2017-04"/>
    <s v="Per Substation"/>
    <n v="2452.9299999999998"/>
    <n v="1"/>
    <n v="2452.9299999999998"/>
  </r>
  <r>
    <n v="111607"/>
    <s v="6 Substation Commissioning"/>
    <n v="30540"/>
    <n v="11529"/>
    <s v="Gray Connelly"/>
    <x v="0"/>
    <s v="A"/>
    <s v="2017-04"/>
    <s v="Per Substation"/>
    <n v="2452.9299999999998"/>
    <n v="1"/>
    <n v="2452.9299999999998"/>
  </r>
  <r>
    <n v="112701"/>
    <s v="6 Substation Commissioning"/>
    <n v="30540"/>
    <n v="13065"/>
    <s v="Dean Hopwood"/>
    <x v="3"/>
    <s v="A"/>
    <s v="2017-04"/>
    <s v="Per Substation"/>
    <n v="2452.9299999999998"/>
    <n v="1"/>
    <n v="2452.9299999999998"/>
  </r>
  <r>
    <n v="112591"/>
    <s v="6 Substation Commissioning"/>
    <n v="30540"/>
    <n v="11531"/>
    <s v="Phillip Crane"/>
    <x v="1"/>
    <s v="A"/>
    <s v="2017-04"/>
    <s v="Per Substation"/>
    <n v="2452.9299999999998"/>
    <n v="1"/>
    <n v="2452.9299999999998"/>
  </r>
  <r>
    <n v="112775"/>
    <s v="6 Substation Commissioning"/>
    <n v="30540"/>
    <n v="11531"/>
    <s v="Phillip Crane"/>
    <x v="0"/>
    <s v="B"/>
    <s v="2017-04"/>
    <s v="Per Substation"/>
    <n v="2452.9299999999998"/>
    <n v="1"/>
    <n v="2452.9299999999998"/>
  </r>
  <r>
    <n v="111033"/>
    <s v="6 Substation Commissioning"/>
    <n v="30540"/>
    <n v="11897"/>
    <s v="Troy Clouten"/>
    <x v="4"/>
    <s v="B"/>
    <s v="2017-04"/>
    <s v="Per Substation"/>
    <n v="2452.9299999999998"/>
    <n v="1"/>
    <n v="2452.9299999999998"/>
  </r>
  <r>
    <n v="113152"/>
    <s v="6 Substation Commissioning"/>
    <n v="30540"/>
    <n v="12170"/>
    <s v="Steve Bath"/>
    <x v="1"/>
    <s v="B"/>
    <s v="2017-04"/>
    <s v="Per Substation"/>
    <n v="2452.9299999999998"/>
    <n v="1"/>
    <n v="2452.9299999999998"/>
  </r>
  <r>
    <n v="109344"/>
    <s v="6 Substation Commissioning"/>
    <n v="30540"/>
    <n v="17912"/>
    <s v="Justin Evans"/>
    <x v="0"/>
    <s v="B"/>
    <s v="2017-04"/>
    <s v="Per Substation"/>
    <n v="2452.9299999999998"/>
    <n v="1"/>
    <n v="2452.9299999999998"/>
  </r>
  <r>
    <n v="113018"/>
    <s v="6 Substation Commissioning"/>
    <n v="30540"/>
    <n v="17912"/>
    <s v="Justin Evans"/>
    <x v="1"/>
    <s v="A"/>
    <s v="2017-04"/>
    <s v="Per Substation"/>
    <n v="2452.9299999999998"/>
    <n v="1"/>
    <n v="2452.9299999999998"/>
  </r>
  <r>
    <n v="112662"/>
    <s v="6 Substation Commissioning"/>
    <n v="30540"/>
    <n v="10996"/>
    <s v="Tony Dean"/>
    <x v="1"/>
    <s v="A"/>
    <s v="2017-04"/>
    <s v="Per Substation"/>
    <n v="2452.9299999999998"/>
    <n v="1"/>
    <n v="2452.9299999999998"/>
  </r>
  <r>
    <n v="110883"/>
    <s v="6 Substation Commissioning"/>
    <n v="30540"/>
    <n v="13474"/>
    <s v="Michael Van Bilsen"/>
    <x v="0"/>
    <s v="B"/>
    <s v="2017-05"/>
    <s v="Per Substation"/>
    <n v="2452.9299999999998"/>
    <n v="1"/>
    <n v="2452.9299999999998"/>
  </r>
  <r>
    <n v="110137"/>
    <s v="6 Substation Commissioning"/>
    <n v="30540"/>
    <n v="12390"/>
    <s v="Michael Walsh"/>
    <x v="0"/>
    <s v="A"/>
    <s v="2017-04"/>
    <s v="Per Substation"/>
    <n v="2452.9299999999998"/>
    <n v="1"/>
    <n v="2452.9299999999998"/>
  </r>
  <r>
    <n v="112398"/>
    <s v="6 Substation Commissioning"/>
    <n v="30540"/>
    <n v="12390"/>
    <s v="Michael Walsh"/>
    <x v="1"/>
    <s v="B"/>
    <s v="2017-04"/>
    <s v="Per Substation"/>
    <n v="2452.9299999999998"/>
    <n v="1"/>
    <n v="2452.9299999999998"/>
  </r>
  <r>
    <n v="111833"/>
    <s v="6 Substation Commissioning"/>
    <n v="30540"/>
    <n v="11473"/>
    <s v="Brendan Cox"/>
    <x v="0"/>
    <s v="B"/>
    <s v="2017-04"/>
    <s v="Per Substation"/>
    <n v="2452.9299999999998"/>
    <n v="1"/>
    <n v="2452.9299999999998"/>
  </r>
  <r>
    <n v="112183"/>
    <s v="6 Substation Commissioning"/>
    <n v="30540"/>
    <n v="11468"/>
    <s v="William Holm"/>
    <x v="3"/>
    <s v="B"/>
    <s v="2017-04"/>
    <s v="Per Substation"/>
    <n v="2452.9299999999998"/>
    <n v="1"/>
    <n v="2452.9299999999998"/>
  </r>
  <r>
    <n v="106784"/>
    <s v="6 Substation Commissioning"/>
    <n v="30540"/>
    <n v="11468"/>
    <s v="William Holm"/>
    <x v="2"/>
    <s v="A"/>
    <s v="2017-04"/>
    <s v="Per Substation"/>
    <n v="2452.9299999999998"/>
    <n v="1"/>
    <n v="2452.9299999999998"/>
  </r>
  <r>
    <n v="112675"/>
    <s v="6 Substation Commissioning"/>
    <n v="30540"/>
    <n v="11897"/>
    <s v="Troy Clouten"/>
    <x v="1"/>
    <s v="B"/>
    <s v="2017-04"/>
    <s v="Per Substation"/>
    <n v="2452.9299999999998"/>
    <n v="1"/>
    <n v="2452.9299999999998"/>
  </r>
  <r>
    <n v="111753"/>
    <s v="6 Substation Commissioning"/>
    <n v="30540"/>
    <n v="11897"/>
    <s v="Troy Clouten"/>
    <x v="1"/>
    <s v="B"/>
    <s v="2017-04"/>
    <s v="Per Substation"/>
    <n v="2452.9299999999998"/>
    <n v="1"/>
    <n v="2452.9299999999998"/>
  </r>
  <r>
    <n v="112327"/>
    <s v="6 Substation Commissioning"/>
    <n v="30540"/>
    <n v="11531"/>
    <s v="Phillip Crane"/>
    <x v="1"/>
    <s v="B"/>
    <s v="2017-04"/>
    <s v="Per Substation"/>
    <n v="2452.9299999999998"/>
    <n v="1"/>
    <n v="2452.9299999999998"/>
  </r>
  <r>
    <n v="110145"/>
    <s v="6 Substation Commissioning"/>
    <n v="30540"/>
    <n v="11531"/>
    <s v="Phillip Crane"/>
    <x v="3"/>
    <s v="A"/>
    <s v="2017-04"/>
    <s v="Per Substation"/>
    <n v="2452.9299999999998"/>
    <n v="1"/>
    <n v="2452.9299999999998"/>
  </r>
  <r>
    <n v="112603"/>
    <s v="6 Substation Commissioning"/>
    <n v="30540"/>
    <n v="14415"/>
    <s v="Michael Watson"/>
    <x v="1"/>
    <s v="B"/>
    <s v="2017-04"/>
    <s v="Per Substation"/>
    <n v="2452.9299999999998"/>
    <n v="1"/>
    <n v="2452.9299999999998"/>
  </r>
  <r>
    <n v="111859"/>
    <s v="6 Substation Commissioning"/>
    <n v="30540"/>
    <n v="11468"/>
    <s v="William Holm"/>
    <x v="0"/>
    <s v="A"/>
    <s v="2017-04"/>
    <s v="Per Substation"/>
    <n v="2452.9299999999998"/>
    <n v="1"/>
    <n v="2452.9299999999998"/>
  </r>
  <r>
    <n v="112432"/>
    <s v="6 Substation Commissioning"/>
    <n v="30540"/>
    <n v="11468"/>
    <s v="William Holm"/>
    <x v="0"/>
    <s v="A"/>
    <s v="2017-04"/>
    <s v="Per Substation"/>
    <n v="2452.9299999999998"/>
    <n v="1"/>
    <n v="2452.9299999999998"/>
  </r>
  <r>
    <n v="110786"/>
    <s v="6 Substation Commissioning"/>
    <n v="30540"/>
    <n v="11529"/>
    <s v="Gray Connelly"/>
    <x v="3"/>
    <s v="B"/>
    <s v="2017-03"/>
    <s v="Per Substation"/>
    <n v="2452.9299999999998"/>
    <n v="1"/>
    <n v="2452.9299999999998"/>
  </r>
  <r>
    <n v="109505"/>
    <s v="6 Substation Commissioning"/>
    <n v="30540"/>
    <n v="11473"/>
    <s v="Brendan Cox"/>
    <x v="3"/>
    <s v="A"/>
    <s v="2017-03"/>
    <s v="Per Substation"/>
    <n v="2452.9299999999998"/>
    <n v="1"/>
    <n v="2452.9299999999998"/>
  </r>
  <r>
    <n v="112978"/>
    <s v="6 Substation Commissioning"/>
    <n v="30540"/>
    <n v="13474"/>
    <s v="Michael Van Bilsen"/>
    <x v="1"/>
    <s v="A"/>
    <s v="2017-03"/>
    <s v="Per Substation"/>
    <n v="2452.9299999999998"/>
    <n v="1"/>
    <n v="2452.9299999999998"/>
  </r>
  <r>
    <n v="109496"/>
    <s v="6 Substation Commissioning"/>
    <n v="30540"/>
    <n v="16043"/>
    <s v="Tim Shute"/>
    <x v="3"/>
    <s v="A"/>
    <s v="2017-03"/>
    <s v="Per Substation"/>
    <n v="2452.9299999999998"/>
    <n v="2"/>
    <n v="4905.8599999999997"/>
  </r>
  <r>
    <n v="111955"/>
    <s v="6 Substation Commissioning"/>
    <n v="30540"/>
    <n v="13474"/>
    <s v="Michael Van Bilsen"/>
    <x v="0"/>
    <s v="B"/>
    <s v="2017-03"/>
    <s v="Per Substation"/>
    <n v="2452.9299999999998"/>
    <n v="1"/>
    <n v="2452.9299999999998"/>
  </r>
  <r>
    <n v="112690"/>
    <s v="6 Substation Commissioning"/>
    <n v="30540"/>
    <n v="11531"/>
    <s v="Phillip Crane"/>
    <x v="1"/>
    <s v="B"/>
    <s v="2017-03"/>
    <s v="Per Substation"/>
    <n v="2452.9299999999998"/>
    <n v="1"/>
    <n v="2452.9299999999998"/>
  </r>
  <r>
    <n v="110353"/>
    <s v="6 Substation Commissioning"/>
    <n v="30540"/>
    <n v="15117"/>
    <s v="Robert Wilcox"/>
    <x v="1"/>
    <s v="B"/>
    <s v="2017-03"/>
    <s v="Per Substation"/>
    <n v="2452.9299999999998"/>
    <n v="1"/>
    <n v="2452.9299999999998"/>
  </r>
  <r>
    <n v="108739"/>
    <s v="6 Substation Commissioning"/>
    <n v="30540"/>
    <n v="15117"/>
    <s v="Robert Wilcox"/>
    <x v="1"/>
    <s v="A"/>
    <s v="2017-03"/>
    <s v="Per Substation"/>
    <n v="2452.9299999999998"/>
    <n v="1"/>
    <n v="2452.9299999999998"/>
  </r>
  <r>
    <n v="112501"/>
    <s v="6 Substation Commissioning"/>
    <n v="30540"/>
    <n v="15117"/>
    <s v="Robert Wilcox"/>
    <x v="1"/>
    <s v="B"/>
    <s v="2017-03"/>
    <s v="Per Substation"/>
    <n v="2452.9299999999998"/>
    <n v="1"/>
    <n v="2452.9299999999998"/>
  </r>
  <r>
    <n v="110983"/>
    <s v="6 Substation Commissioning"/>
    <n v="30540"/>
    <n v="11531"/>
    <s v="Phillip Crane"/>
    <x v="1"/>
    <s v="A"/>
    <s v="2017-03"/>
    <s v="Per Substation"/>
    <n v="2452.9299999999998"/>
    <n v="1"/>
    <n v="2452.9299999999998"/>
  </r>
  <r>
    <n v="112941"/>
    <s v="6 Substation Commissioning"/>
    <n v="30540"/>
    <n v="11473"/>
    <s v="Brendan Cox"/>
    <x v="1"/>
    <s v="A"/>
    <s v="2017-03"/>
    <s v="Per Substation"/>
    <n v="2452.9299999999998"/>
    <n v="1"/>
    <n v="2452.9299999999998"/>
  </r>
  <r>
    <n v="111821"/>
    <s v="6 Substation Commissioning"/>
    <n v="30540"/>
    <n v="12390"/>
    <s v="Michael Walsh"/>
    <x v="0"/>
    <s v="B"/>
    <s v="2017-03"/>
    <s v="Per Substation"/>
    <n v="2452.9299999999998"/>
    <n v="1"/>
    <n v="2452.9299999999998"/>
  </r>
  <r>
    <n v="111009"/>
    <s v="6 Substation Commissioning"/>
    <n v="30540"/>
    <n v="16043"/>
    <s v="Tim Shute"/>
    <x v="4"/>
    <s v="A"/>
    <s v="2017-03"/>
    <s v="Per Substation"/>
    <n v="2452.9299999999998"/>
    <n v="1"/>
    <n v="2452.9299999999998"/>
  </r>
  <r>
    <n v="112504"/>
    <s v="6 Substation Commissioning"/>
    <n v="30540"/>
    <n v="14415"/>
    <s v="Michael Watson"/>
    <x v="1"/>
    <s v="X"/>
    <s v="2017-03"/>
    <s v="Per Substation"/>
    <n v="2452.9299999999998"/>
    <n v="1"/>
    <n v="2452.9299999999998"/>
  </r>
  <r>
    <n v="112919"/>
    <s v="6 Substation Commissioning"/>
    <n v="30540"/>
    <n v="13065"/>
    <s v="Dean Hopwood"/>
    <x v="1"/>
    <s v="A"/>
    <s v="2017-03"/>
    <s v="Per Substation"/>
    <n v="2452.9299999999998"/>
    <n v="1"/>
    <n v="2452.9299999999998"/>
  </r>
  <r>
    <n v="112711"/>
    <s v="6 Substation Commissioning"/>
    <n v="30540"/>
    <n v="15329"/>
    <s v="David Nolan"/>
    <x v="1"/>
    <s v="B"/>
    <s v="2017-03"/>
    <s v="Per Substation"/>
    <n v="2452.9299999999998"/>
    <n v="1"/>
    <n v="2452.9299999999998"/>
  </r>
  <r>
    <n v="107400"/>
    <s v="6 Substation Commissioning"/>
    <n v="30540"/>
    <n v="10996"/>
    <s v="Tony Dean"/>
    <x v="0"/>
    <s v="B"/>
    <s v="2017-03"/>
    <s v="Per Substation"/>
    <n v="2452.9299999999998"/>
    <n v="1"/>
    <n v="2452.9299999999998"/>
  </r>
  <r>
    <n v="109402"/>
    <s v="6 Substation Commissioning"/>
    <n v="30540"/>
    <n v="11529"/>
    <s v="Gray Connelly"/>
    <x v="0"/>
    <s v="B"/>
    <s v="2017-03"/>
    <s v="Per Substation"/>
    <n v="2452.9299999999998"/>
    <n v="1"/>
    <n v="2452.9299999999998"/>
  </r>
  <r>
    <n v="111382"/>
    <s v="6 Substation Commissioning"/>
    <n v="30540"/>
    <n v="12170"/>
    <s v="Steve Bath"/>
    <x v="1"/>
    <s v="B"/>
    <s v="2017-03"/>
    <s v="Per Substation"/>
    <n v="2452.9299999999998"/>
    <n v="1"/>
    <n v="2452.9299999999998"/>
  </r>
  <r>
    <n v="112776"/>
    <s v="6 Substation Commissioning"/>
    <n v="30540"/>
    <n v="16043"/>
    <s v="Tim Shute"/>
    <x v="1"/>
    <s v="A"/>
    <s v="2017-03"/>
    <s v="Per Substation"/>
    <n v="2452.9299999999998"/>
    <n v="1"/>
    <n v="2452.9299999999998"/>
  </r>
  <r>
    <n v="107877"/>
    <s v="6 Substation Commissioning"/>
    <n v="30540"/>
    <n v="10996"/>
    <s v="Tony Dean"/>
    <x v="3"/>
    <s v="A"/>
    <s v="2017-03"/>
    <s v="Per Substation"/>
    <n v="2452.9299999999998"/>
    <n v="1"/>
    <n v="2452.9299999999998"/>
  </r>
  <r>
    <n v="113021"/>
    <s v="6 Substation Commissioning"/>
    <n v="30540"/>
    <n v="12170"/>
    <s v="Steve Bath"/>
    <x v="1"/>
    <s v="B"/>
    <s v="2017-03"/>
    <s v="Per Substation"/>
    <n v="2452.9299999999998"/>
    <n v="1"/>
    <n v="2452.9299999999998"/>
  </r>
  <r>
    <n v="111499"/>
    <s v="6 Substation Commissioning"/>
    <n v="30540"/>
    <n v="16022"/>
    <s v="Peter Tattersall"/>
    <x v="1"/>
    <s v="A"/>
    <s v="2017-03"/>
    <s v="Per Substation"/>
    <n v="2452.9299999999998"/>
    <n v="1"/>
    <n v="2452.9299999999998"/>
  </r>
  <r>
    <n v="112500"/>
    <s v="6 Substation Commissioning"/>
    <n v="30540"/>
    <n v="11897"/>
    <s v="Troy Clouten"/>
    <x v="2"/>
    <s v="B"/>
    <s v="2017-03"/>
    <s v="Per Substation"/>
    <n v="2452.9299999999998"/>
    <n v="1"/>
    <n v="2452.9299999999998"/>
  </r>
  <r>
    <n v="112415"/>
    <s v="6 Substation Commissioning"/>
    <n v="30540"/>
    <n v="11897"/>
    <s v="Troy Clouten"/>
    <x v="1"/>
    <s v="B"/>
    <s v="2017-03"/>
    <s v="Per Substation"/>
    <n v="2452.9299999999998"/>
    <n v="1"/>
    <n v="2452.9299999999998"/>
  </r>
  <r>
    <n v="109174"/>
    <s v="6 Substation Commissioning"/>
    <n v="30540"/>
    <n v="11608"/>
    <s v="Mark Murray"/>
    <x v="3"/>
    <s v="B"/>
    <s v="2017-03"/>
    <s v="Per Substation"/>
    <n v="2452.9299999999998"/>
    <n v="1"/>
    <n v="2452.9299999999998"/>
  </r>
  <r>
    <n v="109328"/>
    <s v="6 Substation Commissioning"/>
    <n v="30540"/>
    <n v="15392"/>
    <s v="Brenton Hartin"/>
    <x v="1"/>
    <s v="A"/>
    <s v="2017-03"/>
    <s v="Per Substation"/>
    <n v="2452.9299999999998"/>
    <n v="1"/>
    <n v="2452.9299999999998"/>
  </r>
  <r>
    <n v="112971"/>
    <s v="6 Substation Commissioning"/>
    <n v="30540"/>
    <n v="11531"/>
    <s v="Phillip Crane"/>
    <x v="1"/>
    <s v="B"/>
    <s v="2017-03"/>
    <s v="Per Substation"/>
    <n v="2452.9299999999998"/>
    <n v="1"/>
    <n v="2452.9299999999998"/>
  </r>
  <r>
    <n v="113064"/>
    <s v="6 Substation Commissioning"/>
    <n v="30540"/>
    <n v="17912"/>
    <s v="Justin Evans"/>
    <x v="1"/>
    <s v="B"/>
    <s v="2017-03"/>
    <s v="Per Substation"/>
    <n v="2452.9299999999998"/>
    <n v="1"/>
    <n v="2452.9299999999998"/>
  </r>
  <r>
    <n v="112479"/>
    <s v="6 Substation Commissioning"/>
    <n v="30540"/>
    <n v="15117"/>
    <s v="Robert Wilcox"/>
    <x v="1"/>
    <s v="B"/>
    <s v="2017-03"/>
    <s v="Per Substation"/>
    <n v="2452.9299999999998"/>
    <n v="1"/>
    <n v="2452.9299999999998"/>
  </r>
  <r>
    <n v="112772"/>
    <s v="6 Substation Commissioning"/>
    <n v="30540"/>
    <n v="14415"/>
    <s v="Michael Watson"/>
    <x v="1"/>
    <s v="B"/>
    <s v="2017-03"/>
    <s v="Per Substation"/>
    <n v="2452.9299999999998"/>
    <n v="1"/>
    <n v="2452.9299999999998"/>
  </r>
  <r>
    <n v="110157"/>
    <s v="6 Substation Commissioning"/>
    <n v="30540"/>
    <n v="11529"/>
    <s v="Gray Connelly"/>
    <x v="3"/>
    <s v="B"/>
    <s v="2017-03"/>
    <s v="Per Substation"/>
    <n v="2452.9299999999998"/>
    <n v="1"/>
    <n v="2452.9299999999998"/>
  </r>
  <r>
    <n v="111996"/>
    <s v="6 Substation Commissioning"/>
    <n v="30540"/>
    <n v="12170"/>
    <s v="Steve Bath"/>
    <x v="1"/>
    <s v="B"/>
    <s v="2017-03"/>
    <s v="Per Substation"/>
    <n v="2452.9299999999998"/>
    <n v="1"/>
    <n v="2452.9299999999998"/>
  </r>
  <r>
    <n v="112321"/>
    <s v="6 Substation Commissioning"/>
    <n v="30540"/>
    <n v="15329"/>
    <s v="David Nolan"/>
    <x v="1"/>
    <s v="B"/>
    <s v="2017-03"/>
    <s v="Per Substation"/>
    <n v="2452.9299999999998"/>
    <n v="1"/>
    <n v="2452.9299999999998"/>
  </r>
  <r>
    <n v="112661"/>
    <s v="6 Substation Commissioning"/>
    <n v="30540"/>
    <n v="15329"/>
    <s v="David Nolan"/>
    <x v="1"/>
    <s v="B"/>
    <s v="2017-03"/>
    <s v="Per Substation"/>
    <n v="2452.9299999999998"/>
    <n v="1"/>
    <n v="2452.9299999999998"/>
  </r>
  <r>
    <n v="112352"/>
    <s v="6 Substation Commissioning"/>
    <n v="30540"/>
    <n v="15329"/>
    <s v="David Nolan"/>
    <x v="0"/>
    <s v="B"/>
    <s v="2017-03"/>
    <s v="Per Substation"/>
    <n v="2452.9299999999998"/>
    <n v="1"/>
    <n v="2452.9299999999998"/>
  </r>
  <r>
    <n v="109284"/>
    <s v="6 Substation Commissioning"/>
    <n v="30540"/>
    <n v="12390"/>
    <s v="Michael Walsh"/>
    <x v="1"/>
    <s v="A"/>
    <s v="2017-03"/>
    <s v="Per Substation"/>
    <n v="2452.9299999999998"/>
    <n v="1"/>
    <n v="2452.9299999999998"/>
  </r>
  <r>
    <n v="112188"/>
    <s v="6 Substation Commissioning"/>
    <n v="30540"/>
    <n v="13474"/>
    <s v="Michael Van Bilsen"/>
    <x v="1"/>
    <s v="A"/>
    <s v="2017-03"/>
    <s v="Per Substation"/>
    <n v="2452.9299999999998"/>
    <n v="1"/>
    <n v="2452.9299999999998"/>
  </r>
  <r>
    <n v="109320"/>
    <s v="6 Substation Commissioning"/>
    <n v="30540"/>
    <n v="16043"/>
    <s v="Tim Shute"/>
    <x v="3"/>
    <s v="A"/>
    <s v="2017-03"/>
    <s v="Per Substation"/>
    <n v="2452.9299999999998"/>
    <n v="2"/>
    <n v="4905.8599999999997"/>
  </r>
  <r>
    <n v="102961"/>
    <s v="6 Substation Commissioning"/>
    <n v="30540"/>
    <n v="11468"/>
    <s v="William Holm"/>
    <x v="0"/>
    <s v="A"/>
    <s v="2017-03"/>
    <s v="Per Substation"/>
    <n v="2452.9299999999998"/>
    <n v="1"/>
    <n v="2452.9299999999998"/>
  </r>
  <r>
    <n v="111809"/>
    <s v="6 Substation Commissioning"/>
    <n v="30540"/>
    <n v="17912"/>
    <s v="Justin Evans"/>
    <x v="0"/>
    <s v="A"/>
    <s v="2017-03"/>
    <s v="Per Substation"/>
    <n v="2452.9299999999998"/>
    <n v="1"/>
    <n v="2452.9299999999998"/>
  </r>
  <r>
    <n v="104813"/>
    <s v="6 Substation Commissioning"/>
    <n v="30540"/>
    <n v="17912"/>
    <s v="Justin Evans"/>
    <x v="0"/>
    <s v="A"/>
    <s v="2017-03"/>
    <s v="Per Substation"/>
    <n v="2452.9299999999998"/>
    <n v="1"/>
    <n v="2452.9299999999998"/>
  </r>
  <r>
    <n v="112654"/>
    <s v="6 Substation Commissioning"/>
    <n v="30540"/>
    <n v="12170"/>
    <s v="Steve Bath"/>
    <x v="1"/>
    <s v="B"/>
    <s v="2017-03"/>
    <s v="Per Substation"/>
    <n v="2452.9299999999998"/>
    <n v="1"/>
    <n v="2452.9299999999998"/>
  </r>
  <r>
    <n v="112785"/>
    <s v="6 Substation Commissioning"/>
    <n v="30540"/>
    <n v="11608"/>
    <s v="Mark Murray"/>
    <x v="1"/>
    <s v="B"/>
    <s v="2017-03"/>
    <s v="Per Substation"/>
    <n v="2452.9299999999998"/>
    <n v="1"/>
    <n v="2452.9299999999998"/>
  </r>
  <r>
    <n v="112158"/>
    <s v="6 Substation Commissioning"/>
    <n v="30540"/>
    <n v="11608"/>
    <s v="Mark Murray"/>
    <x v="1"/>
    <s v="A"/>
    <s v="2017-03"/>
    <s v="Per Substation"/>
    <n v="2452.9299999999998"/>
    <n v="1"/>
    <n v="2452.9299999999998"/>
  </r>
  <r>
    <n v="111804"/>
    <s v="6 Substation Commissioning"/>
    <n v="30540"/>
    <n v="12170"/>
    <s v="Steve Bath"/>
    <x v="1"/>
    <s v="B"/>
    <s v="2017-03"/>
    <s v="Per Substation"/>
    <n v="2452.9299999999998"/>
    <n v="1"/>
    <n v="2452.9299999999998"/>
  </r>
  <r>
    <n v="110860"/>
    <s v="6 Substation Commissioning"/>
    <n v="30540"/>
    <n v="11897"/>
    <s v="Troy Clouten"/>
    <x v="1"/>
    <s v="B"/>
    <s v="2017-03"/>
    <s v="Per Substation"/>
    <n v="2452.9299999999998"/>
    <n v="1"/>
    <n v="2452.9299999999998"/>
  </r>
  <r>
    <n v="111632"/>
    <s v="6 Substation Commissioning"/>
    <n v="30540"/>
    <n v="11897"/>
    <s v="Troy Clouten"/>
    <x v="1"/>
    <s v="A"/>
    <s v="2017-03"/>
    <s v="Per Substation"/>
    <n v="2452.9299999999998"/>
    <n v="1"/>
    <n v="2452.9299999999998"/>
  </r>
  <r>
    <n v="109604"/>
    <s v="6 Substation Commissioning"/>
    <n v="30540"/>
    <n v="16022"/>
    <s v="Peter Tattersall"/>
    <x v="0"/>
    <s v="A"/>
    <s v="2017-03"/>
    <s v="Per Substation"/>
    <n v="2452.9299999999998"/>
    <n v="1"/>
    <n v="2452.9299999999998"/>
  </r>
  <r>
    <n v="112562"/>
    <s v="6 Substation Commissioning"/>
    <n v="30540"/>
    <n v="13474"/>
    <s v="Michael Van Bilsen"/>
    <x v="1"/>
    <s v="A"/>
    <s v="2017-03"/>
    <s v="Per Substation"/>
    <n v="2452.9299999999998"/>
    <n v="1"/>
    <n v="2452.9299999999998"/>
  </r>
  <r>
    <n v="107827"/>
    <s v="6 Substation Commissioning"/>
    <n v="30540"/>
    <n v="11468"/>
    <s v="William Holm"/>
    <x v="2"/>
    <s v="A"/>
    <s v="2017-03"/>
    <s v="Per Substation"/>
    <n v="2452.9299999999998"/>
    <n v="1"/>
    <n v="2452.9299999999998"/>
  </r>
  <r>
    <n v="109466"/>
    <s v="6 Substation Commissioning"/>
    <n v="30540"/>
    <n v="16022"/>
    <s v="Peter Tattersall"/>
    <x v="1"/>
    <s v="B"/>
    <s v="2017-03"/>
    <s v="Per Substation"/>
    <n v="2452.9299999999998"/>
    <n v="2"/>
    <n v="4905.8599999999997"/>
  </r>
  <r>
    <n v="110626"/>
    <s v="6 Substation Commissioning"/>
    <n v="30540"/>
    <n v="13065"/>
    <s v="Dean Hopwood"/>
    <x v="3"/>
    <s v="A"/>
    <s v="2017-02"/>
    <s v="Per Substation"/>
    <n v="2452.9299999999998"/>
    <n v="1"/>
    <n v="2452.9299999999998"/>
  </r>
  <r>
    <n v="112477"/>
    <s v="6 Substation Commissioning"/>
    <n v="30540"/>
    <n v="13065"/>
    <s v="Dean Hopwood"/>
    <x v="3"/>
    <s v="B"/>
    <s v="2017-02"/>
    <s v="Per Substation"/>
    <n v="2452.9299999999998"/>
    <n v="1"/>
    <n v="2452.9299999999998"/>
  </r>
  <r>
    <n v="112579"/>
    <s v="6 Substation Commissioning"/>
    <n v="30540"/>
    <n v="12170"/>
    <s v="Steve Bath"/>
    <x v="1"/>
    <s v="B"/>
    <s v="2017-02"/>
    <s v="Per Substation"/>
    <n v="2452.9299999999998"/>
    <n v="1"/>
    <n v="2452.9299999999998"/>
  </r>
  <r>
    <n v="111654"/>
    <s v="6 Substation Commissioning"/>
    <n v="30540"/>
    <n v="11529"/>
    <s v="Gray Connelly"/>
    <x v="0"/>
    <s v="A"/>
    <s v="2017-02"/>
    <s v="Per Substation"/>
    <n v="2452.9299999999998"/>
    <n v="1"/>
    <n v="2452.9299999999998"/>
  </r>
  <r>
    <n v="111718"/>
    <s v="6 Substation Commissioning"/>
    <n v="30540"/>
    <n v="11531"/>
    <s v="Phillip Crane"/>
    <x v="3"/>
    <s v="A"/>
    <s v="2017-02"/>
    <s v="Per Substation"/>
    <n v="2452.9299999999998"/>
    <n v="1"/>
    <n v="2452.9299999999998"/>
  </r>
  <r>
    <n v="111982"/>
    <s v="6 Substation Commissioning"/>
    <n v="30540"/>
    <n v="11608"/>
    <s v="Mark Murray"/>
    <x v="3"/>
    <s v="B"/>
    <s v="2017-02"/>
    <s v="Per Substation"/>
    <n v="2452.9299999999998"/>
    <n v="1"/>
    <n v="2452.9299999999998"/>
  </r>
  <r>
    <n v="112608"/>
    <s v="6 Substation Commissioning"/>
    <n v="30540"/>
    <n v="11608"/>
    <s v="Mark Murray"/>
    <x v="1"/>
    <s v="B"/>
    <s v="2017-02"/>
    <s v="Per Substation"/>
    <n v="2452.9299999999998"/>
    <n v="1"/>
    <n v="2452.9299999999998"/>
  </r>
  <r>
    <n v="112144"/>
    <s v="6 Substation Commissioning"/>
    <n v="30540"/>
    <n v="11608"/>
    <s v="Mark Murray"/>
    <x v="4"/>
    <s v="B"/>
    <s v="2017-02"/>
    <s v="Per Substation"/>
    <n v="2452.9299999999998"/>
    <n v="1"/>
    <n v="2452.9299999999998"/>
  </r>
  <r>
    <n v="111784"/>
    <s v="6 Substation Commissioning"/>
    <n v="30540"/>
    <n v="12390"/>
    <s v="Michael Walsh"/>
    <x v="2"/>
    <s v="A"/>
    <s v="2017-02"/>
    <s v="Per Substation"/>
    <n v="2452.9299999999998"/>
    <n v="1"/>
    <n v="2452.9299999999998"/>
  </r>
  <r>
    <n v="111645"/>
    <s v="6 Substation Commissioning"/>
    <n v="30540"/>
    <n v="15117"/>
    <s v="Robert Wilcox"/>
    <x v="0"/>
    <s v="B"/>
    <s v="2017-02"/>
    <s v="Per Substation"/>
    <n v="2452.9299999999998"/>
    <n v="1"/>
    <n v="2452.9299999999998"/>
  </r>
  <r>
    <n v="111487"/>
    <s v="6 Substation Commissioning"/>
    <n v="30540"/>
    <n v="11529"/>
    <s v="Gray Connelly"/>
    <x v="0"/>
    <s v="A"/>
    <s v="2017-02"/>
    <s v="Per Substation"/>
    <n v="2452.9299999999998"/>
    <n v="1"/>
    <n v="2452.9299999999998"/>
  </r>
  <r>
    <n v="110478"/>
    <s v="6 Substation Commissioning"/>
    <n v="30540"/>
    <n v="11529"/>
    <s v="Gray Connelly"/>
    <x v="0"/>
    <s v="A"/>
    <s v="2017-02"/>
    <s v="Per Substation"/>
    <n v="2452.9299999999998"/>
    <n v="1"/>
    <n v="2452.9299999999998"/>
  </r>
  <r>
    <n v="111280"/>
    <s v="6 Substation Commissioning"/>
    <n v="30540"/>
    <n v="11529"/>
    <s v="Gray Connelly"/>
    <x v="1"/>
    <s v="A"/>
    <s v="2017-02"/>
    <s v="Per Substation"/>
    <n v="2452.9299999999998"/>
    <n v="1"/>
    <n v="2452.9299999999998"/>
  </r>
  <r>
    <n v="111997"/>
    <s v="6 Substation Commissioning"/>
    <n v="30540"/>
    <n v="11529"/>
    <s v="Gray Connelly"/>
    <x v="1"/>
    <s v="A"/>
    <s v="2017-02"/>
    <s v="Per Substation"/>
    <n v="2452.9299999999998"/>
    <n v="1"/>
    <n v="2452.9299999999998"/>
  </r>
  <r>
    <n v="111651"/>
    <s v="6 Substation Commissioning"/>
    <n v="30540"/>
    <n v="11529"/>
    <s v="Gray Connelly"/>
    <x v="1"/>
    <s v="A"/>
    <s v="2017-02"/>
    <s v="Per Substation"/>
    <n v="2452.9299999999998"/>
    <n v="1"/>
    <n v="2452.9299999999998"/>
  </r>
  <r>
    <n v="111522"/>
    <s v="6 Substation Commissioning"/>
    <n v="30540"/>
    <n v="12390"/>
    <s v="Michael Walsh"/>
    <x v="0"/>
    <s v="A"/>
    <s v="2017-02"/>
    <s v="Per Substation"/>
    <n v="2452.9299999999998"/>
    <n v="1"/>
    <n v="2452.9299999999998"/>
  </r>
  <r>
    <n v="112633"/>
    <s v="6 Substation Commissioning"/>
    <n v="30540"/>
    <n v="12170"/>
    <s v="Steve Bath"/>
    <x v="1"/>
    <s v="B"/>
    <s v="2017-02"/>
    <s v="Per Substation"/>
    <n v="2452.9299999999998"/>
    <n v="1"/>
    <n v="2452.9299999999998"/>
  </r>
  <r>
    <n v="112263"/>
    <s v="6 Substation Commissioning"/>
    <n v="30540"/>
    <n v="15117"/>
    <s v="Robert Wilcox"/>
    <x v="1"/>
    <s v="A"/>
    <s v="2017-02"/>
    <s v="Per Substation"/>
    <n v="2452.9299999999998"/>
    <n v="1"/>
    <n v="2452.9299999999998"/>
  </r>
  <r>
    <n v="112903"/>
    <s v="6 Substation Commissioning"/>
    <n v="30540"/>
    <n v="12170"/>
    <s v="Steve Bath"/>
    <x v="1"/>
    <s v="B"/>
    <s v="2017-02"/>
    <s v="Per Substation"/>
    <n v="2452.9299999999998"/>
    <n v="1"/>
    <n v="2452.9299999999998"/>
  </r>
  <r>
    <n v="111154"/>
    <s v="6 Substation Commissioning"/>
    <n v="30540"/>
    <n v="11897"/>
    <s v="Troy Clouten"/>
    <x v="3"/>
    <s v="B"/>
    <s v="2017-02"/>
    <s v="Per Substation"/>
    <n v="2452.9299999999998"/>
    <n v="1"/>
    <n v="2452.9299999999998"/>
  </r>
  <r>
    <n v="111614"/>
    <s v="6 Substation Commissioning"/>
    <n v="30540"/>
    <n v="12170"/>
    <s v="Steve Bath"/>
    <x v="3"/>
    <s v="B"/>
    <s v="2017-02"/>
    <s v="Per Substation"/>
    <n v="2452.9299999999998"/>
    <n v="1"/>
    <n v="2452.9299999999998"/>
  </r>
  <r>
    <n v="111901"/>
    <s v="6 Substation Commissioning"/>
    <n v="30540"/>
    <n v="11897"/>
    <s v="Troy Clouten"/>
    <x v="0"/>
    <s v="B"/>
    <s v="2017-02"/>
    <s v="Per Substation"/>
    <n v="2452.9299999999998"/>
    <n v="1"/>
    <n v="2452.9299999999998"/>
  </r>
  <r>
    <n v="112558"/>
    <s v="6 Substation Commissioning"/>
    <n v="30540"/>
    <n v="12170"/>
    <s v="Steve Bath"/>
    <x v="1"/>
    <s v="B"/>
    <s v="2017-02"/>
    <s v="Per Substation"/>
    <n v="2452.9299999999998"/>
    <n v="1"/>
    <n v="2452.9299999999998"/>
  </r>
  <r>
    <n v="112293"/>
    <s v="6 Substation Commissioning"/>
    <n v="30540"/>
    <n v="11473"/>
    <s v="Brendan Cox"/>
    <x v="0"/>
    <s v="A"/>
    <s v="2017-02"/>
    <s v="Per Substation"/>
    <n v="2452.9299999999998"/>
    <n v="1"/>
    <n v="2452.9299999999998"/>
  </r>
  <r>
    <n v="108889"/>
    <s v="6 Substation Commissioning"/>
    <n v="30540"/>
    <n v="16043"/>
    <s v="Tim Shute"/>
    <x v="1"/>
    <s v="A"/>
    <s v="2017-02"/>
    <s v="Per Substation"/>
    <n v="2452.9299999999998"/>
    <n v="2"/>
    <n v="4905.8599999999997"/>
  </r>
  <r>
    <n v="111042"/>
    <s v="6 Substation Commissioning"/>
    <n v="30540"/>
    <n v="16043"/>
    <s v="Tim Shute"/>
    <x v="4"/>
    <s v="B"/>
    <s v="2017-02"/>
    <s v="Per Substation"/>
    <n v="2452.9299999999998"/>
    <n v="1"/>
    <n v="2452.9299999999998"/>
  </r>
  <r>
    <n v="112082"/>
    <s v="6 Substation Commissioning"/>
    <n v="30540"/>
    <n v="11531"/>
    <s v="Phillip Crane"/>
    <x v="1"/>
    <s v="A"/>
    <s v="2017-02"/>
    <s v="Per Substation"/>
    <n v="2452.9299999999998"/>
    <n v="1"/>
    <n v="2452.9299999999998"/>
  </r>
  <r>
    <n v="111536"/>
    <s v="6 Substation Commissioning"/>
    <n v="30540"/>
    <n v="12170"/>
    <s v="Steve Bath"/>
    <x v="0"/>
    <s v="B"/>
    <s v="2017-02"/>
    <s v="Per Substation"/>
    <n v="2452.9299999999998"/>
    <n v="1"/>
    <n v="2452.9299999999998"/>
  </r>
  <r>
    <n v="111102"/>
    <s v="6 Substation Commissioning"/>
    <n v="30540"/>
    <n v="15117"/>
    <s v="Robert Wilcox"/>
    <x v="3"/>
    <s v="A"/>
    <s v="2017-02"/>
    <s v="Per Substation"/>
    <n v="2452.9299999999998"/>
    <n v="1"/>
    <n v="2452.9299999999998"/>
  </r>
  <r>
    <n v="112506"/>
    <s v="6 Substation Commissioning"/>
    <n v="30540"/>
    <n v="12170"/>
    <s v="Steve Bath"/>
    <x v="1"/>
    <s v="B"/>
    <s v="2017-02"/>
    <s v="Per Substation"/>
    <n v="2452.9299999999998"/>
    <n v="1"/>
    <n v="2452.9299999999998"/>
  </r>
  <r>
    <n v="112502"/>
    <s v="6 Substation Commissioning"/>
    <n v="30540"/>
    <n v="11531"/>
    <s v="Phillip Crane"/>
    <x v="4"/>
    <s v="A"/>
    <s v="2017-02"/>
    <s v="Per Substation"/>
    <n v="2452.9299999999998"/>
    <n v="3"/>
    <n v="7358.79"/>
  </r>
  <r>
    <n v="112559"/>
    <s v="6 Substation Commissioning"/>
    <n v="30540"/>
    <n v="13474"/>
    <s v="Michael Van Bilsen"/>
    <x v="1"/>
    <s v="A"/>
    <s v="2017-02"/>
    <s v="Per Substation"/>
    <n v="2452.9299999999998"/>
    <n v="1"/>
    <n v="2452.9299999999998"/>
  </r>
  <r>
    <n v="110932"/>
    <s v="6 Substation Commissioning"/>
    <n v="30540"/>
    <n v="15392"/>
    <s v="Brenton Hartin"/>
    <x v="1"/>
    <s v="A"/>
    <s v="2017-02"/>
    <s v="Per Substation"/>
    <n v="2452.9299999999998"/>
    <n v="1"/>
    <n v="2452.9299999999998"/>
  </r>
  <r>
    <n v="112213"/>
    <s v="6 Substation Commissioning"/>
    <n v="30540"/>
    <n v="15392"/>
    <s v="Brenton Hartin"/>
    <x v="1"/>
    <s v="A"/>
    <s v="2017-02"/>
    <s v="Per Substation"/>
    <n v="2452.9299999999998"/>
    <n v="1"/>
    <n v="2452.9299999999998"/>
  </r>
  <r>
    <n v="111637"/>
    <s v="6 Substation Commissioning"/>
    <n v="30540"/>
    <n v="15392"/>
    <s v="Brenton Hartin"/>
    <x v="1"/>
    <s v="A"/>
    <s v="2017-02"/>
    <s v="Per Substation"/>
    <n v="2452.9299999999998"/>
    <n v="1"/>
    <n v="2452.9299999999998"/>
  </r>
  <r>
    <n v="109317"/>
    <s v="6 Substation Commissioning"/>
    <n v="30540"/>
    <n v="12170"/>
    <s v="Steve Bath"/>
    <x v="3"/>
    <s v="B"/>
    <s v="2017-02"/>
    <s v="Per Substation"/>
    <n v="2452.9299999999998"/>
    <n v="1"/>
    <n v="2452.9299999999998"/>
  </r>
  <r>
    <n v="110818"/>
    <s v="6 Substation Commissioning"/>
    <n v="30540"/>
    <n v="17912"/>
    <s v="Justin Evans"/>
    <x v="1"/>
    <s v="A"/>
    <s v="2017-02"/>
    <s v="Per Substation"/>
    <n v="2452.9299999999998"/>
    <n v="2"/>
    <n v="4905.8599999999997"/>
  </r>
  <r>
    <n v="112463"/>
    <s v="6 Substation Commissioning"/>
    <n v="30540"/>
    <n v="15117"/>
    <s v="Robert Wilcox"/>
    <x v="1"/>
    <s v="A"/>
    <s v="2017-02"/>
    <s v="Per Substation"/>
    <n v="2452.9299999999998"/>
    <n v="1"/>
    <n v="2452.9299999999998"/>
  </r>
  <r>
    <n v="112016"/>
    <s v="6 Substation Commissioning"/>
    <n v="30540"/>
    <n v="11473"/>
    <s v="Brendan Cox"/>
    <x v="0"/>
    <s v="A"/>
    <s v="2017-02"/>
    <s v="Per Substation"/>
    <n v="2452.9299999999998"/>
    <n v="1"/>
    <n v="2452.9299999999998"/>
  </r>
  <r>
    <n v="109518"/>
    <s v="6 Substation Commissioning"/>
    <n v="30540"/>
    <n v="13065"/>
    <s v="Dean Hopwood"/>
    <x v="3"/>
    <s v="B"/>
    <s v="2017-02"/>
    <s v="Per Substation"/>
    <n v="2452.9299999999998"/>
    <n v="1"/>
    <n v="2452.9299999999998"/>
  </r>
  <r>
    <n v="112803"/>
    <s v="6 Substation Commissioning"/>
    <n v="30540"/>
    <n v="13474"/>
    <s v="Michael Van Bilsen"/>
    <x v="1"/>
    <s v="A"/>
    <s v="2017-02"/>
    <s v="Per Substation"/>
    <n v="2452.9299999999998"/>
    <n v="1"/>
    <n v="2452.9299999999998"/>
  </r>
  <r>
    <n v="112588"/>
    <s v="6 Substation Commissioning"/>
    <n v="30540"/>
    <n v="17912"/>
    <s v="Justin Evans"/>
    <x v="1"/>
    <s v="B"/>
    <s v="2017-02"/>
    <s v="Per Substation"/>
    <n v="2452.9299999999998"/>
    <n v="1"/>
    <n v="2452.9299999999998"/>
  </r>
  <r>
    <n v="112167"/>
    <s v="6 Substation Commissioning"/>
    <n v="30540"/>
    <n v="15329"/>
    <s v="David Nolan"/>
    <x v="1"/>
    <s v="B"/>
    <s v="2017-02"/>
    <s v="Per Substation"/>
    <n v="2452.9299999999998"/>
    <n v="1"/>
    <n v="2452.9299999999998"/>
  </r>
  <r>
    <n v="112166"/>
    <s v="6 Substation Commissioning"/>
    <n v="30540"/>
    <n v="15329"/>
    <s v="David Nolan"/>
    <x v="0"/>
    <s v="B"/>
    <s v="2017-02"/>
    <s v="Per Substation"/>
    <n v="2452.9299999999998"/>
    <n v="1"/>
    <n v="2452.9299999999998"/>
  </r>
  <r>
    <n v="107765"/>
    <s v="6 Substation Commissioning"/>
    <n v="30540"/>
    <n v="13474"/>
    <s v="Michael Van Bilsen"/>
    <x v="1"/>
    <s v="B"/>
    <s v="2017-02"/>
    <s v="Per Substation"/>
    <n v="2452.9299999999998"/>
    <n v="1"/>
    <n v="2452.9299999999998"/>
  </r>
  <r>
    <n v="112382"/>
    <s v="6 Substation Commissioning"/>
    <n v="30540"/>
    <n v="14415"/>
    <s v="Michael Watson"/>
    <x v="0"/>
    <s v="A"/>
    <s v="2017-02"/>
    <s v="Per Substation"/>
    <n v="2452.9299999999998"/>
    <n v="1"/>
    <n v="2452.9299999999998"/>
  </r>
  <r>
    <n v="109111"/>
    <s v="6 Substation Commissioning"/>
    <n v="30540"/>
    <n v="11897"/>
    <s v="Troy Clouten"/>
    <x v="3"/>
    <s v="B"/>
    <s v="2017-02"/>
    <s v="Per Substation"/>
    <n v="2452.9299999999998"/>
    <n v="2"/>
    <n v="4905.8599999999997"/>
  </r>
  <r>
    <n v="112493"/>
    <s v="6 Substation Commissioning"/>
    <n v="30540"/>
    <n v="11531"/>
    <s v="Phillip Crane"/>
    <x v="1"/>
    <s v="B"/>
    <s v="2017-02"/>
    <s v="Per Substation"/>
    <n v="2452.9299999999998"/>
    <n v="1"/>
    <n v="2452.9299999999998"/>
  </r>
  <r>
    <n v="111987"/>
    <s v="6 Substation Commissioning"/>
    <n v="30540"/>
    <n v="10626"/>
    <s v="John W Taylor"/>
    <x v="0"/>
    <s v="A"/>
    <s v="2017-02"/>
    <s v="Per Substation"/>
    <n v="2452.9299999999998"/>
    <n v="1"/>
    <n v="2452.9299999999998"/>
  </r>
  <r>
    <n v="111104"/>
    <s v="6 Substation Commissioning"/>
    <n v="30540"/>
    <n v="10626"/>
    <s v="John W Taylor"/>
    <x v="0"/>
    <s v="A"/>
    <s v="2017-02"/>
    <s v="Per Substation"/>
    <n v="2452.9299999999998"/>
    <n v="1"/>
    <n v="2452.9299999999998"/>
  </r>
  <r>
    <n v="112567"/>
    <s v="6 Substation Commissioning"/>
    <n v="30540"/>
    <n v="13474"/>
    <s v="Michael Van Bilsen"/>
    <x v="1"/>
    <s v="A"/>
    <s v="2017-02"/>
    <s v="Per Substation"/>
    <n v="2452.9299999999998"/>
    <n v="1"/>
    <n v="2452.9299999999998"/>
  </r>
  <r>
    <n v="112659"/>
    <s v="6 Substation Commissioning"/>
    <n v="30540"/>
    <n v="13474"/>
    <s v="Michael Van Bilsen"/>
    <x v="1"/>
    <s v="A"/>
    <s v="2017-02"/>
    <s v="Per Substation"/>
    <n v="2452.9299999999998"/>
    <n v="1"/>
    <n v="2452.9299999999998"/>
  </r>
  <r>
    <n v="110849"/>
    <s v="6 Substation Commissioning"/>
    <n v="30540"/>
    <n v="12170"/>
    <s v="Steve Bath"/>
    <x v="4"/>
    <s v="B"/>
    <s v="2017-02"/>
    <s v="Per Substation"/>
    <n v="2452.9299999999998"/>
    <n v="1"/>
    <n v="2452.9299999999998"/>
  </r>
  <r>
    <n v="111277"/>
    <s v="6 Substation Commissioning"/>
    <n v="30540"/>
    <n v="15117"/>
    <s v="Robert Wilcox"/>
    <x v="1"/>
    <s v="A"/>
    <s v="2017-02"/>
    <s v="Per Substation"/>
    <n v="2452.9299999999998"/>
    <n v="1"/>
    <n v="2452.9299999999998"/>
  </r>
  <r>
    <n v="112056"/>
    <s v="6 Substation Commissioning"/>
    <n v="30540"/>
    <n v="16022"/>
    <s v="Peter Tattersall"/>
    <x v="1"/>
    <s v="B"/>
    <s v="2017-02"/>
    <s v="Per Substation"/>
    <n v="2452.9299999999998"/>
    <n v="2"/>
    <n v="4905.8599999999997"/>
  </r>
  <r>
    <n v="112305"/>
    <s v="6 Substation Commissioning"/>
    <n v="30540"/>
    <n v="12170"/>
    <s v="Steve Bath"/>
    <x v="1"/>
    <s v="B"/>
    <s v="2017-02"/>
    <s v="Per Substation"/>
    <n v="2452.9299999999998"/>
    <n v="1"/>
    <n v="2452.9299999999998"/>
  </r>
  <r>
    <n v="108773"/>
    <s v="6 Substation Commissioning"/>
    <n v="30540"/>
    <n v="12390"/>
    <s v="Michael Walsh"/>
    <x v="3"/>
    <s v="B"/>
    <s v="2017-02"/>
    <s v="Per Substation"/>
    <n v="2452.9299999999998"/>
    <n v="1"/>
    <n v="2452.9299999999998"/>
  </r>
  <r>
    <n v="109896"/>
    <s v="6 Substation Commissioning"/>
    <n v="30540"/>
    <n v="17912"/>
    <s v="Justin Evans"/>
    <x v="1"/>
    <s v="A"/>
    <s v="2017-02"/>
    <s v="Per Substation"/>
    <n v="2452.9299999999998"/>
    <n v="1"/>
    <n v="2452.9299999999998"/>
  </r>
  <r>
    <n v="112753"/>
    <s v="6 Substation Commissioning"/>
    <n v="30540"/>
    <n v="12390"/>
    <s v="Michael Walsh"/>
    <x v="1"/>
    <s v="B"/>
    <s v="2017-02"/>
    <s v="Per Substation"/>
    <n v="2452.9299999999998"/>
    <n v="1"/>
    <n v="2452.9299999999998"/>
  </r>
  <r>
    <n v="112299"/>
    <s v="6 Substation Commissioning"/>
    <n v="30540"/>
    <n v="15117"/>
    <s v="Robert Wilcox"/>
    <x v="1"/>
    <s v="A"/>
    <s v="2017-01"/>
    <s v="Per Substation"/>
    <n v="2452.9299999999998"/>
    <n v="1"/>
    <n v="2452.9299999999998"/>
  </r>
  <r>
    <n v="112625"/>
    <s v="6 Substation Commissioning"/>
    <n v="30540"/>
    <n v="15329"/>
    <s v="David Nolan"/>
    <x v="1"/>
    <s v="B"/>
    <s v="2017-01"/>
    <s v="Per Substation"/>
    <n v="2452.9299999999998"/>
    <n v="1"/>
    <n v="2452.9299999999998"/>
  </r>
  <r>
    <n v="111566"/>
    <s v="6 Substation Commissioning"/>
    <n v="30540"/>
    <n v="15329"/>
    <s v="David Nolan"/>
    <x v="4"/>
    <s v="B"/>
    <s v="2017-01"/>
    <s v="Per Substation"/>
    <n v="2452.9299999999998"/>
    <n v="1"/>
    <n v="2452.9299999999998"/>
  </r>
  <r>
    <n v="110155"/>
    <s v="6 Substation Commissioning"/>
    <n v="30540"/>
    <n v="11529"/>
    <s v="Gray Connelly"/>
    <x v="0"/>
    <s v="B"/>
    <s v="2017-01"/>
    <s v="Per Substation"/>
    <n v="2452.9299999999998"/>
    <n v="1"/>
    <n v="2452.9299999999998"/>
  </r>
  <r>
    <n v="112394"/>
    <s v="6 Substation Commissioning"/>
    <n v="30540"/>
    <n v="15329"/>
    <s v="David Nolan"/>
    <x v="1"/>
    <s v="A"/>
    <s v="2017-01"/>
    <s v="Per Substation"/>
    <n v="2452.9299999999998"/>
    <n v="1"/>
    <n v="2452.9299999999998"/>
  </r>
  <r>
    <n v="112272"/>
    <s v="6 Substation Commissioning"/>
    <n v="30540"/>
    <n v="15329"/>
    <s v="David Nolan"/>
    <x v="0"/>
    <s v="B"/>
    <s v="2017-01"/>
    <s v="Per Substation"/>
    <n v="2452.9299999999998"/>
    <n v="1"/>
    <n v="2452.9299999999998"/>
  </r>
  <r>
    <n v="112002"/>
    <s v="6 Substation Commissioning"/>
    <n v="30540"/>
    <n v="15329"/>
    <s v="David Nolan"/>
    <x v="2"/>
    <s v="B"/>
    <s v="2017-01"/>
    <s v="Per Substation"/>
    <n v="2452.9299999999998"/>
    <n v="1"/>
    <n v="2452.9299999999998"/>
  </r>
  <r>
    <n v="110249"/>
    <s v="6 Substation Commissioning"/>
    <n v="30540"/>
    <n v="11529"/>
    <s v="Gray Connelly"/>
    <x v="0"/>
    <s v="A"/>
    <s v="2017-01"/>
    <s v="Per Substation"/>
    <n v="2452.9299999999998"/>
    <n v="1"/>
    <n v="2452.9299999999998"/>
  </r>
  <r>
    <n v="109666"/>
    <s v="6 Substation Commissioning"/>
    <n v="30540"/>
    <n v="11531"/>
    <s v="Phillip Crane"/>
    <x v="1"/>
    <s v="A"/>
    <s v="2017-01"/>
    <s v="Per Substation"/>
    <n v="2452.9299999999998"/>
    <n v="1"/>
    <n v="2452.9299999999998"/>
  </r>
  <r>
    <n v="107746"/>
    <s v="6 Substation Commissioning"/>
    <n v="30540"/>
    <n v="14415"/>
    <s v="Michael Watson"/>
    <x v="3"/>
    <s v="B"/>
    <s v="2017-01"/>
    <s v="Per Substation"/>
    <n v="2452.9299999999998"/>
    <n v="1"/>
    <n v="2452.9299999999998"/>
  </r>
  <r>
    <n v="111146"/>
    <s v="6 Substation Commissioning"/>
    <n v="30540"/>
    <n v="12390"/>
    <s v="Michael Walsh"/>
    <x v="1"/>
    <s v="B"/>
    <s v="2017-01"/>
    <s v="Per Substation"/>
    <n v="2452.9299999999998"/>
    <n v="1"/>
    <n v="2452.9299999999998"/>
  </r>
  <r>
    <n v="111266"/>
    <s v="6 Substation Commissioning"/>
    <n v="30540"/>
    <n v="12390"/>
    <s v="Michael Walsh"/>
    <x v="0"/>
    <s v="B"/>
    <s v="2017-01"/>
    <s v="Per Substation"/>
    <n v="2452.9299999999998"/>
    <n v="1"/>
    <n v="2452.9299999999998"/>
  </r>
  <r>
    <n v="110134"/>
    <s v="6 Substation Commissioning"/>
    <n v="30540"/>
    <n v="11468"/>
    <s v="William Holm"/>
    <x v="3"/>
    <s v="A"/>
    <s v="2017-01"/>
    <s v="Per Substation"/>
    <n v="2452.9299999999998"/>
    <n v="2"/>
    <n v="4905.8599999999997"/>
  </r>
  <r>
    <n v="111874"/>
    <s v="6 Substation Commissioning"/>
    <n v="30540"/>
    <n v="15117"/>
    <s v="Robert Wilcox"/>
    <x v="1"/>
    <s v="A"/>
    <s v="2017-01"/>
    <s v="Per Substation"/>
    <n v="2452.9299999999998"/>
    <n v="1"/>
    <n v="2452.9299999999998"/>
  </r>
  <r>
    <n v="112225"/>
    <s v="6 Substation Commissioning"/>
    <n v="30540"/>
    <n v="15117"/>
    <s v="Robert Wilcox"/>
    <x v="1"/>
    <s v="B"/>
    <s v="2017-01"/>
    <s v="Per Substation"/>
    <n v="2452.9299999999998"/>
    <n v="1"/>
    <n v="2452.9299999999998"/>
  </r>
  <r>
    <n v="111190"/>
    <s v="6 Substation Commissioning"/>
    <n v="30540"/>
    <n v="11473"/>
    <s v="Brendan Cox"/>
    <x v="1"/>
    <s v="A"/>
    <s v="2017-01"/>
    <s v="Per Substation"/>
    <n v="2452.9299999999998"/>
    <n v="1"/>
    <n v="2452.9299999999998"/>
  </r>
  <r>
    <n v="110993"/>
    <s v="6 Substation Commissioning"/>
    <n v="30540"/>
    <n v="11473"/>
    <s v="Brendan Cox"/>
    <x v="1"/>
    <s v="A"/>
    <s v="2017-01"/>
    <s v="Per Substation"/>
    <n v="2452.9299999999998"/>
    <n v="1"/>
    <n v="2452.9299999999998"/>
  </r>
  <r>
    <n v="109387"/>
    <s v="6 Substation Commissioning"/>
    <n v="30540"/>
    <n v="11473"/>
    <s v="Brendan Cox"/>
    <x v="3"/>
    <s v="A"/>
    <s v="2017-01"/>
    <s v="Per Substation"/>
    <n v="2452.9299999999998"/>
    <n v="1"/>
    <n v="2452.9299999999998"/>
  </r>
  <r>
    <n v="110737"/>
    <s v="6 Substation Commissioning"/>
    <n v="30540"/>
    <n v="11473"/>
    <s v="Brendan Cox"/>
    <x v="0"/>
    <s v="B"/>
    <s v="2017-01"/>
    <s v="Per Substation"/>
    <n v="2452.9299999999998"/>
    <n v="1"/>
    <n v="2452.9299999999998"/>
  </r>
  <r>
    <n v="110342"/>
    <s v="6 Substation Commissioning"/>
    <n v="30540"/>
    <n v="13474"/>
    <s v="Michael Van Bilsen"/>
    <x v="4"/>
    <s v="B"/>
    <s v="2017-01"/>
    <s v="Per Substation"/>
    <n v="2452.9299999999998"/>
    <n v="1"/>
    <n v="2452.9299999999998"/>
  </r>
  <r>
    <n v="112086"/>
    <s v="6 Substation Commissioning"/>
    <n v="30540"/>
    <n v="11473"/>
    <s v="Brendan Cox"/>
    <x v="1"/>
    <s v="A"/>
    <s v="2017-01"/>
    <s v="Per Substation"/>
    <n v="2452.9299999999998"/>
    <n v="1"/>
    <n v="2452.9299999999998"/>
  </r>
  <r>
    <n v="112485"/>
    <s v="6 Substation Commissioning"/>
    <n v="30540"/>
    <n v="15117"/>
    <s v="Robert Wilcox"/>
    <x v="1"/>
    <s v="B"/>
    <s v="2017-01"/>
    <s v="Per Substation"/>
    <n v="2452.9299999999998"/>
    <n v="1"/>
    <n v="2452.9299999999998"/>
  </r>
  <r>
    <n v="111553"/>
    <s v="6 Substation Commissioning"/>
    <n v="30540"/>
    <n v="11608"/>
    <s v="Mark Murray"/>
    <x v="1"/>
    <s v="B"/>
    <s v="2017-01"/>
    <s v="Per Substation"/>
    <n v="2452.9299999999998"/>
    <n v="1"/>
    <n v="2452.9299999999998"/>
  </r>
  <r>
    <n v="112273"/>
    <s v="6 Substation Commissioning"/>
    <n v="30540"/>
    <n v="15329"/>
    <s v="David Nolan"/>
    <x v="1"/>
    <s v="B"/>
    <s v="2017-01"/>
    <s v="Per Substation"/>
    <n v="2452.9299999999998"/>
    <n v="1"/>
    <n v="2452.9299999999998"/>
  </r>
  <r>
    <n v="106710"/>
    <s v="6 Substation Commissioning"/>
    <n v="30540"/>
    <n v="15392"/>
    <s v="Brenton Hartin"/>
    <x v="1"/>
    <s v="A"/>
    <s v="2017-01"/>
    <s v="Per Substation"/>
    <n v="2452.9299999999998"/>
    <n v="1"/>
    <n v="2452.9299999999998"/>
  </r>
  <r>
    <n v="110656"/>
    <s v="6 Substation Commissioning"/>
    <n v="30540"/>
    <n v="11897"/>
    <s v="Troy Clouten"/>
    <x v="1"/>
    <s v="B"/>
    <s v="2017-01"/>
    <s v="Per Substation"/>
    <n v="2452.9299999999998"/>
    <n v="1"/>
    <n v="2452.9299999999998"/>
  </r>
  <r>
    <n v="112330"/>
    <s v="6 Substation Commissioning"/>
    <n v="30540"/>
    <n v="13065"/>
    <s v="Dean Hopwood"/>
    <x v="1"/>
    <s v="A"/>
    <s v="2017-01"/>
    <s v="Per Substation"/>
    <n v="2452.9299999999998"/>
    <n v="1"/>
    <n v="2452.9299999999998"/>
  </r>
  <r>
    <n v="112326"/>
    <s v="6 Substation Commissioning"/>
    <n v="30540"/>
    <n v="17912"/>
    <s v="Justin Evans"/>
    <x v="1"/>
    <s v="A"/>
    <s v="2017-01"/>
    <s v="Per Substation"/>
    <n v="2452.9299999999998"/>
    <n v="1"/>
    <n v="2452.9299999999998"/>
  </r>
  <r>
    <n v="107851"/>
    <s v="6 Substation Commissioning"/>
    <n v="30540"/>
    <n v="11529"/>
    <s v="Gray Connelly"/>
    <x v="3"/>
    <s v="B"/>
    <s v="2017-01"/>
    <s v="Per Substation"/>
    <n v="2452.9299999999998"/>
    <n v="1"/>
    <n v="2452.9299999999998"/>
  </r>
  <r>
    <n v="112234"/>
    <s v="6 Substation Commissioning"/>
    <n v="30540"/>
    <n v="15117"/>
    <s v="Robert Wilcox"/>
    <x v="1"/>
    <s v="B"/>
    <s v="2017-01"/>
    <s v="Per Substation"/>
    <n v="2452.9299999999998"/>
    <n v="1"/>
    <n v="2452.9299999999998"/>
  </r>
  <r>
    <n v="112643"/>
    <s v="6 Substation Commissioning"/>
    <n v="30540"/>
    <n v="11608"/>
    <s v="Mark Murray"/>
    <x v="1"/>
    <s v="A"/>
    <s v="2017-01"/>
    <s v="Per Substation"/>
    <n v="2452.9299999999998"/>
    <n v="1"/>
    <n v="2452.9299999999998"/>
  </r>
  <r>
    <n v="111683"/>
    <s v="6 Substation Commissioning"/>
    <n v="30540"/>
    <n v="11608"/>
    <s v="Mark Murray"/>
    <x v="1"/>
    <s v="B"/>
    <s v="2017-01"/>
    <s v="Per Substation"/>
    <n v="2452.9299999999998"/>
    <n v="1"/>
    <n v="2452.9299999999998"/>
  </r>
  <r>
    <n v="110341"/>
    <s v="6 Substation Commissioning"/>
    <n v="30540"/>
    <n v="13474"/>
    <s v="Michael Van Bilsen"/>
    <x v="4"/>
    <s v="B"/>
    <s v="2016-12"/>
    <s v="Per Substation"/>
    <n v="2452.9299999999998"/>
    <n v="1"/>
    <n v="2452.9299999999998"/>
  </r>
  <r>
    <n v="112223"/>
    <s v="6 Substation Commissioning"/>
    <n v="30540"/>
    <n v="12390"/>
    <s v="Michael Walsh"/>
    <x v="1"/>
    <s v="B"/>
    <s v="2016-12"/>
    <s v="Per Substation"/>
    <n v="2452.9299999999998"/>
    <n v="1"/>
    <n v="2452.9299999999998"/>
  </r>
  <r>
    <n v="112497"/>
    <s v="6 Substation Commissioning"/>
    <n v="30540"/>
    <n v="16043"/>
    <s v="Tim Shute"/>
    <x v="1"/>
    <s v="B"/>
    <s v="2016-12"/>
    <s v="Per Substation"/>
    <n v="2452.9299999999998"/>
    <n v="1"/>
    <n v="2452.9299999999998"/>
  </r>
  <r>
    <n v="112316"/>
    <s v="6 Substation Commissioning"/>
    <n v="30540"/>
    <n v="15392"/>
    <s v="Brenton Hartin"/>
    <x v="1"/>
    <s v="A"/>
    <s v="2016-12"/>
    <s v="Per Substation"/>
    <n v="2452.9299999999998"/>
    <n v="1"/>
    <n v="2452.9299999999998"/>
  </r>
  <r>
    <n v="109672"/>
    <s v="6 Substation Commissioning"/>
    <n v="30540"/>
    <n v="16043"/>
    <s v="Tim Shute"/>
    <x v="3"/>
    <s v="A"/>
    <s v="2016-12"/>
    <s v="Per Substation"/>
    <n v="2452.9299999999998"/>
    <n v="1"/>
    <n v="2452.9299999999998"/>
  </r>
  <r>
    <n v="108882"/>
    <s v="6 Substation Commissioning"/>
    <n v="30540"/>
    <n v="14415"/>
    <s v="Michael Watson"/>
    <x v="4"/>
    <s v="B"/>
    <s v="2016-12"/>
    <s v="Per Substation"/>
    <n v="2452.9299999999998"/>
    <n v="1"/>
    <n v="2452.9299999999998"/>
  </r>
  <r>
    <n v="112249"/>
    <s v="6 Substation Commissioning"/>
    <n v="30540"/>
    <n v="11608"/>
    <s v="Mark Murray"/>
    <x v="1"/>
    <s v="B"/>
    <s v="2016-12"/>
    <s v="Per Substation"/>
    <n v="2452.9299999999998"/>
    <n v="1"/>
    <n v="2452.9299999999998"/>
  </r>
  <r>
    <n v="112078"/>
    <s v="6 Substation Commissioning"/>
    <n v="30540"/>
    <n v="11608"/>
    <s v="Mark Murray"/>
    <x v="1"/>
    <s v="B"/>
    <s v="2016-12"/>
    <s v="Per Substation"/>
    <n v="2452.9299999999998"/>
    <n v="1"/>
    <n v="2452.9299999999998"/>
  </r>
  <r>
    <n v="112367"/>
    <s v="6 Substation Commissioning"/>
    <n v="30540"/>
    <n v="16022"/>
    <s v="Peter Tattersall"/>
    <x v="1"/>
    <s v="A"/>
    <s v="2016-12"/>
    <s v="Per Substation"/>
    <n v="2452.9299999999998"/>
    <n v="1"/>
    <n v="2452.9299999999998"/>
  </r>
  <r>
    <n v="112004"/>
    <s v="6 Substation Commissioning"/>
    <n v="30540"/>
    <n v="16022"/>
    <s v="Peter Tattersall"/>
    <x v="1"/>
    <s v="A"/>
    <s v="2016-12"/>
    <s v="Per Substation"/>
    <n v="2452.9299999999998"/>
    <n v="1"/>
    <n v="2452.9299999999998"/>
  </r>
  <r>
    <n v="35270"/>
    <s v="6 Substation Commissioning"/>
    <n v="30540"/>
    <n v="14415"/>
    <s v="Michael Watson"/>
    <x v="3"/>
    <s v="A"/>
    <s v="2016-12"/>
    <s v="Per Substation"/>
    <n v="2452.9299999999998"/>
    <n v="1"/>
    <n v="2452.9299999999998"/>
  </r>
  <r>
    <n v="112614"/>
    <s v="6 Substation Commissioning"/>
    <n v="30540"/>
    <n v="15329"/>
    <s v="David Nolan"/>
    <x v="1"/>
    <s v="B"/>
    <s v="2016-12"/>
    <s v="Per Substation"/>
    <n v="2452.9299999999998"/>
    <n v="1"/>
    <n v="2452.9299999999998"/>
  </r>
  <r>
    <n v="110436"/>
    <s v="6 Substation Commissioning"/>
    <n v="30540"/>
    <n v="13474"/>
    <s v="Michael Van Bilsen"/>
    <x v="0"/>
    <s v="A"/>
    <s v="2016-12"/>
    <s v="Per Substation"/>
    <n v="2452.9299999999998"/>
    <n v="1"/>
    <n v="2452.9299999999998"/>
  </r>
  <r>
    <n v="109268"/>
    <s v="6 Substation Commissioning"/>
    <n v="30540"/>
    <n v="11468"/>
    <s v="William Holm"/>
    <x v="3"/>
    <s v="A"/>
    <s v="2016-12"/>
    <s v="Per Substation"/>
    <n v="2452.9299999999998"/>
    <n v="1"/>
    <n v="2452.9299999999998"/>
  </r>
  <r>
    <n v="112389"/>
    <s v="6 Substation Commissioning"/>
    <n v="30540"/>
    <n v="12170"/>
    <s v="Steve Bath"/>
    <x v="1"/>
    <s v="B"/>
    <s v="2016-12"/>
    <s v="Per Substation"/>
    <n v="2452.9299999999998"/>
    <n v="1"/>
    <n v="2452.9299999999998"/>
  </r>
  <r>
    <n v="111258"/>
    <s v="6 Substation Commissioning"/>
    <n v="30540"/>
    <n v="11473"/>
    <s v="Brendan Cox"/>
    <x v="0"/>
    <s v="A"/>
    <s v="2016-12"/>
    <s v="Per Substation"/>
    <n v="2452.9299999999998"/>
    <n v="1"/>
    <n v="2452.9299999999998"/>
  </r>
  <r>
    <n v="104391"/>
    <s v="6 Substation Commissioning"/>
    <n v="30540"/>
    <n v="11531"/>
    <s v="Phillip Crane"/>
    <x v="1"/>
    <s v="A"/>
    <s v="2016-12"/>
    <s v="Per Substation"/>
    <n v="2452.9299999999998"/>
    <n v="1"/>
    <n v="2452.9299999999998"/>
  </r>
  <r>
    <n v="111471"/>
    <s v="6 Substation Commissioning"/>
    <n v="30540"/>
    <n v="11473"/>
    <s v="Brendan Cox"/>
    <x v="1"/>
    <s v="A"/>
    <s v="2016-12"/>
    <s v="Per Substation"/>
    <n v="2452.9299999999998"/>
    <n v="1"/>
    <n v="2452.9299999999998"/>
  </r>
  <r>
    <n v="110506"/>
    <s v="6 Substation Commissioning"/>
    <n v="30540"/>
    <n v="11897"/>
    <s v="Troy Clouten"/>
    <x v="3"/>
    <s v="B"/>
    <s v="2016-12"/>
    <s v="Per Substation"/>
    <n v="2452.9299999999998"/>
    <n v="1"/>
    <n v="2452.9299999999998"/>
  </r>
  <r>
    <n v="108524"/>
    <s v="6 Substation Commissioning"/>
    <n v="30540"/>
    <n v="11529"/>
    <s v="Gray Connelly"/>
    <x v="0"/>
    <s v="A"/>
    <s v="2016-12"/>
    <s v="Per Substation"/>
    <n v="2452.9299999999998"/>
    <n v="1"/>
    <n v="2452.9299999999998"/>
  </r>
  <r>
    <n v="111596"/>
    <s v="6 Substation Commissioning"/>
    <n v="30540"/>
    <n v="12390"/>
    <s v="Michael Walsh"/>
    <x v="0"/>
    <s v="A"/>
    <s v="2016-12"/>
    <s v="Per Substation"/>
    <n v="2452.9299999999998"/>
    <n v="1"/>
    <n v="2452.9299999999998"/>
  </r>
  <r>
    <n v="110030"/>
    <s v="6 Substation Commissioning"/>
    <n v="30540"/>
    <n v="12170"/>
    <s v="Steve Bath"/>
    <x v="4"/>
    <s v="B"/>
    <s v="2016-12"/>
    <s v="Per Substation"/>
    <n v="2452.9299999999998"/>
    <n v="1"/>
    <n v="2452.9299999999998"/>
  </r>
  <r>
    <n v="110808"/>
    <s v="6 Substation Commissioning"/>
    <n v="30540"/>
    <n v="12390"/>
    <s v="Michael Walsh"/>
    <x v="0"/>
    <s v="A"/>
    <s v="2016-12"/>
    <s v="Per Substation"/>
    <n v="2452.9299999999998"/>
    <n v="1"/>
    <n v="2452.9299999999998"/>
  </r>
  <r>
    <n v="110078"/>
    <s v="6 Substation Commissioning"/>
    <n v="30540"/>
    <n v="13474"/>
    <s v="Michael Van Bilsen"/>
    <x v="0"/>
    <s v="B"/>
    <s v="2016-12"/>
    <s v="Per Substation"/>
    <n v="2452.9299999999998"/>
    <n v="1"/>
    <n v="2452.9299999999998"/>
  </r>
  <r>
    <n v="111205"/>
    <s v="6 Substation Commissioning"/>
    <n v="30540"/>
    <n v="15117"/>
    <s v="Robert Wilcox"/>
    <x v="1"/>
    <s v="A"/>
    <s v="2016-12"/>
    <s v="Per Substation"/>
    <n v="2452.9299999999998"/>
    <n v="1"/>
    <n v="2452.9299999999998"/>
  </r>
  <r>
    <n v="111689"/>
    <s v="6 Substation Commissioning"/>
    <n v="30540"/>
    <n v="12390"/>
    <s v="Michael Walsh"/>
    <x v="1"/>
    <s v="B"/>
    <s v="2016-12"/>
    <s v="Per Substation"/>
    <n v="2452.9299999999998"/>
    <n v="1"/>
    <n v="2452.9299999999998"/>
  </r>
  <r>
    <n v="112246"/>
    <s v="6 Substation Commissioning"/>
    <n v="30540"/>
    <n v="14415"/>
    <s v="Michael Watson"/>
    <x v="0"/>
    <s v="A"/>
    <s v="2016-12"/>
    <s v="Per Substation"/>
    <n v="2452.9299999999998"/>
    <n v="1"/>
    <n v="2452.9299999999998"/>
  </r>
  <r>
    <n v="111968"/>
    <s v="6 Substation Commissioning"/>
    <n v="30540"/>
    <n v="17912"/>
    <s v="Justin Evans"/>
    <x v="4"/>
    <s v="B"/>
    <s v="2016-12"/>
    <s v="Per Substation"/>
    <n v="2452.9299999999998"/>
    <n v="1"/>
    <n v="2452.9299999999998"/>
  </r>
  <r>
    <n v="112584"/>
    <s v="6 Substation Commissioning"/>
    <n v="30540"/>
    <n v="17912"/>
    <s v="Justin Evans"/>
    <x v="0"/>
    <s v="B"/>
    <s v="2016-12"/>
    <s v="Per Substation"/>
    <n v="2452.9299999999998"/>
    <n v="1"/>
    <n v="2452.9299999999998"/>
  </r>
  <r>
    <n v="110952"/>
    <s v="6 Substation Commissioning"/>
    <n v="30540"/>
    <n v="11473"/>
    <s v="Brendan Cox"/>
    <x v="0"/>
    <s v="A"/>
    <s v="2016-12"/>
    <s v="Per Substation"/>
    <n v="2452.9299999999998"/>
    <n v="1"/>
    <n v="2452.9299999999998"/>
  </r>
  <r>
    <n v="111655"/>
    <s v="6 Substation Commissioning"/>
    <n v="30540"/>
    <n v="11529"/>
    <s v="Gray Connelly"/>
    <x v="1"/>
    <s v="A"/>
    <s v="2016-12"/>
    <s v="Per Substation"/>
    <n v="2452.9299999999998"/>
    <n v="1"/>
    <n v="2452.9299999999998"/>
  </r>
  <r>
    <n v="110050"/>
    <s v="6 Substation Commissioning"/>
    <n v="30540"/>
    <n v="11529"/>
    <s v="Gray Connelly"/>
    <x v="3"/>
    <s v="B"/>
    <s v="2017-01"/>
    <s v="Per Substation"/>
    <n v="2452.9299999999998"/>
    <n v="2"/>
    <n v="4905.8599999999997"/>
  </r>
  <r>
    <n v="112248"/>
    <s v="6 Substation Commissioning"/>
    <n v="30540"/>
    <n v="13474"/>
    <s v="Michael Van Bilsen"/>
    <x v="1"/>
    <s v="B"/>
    <s v="2016-12"/>
    <s v="Per Substation"/>
    <n v="2452.9299999999998"/>
    <n v="1"/>
    <n v="2452.9299999999998"/>
  </r>
  <r>
    <n v="112094"/>
    <s v="6 Substation Commissioning"/>
    <n v="30540"/>
    <n v="13474"/>
    <s v="Michael Van Bilsen"/>
    <x v="1"/>
    <s v="A"/>
    <s v="2016-12"/>
    <s v="Per Substation"/>
    <n v="2452.9299999999998"/>
    <n v="1"/>
    <n v="2452.9299999999998"/>
  </r>
  <r>
    <n v="112195"/>
    <s v="6 Substation Commissioning"/>
    <n v="30540"/>
    <n v="15329"/>
    <s v="David Nolan"/>
    <x v="1"/>
    <s v="B"/>
    <s v="2016-12"/>
    <s v="Per Substation"/>
    <n v="2452.9299999999998"/>
    <n v="1"/>
    <n v="2452.9299999999998"/>
  </r>
  <r>
    <n v="111044"/>
    <s v="6 Substation Commissioning"/>
    <n v="30540"/>
    <n v="16043"/>
    <s v="Tim Shute"/>
    <x v="2"/>
    <s v="B"/>
    <s v="2017-01"/>
    <s v="Per Substation"/>
    <n v="2452.9299999999998"/>
    <n v="1"/>
    <n v="2452.9299999999998"/>
  </r>
  <r>
    <n v="112388"/>
    <s v="6 Substation Commissioning"/>
    <n v="30540"/>
    <n v="15329"/>
    <s v="David Nolan"/>
    <x v="1"/>
    <s v="B"/>
    <s v="2016-12"/>
    <s v="Per Substation"/>
    <n v="2452.9299999999998"/>
    <n v="1"/>
    <n v="2452.9299999999998"/>
  </r>
  <r>
    <n v="112563"/>
    <s v="6 Substation Commissioning"/>
    <n v="30540"/>
    <n v="17912"/>
    <s v="Justin Evans"/>
    <x v="1"/>
    <s v="B"/>
    <s v="2016-12"/>
    <s v="Per Substation"/>
    <n v="2452.9299999999998"/>
    <n v="1"/>
    <n v="2452.9299999999998"/>
  </r>
  <r>
    <n v="110901"/>
    <s v="6 Substation Commissioning"/>
    <n v="30540"/>
    <n v="17912"/>
    <s v="Justin Evans"/>
    <x v="1"/>
    <s v="A"/>
    <s v="2016-12"/>
    <s v="Per Substation"/>
    <n v="2452.9299999999998"/>
    <n v="1"/>
    <n v="2452.9299999999998"/>
  </r>
  <r>
    <n v="111803"/>
    <s v="6 Substation Commissioning"/>
    <n v="30540"/>
    <n v="10996"/>
    <s v="Tony Dean"/>
    <x v="1"/>
    <s v="A"/>
    <s v="2016-12"/>
    <s v="Per Substation"/>
    <n v="2452.9299999999998"/>
    <n v="1"/>
    <n v="2452.9299999999998"/>
  </r>
  <r>
    <n v="112335"/>
    <s v="6 Substation Commissioning"/>
    <n v="30540"/>
    <n v="14415"/>
    <s v="Michael Watson"/>
    <x v="1"/>
    <s v="A"/>
    <s v="2016-12"/>
    <s v="Per Substation"/>
    <n v="2452.9299999999998"/>
    <n v="1"/>
    <n v="2452.9299999999998"/>
  </r>
  <r>
    <n v="109337"/>
    <s v="6 Substation Commissioning"/>
    <n v="30540"/>
    <n v="11608"/>
    <s v="Mark Murray"/>
    <x v="3"/>
    <s v="B"/>
    <s v="2016-12"/>
    <s v="Per Substation"/>
    <n v="2452.9299999999998"/>
    <n v="1"/>
    <n v="2452.9299999999998"/>
  </r>
  <r>
    <n v="112083"/>
    <s v="6 Substation Commissioning"/>
    <n v="30540"/>
    <n v="17912"/>
    <s v="Justin Evans"/>
    <x v="1"/>
    <s v="A"/>
    <s v="2016-12"/>
    <s v="Per Substation"/>
    <n v="2452.9299999999998"/>
    <n v="1"/>
    <n v="2452.9299999999998"/>
  </r>
  <r>
    <n v="111168"/>
    <s v="6 Substation Commissioning"/>
    <n v="30540"/>
    <n v="10996"/>
    <s v="Tony Dean"/>
    <x v="1"/>
    <s v="A"/>
    <s v="2016-12"/>
    <s v="Per Substation"/>
    <n v="2452.9299999999998"/>
    <n v="2"/>
    <n v="4905.8599999999997"/>
  </r>
  <r>
    <n v="111569"/>
    <s v="6 Substation Commissioning"/>
    <n v="30540"/>
    <n v="10626"/>
    <s v="John W Taylor"/>
    <x v="1"/>
    <s v="B"/>
    <s v="2016-12"/>
    <s v="Per Substation"/>
    <n v="2452.9299999999998"/>
    <n v="1"/>
    <n v="2452.9299999999998"/>
  </r>
  <r>
    <n v="108317"/>
    <s v="6 Substation Commissioning"/>
    <n v="30540"/>
    <n v="11473"/>
    <s v="Brendan Cox"/>
    <x v="0"/>
    <s v="A"/>
    <s v="2016-12"/>
    <s v="Per Substation"/>
    <n v="2452.9299999999998"/>
    <n v="1"/>
    <n v="2452.9299999999998"/>
  </r>
  <r>
    <n v="112529"/>
    <s v="6 Substation Commissioning"/>
    <n v="30540"/>
    <n v="10996"/>
    <s v="Tony Dean"/>
    <x v="1"/>
    <s v="B"/>
    <s v="2016-12"/>
    <s v="Per Substation"/>
    <n v="2452.9299999999998"/>
    <n v="1"/>
    <n v="2452.9299999999998"/>
  </r>
  <r>
    <n v="107255"/>
    <s v="6 Substation Commissioning"/>
    <n v="30540"/>
    <n v="15117"/>
    <s v="Robert Wilcox"/>
    <x v="3"/>
    <s v="A"/>
    <s v="2016-12"/>
    <s v="Per Substation"/>
    <n v="2452.9299999999998"/>
    <n v="1"/>
    <n v="2452.9299999999998"/>
  </r>
  <r>
    <n v="110339"/>
    <s v="6 Substation Commissioning"/>
    <n v="30540"/>
    <n v="13065"/>
    <s v="Dean Hopwood"/>
    <x v="0"/>
    <s v="A"/>
    <s v="2016-12"/>
    <s v="Per Substation"/>
    <n v="2452.9299999999998"/>
    <n v="1"/>
    <n v="2452.9299999999998"/>
  </r>
  <r>
    <n v="109078"/>
    <s v="6 Substation Commissioning"/>
    <n v="30540"/>
    <n v="13474"/>
    <s v="Michael Van Bilsen"/>
    <x v="1"/>
    <s v="A"/>
    <s v="2016-12"/>
    <s v="Per Substation"/>
    <n v="2452.9299999999998"/>
    <n v="1"/>
    <n v="2452.9299999999998"/>
  </r>
  <r>
    <n v="109840"/>
    <s v="6 Substation Commissioning"/>
    <n v="30540"/>
    <n v="13065"/>
    <s v="Dean Hopwood"/>
    <x v="1"/>
    <s v="B"/>
    <s v="2016-12"/>
    <s v="Per Substation"/>
    <n v="2452.9299999999998"/>
    <n v="2"/>
    <n v="4905.8599999999997"/>
  </r>
  <r>
    <n v="110367"/>
    <s v="6 Substation Commissioning"/>
    <n v="30540"/>
    <n v="17912"/>
    <s v="Justin Evans"/>
    <x v="1"/>
    <s v="B"/>
    <s v="2016-12"/>
    <s v="Per Substation"/>
    <n v="2452.9299999999998"/>
    <n v="3"/>
    <n v="7358.79"/>
  </r>
  <r>
    <n v="111903"/>
    <s v="6 Substation Commissioning"/>
    <n v="30540"/>
    <n v="11897"/>
    <s v="Troy Clouten"/>
    <x v="0"/>
    <s v="B"/>
    <s v="2016-12"/>
    <s v="Per Substation"/>
    <n v="2452.9299999999998"/>
    <n v="1"/>
    <n v="2452.9299999999998"/>
  </r>
  <r>
    <n v="107826"/>
    <s v="6 Substation Commissioning"/>
    <n v="30540"/>
    <n v="10996"/>
    <s v="Tony Dean"/>
    <x v="0"/>
    <s v="A"/>
    <s v="2016-12"/>
    <s v="Per Substation"/>
    <n v="2452.9299999999998"/>
    <n v="2"/>
    <n v="4905.8599999999997"/>
  </r>
  <r>
    <n v="110055"/>
    <s v="6 Substation Commissioning"/>
    <n v="30540"/>
    <n v="11529"/>
    <s v="Gray Connelly"/>
    <x v="0"/>
    <s v="B"/>
    <s v="2016-12"/>
    <s v="Per Substation"/>
    <n v="2452.9299999999998"/>
    <n v="1"/>
    <n v="2452.9299999999998"/>
  </r>
  <r>
    <n v="109814"/>
    <s v="6 Substation Commissioning"/>
    <n v="30540"/>
    <n v="14415"/>
    <s v="Michael Watson"/>
    <x v="1"/>
    <s v="A"/>
    <s v="2016-12"/>
    <s v="Per Substation"/>
    <n v="2452.9299999999998"/>
    <n v="1"/>
    <n v="2452.9299999999998"/>
  </r>
  <r>
    <n v="111390"/>
    <s v="6 Substation Commissioning"/>
    <n v="30540"/>
    <n v="15117"/>
    <s v="Robert Wilcox"/>
    <x v="1"/>
    <s v="B"/>
    <s v="2016-12"/>
    <s v="Per Substation"/>
    <n v="2452.9299999999998"/>
    <n v="1"/>
    <n v="2452.9299999999998"/>
  </r>
  <r>
    <n v="109514"/>
    <s v="6 Substation Commissioning"/>
    <n v="30540"/>
    <n v="11529"/>
    <s v="Gray Connelly"/>
    <x v="3"/>
    <s v="B"/>
    <s v="2016-12"/>
    <s v="Per Substation"/>
    <n v="2452.9299999999998"/>
    <n v="1"/>
    <n v="2452.9299999999998"/>
  </r>
  <r>
    <n v="112408"/>
    <s v="6 Substation Commissioning"/>
    <n v="30540"/>
    <n v="15329"/>
    <s v="David Nolan"/>
    <x v="1"/>
    <s v="B"/>
    <s v="2016-12"/>
    <s v="Per Substation"/>
    <n v="2452.9299999999998"/>
    <n v="1"/>
    <n v="2452.9299999999998"/>
  </r>
  <r>
    <n v="112420"/>
    <s v="6 Substation Commissioning"/>
    <n v="30540"/>
    <n v="15329"/>
    <s v="David Nolan"/>
    <x v="1"/>
    <s v="B"/>
    <s v="2016-12"/>
    <s v="Per Substation"/>
    <n v="2452.9299999999998"/>
    <n v="1"/>
    <n v="2452.9299999999998"/>
  </r>
  <r>
    <n v="112392"/>
    <s v="6 Substation Commissioning"/>
    <n v="30540"/>
    <n v="15329"/>
    <s v="David Nolan"/>
    <x v="1"/>
    <s v="B"/>
    <s v="2016-12"/>
    <s v="Per Substation"/>
    <n v="2452.9299999999998"/>
    <n v="1"/>
    <n v="2452.9299999999998"/>
  </r>
  <r>
    <n v="112356"/>
    <s v="6 Substation Commissioning"/>
    <n v="30540"/>
    <n v="15329"/>
    <s v="David Nolan"/>
    <x v="1"/>
    <s v="B"/>
    <s v="2016-12"/>
    <s v="Per Substation"/>
    <n v="2452.9299999999998"/>
    <n v="1"/>
    <n v="2452.9299999999998"/>
  </r>
  <r>
    <n v="111712"/>
    <s v="6 Substation Commissioning"/>
    <n v="30540"/>
    <n v="15117"/>
    <s v="Robert Wilcox"/>
    <x v="1"/>
    <s v="B"/>
    <s v="2016-12"/>
    <s v="Per Substation"/>
    <n v="2452.9299999999998"/>
    <n v="1"/>
    <n v="2452.9299999999998"/>
  </r>
  <r>
    <n v="112282"/>
    <s v="6 Substation Commissioning"/>
    <n v="30540"/>
    <n v="15117"/>
    <s v="Robert Wilcox"/>
    <x v="1"/>
    <s v="B"/>
    <s v="2016-12"/>
    <s v="Per Substation"/>
    <n v="2452.9299999999998"/>
    <n v="1"/>
    <n v="2452.9299999999998"/>
  </r>
  <r>
    <n v="109857"/>
    <s v="6 Substation Commissioning"/>
    <n v="30540"/>
    <n v="11608"/>
    <s v="Mark Murray"/>
    <x v="0"/>
    <s v="A"/>
    <s v="2016-12"/>
    <s v="Per Substation"/>
    <n v="2452.9299999999998"/>
    <n v="1"/>
    <n v="2452.9299999999998"/>
  </r>
  <r>
    <n v="112217"/>
    <s v="6 Substation Commissioning"/>
    <n v="30540"/>
    <n v="11608"/>
    <s v="Mark Murray"/>
    <x v="1"/>
    <s v="B"/>
    <s v="2016-12"/>
    <s v="Per Substation"/>
    <n v="2452.9299999999998"/>
    <n v="1"/>
    <n v="2452.9299999999998"/>
  </r>
  <r>
    <n v="111836"/>
    <s v="6 Substation Commissioning"/>
    <n v="30540"/>
    <n v="11608"/>
    <s v="Mark Murray"/>
    <x v="1"/>
    <s v="A"/>
    <s v="2016-12"/>
    <s v="Per Substation"/>
    <n v="2452.9299999999998"/>
    <n v="1"/>
    <n v="2452.9299999999998"/>
  </r>
  <r>
    <n v="112084"/>
    <s v="6 Substation Commissioning"/>
    <n v="30540"/>
    <n v="11897"/>
    <s v="Troy Clouten"/>
    <x v="0"/>
    <s v="A"/>
    <s v="2016-12"/>
    <s v="Per Substation"/>
    <n v="2452.9299999999998"/>
    <n v="1"/>
    <n v="2452.9299999999998"/>
  </r>
  <r>
    <n v="109932"/>
    <s v="6 Substation Commissioning"/>
    <n v="30540"/>
    <n v="11897"/>
    <s v="Troy Clouten"/>
    <x v="3"/>
    <s v="B"/>
    <s v="2016-12"/>
    <s v="Per Substation"/>
    <n v="2452.9299999999998"/>
    <n v="1"/>
    <n v="2452.9299999999998"/>
  </r>
  <r>
    <n v="112031"/>
    <s v="6 Substation Commissioning"/>
    <n v="30540"/>
    <n v="17912"/>
    <s v="Justin Evans"/>
    <x v="1"/>
    <s v="A"/>
    <s v="2016-12"/>
    <s v="Per Substation"/>
    <n v="2452.9299999999998"/>
    <n v="1"/>
    <n v="2452.9299999999998"/>
  </r>
  <r>
    <n v="111477"/>
    <s v="6 Substation Commissioning"/>
    <n v="30540"/>
    <n v="17912"/>
    <s v="Justin Evans"/>
    <x v="1"/>
    <s v="A"/>
    <s v="2016-12"/>
    <s v="Per Substation"/>
    <n v="2452.9299999999998"/>
    <n v="1"/>
    <n v="2452.9299999999998"/>
  </r>
  <r>
    <n v="111543"/>
    <s v="6 Substation Commissioning"/>
    <n v="30540"/>
    <n v="16043"/>
    <s v="Tim Shute"/>
    <x v="3"/>
    <s v="B"/>
    <s v="2016-12"/>
    <s v="Per Substation"/>
    <n v="2452.9299999999998"/>
    <n v="1"/>
    <n v="2452.9299999999998"/>
  </r>
  <r>
    <n v="111220"/>
    <s v="6 Substation Commissioning"/>
    <n v="30540"/>
    <n v="17912"/>
    <s v="Justin Evans"/>
    <x v="1"/>
    <s v="A"/>
    <s v="2016-12"/>
    <s v="Per Substation"/>
    <n v="2452.9299999999998"/>
    <n v="1"/>
    <n v="2452.9299999999998"/>
  </r>
  <r>
    <n v="111672"/>
    <s v="6 Substation Commissioning"/>
    <n v="30540"/>
    <n v="15117"/>
    <s v="Robert Wilcox"/>
    <x v="4"/>
    <s v="A"/>
    <s v="2016-12"/>
    <s v="Per Substation"/>
    <n v="2452.9299999999998"/>
    <n v="1"/>
    <n v="2452.9299999999998"/>
  </r>
  <r>
    <n v="111970"/>
    <s v="6 Substation Commissioning"/>
    <n v="30540"/>
    <n v="15117"/>
    <s v="Robert Wilcox"/>
    <x v="1"/>
    <s v="A"/>
    <s v="2016-12"/>
    <s v="Per Substation"/>
    <n v="2452.9299999999998"/>
    <n v="1"/>
    <n v="2452.9299999999998"/>
  </r>
  <r>
    <n v="111622"/>
    <s v="6 Substation Commissioning"/>
    <n v="30540"/>
    <n v="15117"/>
    <s v="Robert Wilcox"/>
    <x v="1"/>
    <s v="B"/>
    <s v="2016-12"/>
    <s v="Per Substation"/>
    <n v="2452.9299999999998"/>
    <n v="1"/>
    <n v="2452.9299999999998"/>
  </r>
  <r>
    <n v="110519"/>
    <s v="6 Substation Commissioning"/>
    <n v="30540"/>
    <n v="15117"/>
    <s v="Robert Wilcox"/>
    <x v="1"/>
    <s v="B"/>
    <s v="2016-12"/>
    <s v="Per Substation"/>
    <n v="2452.9299999999998"/>
    <n v="1"/>
    <n v="2452.9299999999998"/>
  </r>
  <r>
    <n v="110439"/>
    <s v="6 Substation Commissioning"/>
    <n v="30540"/>
    <n v="11529"/>
    <s v="Gray Connelly"/>
    <x v="3"/>
    <s v="B"/>
    <s v="2016-12"/>
    <s v="Per Substation"/>
    <n v="2452.9299999999998"/>
    <n v="1"/>
    <n v="2452.9299999999998"/>
  </r>
  <r>
    <n v="112340"/>
    <s v="6 Substation Commissioning"/>
    <n v="30540"/>
    <n v="10626"/>
    <s v="John W Taylor"/>
    <x v="0"/>
    <s v="A"/>
    <s v="2016-12"/>
    <s v="Per Substation"/>
    <n v="2452.9299999999998"/>
    <n v="1"/>
    <n v="2452.9299999999998"/>
  </r>
  <r>
    <n v="111896"/>
    <s v="6 Substation Commissioning"/>
    <n v="30540"/>
    <n v="16043"/>
    <s v="Tim Shute"/>
    <x v="1"/>
    <s v="B"/>
    <s v="2016-12"/>
    <s v="Per Substation"/>
    <n v="2452.9299999999998"/>
    <n v="1"/>
    <n v="2452.9299999999998"/>
  </r>
  <r>
    <n v="111333"/>
    <s v="6 Substation Commissioning"/>
    <n v="30540"/>
    <n v="11473"/>
    <s v="Brendan Cox"/>
    <x v="0"/>
    <s v="A"/>
    <s v="2016-12"/>
    <s v="Per Substation"/>
    <n v="2452.9299999999998"/>
    <n v="1"/>
    <n v="2452.9299999999998"/>
  </r>
  <r>
    <n v="112071"/>
    <s v="6 Substation Commissioning"/>
    <n v="30540"/>
    <n v="11531"/>
    <s v="Phillip Crane"/>
    <x v="0"/>
    <s v="A"/>
    <s v="2016-12"/>
    <s v="Per Substation"/>
    <n v="2452.9299999999998"/>
    <n v="1"/>
    <n v="2452.9299999999998"/>
  </r>
  <r>
    <n v="111496"/>
    <s v="6 Substation Commissioning"/>
    <n v="30540"/>
    <n v="17912"/>
    <s v="Justin Evans"/>
    <x v="0"/>
    <s v="A"/>
    <s v="2016-12"/>
    <s v="Per Substation"/>
    <n v="2452.9299999999998"/>
    <n v="1"/>
    <n v="2452.9299999999998"/>
  </r>
  <r>
    <n v="111357"/>
    <s v="6 Substation Commissioning"/>
    <n v="30540"/>
    <n v="17912"/>
    <s v="Justin Evans"/>
    <x v="1"/>
    <s v="A"/>
    <s v="2016-12"/>
    <s v="Per Substation"/>
    <n v="2452.9299999999998"/>
    <n v="1"/>
    <n v="2452.9299999999998"/>
  </r>
  <r>
    <n v="111967"/>
    <s v="6 Substation Commissioning"/>
    <n v="30540"/>
    <n v="11608"/>
    <s v="Mark Murray"/>
    <x v="0"/>
    <s v="B"/>
    <s v="2016-12"/>
    <s v="Per Substation"/>
    <n v="2452.9299999999998"/>
    <n v="1"/>
    <n v="2452.9299999999998"/>
  </r>
  <r>
    <n v="110650"/>
    <s v="6 Substation Commissioning"/>
    <n v="30540"/>
    <n v="12390"/>
    <s v="Michael Walsh"/>
    <x v="1"/>
    <s v="B"/>
    <s v="2016-12"/>
    <s v="Per Substation"/>
    <n v="2452.9299999999998"/>
    <n v="1"/>
    <n v="2452.9299999999998"/>
  </r>
  <r>
    <n v="110693"/>
    <s v="6 Substation Commissioning"/>
    <n v="30540"/>
    <n v="11473"/>
    <s v="Brendan Cox"/>
    <x v="1"/>
    <s v="B"/>
    <s v="2016-12"/>
    <s v="Per Substation"/>
    <n v="2452.9299999999998"/>
    <n v="2"/>
    <n v="4905.8599999999997"/>
  </r>
  <r>
    <n v="112570"/>
    <s v="6 Substation Commissioning"/>
    <n v="30540"/>
    <n v="16022"/>
    <s v="Peter Tattersall"/>
    <x v="1"/>
    <s v="B"/>
    <s v="2016-12"/>
    <s v="Per Substation"/>
    <n v="2452.9299999999998"/>
    <n v="1"/>
    <n v="2452.9299999999998"/>
  </r>
  <r>
    <n v="110980"/>
    <s v="6 Substation Commissioning"/>
    <n v="30540"/>
    <n v="15392"/>
    <s v="Brenton Hartin"/>
    <x v="1"/>
    <s v="B"/>
    <s v="2016-12"/>
    <s v="Per Substation"/>
    <n v="2452.9299999999998"/>
    <n v="2"/>
    <n v="4905.8599999999997"/>
  </r>
  <r>
    <n v="111003"/>
    <s v="6 Substation Commissioning"/>
    <n v="30540"/>
    <n v="10626"/>
    <s v="John W Taylor"/>
    <x v="3"/>
    <s v="A"/>
    <s v="2016-12"/>
    <s v="Per Substation"/>
    <n v="2452.9299999999998"/>
    <n v="1"/>
    <n v="2452.9299999999998"/>
  </r>
  <r>
    <n v="112253"/>
    <s v="6 Substation Commissioning"/>
    <n v="30540"/>
    <n v="10626"/>
    <s v="John W Taylor"/>
    <x v="1"/>
    <s v="B"/>
    <s v="2016-12"/>
    <s v="Per Substation"/>
    <n v="2452.9299999999998"/>
    <n v="2"/>
    <n v="4905.8599999999997"/>
  </r>
  <r>
    <n v="111943"/>
    <s v="6 Substation Commissioning"/>
    <n v="30540"/>
    <n v="13474"/>
    <s v="Michael Van Bilsen"/>
    <x v="1"/>
    <s v="A"/>
    <s v="2016-12"/>
    <s v="Per Substation"/>
    <n v="2452.9299999999998"/>
    <n v="1"/>
    <n v="2452.9299999999998"/>
  </r>
  <r>
    <n v="111798"/>
    <s v="6 Substation Commissioning"/>
    <n v="30540"/>
    <n v="13474"/>
    <s v="Michael Van Bilsen"/>
    <x v="1"/>
    <s v="A"/>
    <s v="2016-12"/>
    <s v="Per Substation"/>
    <n v="2452.9299999999998"/>
    <n v="1"/>
    <n v="2452.9299999999998"/>
  </r>
  <r>
    <n v="112112"/>
    <s v="6 Substation Commissioning"/>
    <n v="30540"/>
    <n v="13474"/>
    <s v="Michael Van Bilsen"/>
    <x v="0"/>
    <s v="B"/>
    <s v="2016-12"/>
    <s v="Per Substation"/>
    <n v="2452.9299999999998"/>
    <n v="1"/>
    <n v="2452.9299999999998"/>
  </r>
  <r>
    <n v="111971"/>
    <s v="6 Substation Commissioning"/>
    <n v="30540"/>
    <n v="16043"/>
    <s v="Tim Shute"/>
    <x v="1"/>
    <s v="A"/>
    <s v="2016-12"/>
    <s v="Per Substation"/>
    <n v="2452.9299999999998"/>
    <n v="1"/>
    <n v="2452.9299999999998"/>
  </r>
  <r>
    <n v="111195"/>
    <s v="6 Substation Commissioning"/>
    <n v="30540"/>
    <n v="10626"/>
    <s v="John W Taylor"/>
    <x v="0"/>
    <s v="A"/>
    <s v="2016-12"/>
    <s v="Per Substation"/>
    <n v="2452.9299999999998"/>
    <n v="1"/>
    <n v="2452.9299999999998"/>
  </r>
  <r>
    <n v="111002"/>
    <s v="6 Substation Commissioning"/>
    <n v="30540"/>
    <n v="11897"/>
    <s v="Troy Clouten"/>
    <x v="3"/>
    <s v="B"/>
    <s v="2016-12"/>
    <s v="Per Substation"/>
    <n v="2452.9299999999998"/>
    <n v="1"/>
    <n v="2452.9299999999998"/>
  </r>
  <r>
    <n v="112241"/>
    <s v="6 Substation Commissioning"/>
    <n v="30540"/>
    <n v="17912"/>
    <s v="Justin Evans"/>
    <x v="1"/>
    <s v="A"/>
    <s v="2016-12"/>
    <s v="Per Substation"/>
    <n v="2452.9299999999998"/>
    <n v="1"/>
    <n v="2452.9299999999998"/>
  </r>
  <r>
    <n v="110874"/>
    <s v="6 Substation Commissioning"/>
    <n v="30540"/>
    <n v="15392"/>
    <s v="Brenton Hartin"/>
    <x v="0"/>
    <s v="B"/>
    <s v="2016-12"/>
    <s v="Per Substation"/>
    <n v="2452.9299999999998"/>
    <n v="2"/>
    <n v="4905.8599999999997"/>
  </r>
  <r>
    <n v="111865"/>
    <s v="6 Substation Commissioning"/>
    <n v="30540"/>
    <n v="16043"/>
    <s v="Tim Shute"/>
    <x v="1"/>
    <s v="B"/>
    <s v="2016-12"/>
    <s v="Per Substation"/>
    <n v="2452.9299999999998"/>
    <n v="1"/>
    <n v="2452.9299999999998"/>
  </r>
  <r>
    <n v="109323"/>
    <s v="6 Substation Commissioning"/>
    <n v="30540"/>
    <n v="16043"/>
    <s v="Tim Shute"/>
    <x v="3"/>
    <s v="A"/>
    <s v="2016-12"/>
    <s v="Per Substation"/>
    <n v="2452.9299999999998"/>
    <n v="1"/>
    <n v="2452.9299999999998"/>
  </r>
  <r>
    <n v="111217"/>
    <s v="6 Substation Commissioning"/>
    <n v="30540"/>
    <n v="15392"/>
    <s v="Brenton Hartin"/>
    <x v="1"/>
    <s v="A"/>
    <s v="2016-12"/>
    <s v="Per Substation"/>
    <n v="2452.9299999999998"/>
    <n v="1"/>
    <n v="2452.9299999999998"/>
  </r>
  <r>
    <n v="111806"/>
    <s v="6 Substation Commissioning"/>
    <n v="30540"/>
    <n v="12390"/>
    <s v="Michael Walsh"/>
    <x v="0"/>
    <s v="A"/>
    <s v="2016-12"/>
    <s v="Per Substation"/>
    <n v="2452.9299999999998"/>
    <n v="1"/>
    <n v="2452.9299999999998"/>
  </r>
  <r>
    <n v="110875"/>
    <s v="6 Substation Commissioning"/>
    <n v="30540"/>
    <n v="15392"/>
    <s v="Brenton Hartin"/>
    <x v="0"/>
    <s v="B"/>
    <s v="2016-12"/>
    <s v="Per Substation"/>
    <n v="2452.9299999999998"/>
    <n v="1"/>
    <n v="2452.9299999999998"/>
  </r>
  <r>
    <n v="111494"/>
    <s v="6 Substation Commissioning"/>
    <n v="30540"/>
    <n v="13065"/>
    <s v="Dean Hopwood"/>
    <x v="0"/>
    <s v="A"/>
    <s v="2016-12"/>
    <s v="Per Substation"/>
    <n v="2452.9299999999998"/>
    <n v="1"/>
    <n v="2452.9299999999998"/>
  </r>
  <r>
    <n v="110886"/>
    <s v="6 Substation Commissioning"/>
    <n v="30540"/>
    <n v="14415"/>
    <s v="Michael Watson"/>
    <x v="0"/>
    <s v="B"/>
    <s v="2016-12"/>
    <s v="Per Substation"/>
    <n v="2452.9299999999998"/>
    <n v="1"/>
    <n v="2452.9299999999998"/>
  </r>
  <r>
    <n v="107166"/>
    <s v="6 Substation Commissioning"/>
    <n v="30540"/>
    <n v="13065"/>
    <s v="Dean Hopwood"/>
    <x v="1"/>
    <s v="B"/>
    <s v="2016-12"/>
    <s v="Per Substation"/>
    <n v="2452.9299999999998"/>
    <n v="1"/>
    <n v="2452.9299999999998"/>
  </r>
  <r>
    <n v="112096"/>
    <s v="6 Substation Commissioning"/>
    <n v="30540"/>
    <n v="13474"/>
    <s v="Michael Van Bilsen"/>
    <x v="1"/>
    <s v="A"/>
    <s v="2016-12"/>
    <s v="Per Substation"/>
    <n v="2452.9299999999998"/>
    <n v="1"/>
    <n v="2452.9299999999998"/>
  </r>
  <r>
    <n v="111714"/>
    <s v="6 Substation Commissioning"/>
    <n v="30540"/>
    <n v="11897"/>
    <s v="Troy Clouten"/>
    <x v="1"/>
    <s v="A"/>
    <s v="2016-12"/>
    <s v="Per Substation"/>
    <n v="2452.9299999999998"/>
    <n v="1"/>
    <n v="2452.9299999999998"/>
  </r>
  <r>
    <n v="111568"/>
    <s v="6 Substation Commissioning"/>
    <n v="30540"/>
    <n v="11897"/>
    <s v="Troy Clouten"/>
    <x v="0"/>
    <s v="B"/>
    <s v="2016-12"/>
    <s v="Per Substation"/>
    <n v="2452.9299999999998"/>
    <n v="1"/>
    <n v="2452.9299999999998"/>
  </r>
  <r>
    <n v="111497"/>
    <s v="6 Substation Commissioning"/>
    <n v="30540"/>
    <n v="11531"/>
    <s v="Phillip Crane"/>
    <x v="1"/>
    <s v="A"/>
    <s v="2016-12"/>
    <s v="Per Substation"/>
    <n v="2452.9299999999998"/>
    <n v="1"/>
    <n v="2452.9299999999998"/>
  </r>
  <r>
    <n v="111659"/>
    <s v="6 Substation Commissioning"/>
    <n v="30540"/>
    <n v="11529"/>
    <s v="Gray Connelly"/>
    <x v="1"/>
    <s v="A"/>
    <s v="2016-12"/>
    <s v="Per Substation"/>
    <n v="2452.9299999999998"/>
    <n v="1"/>
    <n v="2452.9299999999998"/>
  </r>
  <r>
    <n v="111621"/>
    <s v="6 Substation Commissioning"/>
    <n v="30540"/>
    <n v="17912"/>
    <s v="Justin Evans"/>
    <x v="1"/>
    <s v="A"/>
    <s v="2016-12"/>
    <s v="Per Substation"/>
    <n v="2452.9299999999998"/>
    <n v="1"/>
    <n v="2452.9299999999998"/>
  </r>
  <r>
    <n v="111765"/>
    <s v="6 Substation Commissioning"/>
    <n v="30540"/>
    <n v="12170"/>
    <s v="Steve Bath"/>
    <x v="1"/>
    <s v="B"/>
    <s v="2016-12"/>
    <s v="Per Substation"/>
    <n v="2452.9299999999998"/>
    <n v="1"/>
    <n v="2452.9299999999998"/>
  </r>
  <r>
    <n v="112132"/>
    <s v="6 Substation Commissioning"/>
    <n v="30540"/>
    <n v="12170"/>
    <s v="Steve Bath"/>
    <x v="0"/>
    <s v="B"/>
    <s v="2016-12"/>
    <s v="Per Substation"/>
    <n v="2452.9299999999998"/>
    <n v="1"/>
    <n v="2452.9299999999998"/>
  </r>
  <r>
    <n v="108330"/>
    <s v="6 Substation Commissioning"/>
    <n v="30540"/>
    <n v="10996"/>
    <s v="Tony Dean"/>
    <x v="3"/>
    <s v="A"/>
    <s v="2016-12"/>
    <s v="Per Substation"/>
    <n v="2452.9299999999998"/>
    <n v="1"/>
    <n v="2452.9299999999998"/>
  </r>
  <r>
    <n v="108747"/>
    <s v="6 Substation Commissioning"/>
    <n v="30540"/>
    <n v="10996"/>
    <s v="Tony Dean"/>
    <x v="3"/>
    <s v="A"/>
    <s v="2016-12"/>
    <s v="Per Substation"/>
    <n v="2452.9299999999998"/>
    <n v="1"/>
    <n v="2452.9299999999998"/>
  </r>
  <r>
    <n v="112339"/>
    <s v="6 Substation Commissioning"/>
    <n v="30540"/>
    <n v="13474"/>
    <s v="Michael Van Bilsen"/>
    <x v="1"/>
    <s v="A"/>
    <s v="2016-12"/>
    <s v="Per Substation"/>
    <n v="2452.9299999999998"/>
    <n v="1"/>
    <n v="2452.9299999999998"/>
  </r>
  <r>
    <n v="111545"/>
    <s v="6 Substation Commissioning"/>
    <n v="30540"/>
    <n v="17912"/>
    <s v="Justin Evans"/>
    <x v="1"/>
    <s v="B"/>
    <s v="2016-12"/>
    <s v="Per Substation"/>
    <n v="2452.9299999999998"/>
    <n v="1"/>
    <n v="2452.9299999999998"/>
  </r>
  <r>
    <n v="111666"/>
    <s v="6 Substation Commissioning"/>
    <n v="30540"/>
    <n v="11529"/>
    <s v="Gray Connelly"/>
    <x v="1"/>
    <s v="A"/>
    <s v="2016-12"/>
    <s v="Per Substation"/>
    <n v="2452.9299999999998"/>
    <n v="1"/>
    <n v="2452.9299999999998"/>
  </r>
  <r>
    <n v="110934"/>
    <s v="6 Substation Commissioning"/>
    <n v="30540"/>
    <n v="10996"/>
    <s v="Tony Dean"/>
    <x v="1"/>
    <s v="A"/>
    <s v="2016-12"/>
    <s v="Per Substation"/>
    <n v="2452.9299999999998"/>
    <n v="1"/>
    <n v="2452.9299999999998"/>
  </r>
  <r>
    <n v="111498"/>
    <s v="6 Substation Commissioning"/>
    <n v="30540"/>
    <n v="12170"/>
    <s v="Steve Bath"/>
    <x v="1"/>
    <s v="B"/>
    <s v="2016-12"/>
    <s v="Per Substation"/>
    <n v="2452.9299999999998"/>
    <n v="1"/>
    <n v="2452.9299999999998"/>
  </r>
  <r>
    <n v="111766"/>
    <s v="6 Substation Commissioning"/>
    <n v="30540"/>
    <n v="10626"/>
    <s v="John W Taylor"/>
    <x v="1"/>
    <s v="B"/>
    <s v="2016-12"/>
    <s v="Per Substation"/>
    <n v="2452.9299999999998"/>
    <n v="1"/>
    <n v="2452.9299999999998"/>
  </r>
  <r>
    <n v="108881"/>
    <s v="6 Substation Commissioning"/>
    <n v="30540"/>
    <n v="11529"/>
    <s v="Gray Connelly"/>
    <x v="3"/>
    <s v="A"/>
    <s v="2016-12"/>
    <s v="Per Substation"/>
    <n v="2452.9299999999998"/>
    <n v="1"/>
    <n v="2452.9299999999998"/>
  </r>
  <r>
    <n v="110947"/>
    <s v="6 Substation Commissioning"/>
    <n v="30540"/>
    <n v="17912"/>
    <s v="Justin Evans"/>
    <x v="1"/>
    <s v="A"/>
    <s v="2016-12"/>
    <s v="Per Substation"/>
    <n v="2452.9299999999998"/>
    <n v="1"/>
    <n v="2452.9299999999998"/>
  </r>
  <r>
    <n v="111251"/>
    <s v="6 Substation Commissioning"/>
    <n v="30540"/>
    <n v="11473"/>
    <s v="Brendan Cox"/>
    <x v="1"/>
    <s v="B"/>
    <s v="2016-12"/>
    <s v="Per Substation"/>
    <n v="2452.9299999999998"/>
    <n v="1"/>
    <n v="2452.9299999999998"/>
  </r>
  <r>
    <n v="108256"/>
    <s v="6 Substation Commissioning"/>
    <n v="30540"/>
    <n v="11468"/>
    <s v="William Holm"/>
    <x v="0"/>
    <s v="A"/>
    <s v="2016-12"/>
    <s v="Per Substation"/>
    <n v="2452.9299999999998"/>
    <n v="0"/>
    <n v="0"/>
  </r>
  <r>
    <n v="111420"/>
    <s v="6 Substation Commissioning"/>
    <n v="30540"/>
    <n v="11468"/>
    <s v="William Holm"/>
    <x v="1"/>
    <s v="B"/>
    <s v="2016-12"/>
    <s v="Per Substation"/>
    <n v="2452.9299999999998"/>
    <n v="1"/>
    <n v="2452.9299999999998"/>
  </r>
  <r>
    <n v="111578"/>
    <s v="6 Substation Commissioning"/>
    <n v="30540"/>
    <n v="17912"/>
    <s v="Justin Evans"/>
    <x v="1"/>
    <s v="A"/>
    <s v="2016-11"/>
    <s v="Per Substation"/>
    <n v="2452.9299999999998"/>
    <n v="1"/>
    <n v="2452.9299999999998"/>
  </r>
  <r>
    <n v="112089"/>
    <s v="6 Substation Commissioning"/>
    <n v="30540"/>
    <n v="10626"/>
    <s v="John W Taylor"/>
    <x v="1"/>
    <s v="A"/>
    <s v="2016-12"/>
    <s v="Per Substation"/>
    <n v="2452.9299999999998"/>
    <n v="1"/>
    <n v="2452.9299999999998"/>
  </r>
  <r>
    <n v="111436"/>
    <s v="6 Substation Commissioning"/>
    <n v="30540"/>
    <n v="15329"/>
    <s v="David Nolan"/>
    <x v="1"/>
    <s v="B"/>
    <s v="2016-11"/>
    <s v="Per Substation"/>
    <n v="2452.9299999999998"/>
    <n v="1"/>
    <n v="2452.9299999999998"/>
  </r>
  <r>
    <n v="112053"/>
    <s v="6 Substation Commissioning"/>
    <n v="30540"/>
    <n v="12170"/>
    <s v="Steve Bath"/>
    <x v="0"/>
    <s v="B"/>
    <s v="2016-11"/>
    <s v="Per Substation"/>
    <n v="2452.9299999999998"/>
    <n v="1"/>
    <n v="2452.9299999999998"/>
  </r>
  <r>
    <n v="111919"/>
    <s v="6 Substation Commissioning"/>
    <n v="30540"/>
    <n v="17912"/>
    <s v="Justin Evans"/>
    <x v="1"/>
    <s v="B"/>
    <s v="2016-11"/>
    <s v="Per Substation"/>
    <n v="2452.9299999999998"/>
    <n v="1"/>
    <n v="2452.9299999999998"/>
  </r>
  <r>
    <n v="111900"/>
    <s v="6 Substation Commissioning"/>
    <n v="30540"/>
    <n v="17912"/>
    <s v="Justin Evans"/>
    <x v="1"/>
    <s v="A"/>
    <s v="2016-11"/>
    <s v="Per Substation"/>
    <n v="2452.9299999999998"/>
    <n v="1"/>
    <n v="2452.9299999999998"/>
  </r>
  <r>
    <n v="111771"/>
    <s v="6 Substation Commissioning"/>
    <n v="30540"/>
    <n v="11529"/>
    <s v="Gray Connelly"/>
    <x v="1"/>
    <s v="B"/>
    <s v="2016-12"/>
    <s v="Per Substation"/>
    <n v="2452.9299999999998"/>
    <n v="1"/>
    <n v="2452.9299999999998"/>
  </r>
  <r>
    <n v="111421"/>
    <s v="6 Substation Commissioning"/>
    <n v="30540"/>
    <n v="11608"/>
    <s v="Mark Murray"/>
    <x v="1"/>
    <s v="A"/>
    <s v="2016-11"/>
    <s v="Per Substation"/>
    <n v="2452.9299999999998"/>
    <n v="1"/>
    <n v="2452.9299999999998"/>
  </r>
  <r>
    <n v="111656"/>
    <s v="6 Substation Commissioning"/>
    <n v="30540"/>
    <n v="11529"/>
    <s v="Gray Connelly"/>
    <x v="1"/>
    <s v="A"/>
    <s v="2016-12"/>
    <s v="Per Substation"/>
    <n v="2452.9299999999998"/>
    <n v="2"/>
    <n v="4905.8599999999997"/>
  </r>
  <r>
    <n v="111463"/>
    <s v="6 Substation Commissioning"/>
    <n v="30540"/>
    <n v="11529"/>
    <s v="Gray Connelly"/>
    <x v="1"/>
    <s v="A"/>
    <s v="2016-12"/>
    <s v="Per Substation"/>
    <n v="2452.9299999999998"/>
    <n v="1"/>
    <n v="2452.9299999999998"/>
  </r>
  <r>
    <n v="110470"/>
    <s v="6 Substation Commissioning"/>
    <n v="30540"/>
    <n v="10626"/>
    <s v="John W Taylor"/>
    <x v="0"/>
    <s v="A"/>
    <s v="2016-12"/>
    <s v="Per Substation"/>
    <n v="2452.9299999999998"/>
    <n v="1"/>
    <n v="2452.9299999999998"/>
  </r>
  <r>
    <n v="109930"/>
    <s v="6 Substation Commissioning"/>
    <n v="30540"/>
    <n v="11608"/>
    <s v="Mark Murray"/>
    <x v="0"/>
    <s v="B"/>
    <s v="2016-11"/>
    <s v="Per Substation"/>
    <n v="2452.9299999999998"/>
    <n v="1"/>
    <n v="2452.9299999999998"/>
  </r>
  <r>
    <n v="110567"/>
    <s v="6 Substation Commissioning"/>
    <n v="30540"/>
    <n v="13474"/>
    <s v="Michael Van Bilsen"/>
    <x v="1"/>
    <s v="A"/>
    <s v="2016-12"/>
    <s v="Per Substation"/>
    <n v="2452.9299999999998"/>
    <n v="2"/>
    <n v="4905.8599999999997"/>
  </r>
  <r>
    <n v="104729"/>
    <s v="6 Substation Commissioning"/>
    <n v="30540"/>
    <n v="10996"/>
    <s v="Tony Dean"/>
    <x v="1"/>
    <s v="A"/>
    <s v="2016-12"/>
    <s v="Per Substation"/>
    <n v="2452.9299999999998"/>
    <n v="1"/>
    <n v="2452.9299999999998"/>
  </r>
  <r>
    <n v="112130"/>
    <s v="6 Substation Commissioning"/>
    <n v="30540"/>
    <n v="11608"/>
    <s v="Mark Murray"/>
    <x v="1"/>
    <s v="B"/>
    <s v="2016-11"/>
    <s v="Per Substation"/>
    <n v="2452.9299999999998"/>
    <n v="1"/>
    <n v="2452.9299999999998"/>
  </r>
  <r>
    <n v="111938"/>
    <s v="6 Substation Commissioning"/>
    <n v="30540"/>
    <n v="10626"/>
    <s v="John W Taylor"/>
    <x v="1"/>
    <s v="B"/>
    <s v="2016-12"/>
    <s v="Per Substation"/>
    <n v="2452.9299999999998"/>
    <n v="1"/>
    <n v="2452.9299999999998"/>
  </r>
  <r>
    <n v="109376"/>
    <s v="6 Substation Commissioning"/>
    <n v="30540"/>
    <n v="11608"/>
    <s v="Mark Murray"/>
    <x v="3"/>
    <s v="B"/>
    <s v="2016-11"/>
    <s v="Per Substation"/>
    <n v="2452.9299999999998"/>
    <n v="1"/>
    <n v="2452.9299999999998"/>
  </r>
  <r>
    <n v="110288"/>
    <s v="6 Substation Commissioning"/>
    <n v="30540"/>
    <n v="10996"/>
    <s v="Tony Dean"/>
    <x v="0"/>
    <s v="B"/>
    <s v="2016-11"/>
    <s v="Per Substation"/>
    <n v="2390.9"/>
    <n v="1"/>
    <n v="2390.9"/>
  </r>
  <r>
    <n v="111122"/>
    <s v="6 Substation Commissioning"/>
    <n v="30540"/>
    <n v="11608"/>
    <s v="Mark Murray"/>
    <x v="1"/>
    <s v="A"/>
    <s v="2016-11"/>
    <s v="Per Substation"/>
    <n v="2452.9299999999998"/>
    <n v="1"/>
    <n v="2452.9299999999998"/>
  </r>
  <r>
    <n v="111121"/>
    <s v="6 Substation Commissioning"/>
    <n v="30540"/>
    <n v="11608"/>
    <s v="Mark Murray"/>
    <x v="1"/>
    <s v="A"/>
    <s v="2016-11"/>
    <s v="Per Substation"/>
    <n v="2452.9299999999998"/>
    <n v="1"/>
    <n v="2452.9299999999998"/>
  </r>
  <r>
    <n v="111889"/>
    <s v="6 Substation Commissioning"/>
    <n v="30540"/>
    <n v="10996"/>
    <s v="Tony Dean"/>
    <x v="1"/>
    <s v="B"/>
    <s v="2016-11"/>
    <s v="Per Substation"/>
    <n v="2452.9299999999998"/>
    <n v="1"/>
    <n v="2452.9299999999998"/>
  </r>
  <r>
    <n v="110282"/>
    <s v="6 Substation Commissioning"/>
    <n v="30540"/>
    <n v="13065"/>
    <s v="Dean Hopwood"/>
    <x v="3"/>
    <s v="B"/>
    <s v="2016-11"/>
    <s v="Per Substation"/>
    <n v="2452.9299999999998"/>
    <n v="1"/>
    <n v="2452.9299999999998"/>
  </r>
  <r>
    <n v="111365"/>
    <s v="6 Substation Commissioning"/>
    <n v="30540"/>
    <n v="11531"/>
    <s v="Phillip Crane"/>
    <x v="0"/>
    <s v="B"/>
    <s v="2016-11"/>
    <s v="Per Substation"/>
    <n v="2452.9299999999998"/>
    <n v="1"/>
    <n v="2452.9299999999998"/>
  </r>
  <r>
    <n v="111272"/>
    <s v="6 Substation Commissioning"/>
    <n v="30540"/>
    <n v="11531"/>
    <s v="Phillip Crane"/>
    <x v="1"/>
    <s v="B"/>
    <s v="2016-11"/>
    <s v="Per Substation"/>
    <n v="2452.9299999999998"/>
    <n v="1"/>
    <n v="2452.9299999999998"/>
  </r>
  <r>
    <n v="107146"/>
    <s v="6 Substation Commissioning"/>
    <n v="30540"/>
    <n v="16043"/>
    <s v="Tim Shute"/>
    <x v="0"/>
    <s v="A"/>
    <s v="2016-11"/>
    <s v="Per Substation"/>
    <n v="2452.9299999999998"/>
    <n v="1"/>
    <n v="2452.9299999999998"/>
  </r>
  <r>
    <n v="111597"/>
    <s v="6 Substation Commissioning"/>
    <n v="30540"/>
    <n v="11529"/>
    <s v="Gray Connelly"/>
    <x v="1"/>
    <s v="A"/>
    <s v="2016-11"/>
    <s v="Per Substation"/>
    <n v="2452.9299999999998"/>
    <n v="1"/>
    <n v="2452.9299999999998"/>
  </r>
  <r>
    <n v="110914"/>
    <s v="6 Substation Commissioning"/>
    <n v="30540"/>
    <n v="17912"/>
    <s v="Justin Evans"/>
    <x v="1"/>
    <s v="A"/>
    <s v="2016-11"/>
    <s v="Per Substation"/>
    <n v="2452.9299999999998"/>
    <n v="1"/>
    <n v="2452.9299999999998"/>
  </r>
  <r>
    <n v="110828"/>
    <s v="6 Substation Commissioning"/>
    <n v="30540"/>
    <n v="11473"/>
    <s v="Brendan Cox"/>
    <x v="0"/>
    <s v="A"/>
    <s v="2016-11"/>
    <s v="Per Substation"/>
    <n v="2452.9299999999998"/>
    <n v="1"/>
    <n v="2452.9299999999998"/>
  </r>
  <r>
    <n v="109008"/>
    <s v="6 Substation Commissioning"/>
    <n v="30540"/>
    <n v="16022"/>
    <s v="Peter Tattersall"/>
    <x v="0"/>
    <s v="A"/>
    <s v="2016-11"/>
    <s v="Per Substation"/>
    <n v="2452.9299999999998"/>
    <n v="1"/>
    <n v="2452.9299999999998"/>
  </r>
  <r>
    <n v="111594"/>
    <s v="6 Substation Commissioning"/>
    <n v="30540"/>
    <n v="15392"/>
    <s v="Brenton Hartin"/>
    <x v="1"/>
    <s v="A"/>
    <s v="2016-11"/>
    <s v="Per Substation"/>
    <n v="2452.9299999999998"/>
    <n v="1"/>
    <n v="2452.9299999999998"/>
  </r>
  <r>
    <n v="112126"/>
    <s v="6 Substation Commissioning"/>
    <n v="30540"/>
    <n v="15329"/>
    <s v="David Nolan"/>
    <x v="1"/>
    <s v="B"/>
    <s v="2016-11"/>
    <s v="Per Substation"/>
    <n v="2452.9299999999998"/>
    <n v="1"/>
    <n v="2452.9299999999998"/>
  </r>
  <r>
    <n v="110094"/>
    <s v="6 Substation Commissioning"/>
    <n v="30540"/>
    <n v="12170"/>
    <s v="Steve Bath"/>
    <x v="4"/>
    <s v="B"/>
    <s v="2016-11"/>
    <s v="Per Substation"/>
    <n v="2452.9299999999998"/>
    <n v="3"/>
    <n v="7358.79"/>
  </r>
  <r>
    <n v="111094"/>
    <s v="6 Substation Commissioning"/>
    <n v="30540"/>
    <n v="11468"/>
    <s v="William Holm"/>
    <x v="0"/>
    <s v="B"/>
    <s v="2016-11"/>
    <s v="Per Substation"/>
    <n v="2452.9299999999998"/>
    <n v="1"/>
    <n v="2452.9299999999998"/>
  </r>
  <r>
    <n v="110563"/>
    <s v="6 Substation Commissioning"/>
    <n v="30540"/>
    <n v="16043"/>
    <s v="Tim Shute"/>
    <x v="1"/>
    <s v="A"/>
    <s v="2016-11"/>
    <s v="Per Substation"/>
    <n v="2452.9299999999998"/>
    <n v="1"/>
    <n v="2452.9299999999998"/>
  </r>
  <r>
    <n v="111926"/>
    <s v="6 Substation Commissioning"/>
    <n v="30540"/>
    <n v="11473"/>
    <s v="Brendan Cox"/>
    <x v="0"/>
    <s v="A"/>
    <s v="2016-11"/>
    <s v="Per Substation"/>
    <n v="2452.9299999999998"/>
    <n v="1"/>
    <n v="2452.9299999999998"/>
  </r>
  <r>
    <n v="112107"/>
    <s v="6 Substation Commissioning"/>
    <n v="30540"/>
    <n v="10626"/>
    <s v="John W Taylor"/>
    <x v="1"/>
    <s v="A"/>
    <s v="2016-11"/>
    <s v="Per Substation"/>
    <n v="2452.9299999999998"/>
    <n v="1"/>
    <n v="2452.9299999999998"/>
  </r>
  <r>
    <n v="110401"/>
    <s v="6 Substation Commissioning"/>
    <n v="30540"/>
    <n v="13474"/>
    <s v="Michael Van Bilsen"/>
    <x v="0"/>
    <s v="A"/>
    <s v="2016-11"/>
    <s v="Per Substation"/>
    <n v="2452.9299999999998"/>
    <n v="1"/>
    <n v="2452.9299999999998"/>
  </r>
  <r>
    <n v="111789"/>
    <s v="6 Substation Commissioning"/>
    <n v="30540"/>
    <n v="13474"/>
    <s v="Michael Van Bilsen"/>
    <x v="1"/>
    <s v="A"/>
    <s v="2016-11"/>
    <s v="Per Substation"/>
    <n v="2452.9299999999998"/>
    <n v="1"/>
    <n v="2452.9299999999998"/>
  </r>
  <r>
    <n v="111757"/>
    <s v="6 Substation Commissioning"/>
    <n v="30540"/>
    <n v="15117"/>
    <s v="Robert Wilcox"/>
    <x v="1"/>
    <s v="B"/>
    <s v="2016-11"/>
    <s v="Per Substation"/>
    <n v="2452.9299999999998"/>
    <n v="1"/>
    <n v="2452.9299999999998"/>
  </r>
  <r>
    <n v="111226"/>
    <s v="6 Substation Commissioning"/>
    <n v="30540"/>
    <n v="13474"/>
    <s v="Michael Van Bilsen"/>
    <x v="1"/>
    <s v="A"/>
    <s v="2016-11"/>
    <s v="Per Substation"/>
    <n v="2452.9299999999998"/>
    <n v="1"/>
    <n v="2452.9299999999998"/>
  </r>
  <r>
    <n v="111188"/>
    <s v="6 Substation Commissioning"/>
    <n v="30540"/>
    <n v="14415"/>
    <s v="Michael Watson"/>
    <x v="1"/>
    <s v="B"/>
    <s v="2016-11"/>
    <s v="Per Substation"/>
    <n v="2390.9"/>
    <n v="1"/>
    <n v="2390.9"/>
  </r>
  <r>
    <n v="111427"/>
    <s v="6 Substation Commissioning"/>
    <n v="30540"/>
    <n v="11608"/>
    <s v="Mark Murray"/>
    <x v="1"/>
    <s v="B"/>
    <s v="2016-11"/>
    <s v="Per Substation"/>
    <n v="2452.9299999999998"/>
    <n v="1"/>
    <n v="2452.9299999999998"/>
  </r>
  <r>
    <n v="110776"/>
    <s v="6 Substation Commissioning"/>
    <n v="30540"/>
    <n v="12170"/>
    <s v="Steve Bath"/>
    <x v="1"/>
    <s v="B"/>
    <s v="2016-11"/>
    <s v="Per Substation"/>
    <n v="2452.9299999999998"/>
    <n v="1"/>
    <n v="2452.9299999999998"/>
  </r>
  <r>
    <n v="112179"/>
    <s v="6 Substation Commissioning"/>
    <n v="30540"/>
    <n v="15329"/>
    <s v="David Nolan"/>
    <x v="1"/>
    <s v="B"/>
    <s v="2016-11"/>
    <s v="Per Substation"/>
    <n v="2452.9299999999998"/>
    <n v="1"/>
    <n v="2452.9299999999998"/>
  </r>
  <r>
    <n v="111728"/>
    <s v="6 Substation Commissioning"/>
    <n v="30540"/>
    <n v="12170"/>
    <s v="Steve Bath"/>
    <x v="0"/>
    <s v="B"/>
    <s v="2016-11"/>
    <s v="Per Substation"/>
    <n v="2452.9299999999998"/>
    <n v="1"/>
    <n v="2452.9299999999998"/>
  </r>
  <r>
    <n v="112088"/>
    <s v="6 Substation Commissioning"/>
    <n v="30540"/>
    <n v="10626"/>
    <s v="John W Taylor"/>
    <x v="1"/>
    <s v="A"/>
    <s v="2016-11"/>
    <s v="Per Substation"/>
    <n v="2452.9299999999998"/>
    <n v="1"/>
    <n v="2452.9299999999998"/>
  </r>
  <r>
    <n v="111510"/>
    <s v="6 Substation Commissioning"/>
    <n v="30540"/>
    <n v="16022"/>
    <s v="Peter Tattersall"/>
    <x v="1"/>
    <s v="A"/>
    <s v="2016-11"/>
    <s v="Per Substation"/>
    <n v="2452.9299999999998"/>
    <n v="1"/>
    <n v="2452.9299999999998"/>
  </r>
  <r>
    <n v="109842"/>
    <s v="6 Substation Commissioning"/>
    <n v="30540"/>
    <n v="11897"/>
    <s v="Troy Clouten"/>
    <x v="4"/>
    <s v="B"/>
    <s v="2016-11"/>
    <s v="Per Substation"/>
    <n v="2452.9299999999998"/>
    <n v="1"/>
    <n v="2452.9299999999998"/>
  </r>
  <r>
    <n v="111491"/>
    <s v="6 Substation Commissioning"/>
    <n v="30540"/>
    <n v="15392"/>
    <s v="Brenton Hartin"/>
    <x v="1"/>
    <s v="B"/>
    <s v="2016-11"/>
    <s v="Per Substation"/>
    <n v="2452.9299999999998"/>
    <n v="2"/>
    <n v="4905.8599999999997"/>
  </r>
  <r>
    <n v="111584"/>
    <s v="6 Substation Commissioning"/>
    <n v="30540"/>
    <n v="11468"/>
    <s v="William Holm"/>
    <x v="1"/>
    <s v="A"/>
    <s v="2016-11"/>
    <s v="Per Substation"/>
    <n v="2452.9299999999998"/>
    <n v="1"/>
    <n v="2452.9299999999998"/>
  </r>
  <r>
    <n v="105118"/>
    <s v="6 Substation Commissioning"/>
    <n v="30540"/>
    <n v="11529"/>
    <s v="Gray Connelly"/>
    <x v="3"/>
    <s v="B"/>
    <s v="2016-11"/>
    <s v="Per Substation"/>
    <n v="2452.9299999999998"/>
    <n v="2"/>
    <n v="4905.8599999999997"/>
  </r>
  <r>
    <n v="107827"/>
    <s v="6 Substation Commissioning"/>
    <n v="30540"/>
    <n v="11468"/>
    <s v="William Holm"/>
    <x v="2"/>
    <s v="A"/>
    <s v="2016-11"/>
    <s v="Per Substation"/>
    <n v="2452.9299999999998"/>
    <n v="1"/>
    <n v="2452.9299999999998"/>
  </r>
  <r>
    <n v="111101"/>
    <s v="6 Substation Commissioning"/>
    <n v="30540"/>
    <n v="10626"/>
    <s v="John W Taylor"/>
    <x v="0"/>
    <s v="B"/>
    <s v="2016-11"/>
    <s v="Per Substation"/>
    <n v="2452.9299999999998"/>
    <n v="1"/>
    <n v="2452.9299999999998"/>
  </r>
  <r>
    <n v="109809"/>
    <s v="6 Substation Commissioning"/>
    <n v="30540"/>
    <n v="17912"/>
    <s v="Justin Evans"/>
    <x v="1"/>
    <s v="A"/>
    <s v="2016-11"/>
    <s v="Per Substation"/>
    <n v="2452.9299999999998"/>
    <n v="1"/>
    <n v="2452.9299999999998"/>
  </r>
  <r>
    <n v="111769"/>
    <s v="6 Substation Commissioning"/>
    <n v="30540"/>
    <n v="11531"/>
    <s v="Phillip Crane"/>
    <x v="1"/>
    <s v="B"/>
    <s v="2016-11"/>
    <s v="Per Substation"/>
    <n v="2452.9299999999998"/>
    <n v="1"/>
    <n v="2452.9299999999998"/>
  </r>
  <r>
    <n v="112048"/>
    <s v="6 Substation Commissioning"/>
    <n v="30540"/>
    <n v="15329"/>
    <s v="David Nolan"/>
    <x v="1"/>
    <s v="B"/>
    <s v="2016-11"/>
    <s v="Per Substation"/>
    <n v="2452.9299999999998"/>
    <n v="1"/>
    <n v="2452.9299999999998"/>
  </r>
  <r>
    <n v="111992"/>
    <s v="6 Substation Commissioning"/>
    <n v="30540"/>
    <n v="15329"/>
    <s v="David Nolan"/>
    <x v="1"/>
    <s v="B"/>
    <s v="2016-11"/>
    <s v="Per Substation"/>
    <n v="2452.9299999999998"/>
    <n v="1"/>
    <n v="2452.9299999999998"/>
  </r>
  <r>
    <n v="108217"/>
    <s v="6 Substation Commissioning"/>
    <n v="30540"/>
    <n v="15329"/>
    <s v="David Nolan"/>
    <x v="1"/>
    <s v="B"/>
    <s v="2016-11"/>
    <s v="Per Substation"/>
    <n v="2452.9299999999998"/>
    <n v="1"/>
    <n v="2452.9299999999998"/>
  </r>
  <r>
    <n v="109479"/>
    <s v="6 Substation Commissioning"/>
    <n v="30540"/>
    <n v="10626"/>
    <s v="John W Taylor"/>
    <x v="4"/>
    <s v="B"/>
    <s v="2016-11"/>
    <s v="Per Substation"/>
    <n v="2452.9299999999998"/>
    <n v="1"/>
    <n v="2452.9299999999998"/>
  </r>
  <r>
    <n v="112141"/>
    <s v="6 Substation Commissioning"/>
    <n v="30540"/>
    <n v="15329"/>
    <s v="David Nolan"/>
    <x v="2"/>
    <s v="B"/>
    <s v="2016-11"/>
    <s v="Per Substation"/>
    <n v="2452.9299999999998"/>
    <n v="1"/>
    <n v="2452.9299999999998"/>
  </r>
  <r>
    <n v="111407"/>
    <s v="6 Substation Commissioning"/>
    <n v="30540"/>
    <n v="12390"/>
    <s v="Michael Walsh"/>
    <x v="1"/>
    <s v="A"/>
    <s v="2016-11"/>
    <s v="Per Substation"/>
    <n v="2452.9299999999998"/>
    <n v="1"/>
    <n v="2452.9299999999998"/>
  </r>
  <r>
    <n v="111800"/>
    <s v="6 Substation Commissioning"/>
    <n v="30540"/>
    <n v="15117"/>
    <s v="Robert Wilcox"/>
    <x v="1"/>
    <s v="B"/>
    <s v="2016-11"/>
    <s v="Per Substation"/>
    <n v="2452.9299999999998"/>
    <n v="1"/>
    <n v="2452.9299999999998"/>
  </r>
  <r>
    <n v="108202"/>
    <s v="6 Substation Commissioning"/>
    <n v="30540"/>
    <n v="11468"/>
    <s v="William Holm"/>
    <x v="3"/>
    <s v="A"/>
    <s v="2016-11"/>
    <s v="Per Substation"/>
    <n v="2452.9299999999998"/>
    <n v="1"/>
    <n v="2452.9299999999998"/>
  </r>
  <r>
    <n v="112125"/>
    <s v="6 Substation Commissioning"/>
    <n v="30540"/>
    <n v="10996"/>
    <s v="Tony Dean"/>
    <x v="1"/>
    <s v="B"/>
    <s v="2016-11"/>
    <s v="Per Substation"/>
    <n v="2452.9299999999998"/>
    <n v="1"/>
    <n v="2452.9299999999998"/>
  </r>
  <r>
    <n v="111734"/>
    <s v="6 Substation Commissioning"/>
    <n v="30540"/>
    <n v="11897"/>
    <s v="Troy Clouten"/>
    <x v="0"/>
    <s v="B"/>
    <s v="2016-11"/>
    <s v="Per Substation"/>
    <n v="2452.9299999999998"/>
    <n v="1"/>
    <n v="2452.9299999999998"/>
  </r>
  <r>
    <n v="106494"/>
    <s v="6 Substation Commissioning"/>
    <n v="30540"/>
    <n v="11529"/>
    <s v="Gray Connelly"/>
    <x v="0"/>
    <s v="A"/>
    <s v="2016-11"/>
    <s v="Per Substation"/>
    <n v="2452.9299999999998"/>
    <n v="1"/>
    <n v="2452.9299999999998"/>
  </r>
  <r>
    <n v="108284"/>
    <s v="6 Substation Commissioning"/>
    <n v="30540"/>
    <n v="16022"/>
    <s v="Peter Tattersall"/>
    <x v="3"/>
    <s v="B"/>
    <s v="2016-11"/>
    <s v="Per Substation"/>
    <n v="2452.9299999999998"/>
    <n v="1"/>
    <n v="2452.9299999999998"/>
  </r>
  <r>
    <n v="110668"/>
    <s v="6 Substation Commissioning"/>
    <n v="30540"/>
    <n v="15392"/>
    <s v="Brenton Hartin"/>
    <x v="1"/>
    <s v="B"/>
    <s v="2016-11"/>
    <s v="Per Substation"/>
    <n v="2452.9299999999998"/>
    <n v="1"/>
    <n v="2452.9299999999998"/>
  </r>
  <r>
    <n v="108740"/>
    <s v="6 Substation Commissioning"/>
    <n v="30540"/>
    <n v="16043"/>
    <s v="Tim Shute"/>
    <x v="0"/>
    <s v="A"/>
    <s v="2016-11"/>
    <s v="Per Substation"/>
    <n v="2452.9299999999998"/>
    <n v="1"/>
    <n v="2452.9299999999998"/>
  </r>
  <r>
    <n v="104470"/>
    <s v="6 Substation Commissioning"/>
    <n v="30540"/>
    <n v="12170"/>
    <s v="Steve Bath"/>
    <x v="4"/>
    <s v="B"/>
    <s v="2016-11"/>
    <s v="Per Substation"/>
    <n v="2452.9299999999998"/>
    <n v="1"/>
    <n v="2452.9299999999998"/>
  </r>
  <r>
    <n v="109915"/>
    <s v="6 Substation Commissioning"/>
    <n v="30540"/>
    <n v="15117"/>
    <s v="Robert Wilcox"/>
    <x v="3"/>
    <s v="B"/>
    <s v="2016-11"/>
    <s v="Per Substation"/>
    <n v="2452.9299999999998"/>
    <n v="1"/>
    <n v="2452.9299999999998"/>
  </r>
  <r>
    <n v="110909"/>
    <s v="6 Substation Commissioning"/>
    <n v="30540"/>
    <n v="15117"/>
    <s v="Robert Wilcox"/>
    <x v="1"/>
    <s v="B"/>
    <s v="2016-11"/>
    <s v="Per Substation"/>
    <n v="2452.9299999999998"/>
    <n v="1"/>
    <n v="2452.9299999999998"/>
  </r>
  <r>
    <n v="109286"/>
    <s v="6 Substation Commissioning"/>
    <n v="30540"/>
    <n v="11468"/>
    <s v="William Holm"/>
    <x v="0"/>
    <s v="A"/>
    <s v="2016-11"/>
    <s v="Per Substation"/>
    <n v="2452.9299999999998"/>
    <n v="1"/>
    <n v="2452.9299999999998"/>
  </r>
  <r>
    <n v="111512"/>
    <s v="6 Substation Commissioning"/>
    <n v="30540"/>
    <n v="17912"/>
    <s v="Justin Evans"/>
    <x v="1"/>
    <s v="A"/>
    <s v="2016-11"/>
    <s v="Per Substation"/>
    <n v="2452.9299999999998"/>
    <n v="1"/>
    <n v="2452.9299999999998"/>
  </r>
  <r>
    <n v="111376"/>
    <s v="6 Substation Commissioning"/>
    <n v="30540"/>
    <n v="11531"/>
    <s v="Phillip Crane"/>
    <x v="1"/>
    <s v="B"/>
    <s v="2016-11"/>
    <s v="Per Substation"/>
    <n v="2452.9299999999998"/>
    <n v="1"/>
    <n v="2452.9299999999998"/>
  </r>
  <r>
    <n v="110617"/>
    <s v="6 Substation Commissioning"/>
    <n v="30540"/>
    <n v="13065"/>
    <s v="Dean Hopwood"/>
    <x v="3"/>
    <s v="B"/>
    <s v="2016-11"/>
    <s v="Per Substation"/>
    <n v="2452.9299999999998"/>
    <n v="1"/>
    <n v="2452.9299999999998"/>
  </r>
  <r>
    <n v="111885"/>
    <s v="6 Substation Commissioning"/>
    <n v="30540"/>
    <n v="15329"/>
    <s v="David Nolan"/>
    <x v="1"/>
    <s v="B"/>
    <s v="2016-11"/>
    <s v="Per Substation"/>
    <n v="2452.9299999999998"/>
    <n v="1"/>
    <n v="2452.9299999999998"/>
  </r>
  <r>
    <n v="111770"/>
    <s v="6 Substation Commissioning"/>
    <n v="30540"/>
    <n v="12170"/>
    <s v="Steve Bath"/>
    <x v="1"/>
    <s v="B"/>
    <s v="2016-11"/>
    <s v="Per Substation"/>
    <n v="2452.9299999999998"/>
    <n v="1"/>
    <n v="2452.9299999999998"/>
  </r>
  <r>
    <n v="108788"/>
    <s v="6 Substation Commissioning"/>
    <n v="30540"/>
    <n v="10626"/>
    <s v="John W Taylor"/>
    <x v="0"/>
    <s v="A"/>
    <s v="2016-11"/>
    <s v="Per Substation"/>
    <n v="2452.9299999999998"/>
    <n v="1"/>
    <n v="2452.9299999999998"/>
  </r>
  <r>
    <n v="110898"/>
    <s v="6 Substation Commissioning"/>
    <n v="30540"/>
    <n v="11468"/>
    <s v="William Holm"/>
    <x v="0"/>
    <s v="B"/>
    <s v="2016-10"/>
    <s v="Per Substation"/>
    <n v="2452.9299999999998"/>
    <n v="1"/>
    <n v="2452.9299999999998"/>
  </r>
  <r>
    <n v="111264"/>
    <s v="6 Substation Commissioning"/>
    <n v="30540"/>
    <n v="11897"/>
    <s v="Troy Clouten"/>
    <x v="1"/>
    <s v="B"/>
    <s v="2016-10"/>
    <s v="Per Substation"/>
    <n v="2452.9299999999998"/>
    <n v="1"/>
    <n v="2452.9299999999998"/>
  </r>
  <r>
    <n v="111875"/>
    <s v="6 Substation Commissioning"/>
    <n v="30540"/>
    <n v="11897"/>
    <s v="Troy Clouten"/>
    <x v="1"/>
    <s v="B"/>
    <s v="2016-10"/>
    <s v="Per Substation"/>
    <n v="2452.9299999999998"/>
    <n v="1"/>
    <n v="2452.9299999999998"/>
  </r>
  <r>
    <n v="111088"/>
    <s v="6 Substation Commissioning"/>
    <n v="30540"/>
    <n v="13474"/>
    <s v="Michael Van Bilsen"/>
    <x v="3"/>
    <s v="A"/>
    <s v="2016-10"/>
    <s v="Per Substation"/>
    <n v="2452.9299999999998"/>
    <n v="1"/>
    <n v="2452.9299999999998"/>
  </r>
  <r>
    <n v="109356"/>
    <s v="6 Substation Commissioning"/>
    <n v="30540"/>
    <n v="15392"/>
    <s v="Brenton Hartin"/>
    <x v="3"/>
    <s v="B"/>
    <s v="2016-10"/>
    <s v="Per Substation"/>
    <n v="2452.9299999999998"/>
    <n v="1"/>
    <n v="2452.9299999999998"/>
  </r>
  <r>
    <n v="110434"/>
    <s v="6 Substation Commissioning"/>
    <n v="30540"/>
    <n v="17912"/>
    <s v="Justin Evans"/>
    <x v="3"/>
    <s v="B"/>
    <s v="2016-10"/>
    <s v="Per Substation"/>
    <n v="2452.9299999999998"/>
    <n v="1"/>
    <n v="2452.9299999999998"/>
  </r>
  <r>
    <n v="111301"/>
    <s v="6 Substation Commissioning"/>
    <n v="30540"/>
    <n v="15329"/>
    <s v="David Nolan"/>
    <x v="0"/>
    <s v="B"/>
    <s v="2016-10"/>
    <s v="Per Substation"/>
    <n v="2452.9299999999998"/>
    <n v="2"/>
    <n v="4905.8599999999997"/>
  </r>
  <r>
    <n v="108459"/>
    <s v="6 Substation Commissioning"/>
    <n v="30540"/>
    <n v="10626"/>
    <s v="John W Taylor"/>
    <x v="0"/>
    <s v="A"/>
    <s v="2016-10"/>
    <s v="Per Substation"/>
    <n v="2452.9299999999998"/>
    <n v="1"/>
    <n v="2452.9299999999998"/>
  </r>
  <r>
    <n v="111963"/>
    <s v="6 Substation Commissioning"/>
    <n v="30540"/>
    <n v="15329"/>
    <s v="David Nolan"/>
    <x v="1"/>
    <s v="B"/>
    <s v="2016-10"/>
    <s v="Per Substation"/>
    <n v="2452.9299999999998"/>
    <n v="1"/>
    <n v="2452.9299999999998"/>
  </r>
  <r>
    <n v="111644"/>
    <s v="6 Substation Commissioning"/>
    <n v="30540"/>
    <n v="11897"/>
    <s v="Troy Clouten"/>
    <x v="1"/>
    <s v="B"/>
    <s v="2016-10"/>
    <s v="Per Substation"/>
    <n v="2452.9299999999998"/>
    <n v="1"/>
    <n v="2452.9299999999998"/>
  </r>
  <r>
    <n v="108440"/>
    <s v="6 Substation Commissioning"/>
    <n v="30540"/>
    <n v="11897"/>
    <s v="Troy Clouten"/>
    <x v="3"/>
    <s v="B"/>
    <s v="2016-10"/>
    <s v="Per Substation"/>
    <n v="2452.9299999999998"/>
    <n v="1"/>
    <n v="2452.9299999999998"/>
  </r>
  <r>
    <n v="109494"/>
    <s v="6 Substation Commissioning"/>
    <n v="30540"/>
    <n v="16043"/>
    <s v="Tim Shute"/>
    <x v="3"/>
    <s v="A"/>
    <s v="2016-10"/>
    <s v="Per Substation"/>
    <n v="2452.9299999999998"/>
    <n v="1"/>
    <n v="2452.9299999999998"/>
  </r>
  <r>
    <n v="111783"/>
    <s v="6 Substation Commissioning"/>
    <n v="30540"/>
    <n v="13474"/>
    <s v="Michael Van Bilsen"/>
    <x v="1"/>
    <s v="A"/>
    <s v="2016-10"/>
    <s v="Per Substation"/>
    <n v="2452.9299999999998"/>
    <n v="1"/>
    <n v="2452.9299999999998"/>
  </r>
  <r>
    <n v="111507"/>
    <s v="6 Substation Commissioning"/>
    <n v="30540"/>
    <n v="12650"/>
    <s v="Rex Larkings"/>
    <x v="1"/>
    <s v="B"/>
    <s v="2016-10"/>
    <s v="Per Substation"/>
    <n v="2452.9299999999998"/>
    <n v="1"/>
    <n v="2452.9299999999998"/>
  </r>
  <r>
    <n v="109808"/>
    <s v="6 Substation Commissioning"/>
    <n v="30540"/>
    <n v="12650"/>
    <s v="Rex Larkings"/>
    <x v="3"/>
    <s v="B"/>
    <s v="2016-10"/>
    <s v="Per Substation"/>
    <n v="2452.9299999999998"/>
    <n v="1"/>
    <n v="2452.9299999999998"/>
  </r>
  <r>
    <n v="110868"/>
    <s v="6 Substation Commissioning"/>
    <n v="30540"/>
    <n v="10996"/>
    <s v="Tony Dean"/>
    <x v="1"/>
    <s v="B"/>
    <s v="2016-10"/>
    <s v="Per Substation"/>
    <n v="2452.9299999999998"/>
    <n v="1"/>
    <n v="2452.9299999999998"/>
  </r>
  <r>
    <n v="109668"/>
    <s v="6 Substation Commissioning"/>
    <n v="30540"/>
    <n v="10996"/>
    <s v="Tony Dean"/>
    <x v="0"/>
    <s v="B"/>
    <s v="2016-10"/>
    <s v="Per Substation"/>
    <n v="2452.9299999999998"/>
    <n v="1"/>
    <n v="2452.9299999999998"/>
  </r>
  <r>
    <n v="108851"/>
    <s v="6 Substation Commissioning"/>
    <n v="30540"/>
    <n v="12390"/>
    <s v="Michael Walsh"/>
    <x v="0"/>
    <s v="B"/>
    <s v="2016-10"/>
    <s v="Per Substation"/>
    <n v="2452.9299999999998"/>
    <n v="1"/>
    <n v="2452.9299999999998"/>
  </r>
  <r>
    <n v="111894"/>
    <s v="6 Substation Commissioning"/>
    <n v="30540"/>
    <n v="10996"/>
    <s v="Tony Dean"/>
    <x v="1"/>
    <s v="B"/>
    <s v="2016-10"/>
    <s v="Per Substation"/>
    <n v="2452.9299999999998"/>
    <n v="1"/>
    <n v="2452.9299999999998"/>
  </r>
  <r>
    <n v="111366"/>
    <s v="6 Substation Commissioning"/>
    <n v="30540"/>
    <n v="10996"/>
    <s v="Tony Dean"/>
    <x v="1"/>
    <s v="B"/>
    <s v="2016-10"/>
    <s v="Per Substation"/>
    <n v="2452.9299999999998"/>
    <n v="1"/>
    <n v="2452.9299999999998"/>
  </r>
  <r>
    <n v="110959"/>
    <s v="6 Substation Commissioning"/>
    <n v="30540"/>
    <n v="16043"/>
    <s v="Tim Shute"/>
    <x v="1"/>
    <s v="B"/>
    <s v="2016-10"/>
    <s v="Per Substation"/>
    <n v="2452.9299999999998"/>
    <n v="1"/>
    <n v="2452.9299999999998"/>
  </r>
  <r>
    <n v="109843"/>
    <s v="6 Substation Commissioning"/>
    <n v="30540"/>
    <n v="15117"/>
    <s v="Robert Wilcox"/>
    <x v="3"/>
    <s v="B"/>
    <s v="2016-10"/>
    <s v="Per Substation"/>
    <n v="2452.9299999999998"/>
    <n v="1"/>
    <n v="2452.9299999999998"/>
  </r>
  <r>
    <n v="108633"/>
    <s v="6 Substation Commissioning"/>
    <n v="30540"/>
    <n v="15117"/>
    <s v="Robert Wilcox"/>
    <x v="1"/>
    <s v="B"/>
    <s v="2016-10"/>
    <s v="Per Substation"/>
    <n v="2390.9"/>
    <n v="2"/>
    <n v="4781.8"/>
  </r>
  <r>
    <n v="109230"/>
    <s v="6 Substation Commissioning"/>
    <n v="30540"/>
    <n v="15117"/>
    <s v="Robert Wilcox"/>
    <x v="3"/>
    <s v="A"/>
    <s v="2016-10"/>
    <s v="Per Substation"/>
    <n v="2390.9"/>
    <n v="1"/>
    <n v="2390.9"/>
  </r>
  <r>
    <n v="111974"/>
    <s v="6 Substation Commissioning"/>
    <n v="30540"/>
    <n v="12170"/>
    <s v="Steve Bath"/>
    <x v="1"/>
    <s v="B"/>
    <s v="2016-10"/>
    <s v="Per Substation"/>
    <n v="2452.9299999999998"/>
    <n v="1"/>
    <n v="2452.9299999999998"/>
  </r>
  <r>
    <n v="107435"/>
    <s v="6 Substation Commissioning"/>
    <n v="30540"/>
    <n v="11468"/>
    <s v="William Holm"/>
    <x v="2"/>
    <s v="A"/>
    <s v="2016-10"/>
    <s v="Per Substation"/>
    <n v="2452.9299999999998"/>
    <n v="1"/>
    <n v="2452.9299999999998"/>
  </r>
  <r>
    <n v="102674"/>
    <s v="6 Substation Commissioning"/>
    <n v="30540"/>
    <n v="15117"/>
    <s v="Robert Wilcox"/>
    <x v="3"/>
    <s v="A"/>
    <s v="2016-10"/>
    <s v="Per Substation"/>
    <n v="2452.9299999999998"/>
    <n v="1"/>
    <n v="2452.9299999999998"/>
  </r>
  <r>
    <n v="106312"/>
    <s v="6 Substation Commissioning"/>
    <n v="30540"/>
    <n v="15117"/>
    <s v="Robert Wilcox"/>
    <x v="1"/>
    <s v="B"/>
    <s v="2016-10"/>
    <s v="Per Substation"/>
    <n v="2452.9299999999998"/>
    <n v="1"/>
    <n v="2452.9299999999998"/>
  </r>
  <r>
    <n v="111380"/>
    <s v="6 Substation Commissioning"/>
    <n v="30540"/>
    <n v="16043"/>
    <s v="Tim Shute"/>
    <x v="3"/>
    <s v="B"/>
    <s v="2016-10"/>
    <s v="Per Substation"/>
    <n v="2452.9299999999998"/>
    <n v="1"/>
    <n v="2452.9299999999998"/>
  </r>
  <r>
    <n v="108729"/>
    <s v="6 Substation Commissioning"/>
    <n v="30540"/>
    <n v="16022"/>
    <s v="Peter Tattersall"/>
    <x v="3"/>
    <s v="B"/>
    <s v="2016-11"/>
    <s v="Per Substation"/>
    <n v="2452.9299999999998"/>
    <n v="1"/>
    <n v="2452.9299999999998"/>
  </r>
  <r>
    <n v="109360"/>
    <s v="6 Substation Commissioning"/>
    <n v="30540"/>
    <n v="11468"/>
    <s v="William Holm"/>
    <x v="0"/>
    <s v="B"/>
    <s v="2016-10"/>
    <s v="Per Substation"/>
    <n v="2452.9299999999998"/>
    <n v="1"/>
    <n v="2452.9299999999998"/>
  </r>
  <r>
    <n v="111756"/>
    <s v="6 Substation Commissioning"/>
    <n v="30540"/>
    <n v="15329"/>
    <s v="David Nolan"/>
    <x v="1"/>
    <s v="B"/>
    <s v="2016-10"/>
    <s v="Per Substation"/>
    <n v="2452.9299999999998"/>
    <n v="1"/>
    <n v="2452.9299999999998"/>
  </r>
  <r>
    <n v="104637"/>
    <s v="6 Substation Commissioning"/>
    <n v="30540"/>
    <n v="10996"/>
    <s v="Tony Dean"/>
    <x v="1"/>
    <s v="A"/>
    <s v="2016-10"/>
    <s v="Per Substation"/>
    <n v="2452.9299999999998"/>
    <n v="1"/>
    <n v="2452.9299999999998"/>
  </r>
  <r>
    <n v="107459"/>
    <s v="6 Substation Commissioning"/>
    <n v="30540"/>
    <n v="10626"/>
    <s v="John W Taylor"/>
    <x v="2"/>
    <s v="A"/>
    <s v="2016-10"/>
    <s v="Per Substation"/>
    <n v="2452.9299999999998"/>
    <n v="1"/>
    <n v="2452.9299999999998"/>
  </r>
  <r>
    <n v="110753"/>
    <s v="6 Substation Commissioning"/>
    <n v="30540"/>
    <n v="16022"/>
    <s v="Peter Tattersall"/>
    <x v="1"/>
    <s v="A"/>
    <s v="2016-10"/>
    <s v="Per Substation"/>
    <n v="2452.9299999999998"/>
    <n v="1"/>
    <n v="2452.9299999999998"/>
  </r>
  <r>
    <n v="110428"/>
    <s v="6 Substation Commissioning"/>
    <n v="30540"/>
    <n v="15392"/>
    <s v="Brenton Hartin"/>
    <x v="3"/>
    <s v="A"/>
    <s v="2016-10"/>
    <s v="Per Substation"/>
    <n v="2452.9299999999998"/>
    <n v="1"/>
    <n v="2452.9299999999998"/>
  </r>
  <r>
    <n v="109777"/>
    <s v="6 Substation Commissioning"/>
    <n v="30540"/>
    <n v="10626"/>
    <s v="John W Taylor"/>
    <x v="3"/>
    <s v="B"/>
    <s v="2016-10"/>
    <s v="Per Substation"/>
    <n v="2390.9"/>
    <n v="1"/>
    <n v="2390.9"/>
  </r>
  <r>
    <n v="111387"/>
    <s v="6 Substation Commissioning"/>
    <n v="30540"/>
    <n v="15117"/>
    <s v="Robert Wilcox"/>
    <x v="1"/>
    <s v="B"/>
    <s v="2016-10"/>
    <s v="Per Substation"/>
    <n v="2452.9299999999998"/>
    <n v="1"/>
    <n v="2452.9299999999998"/>
  </r>
  <r>
    <n v="111431"/>
    <s v="6 Substation Commissioning"/>
    <n v="30540"/>
    <n v="10626"/>
    <s v="John W Taylor"/>
    <x v="0"/>
    <s v="A"/>
    <s v="2016-10"/>
    <s v="Per Substation"/>
    <n v="2452.9299999999998"/>
    <n v="1"/>
    <n v="2452.9299999999998"/>
  </r>
  <r>
    <n v="110869"/>
    <s v="6 Substation Commissioning"/>
    <n v="30540"/>
    <n v="11468"/>
    <s v="William Holm"/>
    <x v="0"/>
    <s v="A"/>
    <s v="2016-10"/>
    <s v="Per Substation"/>
    <n v="2452.9299999999998"/>
    <n v="2"/>
    <n v="4905.8599999999997"/>
  </r>
  <r>
    <n v="111565"/>
    <s v="6 Substation Commissioning"/>
    <n v="30540"/>
    <n v="12170"/>
    <s v="Steve Bath"/>
    <x v="1"/>
    <s v="B"/>
    <s v="2016-10"/>
    <s v="Per Substation"/>
    <n v="2452.9299999999998"/>
    <n v="1"/>
    <n v="2452.9299999999998"/>
  </r>
  <r>
    <n v="109558"/>
    <s v="6 Substation Commissioning"/>
    <n v="30540"/>
    <n v="13065"/>
    <s v="Dean Hopwood"/>
    <x v="3"/>
    <s v="A"/>
    <s v="2016-10"/>
    <s v="Per Substation"/>
    <n v="2452.9299999999998"/>
    <n v="1"/>
    <n v="2452.9299999999998"/>
  </r>
  <r>
    <n v="109928"/>
    <s v="6 Substation Commissioning"/>
    <n v="30540"/>
    <n v="10996"/>
    <s v="Tony Dean"/>
    <x v="0"/>
    <s v="A"/>
    <s v="2016-10"/>
    <s v="Per Substation"/>
    <n v="2452.9299999999998"/>
    <n v="1"/>
    <n v="2452.9299999999998"/>
  </r>
  <r>
    <n v="110711"/>
    <s v="6 Substation Commissioning"/>
    <n v="30540"/>
    <n v="10996"/>
    <s v="Tony Dean"/>
    <x v="0"/>
    <s v="A"/>
    <s v="2016-10"/>
    <s v="Per Substation"/>
    <n v="2452.9299999999998"/>
    <n v="1"/>
    <n v="2452.9299999999998"/>
  </r>
  <r>
    <n v="111936"/>
    <s v="6 Substation Commissioning"/>
    <n v="30540"/>
    <n v="15329"/>
    <s v="David Nolan"/>
    <x v="4"/>
    <s v="B"/>
    <s v="2016-10"/>
    <s v="Per Substation"/>
    <n v="2452.9299999999998"/>
    <n v="1"/>
    <n v="2452.9299999999998"/>
  </r>
  <r>
    <n v="111767"/>
    <s v="6 Substation Commissioning"/>
    <n v="30540"/>
    <n v="15329"/>
    <s v="David Nolan"/>
    <x v="1"/>
    <s v="B"/>
    <s v="2016-10"/>
    <s v="Per Substation"/>
    <n v="2452.9299999999998"/>
    <n v="1"/>
    <n v="2452.9299999999998"/>
  </r>
  <r>
    <n v="110736"/>
    <s v="6 Substation Commissioning"/>
    <n v="30540"/>
    <n v="10996"/>
    <s v="Tony Dean"/>
    <x v="0"/>
    <s v="B"/>
    <s v="2016-10"/>
    <s v="Per Substation"/>
    <n v="2452.9299999999998"/>
    <n v="1"/>
    <n v="2452.9299999999998"/>
  </r>
  <r>
    <n v="109826"/>
    <s v="6 Substation Commissioning"/>
    <n v="30540"/>
    <n v="10996"/>
    <s v="Tony Dean"/>
    <x v="3"/>
    <s v="B"/>
    <s v="2016-10"/>
    <s v="Per Substation"/>
    <n v="2452.9299999999998"/>
    <n v="1"/>
    <n v="2452.9299999999998"/>
  </r>
  <r>
    <n v="111631"/>
    <s v="6 Substation Commissioning"/>
    <n v="30540"/>
    <n v="15117"/>
    <s v="Robert Wilcox"/>
    <x v="1"/>
    <s v="B"/>
    <s v="2016-10"/>
    <s v="Per Substation"/>
    <n v="2452.9299999999998"/>
    <n v="1"/>
    <n v="2452.9299999999998"/>
  </r>
  <r>
    <n v="108752"/>
    <s v="6 Substation Commissioning"/>
    <n v="30540"/>
    <n v="10996"/>
    <s v="Tony Dean"/>
    <x v="3"/>
    <s v="B"/>
    <s v="2016-10"/>
    <s v="Per Substation"/>
    <n v="2452.9299999999998"/>
    <n v="1"/>
    <n v="2452.9299999999998"/>
  </r>
  <r>
    <n v="109936"/>
    <s v="6 Substation Commissioning"/>
    <n v="30540"/>
    <n v="12170"/>
    <s v="Steve Bath"/>
    <x v="3"/>
    <s v="B"/>
    <s v="2016-10"/>
    <s v="Per Substation"/>
    <n v="2452.9299999999998"/>
    <n v="1"/>
    <n v="2452.9299999999998"/>
  </r>
  <r>
    <n v="110595"/>
    <s v="6 Substation Commissioning"/>
    <n v="30540"/>
    <n v="12390"/>
    <s v="Michael Walsh"/>
    <x v="0"/>
    <s v="B"/>
    <s v="2016-10"/>
    <s v="Per Substation"/>
    <n v="2452.9299999999998"/>
    <n v="1"/>
    <n v="2452.9299999999998"/>
  </r>
  <r>
    <n v="109134"/>
    <s v="6 Substation Commissioning"/>
    <n v="30540"/>
    <n v="12390"/>
    <s v="Michael Walsh"/>
    <x v="0"/>
    <s v="B"/>
    <s v="2016-10"/>
    <s v="Per Substation"/>
    <n v="2452.9299999999998"/>
    <n v="1"/>
    <n v="2452.9299999999998"/>
  </r>
  <r>
    <n v="107121"/>
    <s v="6 Substation Commissioning"/>
    <n v="30540"/>
    <n v="12390"/>
    <s v="Michael Walsh"/>
    <x v="4"/>
    <s v="B"/>
    <s v="2016-10"/>
    <s v="Per Substation"/>
    <n v="2452.9299999999998"/>
    <n v="1"/>
    <n v="2452.9299999999998"/>
  </r>
  <r>
    <n v="111105"/>
    <s v="6 Substation Commissioning"/>
    <n v="30540"/>
    <n v="10996"/>
    <s v="Tony Dean"/>
    <x v="0"/>
    <s v="B"/>
    <s v="2016-10"/>
    <s v="Per Substation"/>
    <n v="2452.9299999999998"/>
    <n v="1"/>
    <n v="2452.9299999999998"/>
  </r>
  <r>
    <n v="111623"/>
    <s v="6 Substation Commissioning"/>
    <n v="30540"/>
    <n v="16043"/>
    <s v="Tim Shute"/>
    <x v="1"/>
    <s v="B"/>
    <s v="2016-10"/>
    <s v="Per Substation"/>
    <n v="2452.9299999999998"/>
    <n v="1"/>
    <n v="2452.9299999999998"/>
  </r>
  <r>
    <n v="110956"/>
    <s v="6 Substation Commissioning"/>
    <n v="30540"/>
    <n v="10996"/>
    <s v="Tony Dean"/>
    <x v="1"/>
    <s v="B"/>
    <s v="2016-10"/>
    <s v="Per Substation"/>
    <n v="2452.9299999999998"/>
    <n v="1"/>
    <n v="2452.9299999999998"/>
  </r>
  <r>
    <n v="111679"/>
    <s v="6 Substation Commissioning"/>
    <n v="30540"/>
    <n v="10626"/>
    <s v="John W Taylor"/>
    <x v="0"/>
    <s v="B"/>
    <s v="2016-10"/>
    <s v="Per Substation"/>
    <n v="2452.9299999999998"/>
    <n v="1"/>
    <n v="2452.9299999999998"/>
  </r>
  <r>
    <n v="110365"/>
    <s v="6 Substation Commissioning"/>
    <n v="30540"/>
    <n v="16022"/>
    <s v="Peter Tattersall"/>
    <x v="3"/>
    <s v="A"/>
    <s v="2016-10"/>
    <s v="Per Substation"/>
    <n v="2452.9299999999998"/>
    <n v="1"/>
    <n v="2452.9299999999998"/>
  </r>
  <r>
    <n v="111433"/>
    <s v="6 Substation Commissioning"/>
    <n v="30540"/>
    <n v="10626"/>
    <s v="John W Taylor"/>
    <x v="1"/>
    <s v="B"/>
    <s v="2016-10"/>
    <s v="Per Substation"/>
    <n v="2452.9299999999998"/>
    <n v="1"/>
    <n v="2452.9299999999998"/>
  </r>
  <r>
    <n v="110838"/>
    <s v="6 Substation Commissioning"/>
    <n v="30540"/>
    <n v="12170"/>
    <s v="Steve Bath"/>
    <x v="1"/>
    <s v="B"/>
    <s v="2016-10"/>
    <s v="Per Substation"/>
    <n v="2452.9299999999998"/>
    <n v="1"/>
    <n v="2452.9299999999998"/>
  </r>
  <r>
    <n v="110578"/>
    <s v="6 Substation Commissioning"/>
    <n v="30540"/>
    <n v="15117"/>
    <s v="Robert Wilcox"/>
    <x v="1"/>
    <s v="A"/>
    <s v="2016-10"/>
    <s v="Per Substation"/>
    <n v="2452.9299999999998"/>
    <n v="1"/>
    <n v="2452.9299999999998"/>
  </r>
  <r>
    <n v="111219"/>
    <s v="6 Substation Commissioning"/>
    <n v="30540"/>
    <n v="17335"/>
    <s v="Johnny Taylor"/>
    <x v="1"/>
    <s v="B"/>
    <s v="2016-10"/>
    <s v="Per Substation"/>
    <n v="2452.9299999999998"/>
    <n v="1"/>
    <n v="2452.9299999999998"/>
  </r>
  <r>
    <n v="111124"/>
    <s v="6 Substation Commissioning"/>
    <n v="30540"/>
    <n v="15117"/>
    <s v="Robert Wilcox"/>
    <x v="1"/>
    <s v="B"/>
    <s v="2016-10"/>
    <s v="Per Substation"/>
    <n v="2452.9299999999998"/>
    <n v="1"/>
    <n v="2452.9299999999998"/>
  </r>
  <r>
    <n v="111293"/>
    <s v="6 Substation Commissioning"/>
    <n v="30540"/>
    <n v="12650"/>
    <s v="Rex Larkings"/>
    <x v="0"/>
    <s v="A"/>
    <s v="2016-10"/>
    <s v="Per Substation"/>
    <n v="2452.9299999999998"/>
    <n v="1"/>
    <n v="2452.9299999999998"/>
  </r>
  <r>
    <n v="108719"/>
    <s v="6 Substation Commissioning"/>
    <n v="30540"/>
    <n v="11897"/>
    <s v="Troy Clouten"/>
    <x v="0"/>
    <s v="B"/>
    <s v="2016-10"/>
    <s v="Per Substation"/>
    <n v="2390.9"/>
    <n v="1"/>
    <n v="2390.9"/>
  </r>
  <r>
    <n v="111500"/>
    <s v="6 Substation Commissioning"/>
    <n v="30540"/>
    <n v="15117"/>
    <s v="Robert Wilcox"/>
    <x v="1"/>
    <s v="B"/>
    <s v="2016-10"/>
    <s v="Per Substation"/>
    <n v="2452.9299999999998"/>
    <n v="1"/>
    <n v="2452.9299999999998"/>
  </r>
  <r>
    <n v="111763"/>
    <s v="6 Substation Commissioning"/>
    <n v="30540"/>
    <n v="11608"/>
    <s v="Mark Murray"/>
    <x v="1"/>
    <s v="B"/>
    <s v="2016-10"/>
    <s v="Per Substation"/>
    <n v="2452.9299999999998"/>
    <n v="1"/>
    <n v="2452.9299999999998"/>
  </r>
  <r>
    <n v="110371"/>
    <s v="6 Substation Commissioning"/>
    <n v="30540"/>
    <n v="16022"/>
    <s v="Peter Tattersall"/>
    <x v="1"/>
    <s v="A"/>
    <s v="2016-10"/>
    <s v="Per Substation"/>
    <n v="2452.9299999999998"/>
    <n v="1"/>
    <n v="2452.9299999999998"/>
  </r>
  <r>
    <n v="111652"/>
    <s v="6 Substation Commissioning"/>
    <n v="30540"/>
    <n v="12650"/>
    <s v="Rex Larkings"/>
    <x v="1"/>
    <s v="A"/>
    <s v="2016-10"/>
    <s v="Per Substation"/>
    <n v="2452.9299999999998"/>
    <n v="1"/>
    <n v="2452.9299999999998"/>
  </r>
  <r>
    <n v="111650"/>
    <s v="6 Substation Commissioning"/>
    <n v="30540"/>
    <n v="12650"/>
    <s v="Rex Larkings"/>
    <x v="1"/>
    <s v="A"/>
    <s v="2016-10"/>
    <s v="Per Substation"/>
    <n v="2452.9299999999998"/>
    <n v="1"/>
    <n v="2452.9299999999998"/>
  </r>
  <r>
    <n v="111660"/>
    <s v="6 Substation Commissioning"/>
    <n v="30540"/>
    <n v="12650"/>
    <s v="Rex Larkings"/>
    <x v="1"/>
    <s v="A"/>
    <s v="2016-10"/>
    <s v="Per Substation"/>
    <n v="2452.9299999999998"/>
    <n v="1"/>
    <n v="2452.9299999999998"/>
  </r>
  <r>
    <n v="109156"/>
    <s v="6 Substation Commissioning"/>
    <n v="30540"/>
    <n v="11608"/>
    <s v="Mark Murray"/>
    <x v="3"/>
    <s v="B"/>
    <s v="2016-11"/>
    <s v="Per Substation"/>
    <n v="2452.9299999999998"/>
    <n v="1"/>
    <n v="2452.9299999999998"/>
  </r>
  <r>
    <n v="111638"/>
    <s v="6 Substation Commissioning"/>
    <n v="30540"/>
    <n v="11608"/>
    <s v="Mark Murray"/>
    <x v="1"/>
    <s v="B"/>
    <s v="2016-11"/>
    <s v="Per Substation"/>
    <n v="2452.9299999999998"/>
    <n v="1"/>
    <n v="2452.9299999999998"/>
  </r>
  <r>
    <n v="108287"/>
    <s v="6 Substation Commissioning"/>
    <n v="30540"/>
    <n v="14415"/>
    <s v="Michael Watson"/>
    <x v="3"/>
    <s v="B"/>
    <s v="2016-09"/>
    <s v="Per Substation"/>
    <n v="2390.9"/>
    <n v="1"/>
    <n v="2390.9"/>
  </r>
  <r>
    <n v="108015"/>
    <s v="6 Substation Commissioning"/>
    <n v="30540"/>
    <n v="13065"/>
    <s v="Dean Hopwood"/>
    <x v="3"/>
    <s v="A"/>
    <s v="2016-10"/>
    <s v="Per Substation"/>
    <n v="2390.9"/>
    <n v="2"/>
    <n v="4781.8"/>
  </r>
  <r>
    <n v="109118"/>
    <s v="6 Substation Commissioning"/>
    <n v="30540"/>
    <n v="13065"/>
    <s v="Dean Hopwood"/>
    <x v="2"/>
    <s v="A"/>
    <s v="2016-10"/>
    <s v="Per Substation"/>
    <n v="2390.9"/>
    <n v="1"/>
    <n v="2390.9"/>
  </r>
  <r>
    <n v="111158"/>
    <s v="6 Substation Commissioning"/>
    <n v="30540"/>
    <n v="11897"/>
    <s v="Troy Clouten"/>
    <x v="1"/>
    <s v="B"/>
    <s v="2016-09"/>
    <s v="Per Substation"/>
    <n v="2452.9299999999998"/>
    <n v="1"/>
    <n v="2452.9299999999998"/>
  </r>
  <r>
    <n v="111391"/>
    <s v="6 Substation Commissioning"/>
    <n v="30540"/>
    <n v="15117"/>
    <s v="Robert Wilcox"/>
    <x v="1"/>
    <s v="B"/>
    <s v="2016-09"/>
    <s v="Per Substation"/>
    <n v="2452.9299999999998"/>
    <n v="1"/>
    <n v="2452.9299999999998"/>
  </r>
  <r>
    <n v="111506"/>
    <s v="6 Substation Commissioning"/>
    <n v="30540"/>
    <n v="12390"/>
    <s v="Michael Walsh"/>
    <x v="1"/>
    <s v="B"/>
    <s v="2016-09"/>
    <s v="Per Substation"/>
    <n v="2452.9299999999998"/>
    <n v="1"/>
    <n v="2452.9299999999998"/>
  </r>
  <r>
    <n v="111060"/>
    <s v="6 Substation Commissioning"/>
    <n v="30540"/>
    <n v="15329"/>
    <s v="David Nolan"/>
    <x v="1"/>
    <s v="B"/>
    <s v="2016-09"/>
    <s v="Per Substation"/>
    <n v="2452.9299999999998"/>
    <n v="1"/>
    <n v="2452.9299999999998"/>
  </r>
  <r>
    <n v="111465"/>
    <s v="6 Substation Commissioning"/>
    <n v="30540"/>
    <n v="11473"/>
    <s v="Brendan Cox"/>
    <x v="1"/>
    <s v="B"/>
    <s v="2016-09"/>
    <s v="Per Substation"/>
    <n v="2452.9299999999998"/>
    <n v="1"/>
    <n v="2452.9299999999998"/>
  </r>
  <r>
    <n v="111206"/>
    <s v="6 Substation Commissioning"/>
    <n v="30540"/>
    <n v="11473"/>
    <s v="Brendan Cox"/>
    <x v="1"/>
    <s v="B"/>
    <s v="2016-09"/>
    <s v="Per Substation"/>
    <n v="2452.9299999999998"/>
    <n v="1"/>
    <n v="2452.9299999999998"/>
  </r>
  <r>
    <n v="109404"/>
    <s v="6 Substation Commissioning"/>
    <n v="30540"/>
    <n v="12170"/>
    <s v="Steve Bath"/>
    <x v="3"/>
    <s v="B"/>
    <s v="2016-09"/>
    <s v="Per Substation"/>
    <n v="2452.9299999999998"/>
    <n v="1"/>
    <n v="2452.9299999999998"/>
  </r>
  <r>
    <n v="111181"/>
    <s v="6 Substation Commissioning"/>
    <n v="30540"/>
    <n v="11608"/>
    <s v="Mark Murray"/>
    <x v="1"/>
    <s v="B"/>
    <s v="2016-09"/>
    <s v="Per Substation"/>
    <n v="2452.9299999999998"/>
    <n v="1"/>
    <n v="2452.9299999999998"/>
  </r>
  <r>
    <n v="111475"/>
    <s v="6 Substation Commissioning"/>
    <n v="30540"/>
    <n v="11608"/>
    <s v="Mark Murray"/>
    <x v="1"/>
    <s v="B"/>
    <s v="2016-09"/>
    <s v="Per Substation"/>
    <n v="2452.9299999999998"/>
    <n v="1"/>
    <n v="2452.9299999999998"/>
  </r>
  <r>
    <n v="109961"/>
    <s v="6 Substation Commissioning"/>
    <n v="30540"/>
    <n v="13065"/>
    <s v="Dean Hopwood"/>
    <x v="0"/>
    <s v="A"/>
    <s v="2016-09"/>
    <s v="Per Substation"/>
    <n v="2452.9299999999998"/>
    <n v="1"/>
    <n v="2452.9299999999998"/>
  </r>
  <r>
    <n v="110907"/>
    <s v="6 Substation Commissioning"/>
    <n v="30540"/>
    <n v="17912"/>
    <s v="Justin Evans"/>
    <x v="1"/>
    <s v="A"/>
    <s v="2016-09"/>
    <s v="Per Substation"/>
    <n v="2452.9299999999998"/>
    <n v="1"/>
    <n v="2452.9299999999998"/>
  </r>
  <r>
    <n v="109679"/>
    <s v="6 Substation Commissioning"/>
    <n v="30540"/>
    <n v="17912"/>
    <s v="Justin Evans"/>
    <x v="1"/>
    <s v="A"/>
    <s v="2016-09"/>
    <s v="Per Substation"/>
    <n v="2390.9"/>
    <n v="1"/>
    <n v="2390.9"/>
  </r>
  <r>
    <n v="110692"/>
    <s v="6 Substation Commissioning"/>
    <n v="30540"/>
    <n v="11473"/>
    <s v="Brendan Cox"/>
    <x v="0"/>
    <s v="B"/>
    <s v="2016-09"/>
    <s v="Per Substation"/>
    <n v="2390.9"/>
    <n v="1"/>
    <n v="2390.9"/>
  </r>
  <r>
    <n v="111674"/>
    <s v="6 Substation Commissioning"/>
    <n v="30540"/>
    <n v="11608"/>
    <s v="Mark Murray"/>
    <x v="1"/>
    <s v="B"/>
    <s v="2016-09"/>
    <s v="Per Substation"/>
    <n v="2452.9299999999998"/>
    <n v="1"/>
    <n v="2452.9299999999998"/>
  </r>
  <r>
    <n v="109895"/>
    <s v="6 Substation Commissioning"/>
    <n v="30540"/>
    <n v="15329"/>
    <s v="David Nolan"/>
    <x v="1"/>
    <s v="B"/>
    <s v="2016-09"/>
    <s v="Per Substation"/>
    <n v="2452.9299999999998"/>
    <n v="1"/>
    <n v="2452.9299999999998"/>
  </r>
  <r>
    <n v="110719"/>
    <s v="6 Substation Commissioning"/>
    <n v="30540"/>
    <n v="14415"/>
    <s v="Michael Watson"/>
    <x v="1"/>
    <s v="B"/>
    <s v="2016-09"/>
    <s v="Per Substation"/>
    <n v="2390.9"/>
    <n v="1"/>
    <n v="2390.9"/>
  </r>
  <r>
    <n v="111722"/>
    <s v="6 Substation Commissioning"/>
    <n v="30540"/>
    <n v="15329"/>
    <s v="David Nolan"/>
    <x v="1"/>
    <s v="B"/>
    <s v="2016-09"/>
    <s v="Per Substation"/>
    <n v="2452.9299999999998"/>
    <n v="1"/>
    <n v="2452.9299999999998"/>
  </r>
  <r>
    <n v="111147"/>
    <s v="6 Substation Commissioning"/>
    <n v="30540"/>
    <n v="16043"/>
    <s v="Tim Shute"/>
    <x v="1"/>
    <s v="B"/>
    <s v="2016-09"/>
    <s v="Per Substation"/>
    <n v="2452.9299999999998"/>
    <n v="1"/>
    <n v="2452.9299999999998"/>
  </r>
  <r>
    <n v="110379"/>
    <s v="6 Substation Commissioning"/>
    <n v="30540"/>
    <n v="10996"/>
    <s v="Tony Dean"/>
    <x v="0"/>
    <s v="A"/>
    <s v="2016-09"/>
    <s v="Per Substation"/>
    <n v="2452.9299999999998"/>
    <n v="1"/>
    <n v="2452.9299999999998"/>
  </r>
  <r>
    <n v="111279"/>
    <s v="6 Substation Commissioning"/>
    <n v="30540"/>
    <n v="16043"/>
    <s v="Tim Shute"/>
    <x v="1"/>
    <s v="A"/>
    <s v="2016-09"/>
    <s v="Per Substation"/>
    <n v="2452.9299999999998"/>
    <n v="1"/>
    <n v="2452.9299999999998"/>
  </r>
  <r>
    <n v="111403"/>
    <s v="6 Substation Commissioning"/>
    <n v="30540"/>
    <n v="17335"/>
    <s v="Johnny Taylor"/>
    <x v="2"/>
    <s v="A"/>
    <s v="2016-09"/>
    <s v="Per Substation"/>
    <n v="2452.9299999999998"/>
    <n v="1"/>
    <n v="2452.9299999999998"/>
  </r>
  <r>
    <n v="111172"/>
    <s v="6 Substation Commissioning"/>
    <n v="30540"/>
    <n v="10626"/>
    <s v="John W Taylor"/>
    <x v="1"/>
    <s v="B"/>
    <s v="2016-09"/>
    <s v="Per Substation"/>
    <n v="2452.9299999999998"/>
    <n v="1"/>
    <n v="2452.9299999999998"/>
  </r>
  <r>
    <n v="110190"/>
    <s v="6 Substation Commissioning"/>
    <n v="30540"/>
    <n v="11897"/>
    <s v="Troy Clouten"/>
    <x v="0"/>
    <s v="B"/>
    <s v="2016-09"/>
    <s v="Per Substation"/>
    <n v="2452.9299999999998"/>
    <n v="1"/>
    <n v="2452.9299999999998"/>
  </r>
  <r>
    <n v="105157"/>
    <s v="6 Substation Commissioning"/>
    <n v="30540"/>
    <n v="10996"/>
    <s v="Tony Dean"/>
    <x v="0"/>
    <s v="B"/>
    <s v="2016-09"/>
    <s v="Per Substation"/>
    <n v="2452.9299999999998"/>
    <n v="1"/>
    <n v="2452.9299999999998"/>
  </r>
  <r>
    <n v="109005"/>
    <s v="6 Substation Commissioning"/>
    <n v="30540"/>
    <n v="10996"/>
    <s v="Tony Dean"/>
    <x v="3"/>
    <s v="A"/>
    <s v="2016-09"/>
    <s v="Per Substation"/>
    <n v="2452.9299999999998"/>
    <n v="1"/>
    <n v="2452.9299999999998"/>
  </r>
  <r>
    <n v="111318"/>
    <s v="6 Substation Commissioning"/>
    <n v="30540"/>
    <n v="17912"/>
    <s v="Justin Evans"/>
    <x v="1"/>
    <s v="A"/>
    <s v="2016-09"/>
    <s v="Per Substation"/>
    <n v="2452.9299999999998"/>
    <n v="1"/>
    <n v="2452.9299999999998"/>
  </r>
  <r>
    <n v="111325"/>
    <s v="6 Substation Commissioning"/>
    <n v="30540"/>
    <n v="11897"/>
    <s v="Troy Clouten"/>
    <x v="2"/>
    <s v="B"/>
    <s v="2016-09"/>
    <s v="Per Substation"/>
    <n v="2452.9299999999998"/>
    <n v="1"/>
    <n v="2452.9299999999998"/>
  </r>
  <r>
    <n v="111503"/>
    <s v="6 Substation Commissioning"/>
    <n v="30540"/>
    <n v="17912"/>
    <s v="Justin Evans"/>
    <x v="1"/>
    <s v="A"/>
    <s v="2016-09"/>
    <s v="Per Substation"/>
    <n v="2452.9299999999998"/>
    <n v="1"/>
    <n v="2452.9299999999998"/>
  </r>
  <r>
    <n v="109471"/>
    <s v="6 Substation Commissioning"/>
    <n v="30540"/>
    <n v="13065"/>
    <s v="Dean Hopwood"/>
    <x v="1"/>
    <s v="A"/>
    <s v="2016-09"/>
    <s v="Per Substation"/>
    <n v="2452.9299999999998"/>
    <n v="1"/>
    <n v="2452.9299999999998"/>
  </r>
  <r>
    <n v="110705"/>
    <s v="6 Substation Commissioning"/>
    <n v="30540"/>
    <n v="13474"/>
    <s v="Michael Van Bilsen"/>
    <x v="1"/>
    <s v="A"/>
    <s v="2016-09"/>
    <s v="Per Substation"/>
    <n v="2452.9299999999998"/>
    <n v="1"/>
    <n v="2452.9299999999998"/>
  </r>
  <r>
    <n v="111591"/>
    <s v="6 Substation Commissioning"/>
    <n v="30540"/>
    <n v="11608"/>
    <s v="Mark Murray"/>
    <x v="1"/>
    <s v="B"/>
    <s v="2016-09"/>
    <s v="Per Substation"/>
    <n v="2452.9299999999998"/>
    <n v="1"/>
    <n v="2452.9299999999998"/>
  </r>
  <r>
    <n v="110608"/>
    <s v="6 Substation Commissioning"/>
    <n v="30540"/>
    <n v="11608"/>
    <s v="Mark Murray"/>
    <x v="2"/>
    <s v="B"/>
    <s v="2016-09"/>
    <s v="Per Substation"/>
    <n v="2452.9299999999998"/>
    <n v="1"/>
    <n v="2452.9299999999998"/>
  </r>
  <r>
    <n v="104669"/>
    <s v="6 Substation Commissioning"/>
    <n v="30540"/>
    <n v="11608"/>
    <s v="Mark Murray"/>
    <x v="1"/>
    <s v="B"/>
    <s v="2016-09"/>
    <s v="Per Substation"/>
    <n v="2452.9299999999998"/>
    <n v="1"/>
    <n v="2452.9299999999998"/>
  </r>
  <r>
    <n v="108127"/>
    <s v="6 Substation Commissioning"/>
    <n v="30540"/>
    <n v="15329"/>
    <s v="David Nolan"/>
    <x v="0"/>
    <s v="A"/>
    <s v="2016-09"/>
    <s v="Per Substation"/>
    <n v="2452.9299999999998"/>
    <n v="1"/>
    <n v="2452.9299999999998"/>
  </r>
  <r>
    <n v="110304"/>
    <s v="6 Substation Commissioning"/>
    <n v="30540"/>
    <n v="11529"/>
    <s v="Gray Connelly"/>
    <x v="0"/>
    <s v="A"/>
    <s v="2016-09"/>
    <s v="Per Substation"/>
    <n v="2452.9299999999998"/>
    <n v="1"/>
    <n v="2452.9299999999998"/>
  </r>
  <r>
    <n v="108924"/>
    <s v="6 Substation Commissioning"/>
    <n v="30540"/>
    <n v="12170"/>
    <s v="Steve Bath"/>
    <x v="3"/>
    <s v="B"/>
    <s v="2016-09"/>
    <s v="Per Substation"/>
    <n v="2452.9299999999998"/>
    <n v="1"/>
    <n v="2452.9299999999998"/>
  </r>
  <r>
    <n v="110189"/>
    <s v="6 Substation Commissioning"/>
    <n v="30540"/>
    <n v="10626"/>
    <s v="John W Taylor"/>
    <x v="3"/>
    <s v="B"/>
    <s v="2016-09"/>
    <s v="Per Substation"/>
    <n v="2452.9299999999998"/>
    <n v="1"/>
    <n v="2452.9299999999998"/>
  </r>
  <r>
    <n v="109137"/>
    <s v="6 Substation Commissioning"/>
    <n v="30540"/>
    <n v="11608"/>
    <s v="Mark Murray"/>
    <x v="1"/>
    <s v="B"/>
    <s v="2016-09"/>
    <s v="Per Substation"/>
    <n v="2452.9299999999998"/>
    <n v="1"/>
    <n v="2452.9299999999998"/>
  </r>
  <r>
    <n v="111162"/>
    <s v="6 Substation Commissioning"/>
    <n v="30540"/>
    <n v="17912"/>
    <s v="Justin Evans"/>
    <x v="1"/>
    <s v="A"/>
    <s v="2016-09"/>
    <s v="Per Substation"/>
    <n v="2452.9299999999998"/>
    <n v="1"/>
    <n v="2452.9299999999998"/>
  </r>
  <r>
    <n v="111082"/>
    <s v="6 Substation Commissioning"/>
    <n v="30540"/>
    <n v="11608"/>
    <s v="Mark Murray"/>
    <x v="0"/>
    <s v="B"/>
    <s v="2016-09"/>
    <s v="Per Substation"/>
    <n v="2452.9299999999998"/>
    <n v="1"/>
    <n v="2452.9299999999998"/>
  </r>
  <r>
    <n v="110949"/>
    <s v="6 Substation Commissioning"/>
    <n v="30540"/>
    <n v="11608"/>
    <s v="Mark Murray"/>
    <x v="1"/>
    <s v="B"/>
    <s v="2016-09"/>
    <s v="Per Substation"/>
    <n v="2452.9299999999998"/>
    <n v="1"/>
    <n v="2452.9299999999998"/>
  </r>
  <r>
    <n v="108834"/>
    <s v="6 Substation Commissioning"/>
    <n v="30540"/>
    <n v="17912"/>
    <s v="Justin Evans"/>
    <x v="3"/>
    <s v="B"/>
    <s v="2016-09"/>
    <s v="Per Substation"/>
    <n v="2452.9299999999998"/>
    <n v="1"/>
    <n v="2452.9299999999998"/>
  </r>
  <r>
    <n v="111139"/>
    <s v="6 Substation Commissioning"/>
    <n v="30540"/>
    <n v="11897"/>
    <s v="Troy Clouten"/>
    <x v="0"/>
    <s v="B"/>
    <s v="2016-09"/>
    <s v="Per Substation"/>
    <n v="2452.9299999999998"/>
    <n v="1"/>
    <n v="2452.9299999999998"/>
  </r>
  <r>
    <n v="110950"/>
    <s v="6 Substation Commissioning"/>
    <n v="30540"/>
    <n v="11473"/>
    <s v="Brendan Cox"/>
    <x v="1"/>
    <s v="B"/>
    <s v="2016-09"/>
    <s v="Per Substation"/>
    <n v="2452.9299999999998"/>
    <n v="1"/>
    <n v="2452.9299999999998"/>
  </r>
  <r>
    <n v="110141"/>
    <s v="6 Substation Commissioning"/>
    <n v="30540"/>
    <n v="11897"/>
    <s v="Troy Clouten"/>
    <x v="0"/>
    <s v="A"/>
    <s v="2016-09"/>
    <s v="Per Substation"/>
    <n v="2452.9299999999998"/>
    <n v="1"/>
    <n v="2452.9299999999998"/>
  </r>
  <r>
    <n v="110783"/>
    <s v="6 Substation Commissioning"/>
    <n v="30540"/>
    <n v="11608"/>
    <s v="Mark Murray"/>
    <x v="0"/>
    <s v="A"/>
    <s v="2016-09"/>
    <s v="Per Substation"/>
    <n v="2452.9299999999998"/>
    <n v="1"/>
    <n v="2452.9299999999998"/>
  </r>
  <r>
    <n v="107390"/>
    <s v="6 Substation Commissioning"/>
    <n v="30540"/>
    <n v="17335"/>
    <s v="Johnny Taylor"/>
    <x v="3"/>
    <s v="A"/>
    <s v="2016-09"/>
    <s v="Per Substation"/>
    <n v="2452.9299999999998"/>
    <n v="1"/>
    <n v="2452.9299999999998"/>
  </r>
  <r>
    <n v="111281"/>
    <s v="6 Substation Commissioning"/>
    <n v="30540"/>
    <n v="10996"/>
    <s v="Tony Dean"/>
    <x v="1"/>
    <s v="A"/>
    <s v="2016-09"/>
    <s v="Per Substation"/>
    <n v="2452.9299999999998"/>
    <n v="1"/>
    <n v="2452.9299999999998"/>
  </r>
  <r>
    <n v="109343"/>
    <s v="6 Substation Commissioning"/>
    <n v="30540"/>
    <n v="12650"/>
    <s v="Rex Larkings"/>
    <x v="3"/>
    <s v="B"/>
    <s v="2016-09"/>
    <s v="Per Substation"/>
    <n v="2452.9299999999998"/>
    <n v="1"/>
    <n v="2452.9299999999998"/>
  </r>
  <r>
    <n v="110424"/>
    <s v="6 Substation Commissioning"/>
    <n v="30540"/>
    <n v="13474"/>
    <s v="Michael Van Bilsen"/>
    <x v="0"/>
    <s v="A"/>
    <s v="2016-09"/>
    <s v="Per Substation"/>
    <n v="2452.9299999999998"/>
    <n v="1"/>
    <n v="2452.9299999999998"/>
  </r>
  <r>
    <n v="110761"/>
    <s v="6 Substation Commissioning"/>
    <n v="30540"/>
    <n v="17912"/>
    <s v="Justin Evans"/>
    <x v="3"/>
    <s v="A"/>
    <s v="2016-09"/>
    <s v="Per Substation"/>
    <n v="2452.9299999999998"/>
    <n v="1"/>
    <n v="2452.9299999999998"/>
  </r>
  <r>
    <n v="111142"/>
    <s v="6 Substation Commissioning"/>
    <n v="30540"/>
    <n v="15329"/>
    <s v="David Nolan"/>
    <x v="1"/>
    <s v="B"/>
    <s v="2016-09"/>
    <s v="Per Substation"/>
    <n v="2452.9299999999998"/>
    <n v="1"/>
    <n v="2452.9299999999998"/>
  </r>
  <r>
    <n v="109520"/>
    <s v="6 Substation Commissioning"/>
    <n v="30540"/>
    <n v="12170"/>
    <s v="Steve Bath"/>
    <x v="3"/>
    <s v="B"/>
    <s v="2016-09"/>
    <s v="Per Substation"/>
    <n v="2452.9299999999998"/>
    <n v="1"/>
    <n v="2452.9299999999998"/>
  </r>
  <r>
    <n v="111208"/>
    <s v="6 Substation Commissioning"/>
    <n v="30540"/>
    <n v="12170"/>
    <s v="Steve Bath"/>
    <x v="1"/>
    <s v="B"/>
    <s v="2016-09"/>
    <s v="Per Substation"/>
    <n v="2452.9299999999998"/>
    <n v="1"/>
    <n v="2452.9299999999998"/>
  </r>
  <r>
    <n v="111534"/>
    <s v="6 Substation Commissioning"/>
    <n v="30540"/>
    <n v="15117"/>
    <s v="Robert Wilcox"/>
    <x v="1"/>
    <s v="A"/>
    <s v="2016-09"/>
    <s v="Per Substation"/>
    <n v="2452.9299999999998"/>
    <n v="1"/>
    <n v="2452.9299999999998"/>
  </r>
  <r>
    <n v="108090"/>
    <s v="6 Substation Commissioning"/>
    <n v="30540"/>
    <n v="17912"/>
    <s v="Justin Evans"/>
    <x v="1"/>
    <s v="A"/>
    <s v="2016-09"/>
    <s v="Per Substation"/>
    <n v="2452.9299999999998"/>
    <n v="1"/>
    <n v="2452.9299999999998"/>
  </r>
  <r>
    <n v="111331"/>
    <s v="6 Substation Commissioning"/>
    <n v="30540"/>
    <n v="10626"/>
    <s v="John W Taylor"/>
    <x v="0"/>
    <s v="B"/>
    <s v="2016-09"/>
    <s v="Per Substation"/>
    <n v="2452.9299999999998"/>
    <n v="1"/>
    <n v="2452.9299999999998"/>
  </r>
  <r>
    <n v="110798"/>
    <s v="6 Substation Commissioning"/>
    <n v="30540"/>
    <n v="11531"/>
    <s v="Phillip Crane"/>
    <x v="1"/>
    <s v="A"/>
    <s v="2016-08"/>
    <s v="Per Substation"/>
    <n v="2452.9299999999998"/>
    <n v="1"/>
    <n v="2452.9299999999998"/>
  </r>
  <r>
    <n v="111265"/>
    <s v="6 Substation Commissioning"/>
    <n v="30540"/>
    <n v="12650"/>
    <s v="Rex Larkings"/>
    <x v="1"/>
    <s v="A"/>
    <s v="2016-08"/>
    <s v="Per Substation"/>
    <n v="2452.9299999999998"/>
    <n v="1"/>
    <n v="2452.9299999999998"/>
  </r>
  <r>
    <n v="111273"/>
    <s v="6 Substation Commissioning"/>
    <n v="30540"/>
    <n v="15329"/>
    <s v="David Nolan"/>
    <x v="1"/>
    <s v="B"/>
    <s v="2016-08"/>
    <s v="Per Substation"/>
    <n v="2452.9299999999998"/>
    <n v="1"/>
    <n v="2452.9299999999998"/>
  </r>
  <r>
    <n v="108842"/>
    <s v="6 Substation Commissioning"/>
    <n v="30540"/>
    <n v="16022"/>
    <s v="Peter Tattersall"/>
    <x v="1"/>
    <s v="A"/>
    <s v="2016-08"/>
    <s v="Per Substation"/>
    <n v="2452.9299999999998"/>
    <n v="1"/>
    <n v="2452.9299999999998"/>
  </r>
  <r>
    <n v="111299"/>
    <s v="6 Substation Commissioning"/>
    <n v="30540"/>
    <n v="12390"/>
    <s v="Michael Walsh"/>
    <x v="1"/>
    <s v="A"/>
    <s v="2016-08"/>
    <s v="Per Substation"/>
    <n v="2452.9299999999998"/>
    <n v="1"/>
    <n v="2452.9299999999998"/>
  </r>
  <r>
    <n v="110664"/>
    <s v="6 Substation Commissioning"/>
    <n v="30540"/>
    <n v="12170"/>
    <s v="Steve Bath"/>
    <x v="4"/>
    <s v="B"/>
    <s v="2016-08"/>
    <s v="Per Substation"/>
    <n v="2452.9299999999998"/>
    <n v="3"/>
    <n v="7358.79"/>
  </r>
  <r>
    <n v="110488"/>
    <s v="6 Substation Commissioning"/>
    <n v="30540"/>
    <n v="12650"/>
    <s v="Rex Larkings"/>
    <x v="3"/>
    <s v="B"/>
    <s v="2016-08"/>
    <s v="Per Substation"/>
    <n v="2452.9299999999998"/>
    <n v="1"/>
    <n v="2452.9299999999998"/>
  </r>
  <r>
    <n v="110298"/>
    <s v="6 Substation Commissioning"/>
    <n v="30540"/>
    <n v="11529"/>
    <s v="Gray Connelly"/>
    <x v="0"/>
    <s v="A"/>
    <s v="2016-08"/>
    <s v="Per Substation"/>
    <n v="2452.9299999999998"/>
    <n v="1"/>
    <n v="2452.9299999999998"/>
  </r>
  <r>
    <n v="111189"/>
    <s v="6 Substation Commissioning"/>
    <n v="30540"/>
    <n v="14415"/>
    <s v="Michael Watson"/>
    <x v="1"/>
    <s v="B"/>
    <s v="2016-08"/>
    <s v="Per Substation"/>
    <n v="2390.9"/>
    <n v="1"/>
    <n v="2390.9"/>
  </r>
  <r>
    <n v="110940"/>
    <s v="6 Substation Commissioning"/>
    <n v="30540"/>
    <n v="11473"/>
    <s v="Brendan Cox"/>
    <x v="1"/>
    <s v="B"/>
    <s v="2016-08"/>
    <s v="Per Substation"/>
    <n v="2452.9299999999998"/>
    <n v="1"/>
    <n v="2452.9299999999998"/>
  </r>
  <r>
    <n v="111136"/>
    <s v="6 Substation Commissioning"/>
    <n v="30540"/>
    <n v="11468"/>
    <s v="William Holm"/>
    <x v="4"/>
    <s v="B"/>
    <s v="2016-08"/>
    <s v="Per Substation"/>
    <n v="2452.9299999999998"/>
    <n v="1"/>
    <n v="2452.9299999999998"/>
  </r>
  <r>
    <n v="108665"/>
    <s v="6 Substation Commissioning"/>
    <n v="30540"/>
    <n v="12390"/>
    <s v="Michael Walsh"/>
    <x v="1"/>
    <s v="B"/>
    <s v="2016-08"/>
    <s v="Per Substation"/>
    <n v="2452.9299999999998"/>
    <n v="2"/>
    <n v="4905.8599999999997"/>
  </r>
  <r>
    <n v="106857"/>
    <s v="6 Substation Commissioning"/>
    <n v="30540"/>
    <n v="12390"/>
    <s v="Michael Walsh"/>
    <x v="0"/>
    <s v="B"/>
    <s v="2016-08"/>
    <s v="Per Substation"/>
    <n v="2452.9299999999998"/>
    <n v="1"/>
    <n v="2452.9299999999998"/>
  </r>
  <r>
    <n v="110072"/>
    <s v="6 Substation Commissioning"/>
    <n v="30540"/>
    <n v="12390"/>
    <s v="Michael Walsh"/>
    <x v="0"/>
    <s v="A"/>
    <s v="2016-08"/>
    <s v="Per Substation"/>
    <n v="2452.9299999999998"/>
    <n v="2"/>
    <n v="4905.8599999999997"/>
  </r>
  <r>
    <n v="111453"/>
    <s v="6 Substation Commissioning"/>
    <n v="30540"/>
    <n v="11468"/>
    <s v="William Holm"/>
    <x v="1"/>
    <s v="A"/>
    <s v="2016-08"/>
    <s v="Per Substation"/>
    <n v="2452.9299999999998"/>
    <n v="1"/>
    <n v="2452.9299999999998"/>
  </r>
  <r>
    <n v="110407"/>
    <s v="6 Substation Commissioning"/>
    <n v="30540"/>
    <n v="13474"/>
    <s v="Michael Van Bilsen"/>
    <x v="1"/>
    <s v="A"/>
    <s v="2016-08"/>
    <s v="Per Substation"/>
    <n v="2452.9299999999998"/>
    <n v="1"/>
    <n v="2452.9299999999998"/>
  </r>
  <r>
    <n v="110842"/>
    <s v="6 Substation Commissioning"/>
    <n v="30540"/>
    <n v="13474"/>
    <s v="Michael Van Bilsen"/>
    <x v="1"/>
    <s v="B"/>
    <s v="2016-08"/>
    <s v="Per Substation"/>
    <n v="2452.9299999999998"/>
    <n v="1"/>
    <n v="2452.9299999999998"/>
  </r>
  <r>
    <n v="110514"/>
    <s v="6 Substation Commissioning"/>
    <n v="30540"/>
    <n v="13474"/>
    <s v="Michael Van Bilsen"/>
    <x v="1"/>
    <s v="A"/>
    <s v="2016-08"/>
    <s v="Per Substation"/>
    <n v="2452.9299999999998"/>
    <n v="1"/>
    <n v="2452.9299999999998"/>
  </r>
  <r>
    <n v="111478"/>
    <s v="6 Substation Commissioning"/>
    <n v="30540"/>
    <n v="15329"/>
    <s v="David Nolan"/>
    <x v="1"/>
    <s v="B"/>
    <s v="2016-08"/>
    <s v="Per Substation"/>
    <n v="2452.9299999999998"/>
    <n v="1"/>
    <n v="2452.9299999999998"/>
  </r>
  <r>
    <n v="111473"/>
    <s v="6 Substation Commissioning"/>
    <n v="30540"/>
    <n v="15329"/>
    <s v="David Nolan"/>
    <x v="1"/>
    <s v="B"/>
    <s v="2016-08"/>
    <s v="Per Substation"/>
    <n v="2452.9299999999998"/>
    <n v="1"/>
    <n v="2452.9299999999998"/>
  </r>
  <r>
    <n v="111077"/>
    <s v="6 Substation Commissioning"/>
    <n v="30540"/>
    <n v="15329"/>
    <s v="David Nolan"/>
    <x v="0"/>
    <s v="B"/>
    <s v="2016-08"/>
    <s v="Per Substation"/>
    <n v="2452.9299999999998"/>
    <n v="1"/>
    <n v="2452.9299999999998"/>
  </r>
  <r>
    <n v="109242"/>
    <s v="6 Substation Commissioning"/>
    <n v="30540"/>
    <n v="11897"/>
    <s v="Troy Clouten"/>
    <x v="3"/>
    <s v="B"/>
    <s v="2016-08"/>
    <s v="Per Substation"/>
    <n v="2452.9299999999998"/>
    <n v="1"/>
    <n v="2452.9299999999998"/>
  </r>
  <r>
    <n v="110609"/>
    <s v="6 Substation Commissioning"/>
    <n v="30540"/>
    <n v="12650"/>
    <s v="Rex Larkings"/>
    <x v="1"/>
    <s v="B"/>
    <s v="2016-08"/>
    <s v="Per Substation"/>
    <n v="2452.9299999999998"/>
    <n v="1"/>
    <n v="2452.9299999999998"/>
  </r>
  <r>
    <n v="109767"/>
    <s v="6 Substation Commissioning"/>
    <n v="30540"/>
    <n v="11529"/>
    <s v="Gray Connelly"/>
    <x v="3"/>
    <s v="B"/>
    <s v="2016-08"/>
    <s v="Per Substation"/>
    <n v="2452.9299999999998"/>
    <n v="1"/>
    <n v="2452.9299999999998"/>
  </r>
  <r>
    <n v="111305"/>
    <s v="6 Substation Commissioning"/>
    <n v="30540"/>
    <n v="11608"/>
    <s v="Mark Murray"/>
    <x v="1"/>
    <s v="B"/>
    <s v="2016-08"/>
    <s v="Per Substation"/>
    <n v="2452.9299999999998"/>
    <n v="1"/>
    <n v="2452.9299999999998"/>
  </r>
  <r>
    <n v="110870"/>
    <s v="6 Substation Commissioning"/>
    <n v="30540"/>
    <n v="15117"/>
    <s v="Robert Wilcox"/>
    <x v="1"/>
    <s v="A"/>
    <s v="2016-08"/>
    <s v="Per Substation"/>
    <n v="2390.9"/>
    <n v="1"/>
    <n v="2390.9"/>
  </r>
  <r>
    <n v="110789"/>
    <s v="6 Substation Commissioning"/>
    <n v="30540"/>
    <n v="11608"/>
    <s v="Mark Murray"/>
    <x v="0"/>
    <s v="B"/>
    <s v="2016-08"/>
    <s v="Per Substation"/>
    <n v="2452.9299999999998"/>
    <n v="1"/>
    <n v="2452.9299999999998"/>
  </r>
  <r>
    <n v="110117"/>
    <s v="6 Substation Commissioning"/>
    <n v="30540"/>
    <n v="12650"/>
    <s v="Rex Larkings"/>
    <x v="3"/>
    <s v="B"/>
    <s v="2016-08"/>
    <s v="Per Substation"/>
    <n v="2452.9299999999998"/>
    <n v="1"/>
    <n v="2452.9299999999998"/>
  </r>
  <r>
    <n v="111263"/>
    <s v="6 Substation Commissioning"/>
    <n v="30540"/>
    <n v="16043"/>
    <s v="Tim Shute"/>
    <x v="1"/>
    <s v="B"/>
    <s v="2016-08"/>
    <s v="Per Substation"/>
    <n v="2452.9299999999998"/>
    <n v="1"/>
    <n v="2452.9299999999998"/>
  </r>
  <r>
    <n v="111484"/>
    <s v="6 Substation Commissioning"/>
    <n v="30540"/>
    <n v="11529"/>
    <s v="Gray Connelly"/>
    <x v="1"/>
    <s v="A"/>
    <s v="2016-08"/>
    <s v="Per Substation"/>
    <n v="2452.9299999999998"/>
    <n v="1"/>
    <n v="2452.9299999999998"/>
  </r>
  <r>
    <n v="110162"/>
    <s v="6 Substation Commissioning"/>
    <n v="30540"/>
    <n v="11473"/>
    <s v="Brendan Cox"/>
    <x v="0"/>
    <s v="B"/>
    <s v="2016-08"/>
    <s v="Per Substation"/>
    <n v="2452.9299999999998"/>
    <n v="1"/>
    <n v="2452.9299999999998"/>
  </r>
  <r>
    <n v="110916"/>
    <s v="6 Substation Commissioning"/>
    <n v="30540"/>
    <n v="15329"/>
    <s v="David Nolan"/>
    <x v="0"/>
    <s v="B"/>
    <s v="2016-08"/>
    <s v="Per Substation"/>
    <n v="2452.9299999999998"/>
    <n v="1"/>
    <n v="2452.9299999999998"/>
  </r>
  <r>
    <n v="109859"/>
    <s v="6 Substation Commissioning"/>
    <n v="30540"/>
    <n v="11473"/>
    <s v="Brendan Cox"/>
    <x v="1"/>
    <s v="B"/>
    <s v="2016-08"/>
    <s v="Per Substation"/>
    <n v="2452.9299999999998"/>
    <n v="1"/>
    <n v="2452.9299999999998"/>
  </r>
  <r>
    <n v="110213"/>
    <s v="6 Substation Commissioning"/>
    <n v="30540"/>
    <n v="17335"/>
    <s v="Johnny Taylor"/>
    <x v="0"/>
    <s v="B"/>
    <s v="2016-08"/>
    <s v="Per Substation"/>
    <n v="2452.9299999999998"/>
    <n v="1"/>
    <n v="2452.9299999999998"/>
  </r>
  <r>
    <n v="110280"/>
    <s v="6 Substation Commissioning"/>
    <n v="30540"/>
    <n v="15392"/>
    <s v="Brenton Hartin"/>
    <x v="0"/>
    <s v="A"/>
    <s v="2016-07"/>
    <s v="Per Substation"/>
    <n v="2390.9"/>
    <n v="1"/>
    <n v="2390.9"/>
  </r>
  <r>
    <n v="110582"/>
    <s v="6 Substation Commissioning"/>
    <n v="30540"/>
    <n v="10996"/>
    <s v="Tony Dean"/>
    <x v="0"/>
    <s v="B"/>
    <s v="2016-07"/>
    <s v="Per Substation"/>
    <n v="2452.9299999999998"/>
    <n v="1"/>
    <n v="2452.9299999999998"/>
  </r>
  <r>
    <n v="110865"/>
    <s v="6 Substation Commissioning"/>
    <n v="30540"/>
    <n v="10996"/>
    <s v="Tony Dean"/>
    <x v="0"/>
    <s v="B"/>
    <s v="2016-07"/>
    <s v="Per Substation"/>
    <n v="2452.9299999999998"/>
    <n v="1.62"/>
    <n v="3971.33"/>
  </r>
  <r>
    <n v="111450"/>
    <s v="6 Substation Commissioning"/>
    <n v="30540"/>
    <n v="15329"/>
    <s v="David Nolan"/>
    <x v="1"/>
    <s v="B"/>
    <s v="2016-07"/>
    <s v="Per Substation"/>
    <n v="2452.9299999999998"/>
    <n v="1"/>
    <n v="2452.9299999999998"/>
  </r>
  <r>
    <n v="109507"/>
    <s v="6 Substation Commissioning"/>
    <n v="30540"/>
    <n v="11473"/>
    <s v="Brendan Cox"/>
    <x v="1"/>
    <s v="B"/>
    <s v="2016-07"/>
    <s v="Per Substation"/>
    <n v="2390.9"/>
    <n v="1"/>
    <n v="2390.9"/>
  </r>
  <r>
    <n v="104973"/>
    <s v="6 Substation Commissioning"/>
    <n v="30540"/>
    <n v="17912"/>
    <s v="Justin Evans"/>
    <x v="1"/>
    <s v="A"/>
    <s v="2016-07"/>
    <s v="Per Substation"/>
    <n v="2452.9299999999998"/>
    <n v="1"/>
    <n v="2452.9299999999998"/>
  </r>
  <r>
    <n v="111423"/>
    <s v="6 Substation Commissioning"/>
    <n v="30540"/>
    <n v="10626"/>
    <s v="John W Taylor"/>
    <x v="1"/>
    <s v="A"/>
    <s v="2016-07"/>
    <s v="Per Substation"/>
    <n v="2452.9299999999998"/>
    <n v="1"/>
    <n v="2452.9299999999998"/>
  </r>
  <r>
    <n v="110855"/>
    <s v="6 Substation Commissioning"/>
    <n v="30540"/>
    <n v="11897"/>
    <s v="Troy Clouten"/>
    <x v="1"/>
    <s v="A"/>
    <s v="2016-07"/>
    <s v="Per Substation"/>
    <n v="2452.9299999999998"/>
    <n v="1"/>
    <n v="2452.9299999999998"/>
  </r>
  <r>
    <n v="105926"/>
    <s v="6 Substation Commissioning"/>
    <n v="30540"/>
    <n v="11473"/>
    <s v="Brendan Cox"/>
    <x v="0"/>
    <s v="A"/>
    <s v="2016-07"/>
    <s v="Per Substation"/>
    <n v="2452.9299999999998"/>
    <n v="1"/>
    <n v="2452.9299999999998"/>
  </r>
  <r>
    <n v="109911"/>
    <s v="6 Substation Commissioning"/>
    <n v="30540"/>
    <n v="15117"/>
    <s v="Robert Wilcox"/>
    <x v="0"/>
    <s v="A"/>
    <s v="2016-07"/>
    <s v="Per Substation"/>
    <n v="2452.9299999999998"/>
    <n v="1"/>
    <n v="2452.9299999999998"/>
  </r>
  <r>
    <n v="109728"/>
    <s v="6 Substation Commissioning"/>
    <n v="30540"/>
    <n v="12170"/>
    <s v="Steve Bath"/>
    <x v="0"/>
    <s v="B"/>
    <s v="2016-07"/>
    <s v="Per Substation"/>
    <n v="2452.9299999999998"/>
    <n v="1"/>
    <n v="2452.9299999999998"/>
  </r>
  <r>
    <n v="105068"/>
    <s v="6 Substation Commissioning"/>
    <n v="30540"/>
    <n v="12650"/>
    <s v="Rex Larkings"/>
    <x v="2"/>
    <s v="B"/>
    <s v="2016-07"/>
    <s v="Per Substation"/>
    <n v="2452.9299999999998"/>
    <n v="1"/>
    <n v="2452.9299999999998"/>
  </r>
  <r>
    <n v="109206"/>
    <s v="6 Substation Commissioning"/>
    <n v="30540"/>
    <n v="17912"/>
    <s v="Justin Evans"/>
    <x v="0"/>
    <s v="A"/>
    <s v="2016-07"/>
    <s v="Per Substation"/>
    <n v="2452.9299999999998"/>
    <n v="1"/>
    <n v="2452.9299999999998"/>
  </r>
  <r>
    <n v="111059"/>
    <s v="6 Substation Commissioning"/>
    <n v="30540"/>
    <n v="15329"/>
    <s v="David Nolan"/>
    <x v="1"/>
    <s v="B"/>
    <s v="2016-07"/>
    <s v="Per Substation"/>
    <n v="2452.9299999999998"/>
    <n v="1"/>
    <n v="2452.9299999999998"/>
  </r>
  <r>
    <n v="110451"/>
    <s v="6 Substation Commissioning"/>
    <n v="30540"/>
    <n v="11529"/>
    <s v="Gray Connelly"/>
    <x v="0"/>
    <s v="A"/>
    <s v="2016-07"/>
    <s v="Per Substation"/>
    <n v="2452.9299999999998"/>
    <n v="1"/>
    <n v="2452.9299999999998"/>
  </r>
  <r>
    <n v="110623"/>
    <s v="6 Substation Commissioning"/>
    <n v="30540"/>
    <n v="12650"/>
    <s v="Rex Larkings"/>
    <x v="1"/>
    <s v="A"/>
    <s v="2016-07"/>
    <s v="Per Substation"/>
    <n v="2452.9299999999998"/>
    <n v="1"/>
    <n v="2452.9299999999998"/>
  </r>
  <r>
    <n v="108392"/>
    <s v="6 Substation Commissioning"/>
    <n v="30540"/>
    <n v="14415"/>
    <s v="Michael Watson"/>
    <x v="1"/>
    <s v="A"/>
    <s v="2016-08"/>
    <s v="Per Substation"/>
    <n v="2390.9"/>
    <n v="1"/>
    <n v="2390.9"/>
  </r>
  <r>
    <n v="109550"/>
    <s v="6 Substation Commissioning"/>
    <n v="30540"/>
    <n v="11897"/>
    <s v="Troy Clouten"/>
    <x v="2"/>
    <s v="A"/>
    <s v="2016-07"/>
    <s v="Per Substation"/>
    <n v="2452.9299999999998"/>
    <n v="1"/>
    <n v="2452.9299999999998"/>
  </r>
  <r>
    <n v="111035"/>
    <s v="6 Substation Commissioning"/>
    <n v="30540"/>
    <n v="11608"/>
    <s v="Mark Murray"/>
    <x v="1"/>
    <s v="B"/>
    <s v="2016-07"/>
    <s v="Per Substation"/>
    <n v="2452.9299999999998"/>
    <n v="1"/>
    <n v="2452.9299999999998"/>
  </r>
  <r>
    <n v="109664"/>
    <s v="6 Substation Commissioning"/>
    <n v="30540"/>
    <n v="17912"/>
    <s v="Justin Evans"/>
    <x v="0"/>
    <s v="B"/>
    <s v="2016-07"/>
    <s v="Per Substation"/>
    <n v="2452.9299999999998"/>
    <n v="1"/>
    <n v="2452.9299999999998"/>
  </r>
  <r>
    <n v="109686"/>
    <s v="6 Substation Commissioning"/>
    <n v="30540"/>
    <n v="11473"/>
    <s v="Brendan Cox"/>
    <x v="3"/>
    <s v="B"/>
    <s v="2016-07"/>
    <s v="Per Substation"/>
    <n v="2452.9299999999998"/>
    <n v="1"/>
    <n v="2452.9299999999998"/>
  </r>
  <r>
    <n v="110725"/>
    <s v="6 Substation Commissioning"/>
    <n v="30540"/>
    <n v="11897"/>
    <s v="Troy Clouten"/>
    <x v="1"/>
    <s v="A"/>
    <s v="2016-07"/>
    <s v="Per Substation"/>
    <n v="2452.9299999999998"/>
    <n v="1"/>
    <n v="2452.9299999999998"/>
  </r>
  <r>
    <n v="110731"/>
    <s v="6 Substation Commissioning"/>
    <n v="30540"/>
    <n v="13065"/>
    <s v="Dean Hopwood"/>
    <x v="1"/>
    <s v="A"/>
    <s v="2016-07"/>
    <s v="Per Substation"/>
    <n v="2452.9299999999998"/>
    <n v="1"/>
    <n v="2452.9299999999998"/>
  </r>
  <r>
    <n v="109633"/>
    <s v="6 Substation Commissioning"/>
    <n v="30540"/>
    <n v="17335"/>
    <s v="Johnny Taylor"/>
    <x v="0"/>
    <s v="A"/>
    <s v="2016-07"/>
    <s v="Per Substation"/>
    <n v="2452.9299999999998"/>
    <n v="1"/>
    <n v="2452.9299999999998"/>
  </r>
  <r>
    <n v="110262"/>
    <s v="6 Substation Commissioning"/>
    <n v="30540"/>
    <n v="10996"/>
    <s v="Tony Dean"/>
    <x v="0"/>
    <s v="B"/>
    <s v="2016-07"/>
    <s v="Per Substation"/>
    <n v="2452.9299999999998"/>
    <n v="1"/>
    <n v="2452.9299999999998"/>
  </r>
  <r>
    <n v="107486"/>
    <s v="6 Substation Commissioning"/>
    <n v="30540"/>
    <n v="12390"/>
    <s v="Michael Walsh"/>
    <x v="4"/>
    <s v="B"/>
    <s v="2016-07"/>
    <s v="Per Substation"/>
    <n v="2390"/>
    <n v="1"/>
    <n v="2390"/>
  </r>
  <r>
    <n v="110303"/>
    <s v="6 Substation Commissioning"/>
    <n v="30540"/>
    <n v="12650"/>
    <s v="Rex Larkings"/>
    <x v="0"/>
    <s v="A"/>
    <s v="2016-07"/>
    <s v="Per Substation"/>
    <n v="2390.9"/>
    <n v="1"/>
    <n v="2390.9"/>
  </r>
  <r>
    <n v="111108"/>
    <s v="6 Substation Commissioning"/>
    <n v="30540"/>
    <n v="11529"/>
    <s v="Gray Connelly"/>
    <x v="1"/>
    <s v="A"/>
    <s v="2016-07"/>
    <s v="Per Substation"/>
    <n v="2452.9299999999998"/>
    <n v="1"/>
    <n v="2452.9299999999998"/>
  </r>
  <r>
    <n v="107785"/>
    <s v="6 Substation Commissioning"/>
    <n v="30540"/>
    <n v="12170"/>
    <s v="Steve Bath"/>
    <x v="0"/>
    <s v="B"/>
    <s v="2016-07"/>
    <s v="Per Substation"/>
    <n v="2452.9299999999998"/>
    <n v="1"/>
    <n v="2452.9299999999998"/>
  </r>
  <r>
    <n v="109249"/>
    <s v="6 Substation Commissioning"/>
    <n v="30540"/>
    <n v="15329"/>
    <s v="David Nolan"/>
    <x v="0"/>
    <s v="B"/>
    <s v="2016-07"/>
    <s v="Per Substation"/>
    <n v="2452.9299999999998"/>
    <n v="1"/>
    <n v="2452.9299999999998"/>
  </r>
  <r>
    <n v="110921"/>
    <s v="6 Substation Commissioning"/>
    <n v="30540"/>
    <n v="15329"/>
    <s v="David Nolan"/>
    <x v="1"/>
    <s v="B"/>
    <s v="2016-07"/>
    <s v="Per Substation"/>
    <n v="2452.9299999999998"/>
    <n v="1"/>
    <n v="2452.9299999999998"/>
  </r>
  <r>
    <n v="104938"/>
    <s v="6 Substation Commissioning"/>
    <n v="30540"/>
    <n v="15329"/>
    <s v="David Nolan"/>
    <x v="4"/>
    <s v="B"/>
    <s v="2016-07"/>
    <s v="Per Substation"/>
    <n v="2452.9299999999998"/>
    <n v="1"/>
    <n v="2452.9299999999998"/>
  </r>
  <r>
    <n v="110076"/>
    <s v="6 Substation Commissioning"/>
    <n v="30540"/>
    <n v="11529"/>
    <s v="Gray Connelly"/>
    <x v="0"/>
    <s v="A"/>
    <s v="2016-07"/>
    <s v="Per Substation"/>
    <n v="2452.9299999999998"/>
    <n v="1"/>
    <n v="2452.9299999999998"/>
  </r>
  <r>
    <n v="110885"/>
    <s v="6 Substation Commissioning"/>
    <n v="30540"/>
    <n v="15117"/>
    <s v="Robert Wilcox"/>
    <x v="0"/>
    <s v="A"/>
    <s v="2016-07"/>
    <s v="Per Substation"/>
    <n v="2452.9299999999998"/>
    <n v="1"/>
    <n v="2452.9299999999998"/>
  </r>
  <r>
    <n v="106588"/>
    <s v="6 Substation Commissioning"/>
    <n v="30540"/>
    <n v="17912"/>
    <s v="Justin Evans"/>
    <x v="3"/>
    <s v="B"/>
    <s v="2016-07"/>
    <s v="Per Substation"/>
    <n v="2390.9"/>
    <n v="1"/>
    <n v="2390.9"/>
  </r>
  <r>
    <n v="110171"/>
    <s v="6 Substation Commissioning"/>
    <n v="30540"/>
    <n v="17912"/>
    <s v="Justin Evans"/>
    <x v="0"/>
    <s v="B"/>
    <s v="2016-07"/>
    <s v="Per Substation"/>
    <n v="2390.9"/>
    <n v="1"/>
    <n v="2390.9"/>
  </r>
  <r>
    <n v="108593"/>
    <s v="6 Substation Commissioning"/>
    <n v="30540"/>
    <n v="11473"/>
    <s v="Brendan Cox"/>
    <x v="1"/>
    <s v="A"/>
    <s v="2016-07"/>
    <s v="Per Substation"/>
    <n v="2390.9"/>
    <n v="1"/>
    <n v="2390.9"/>
  </r>
  <r>
    <n v="101906"/>
    <s v="6 Substation Commissioning"/>
    <n v="30540"/>
    <n v="11897"/>
    <s v="Troy Clouten"/>
    <x v="2"/>
    <s v="B"/>
    <s v="2016-07"/>
    <s v="Per Substation"/>
    <n v="2390.9"/>
    <n v="3"/>
    <n v="7172.7"/>
  </r>
  <r>
    <n v="106941"/>
    <s v="6 Substation Commissioning"/>
    <n v="30540"/>
    <n v="11531"/>
    <s v="Phillip Crane"/>
    <x v="3"/>
    <s v="B"/>
    <s v="2016-07"/>
    <s v="Per Substation"/>
    <n v="1162.1400000000001"/>
    <n v="1"/>
    <n v="1162.1400000000001"/>
  </r>
  <r>
    <n v="104538"/>
    <s v="6 Substation Commissioning"/>
    <n v="30540"/>
    <n v="11531"/>
    <s v="Phillip Crane"/>
    <x v="3"/>
    <s v="B"/>
    <s v="2016-07"/>
    <s v="Per Substation"/>
    <n v="2390.9"/>
    <n v="1"/>
    <n v="2390.9"/>
  </r>
  <r>
    <n v="106437"/>
    <s v="6 Substation Commissioning"/>
    <n v="30540"/>
    <n v="11531"/>
    <s v="Phillip Crane"/>
    <x v="0"/>
    <s v="B"/>
    <s v="2016-07"/>
    <s v="Per Substation"/>
    <n v="908.15"/>
    <n v="2"/>
    <n v="1816.3"/>
  </r>
  <r>
    <n v="108522"/>
    <s v="6 Substation Commissioning"/>
    <n v="30540"/>
    <n v="11531"/>
    <s v="Phillip Crane"/>
    <x v="0"/>
    <s v="A"/>
    <s v="2016-07"/>
    <s v="Per Substation"/>
    <n v="2390.9"/>
    <n v="1"/>
    <n v="2390.9"/>
  </r>
  <r>
    <n v="108721"/>
    <s v="6 Substation Commissioning"/>
    <n v="30540"/>
    <n v="11468"/>
    <s v="William Holm"/>
    <x v="1"/>
    <s v="B"/>
    <s v="2016-07"/>
    <s v="Per Substation"/>
    <n v="2390.9"/>
    <n v="1"/>
    <n v="2390.9"/>
  </r>
  <r>
    <n v="110245"/>
    <s v="6 Substation Commissioning"/>
    <n v="30540"/>
    <n v="11531"/>
    <s v="Phillip Crane"/>
    <x v="0"/>
    <s v="B"/>
    <s v="2016-07"/>
    <s v="Per Substation"/>
    <n v="2390.9"/>
    <n v="1"/>
    <n v="2390.9"/>
  </r>
  <r>
    <n v="110267"/>
    <s v="6 Substation Commissioning"/>
    <n v="30540"/>
    <n v="11531"/>
    <s v="Phillip Crane"/>
    <x v="0"/>
    <s v="A"/>
    <s v="2016-07"/>
    <s v="Per Substation"/>
    <n v="2390.9"/>
    <n v="1"/>
    <n v="2390.9"/>
  </r>
  <r>
    <n v="110817"/>
    <s v="6 Substation Commissioning"/>
    <n v="30540"/>
    <n v="10626"/>
    <s v="John W Taylor"/>
    <x v="1"/>
    <s v="A"/>
    <s v="2016-07"/>
    <s v="Per Substation"/>
    <n v="2390.9"/>
    <n v="1"/>
    <n v="2390.9"/>
  </r>
  <r>
    <n v="106570"/>
    <s v="6 Substation Commissioning"/>
    <n v="30540"/>
    <n v="15117"/>
    <s v="Robert Wilcox"/>
    <x v="3"/>
    <s v="A"/>
    <s v="2016-07"/>
    <s v="Per Substation"/>
    <n v="2390.9"/>
    <n v="2"/>
    <n v="4781.8"/>
  </r>
  <r>
    <n v="110810"/>
    <s v="6 Substation Commissioning"/>
    <n v="30540"/>
    <n v="10626"/>
    <s v="John W Taylor"/>
    <x v="1"/>
    <s v="B"/>
    <s v="2016-07"/>
    <s v="Per Substation"/>
    <n v="2390.9"/>
    <n v="1"/>
    <n v="2390.9"/>
  </r>
  <r>
    <n v="111232"/>
    <s v="6 Substation Commissioning"/>
    <n v="30540"/>
    <n v="15117"/>
    <s v="Robert Wilcox"/>
    <x v="1"/>
    <s v="A"/>
    <s v="2016-07"/>
    <s v="Per Substation"/>
    <n v="2390.9"/>
    <n v="1"/>
    <n v="2390.9"/>
  </r>
  <r>
    <n v="110804"/>
    <s v="6 Substation Commissioning"/>
    <n v="30540"/>
    <n v="15117"/>
    <s v="Robert Wilcox"/>
    <x v="1"/>
    <s v="B"/>
    <s v="2016-07"/>
    <s v="Per Substation"/>
    <n v="2390.9"/>
    <n v="1"/>
    <n v="2390.9"/>
  </r>
  <r>
    <n v="110880"/>
    <s v="6 Substation Commissioning"/>
    <n v="30540"/>
    <n v="15117"/>
    <s v="Robert Wilcox"/>
    <x v="1"/>
    <s v="B"/>
    <s v="2016-07"/>
    <s v="Per Substation"/>
    <n v="2390.9"/>
    <n v="1"/>
    <n v="2390.9"/>
  </r>
  <r>
    <n v="106834"/>
    <s v="6 Substation Commissioning"/>
    <n v="30540"/>
    <n v="11897"/>
    <s v="Troy Clouten"/>
    <x v="2"/>
    <s v="B"/>
    <s v="2016-07"/>
    <s v="Per Substation"/>
    <n v="2390.9"/>
    <n v="1"/>
    <n v="2390.9"/>
  </r>
  <r>
    <n v="107537"/>
    <s v="6 Substation Commissioning"/>
    <n v="30540"/>
    <n v="13474"/>
    <s v="Michael Van Bilsen"/>
    <x v="0"/>
    <s v="A"/>
    <s v="2016-07"/>
    <s v="Per Substation"/>
    <n v="2390.9"/>
    <n v="1"/>
    <n v="2390.9"/>
  </r>
  <r>
    <n v="108553"/>
    <s v="6 Substation Commissioning"/>
    <n v="30540"/>
    <n v="12170"/>
    <s v="Steve Bath"/>
    <x v="2"/>
    <s v="B"/>
    <s v="2016-07"/>
    <s v="Per Substation"/>
    <n v="2390.9"/>
    <n v="1"/>
    <n v="2390.9"/>
  </r>
  <r>
    <n v="109339"/>
    <s v="6 Substation Commissioning"/>
    <n v="30540"/>
    <n v="11897"/>
    <s v="Troy Clouten"/>
    <x v="0"/>
    <s v="B"/>
    <s v="2016-07"/>
    <s v="Per Substation"/>
    <n v="2390.9"/>
    <n v="1"/>
    <n v="2390.9"/>
  </r>
  <r>
    <n v="109416"/>
    <s v="6 Substation Commissioning"/>
    <n v="30540"/>
    <n v="10626"/>
    <s v="John W Taylor"/>
    <x v="3"/>
    <s v="A"/>
    <s v="2016-07"/>
    <s v="Per Substation"/>
    <n v="2390.9"/>
    <n v="1"/>
    <n v="2390.9"/>
  </r>
  <r>
    <n v="110052"/>
    <s v="6 Substation Commissioning"/>
    <n v="30540"/>
    <n v="13474"/>
    <s v="Michael Van Bilsen"/>
    <x v="1"/>
    <s v="A"/>
    <s v="2016-07"/>
    <s v="Per Substation"/>
    <n v="2390.9"/>
    <n v="2"/>
    <n v="4781.8"/>
  </r>
  <r>
    <n v="110797"/>
    <s v="6 Substation Commissioning"/>
    <n v="30540"/>
    <n v="11529"/>
    <s v="Gray Connelly"/>
    <x v="0"/>
    <s v="A"/>
    <s v="2016-07"/>
    <s v="Per Substation"/>
    <n v="2390.9"/>
    <n v="1"/>
    <n v="2390.9"/>
  </r>
  <r>
    <n v="110226"/>
    <s v="6 Substation Commissioning"/>
    <n v="30540"/>
    <n v="16022"/>
    <s v="Peter Tattersall"/>
    <x v="3"/>
    <s v="A"/>
    <s v="2016-07"/>
    <s v="Per Substation"/>
    <n v="2390.9"/>
    <n v="1"/>
    <n v="2390.9"/>
  </r>
  <r>
    <n v="109791"/>
    <s v="6 Substation Commissioning"/>
    <n v="30540"/>
    <n v="10996"/>
    <s v="Tony Dean"/>
    <x v="1"/>
    <s v="A"/>
    <s v="2016-07"/>
    <s v="Per Substation"/>
    <n v="2390.9"/>
    <n v="1"/>
    <n v="2390.9"/>
  </r>
  <r>
    <n v="108430"/>
    <s v="6 Substation Commissioning"/>
    <n v="30540"/>
    <n v="12170"/>
    <s v="Steve Bath"/>
    <x v="3"/>
    <s v="B"/>
    <s v="2016-07"/>
    <s v="Per Substation"/>
    <n v="2390.9"/>
    <n v="1"/>
    <n v="2390.9"/>
  </r>
  <r>
    <n v="109882"/>
    <s v="6 Substation Commissioning"/>
    <n v="30540"/>
    <n v="12170"/>
    <s v="Steve Bath"/>
    <x v="1"/>
    <s v="B"/>
    <s v="2016-07"/>
    <s v="Per Substation"/>
    <n v="2390.9"/>
    <n v="2"/>
    <n v="4781.8"/>
  </r>
  <r>
    <n v="110961"/>
    <s v="6 Substation Commissioning"/>
    <n v="30540"/>
    <n v="15329"/>
    <s v="David Nolan"/>
    <x v="1"/>
    <s v="B"/>
    <s v="2016-07"/>
    <s v="Per Substation"/>
    <n v="2390.9"/>
    <n v="1"/>
    <n v="2390.9"/>
  </r>
  <r>
    <n v="110766"/>
    <s v="6 Substation Commissioning"/>
    <n v="30540"/>
    <n v="11608"/>
    <s v="Mark Murray"/>
    <x v="1"/>
    <s v="B"/>
    <s v="2016-07"/>
    <s v="Per Substation"/>
    <n v="2390.9"/>
    <n v="1"/>
    <n v="2390.9"/>
  </r>
  <r>
    <n v="109858"/>
    <s v="6 Substation Commissioning"/>
    <n v="30540"/>
    <n v="17335"/>
    <s v="Johnny Taylor"/>
    <x v="3"/>
    <s v="A"/>
    <s v="2016-07"/>
    <s v="Per Substation"/>
    <n v="2390.9"/>
    <n v="1"/>
    <n v="2390.9"/>
  </r>
  <r>
    <n v="110349"/>
    <s v="6 Substation Commissioning"/>
    <n v="30540"/>
    <n v="11473"/>
    <s v="Brendan Cox"/>
    <x v="0"/>
    <s v="A"/>
    <s v="2016-07"/>
    <s v="Per Substation"/>
    <n v="2390.9"/>
    <n v="1"/>
    <n v="2390.9"/>
  </r>
  <r>
    <n v="109727"/>
    <s v="6 Substation Commissioning"/>
    <n v="30540"/>
    <n v="11473"/>
    <s v="Brendan Cox"/>
    <x v="1"/>
    <s v="A"/>
    <s v="2016-07"/>
    <s v="Per Substation"/>
    <n v="2390.9"/>
    <n v="1"/>
    <n v="2390.9"/>
  </r>
  <r>
    <n v="106400"/>
    <s v="6 Substation Commissioning"/>
    <n v="30540"/>
    <n v="11897"/>
    <s v="Troy Clouten"/>
    <x v="2"/>
    <s v="B"/>
    <s v="2016-07"/>
    <s v="Per Substation"/>
    <n v="908.15"/>
    <n v="1"/>
    <n v="908.15"/>
  </r>
  <r>
    <n v="101894"/>
    <s v="6 Substation Commissioning"/>
    <n v="30540"/>
    <n v="11897"/>
    <s v="Troy Clouten"/>
    <x v="2"/>
    <s v="A"/>
    <s v="2016-07"/>
    <s v="Per Substation"/>
    <n v="2390.9"/>
    <n v="1"/>
    <n v="2390.9"/>
  </r>
  <r>
    <n v="101890"/>
    <s v="6 Substation Commissioning"/>
    <n v="30540"/>
    <n v="11897"/>
    <s v="Troy Clouten"/>
    <x v="2"/>
    <s v="A"/>
    <s v="2016-07"/>
    <s v="Per Substation"/>
    <n v="2390.9"/>
    <n v="1"/>
    <n v="2390.9"/>
  </r>
  <r>
    <n v="107941"/>
    <s v="6 Substation Commissioning"/>
    <n v="30540"/>
    <n v="11529"/>
    <s v="Gray Connelly"/>
    <x v="4"/>
    <s v="B"/>
    <s v="2016-07"/>
    <s v="Per Substation"/>
    <n v="2390.9"/>
    <n v="1"/>
    <n v="2390.9"/>
  </r>
  <r>
    <n v="109285"/>
    <s v="6 Substation Commissioning"/>
    <n v="30540"/>
    <n v="17335"/>
    <s v="Johnny Taylor"/>
    <x v="2"/>
    <s v="A"/>
    <s v="2016-07"/>
    <s v="Per Substation"/>
    <n v="2390.9"/>
    <n v="1"/>
    <n v="2390.9"/>
  </r>
  <r>
    <n v="108058"/>
    <s v="6 Substation Commissioning"/>
    <n v="30540"/>
    <n v="10996"/>
    <s v="Tony Dean"/>
    <x v="3"/>
    <s v="B"/>
    <s v="2016-07"/>
    <s v="Per Substation"/>
    <n v="2390.9"/>
    <n v="1"/>
    <n v="2390.9"/>
  </r>
  <r>
    <n v="107313"/>
    <s v="6 Substation Commissioning"/>
    <n v="30540"/>
    <n v="11897"/>
    <s v="Troy Clouten"/>
    <x v="0"/>
    <s v="B"/>
    <s v="2016-07"/>
    <s v="Per Substation"/>
    <n v="2390.9"/>
    <n v="1"/>
    <n v="2390.9"/>
  </r>
  <r>
    <n v="107381"/>
    <s v="6 Substation Commissioning"/>
    <n v="30540"/>
    <n v="15117"/>
    <s v="Robert Wilcox"/>
    <x v="3"/>
    <s v="A"/>
    <s v="2016-07"/>
    <s v="Per Substation"/>
    <n v="2390.9"/>
    <n v="3"/>
    <n v="7172.7"/>
  </r>
  <r>
    <n v="106674"/>
    <s v="6 Substation Commissioning"/>
    <n v="30540"/>
    <n v="10996"/>
    <s v="Tony Dean"/>
    <x v="3"/>
    <s v="A"/>
    <s v="2016-07"/>
    <s v="Per Substation"/>
    <n v="2390.9"/>
    <n v="2"/>
    <n v="4781.8"/>
  </r>
  <r>
    <n v="109660"/>
    <s v="6 Substation Commissioning"/>
    <n v="30540"/>
    <n v="16043"/>
    <s v="Tim Shute"/>
    <x v="0"/>
    <s v="B"/>
    <s v="2016-07"/>
    <s v="Per Substation"/>
    <n v="2390.9"/>
    <n v="1"/>
    <n v="2390.9"/>
  </r>
  <r>
    <n v="109260"/>
    <s v="6 Substation Commissioning"/>
    <n v="30540"/>
    <n v="13065"/>
    <s v="Dean Hopwood"/>
    <x v="1"/>
    <s v="A"/>
    <s v="2016-07"/>
    <s v="Per Substation"/>
    <n v="2390.9"/>
    <n v="1"/>
    <n v="2390.9"/>
  </r>
  <r>
    <n v="105362"/>
    <s v="6 Substation Commissioning"/>
    <n v="30540"/>
    <n v="13065"/>
    <s v="Dean Hopwood"/>
    <x v="0"/>
    <s v="A"/>
    <s v="2016-08"/>
    <s v="Per Substation"/>
    <n v="908.15"/>
    <n v="1"/>
    <n v="908.15"/>
  </r>
  <r>
    <n v="109300"/>
    <s v="6 Substation Commissioning"/>
    <n v="30540"/>
    <n v="15117"/>
    <s v="Robert Wilcox"/>
    <x v="3"/>
    <s v="B"/>
    <s v="2016-07"/>
    <s v="Per Substation"/>
    <n v="196.8"/>
    <n v="1"/>
    <n v="196.8"/>
  </r>
  <r>
    <n v="108089"/>
    <s v="6 Substation Commissioning"/>
    <n v="30540"/>
    <n v="11531"/>
    <s v="Phillip Crane"/>
    <x v="3"/>
    <s v="A"/>
    <s v="2016-07"/>
    <s v="Per Substation"/>
    <n v="2390.9"/>
    <n v="1"/>
    <n v="2390.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1448F1E7-ABFF-453C-A986-57C09B4C65BE}" name="PivotTable8"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B43:C49" firstHeaderRow="1" firstDataRow="1" firstDataCol="1"/>
  <pivotFields count="12">
    <pivotField subtotalTop="0" showAll="0"/>
    <pivotField subtotalTop="0" showAll="0"/>
    <pivotField subtotalTop="0" showAll="0"/>
    <pivotField subtotalTop="0" showAll="0"/>
    <pivotField subtotalTop="0" showAll="0"/>
    <pivotField axis="axisRow" dataField="1" subtotalTop="0" showAll="0">
      <items count="6">
        <item x="3"/>
        <item x="1"/>
        <item x="4"/>
        <item x="0"/>
        <item x="2"/>
        <item t="default"/>
      </items>
    </pivotField>
    <pivotField subtotalTop="0" showAll="0"/>
    <pivotField subtotalTop="0" showAll="0"/>
    <pivotField subtotalTop="0" showAll="0"/>
    <pivotField subtotalTop="0" showAll="0"/>
    <pivotField subtotalTop="0" showAll="0"/>
    <pivotField subtotalTop="0" showAll="0"/>
  </pivotFields>
  <rowFields count="1">
    <field x="5"/>
  </rowFields>
  <rowItems count="6">
    <i>
      <x/>
    </i>
    <i>
      <x v="1"/>
    </i>
    <i>
      <x v="2"/>
    </i>
    <i>
      <x v="3"/>
    </i>
    <i>
      <x v="4"/>
    </i>
    <i t="grand">
      <x/>
    </i>
  </rowItems>
  <colItems count="1">
    <i/>
  </colItems>
  <dataFields count="1">
    <dataField name="Count of CATEGORY NAME" fld="5"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R60"/>
  <sheetViews>
    <sheetView showGridLines="0" tabSelected="1" zoomScale="90" zoomScaleNormal="90" workbookViewId="0">
      <selection activeCell="H59" sqref="H59"/>
    </sheetView>
  </sheetViews>
  <sheetFormatPr defaultColWidth="9.140625" defaultRowHeight="12.75" x14ac:dyDescent="0.2"/>
  <cols>
    <col min="1" max="1" width="2.42578125" style="135" customWidth="1"/>
    <col min="2" max="2" width="41.85546875" style="135" customWidth="1"/>
    <col min="3" max="3" width="17.7109375" style="135" customWidth="1"/>
    <col min="4" max="4" width="14.85546875" style="135" customWidth="1"/>
    <col min="5" max="5" width="13.85546875" style="135" customWidth="1"/>
    <col min="6" max="6" width="14" style="135" customWidth="1"/>
    <col min="7" max="7" width="13.5703125" style="135" customWidth="1"/>
    <col min="8" max="8" width="13.28515625" style="135" customWidth="1"/>
    <col min="9" max="16384" width="9.140625" style="135"/>
  </cols>
  <sheetData>
    <row r="2" spans="2:18" x14ac:dyDescent="0.2">
      <c r="B2" s="133" t="s">
        <v>7</v>
      </c>
      <c r="C2" s="134"/>
      <c r="D2" s="134"/>
      <c r="E2" s="134"/>
      <c r="F2" s="134"/>
      <c r="G2" s="134"/>
      <c r="H2" s="134"/>
      <c r="N2" s="136"/>
      <c r="O2" s="136"/>
      <c r="P2" s="136"/>
      <c r="Q2" s="136"/>
      <c r="R2" s="136"/>
    </row>
    <row r="3" spans="2:18" ht="75.75" customHeight="1" x14ac:dyDescent="0.2">
      <c r="B3" s="137" t="s">
        <v>60</v>
      </c>
      <c r="C3" s="269" t="s">
        <v>92</v>
      </c>
      <c r="D3" s="270"/>
      <c r="E3" s="270"/>
      <c r="F3" s="270"/>
      <c r="G3" s="270"/>
      <c r="H3" s="138"/>
      <c r="L3" s="139"/>
      <c r="M3" s="139"/>
      <c r="N3" s="136"/>
      <c r="O3" s="136"/>
      <c r="P3" s="136"/>
      <c r="Q3" s="136"/>
      <c r="R3" s="136"/>
    </row>
    <row r="4" spans="2:18" ht="55.5" customHeight="1" x14ac:dyDescent="0.2">
      <c r="B4" s="140"/>
      <c r="C4" s="141"/>
      <c r="D4" s="142" t="s">
        <v>57</v>
      </c>
      <c r="E4" s="142" t="s">
        <v>58</v>
      </c>
      <c r="F4" s="142" t="s">
        <v>59</v>
      </c>
      <c r="G4" s="142" t="s">
        <v>75</v>
      </c>
      <c r="H4" s="142" t="s">
        <v>100</v>
      </c>
      <c r="L4" s="139"/>
      <c r="M4" s="139"/>
      <c r="N4" s="136"/>
      <c r="O4" s="136"/>
      <c r="P4" s="136"/>
      <c r="Q4" s="136"/>
      <c r="R4" s="136"/>
    </row>
    <row r="5" spans="2:18" x14ac:dyDescent="0.2">
      <c r="B5" s="137" t="s">
        <v>13</v>
      </c>
      <c r="C5" s="141"/>
      <c r="D5" s="187" t="s">
        <v>47</v>
      </c>
      <c r="E5" s="187" t="s">
        <v>70</v>
      </c>
      <c r="F5" s="187" t="s">
        <v>47</v>
      </c>
      <c r="G5" s="187" t="s">
        <v>47</v>
      </c>
      <c r="H5" s="187" t="s">
        <v>47</v>
      </c>
      <c r="L5" s="139"/>
      <c r="M5" s="139"/>
      <c r="N5" s="136"/>
      <c r="O5" s="136"/>
      <c r="P5" s="136"/>
      <c r="Q5" s="136"/>
      <c r="R5" s="136"/>
    </row>
    <row r="6" spans="2:18" x14ac:dyDescent="0.2">
      <c r="B6" s="143" t="s">
        <v>41</v>
      </c>
      <c r="C6" s="144"/>
      <c r="D6" s="145">
        <v>2511.83</v>
      </c>
      <c r="E6" s="145">
        <v>2511.83</v>
      </c>
      <c r="F6" s="145">
        <v>2511.83</v>
      </c>
      <c r="G6" s="145">
        <v>2511.83</v>
      </c>
      <c r="H6" s="145">
        <v>2511.83</v>
      </c>
      <c r="L6" s="139"/>
      <c r="M6" s="139"/>
      <c r="N6" s="136"/>
      <c r="O6" s="136"/>
      <c r="P6" s="136"/>
      <c r="Q6" s="136"/>
      <c r="R6" s="136"/>
    </row>
    <row r="7" spans="2:18" x14ac:dyDescent="0.2">
      <c r="B7" s="273" t="s">
        <v>126</v>
      </c>
      <c r="C7" s="146" t="s">
        <v>96</v>
      </c>
      <c r="D7" s="147">
        <f>'Proposed price build-up'!Q16</f>
        <v>1734.7839945591841</v>
      </c>
      <c r="E7" s="148">
        <f>'Proposed price build-up'!AH16</f>
        <v>1734.7839945591841</v>
      </c>
      <c r="F7" s="148">
        <f>'Proposed price build-up'!AY16</f>
        <v>1734.7839945591841</v>
      </c>
      <c r="G7" s="148">
        <f>'Proposed price build-up'!BP16</f>
        <v>1734.7839945591841</v>
      </c>
      <c r="H7" s="148">
        <f>'Proposed price build-up'!CG16</f>
        <v>1734.7839945591841</v>
      </c>
      <c r="N7" s="136"/>
      <c r="O7" s="136"/>
      <c r="P7" s="136"/>
      <c r="Q7" s="136"/>
      <c r="R7" s="136"/>
    </row>
    <row r="8" spans="2:18" x14ac:dyDescent="0.2">
      <c r="B8" s="274"/>
      <c r="C8" s="149" t="s">
        <v>97</v>
      </c>
      <c r="D8" s="147">
        <f>'Proposed price build-up'!Q29</f>
        <v>2635.5157096783382</v>
      </c>
      <c r="E8" s="150">
        <f>'Proposed price build-up'!AH29</f>
        <v>2635.5157096783382</v>
      </c>
      <c r="F8" s="151">
        <f>'Proposed price build-up'!AY29</f>
        <v>2635.5157096783382</v>
      </c>
      <c r="G8" s="151">
        <f>'Proposed price build-up'!BP29</f>
        <v>2635.5157096783382</v>
      </c>
      <c r="H8" s="151">
        <f>'Proposed price build-up'!CG29</f>
        <v>2635.5157096783382</v>
      </c>
      <c r="N8" s="136"/>
      <c r="O8" s="136"/>
      <c r="P8" s="136"/>
      <c r="Q8" s="136"/>
      <c r="R8" s="136"/>
    </row>
    <row r="9" spans="2:18" x14ac:dyDescent="0.2">
      <c r="B9" s="152" t="s">
        <v>48</v>
      </c>
      <c r="C9" s="267" t="s">
        <v>86</v>
      </c>
      <c r="D9" s="268"/>
      <c r="E9" s="153"/>
      <c r="F9" s="154"/>
      <c r="G9" s="154"/>
      <c r="H9" s="154"/>
      <c r="N9" s="136"/>
      <c r="O9" s="136"/>
      <c r="P9" s="136"/>
      <c r="Q9" s="136"/>
      <c r="R9" s="136"/>
    </row>
    <row r="10" spans="2:18" x14ac:dyDescent="0.2">
      <c r="B10" s="155" t="s">
        <v>5</v>
      </c>
      <c r="C10" s="156"/>
      <c r="D10" s="156"/>
      <c r="E10" s="157"/>
      <c r="F10" s="157"/>
      <c r="G10" s="157"/>
      <c r="H10" s="157"/>
      <c r="N10" s="136"/>
      <c r="O10" s="136"/>
      <c r="P10" s="136"/>
      <c r="Q10" s="136"/>
      <c r="R10" s="136"/>
    </row>
    <row r="11" spans="2:18" ht="209.25" customHeight="1" x14ac:dyDescent="0.2">
      <c r="B11" s="271" t="s">
        <v>125</v>
      </c>
      <c r="C11" s="272"/>
      <c r="D11" s="272"/>
      <c r="E11" s="272"/>
      <c r="F11" s="272"/>
      <c r="G11" s="272"/>
      <c r="H11" s="138"/>
      <c r="N11" s="136"/>
      <c r="O11" s="136"/>
      <c r="P11" s="136"/>
      <c r="Q11" s="136"/>
      <c r="R11" s="136"/>
    </row>
    <row r="12" spans="2:18" x14ac:dyDescent="0.2">
      <c r="B12" s="158"/>
      <c r="C12" s="158"/>
      <c r="D12" s="158"/>
      <c r="E12" s="158"/>
      <c r="F12" s="158"/>
      <c r="G12" s="158"/>
      <c r="H12" s="158"/>
      <c r="N12" s="136"/>
      <c r="O12" s="136"/>
      <c r="P12" s="136"/>
      <c r="Q12" s="136"/>
      <c r="R12" s="136"/>
    </row>
    <row r="13" spans="2:18" x14ac:dyDescent="0.2">
      <c r="N13" s="136"/>
      <c r="O13" s="136"/>
      <c r="P13" s="136"/>
      <c r="Q13" s="136"/>
      <c r="R13" s="136"/>
    </row>
    <row r="14" spans="2:18" x14ac:dyDescent="0.2">
      <c r="B14" s="159" t="s">
        <v>34</v>
      </c>
      <c r="C14" s="134"/>
      <c r="D14" s="134"/>
      <c r="E14" s="134"/>
      <c r="F14" s="134"/>
      <c r="G14" s="134"/>
      <c r="H14" s="134"/>
      <c r="N14" s="136"/>
      <c r="O14" s="136"/>
      <c r="P14" s="136"/>
      <c r="Q14" s="136"/>
      <c r="R14" s="136"/>
    </row>
    <row r="15" spans="2:18" x14ac:dyDescent="0.2">
      <c r="B15" s="264"/>
      <c r="C15" s="264"/>
      <c r="D15" s="264"/>
      <c r="E15" s="264"/>
      <c r="F15" s="264"/>
      <c r="G15" s="264"/>
      <c r="H15" s="138"/>
    </row>
    <row r="16" spans="2:18" ht="138" customHeight="1" x14ac:dyDescent="0.2">
      <c r="B16" s="265" t="s">
        <v>181</v>
      </c>
      <c r="C16" s="265"/>
      <c r="D16" s="265"/>
      <c r="E16" s="265"/>
      <c r="F16" s="265"/>
      <c r="G16" s="265"/>
      <c r="H16" s="138"/>
    </row>
    <row r="17" spans="2:8" x14ac:dyDescent="0.2">
      <c r="B17" s="160"/>
      <c r="C17" s="160"/>
      <c r="D17" s="160"/>
      <c r="E17" s="160"/>
      <c r="F17" s="160"/>
      <c r="G17" s="160"/>
      <c r="H17" s="160"/>
    </row>
    <row r="18" spans="2:8" x14ac:dyDescent="0.2">
      <c r="B18" s="161"/>
      <c r="C18" s="161"/>
      <c r="D18" s="161"/>
      <c r="E18" s="161"/>
      <c r="F18" s="161"/>
      <c r="G18" s="161"/>
      <c r="H18" s="161"/>
    </row>
    <row r="19" spans="2:8" x14ac:dyDescent="0.2">
      <c r="B19" s="159" t="s">
        <v>42</v>
      </c>
      <c r="C19" s="134"/>
      <c r="D19" s="134"/>
      <c r="E19" s="134"/>
      <c r="F19" s="134"/>
      <c r="G19" s="134"/>
      <c r="H19" s="134"/>
    </row>
    <row r="20" spans="2:8" x14ac:dyDescent="0.2">
      <c r="B20" s="264" t="s">
        <v>68</v>
      </c>
      <c r="C20" s="264"/>
      <c r="D20" s="264"/>
      <c r="E20" s="264"/>
      <c r="F20" s="264"/>
      <c r="G20" s="264"/>
      <c r="H20" s="138"/>
    </row>
    <row r="21" spans="2:8" ht="12.75" customHeight="1" x14ac:dyDescent="0.2">
      <c r="B21" s="264" t="s">
        <v>107</v>
      </c>
      <c r="C21" s="264"/>
      <c r="D21" s="264"/>
      <c r="E21" s="264"/>
      <c r="F21" s="264"/>
      <c r="G21" s="264"/>
      <c r="H21" s="264"/>
    </row>
    <row r="22" spans="2:8" x14ac:dyDescent="0.2">
      <c r="B22" s="265" t="s">
        <v>90</v>
      </c>
      <c r="C22" s="265"/>
      <c r="D22" s="265"/>
      <c r="E22" s="265"/>
      <c r="F22" s="265"/>
      <c r="G22" s="265"/>
      <c r="H22" s="138"/>
    </row>
    <row r="23" spans="2:8" x14ac:dyDescent="0.2">
      <c r="B23" s="265" t="s">
        <v>108</v>
      </c>
      <c r="C23" s="265"/>
      <c r="D23" s="265"/>
      <c r="E23" s="265"/>
      <c r="F23" s="265"/>
      <c r="G23" s="265"/>
      <c r="H23" s="138"/>
    </row>
    <row r="24" spans="2:8" x14ac:dyDescent="0.2">
      <c r="B24" s="265" t="s">
        <v>111</v>
      </c>
      <c r="C24" s="266"/>
      <c r="D24" s="266"/>
      <c r="E24" s="266"/>
      <c r="F24" s="266"/>
      <c r="G24" s="266"/>
      <c r="H24" s="138"/>
    </row>
    <row r="25" spans="2:8" x14ac:dyDescent="0.2">
      <c r="B25" s="162"/>
      <c r="C25" s="162"/>
      <c r="D25" s="162"/>
      <c r="E25" s="162"/>
      <c r="F25" s="162"/>
      <c r="G25" s="162"/>
      <c r="H25" s="162"/>
    </row>
    <row r="26" spans="2:8" x14ac:dyDescent="0.2">
      <c r="B26" s="264"/>
      <c r="C26" s="264"/>
      <c r="D26" s="264"/>
      <c r="E26" s="264"/>
      <c r="F26" s="264"/>
      <c r="G26" s="264"/>
      <c r="H26" s="138"/>
    </row>
    <row r="27" spans="2:8" x14ac:dyDescent="0.2">
      <c r="B27" s="160"/>
      <c r="C27" s="160"/>
      <c r="D27" s="160"/>
      <c r="E27" s="160"/>
      <c r="F27" s="160"/>
      <c r="G27" s="160"/>
      <c r="H27" s="160"/>
    </row>
    <row r="28" spans="2:8" x14ac:dyDescent="0.2">
      <c r="B28" s="160"/>
      <c r="C28" s="160"/>
      <c r="D28" s="160"/>
      <c r="E28" s="160"/>
      <c r="F28" s="160"/>
      <c r="G28" s="160"/>
      <c r="H28" s="160"/>
    </row>
    <row r="29" spans="2:8" x14ac:dyDescent="0.2">
      <c r="B29" s="160"/>
      <c r="C29" s="160"/>
      <c r="D29" s="160"/>
      <c r="E29" s="160"/>
      <c r="F29" s="160"/>
      <c r="G29" s="160"/>
      <c r="H29" s="160"/>
    </row>
    <row r="30" spans="2:8" x14ac:dyDescent="0.2">
      <c r="B30" s="160"/>
      <c r="C30" s="160"/>
      <c r="D30" s="160"/>
      <c r="E30" s="160"/>
      <c r="F30" s="160"/>
      <c r="G30" s="160"/>
      <c r="H30" s="160"/>
    </row>
    <row r="31" spans="2:8" x14ac:dyDescent="0.2">
      <c r="B31" s="163"/>
      <c r="C31" s="163"/>
      <c r="D31" s="163"/>
      <c r="E31" s="163"/>
      <c r="F31" s="163"/>
      <c r="G31" s="163"/>
      <c r="H31" s="163"/>
    </row>
    <row r="32" spans="2:8" x14ac:dyDescent="0.2">
      <c r="B32" s="159" t="s">
        <v>6</v>
      </c>
    </row>
    <row r="33" spans="2:8" x14ac:dyDescent="0.2">
      <c r="B33" s="164" t="s">
        <v>14</v>
      </c>
      <c r="C33" s="165" t="s">
        <v>29</v>
      </c>
      <c r="D33" s="165"/>
      <c r="E33" s="165"/>
      <c r="F33" s="165"/>
      <c r="G33" s="165"/>
      <c r="H33" s="165"/>
    </row>
    <row r="34" spans="2:8" x14ac:dyDescent="0.2">
      <c r="B34" s="166" t="s">
        <v>45</v>
      </c>
      <c r="C34" s="165" t="s">
        <v>52</v>
      </c>
      <c r="D34" s="165"/>
      <c r="E34" s="165"/>
      <c r="F34" s="165"/>
      <c r="G34" s="165"/>
      <c r="H34" s="165"/>
    </row>
    <row r="35" spans="2:8" x14ac:dyDescent="0.2">
      <c r="B35" s="166" t="s">
        <v>46</v>
      </c>
      <c r="C35" s="165" t="s">
        <v>53</v>
      </c>
      <c r="D35" s="165"/>
      <c r="E35" s="165"/>
      <c r="F35" s="165"/>
      <c r="G35" s="165"/>
      <c r="H35" s="165"/>
    </row>
    <row r="36" spans="2:8" x14ac:dyDescent="0.2">
      <c r="B36" s="166" t="s">
        <v>15</v>
      </c>
      <c r="C36" s="165" t="s">
        <v>30</v>
      </c>
      <c r="D36" s="165"/>
      <c r="E36" s="165"/>
      <c r="F36" s="165"/>
      <c r="G36" s="165"/>
      <c r="H36" s="165"/>
    </row>
    <row r="39" spans="2:8" x14ac:dyDescent="0.2">
      <c r="B39" s="159" t="s">
        <v>35</v>
      </c>
      <c r="C39" s="134"/>
      <c r="D39" s="134"/>
      <c r="E39" s="134"/>
      <c r="F39" s="134"/>
      <c r="G39" s="134"/>
      <c r="H39" s="134"/>
    </row>
    <row r="41" spans="2:8" x14ac:dyDescent="0.2">
      <c r="B41" s="167"/>
      <c r="C41" s="168" t="s">
        <v>36</v>
      </c>
      <c r="D41" s="168" t="s">
        <v>37</v>
      </c>
      <c r="E41" s="168" t="s">
        <v>38</v>
      </c>
      <c r="F41" s="168" t="s">
        <v>40</v>
      </c>
      <c r="G41" s="168" t="s">
        <v>39</v>
      </c>
      <c r="H41" s="169" t="s">
        <v>1</v>
      </c>
    </row>
    <row r="42" spans="2:8" x14ac:dyDescent="0.2">
      <c r="C42" s="170"/>
      <c r="D42" s="170"/>
      <c r="E42" s="170"/>
      <c r="F42" s="170"/>
      <c r="G42" s="170"/>
      <c r="H42" s="170"/>
    </row>
    <row r="43" spans="2:8" x14ac:dyDescent="0.2">
      <c r="B43" s="188" t="s">
        <v>127</v>
      </c>
      <c r="C43" s="171">
        <f>'Forecast Revenue - Costs'!D36</f>
        <v>993151.35416261852</v>
      </c>
      <c r="D43" s="171">
        <f>'Forecast Revenue - Costs'!E36</f>
        <v>993151.35416261852</v>
      </c>
      <c r="E43" s="171">
        <f>'Forecast Revenue - Costs'!F36</f>
        <v>1032850.0299647433</v>
      </c>
      <c r="F43" s="171">
        <f>'Forecast Revenue - Costs'!G36</f>
        <v>1115202.0023078364</v>
      </c>
      <c r="G43" s="171">
        <f>'Forecast Revenue - Costs'!H36</f>
        <v>1211181.345809245</v>
      </c>
      <c r="H43" s="171">
        <f>SUM(C43:G43)</f>
        <v>5345536.0864070617</v>
      </c>
    </row>
    <row r="44" spans="2:8" x14ac:dyDescent="0.2">
      <c r="C44" s="172"/>
      <c r="D44" s="173"/>
      <c r="E44" s="172"/>
      <c r="F44" s="172"/>
      <c r="G44" s="172"/>
    </row>
    <row r="45" spans="2:8" x14ac:dyDescent="0.2">
      <c r="B45" s="188" t="s">
        <v>128</v>
      </c>
      <c r="C45" s="171">
        <f>SUM('Forecast Revenue - Costs'!D37:D39)</f>
        <v>724448.70237291674</v>
      </c>
      <c r="D45" s="171">
        <f>SUM('Forecast Revenue - Costs'!E37:E39)</f>
        <v>724448.70237291674</v>
      </c>
      <c r="E45" s="171">
        <f>SUM('Forecast Revenue - Costs'!F37:F39)</f>
        <v>753406.6794730149</v>
      </c>
      <c r="F45" s="171">
        <f>SUM('Forecast Revenue - Costs'!G37:G39)</f>
        <v>813477.86525124556</v>
      </c>
      <c r="G45" s="171">
        <f>SUM('Forecast Revenue - Costs'!H37:H39)</f>
        <v>883489.46072737162</v>
      </c>
      <c r="H45" s="171">
        <f>SUM(C45:G45)</f>
        <v>3899271.4101974657</v>
      </c>
    </row>
    <row r="46" spans="2:8" x14ac:dyDescent="0.2">
      <c r="C46" s="172"/>
      <c r="D46" s="173"/>
      <c r="E46" s="172"/>
      <c r="F46" s="172"/>
      <c r="G46" s="172"/>
    </row>
    <row r="47" spans="2:8" x14ac:dyDescent="0.2">
      <c r="B47" s="188" t="s">
        <v>129</v>
      </c>
      <c r="C47" s="171">
        <f t="shared" ref="C47:G47" si="0">+C43+C45</f>
        <v>1717600.0565355353</v>
      </c>
      <c r="D47" s="171">
        <f t="shared" si="0"/>
        <v>1717600.0565355353</v>
      </c>
      <c r="E47" s="171">
        <f t="shared" si="0"/>
        <v>1786256.7094377582</v>
      </c>
      <c r="F47" s="171">
        <f t="shared" si="0"/>
        <v>1928679.8675590819</v>
      </c>
      <c r="G47" s="171">
        <f t="shared" si="0"/>
        <v>2094670.8065366168</v>
      </c>
      <c r="H47" s="171">
        <f t="shared" ref="H47" si="1">+H43+H45</f>
        <v>9244807.4966045283</v>
      </c>
    </row>
    <row r="48" spans="2:8" x14ac:dyDescent="0.2">
      <c r="C48" s="174"/>
      <c r="D48" s="174"/>
      <c r="E48" s="174"/>
      <c r="F48" s="174"/>
      <c r="G48" s="174"/>
    </row>
    <row r="49" spans="2:8" ht="14.25" customHeight="1" x14ac:dyDescent="0.2">
      <c r="B49" s="175" t="s">
        <v>6</v>
      </c>
    </row>
    <row r="50" spans="2:8" x14ac:dyDescent="0.2">
      <c r="B50" s="176"/>
      <c r="C50" s="176"/>
      <c r="D50" s="176"/>
      <c r="E50" s="176"/>
      <c r="F50" s="176"/>
      <c r="G50" s="176"/>
      <c r="H50" s="177"/>
    </row>
    <row r="51" spans="2:8" ht="27.75" customHeight="1" x14ac:dyDescent="0.2">
      <c r="B51" s="178"/>
      <c r="C51" s="178"/>
      <c r="D51" s="178"/>
      <c r="E51" s="178"/>
      <c r="F51" s="178"/>
      <c r="G51" s="178"/>
      <c r="H51" s="177"/>
    </row>
    <row r="52" spans="2:8" x14ac:dyDescent="0.2">
      <c r="B52" s="178"/>
      <c r="C52" s="178"/>
      <c r="D52" s="178"/>
      <c r="E52" s="178"/>
      <c r="F52" s="178"/>
      <c r="G52" s="178"/>
      <c r="H52" s="177"/>
    </row>
    <row r="55" spans="2:8" x14ac:dyDescent="0.2">
      <c r="B55" s="159" t="s">
        <v>101</v>
      </c>
      <c r="C55" s="134"/>
      <c r="D55" s="134"/>
      <c r="E55" s="134"/>
      <c r="F55" s="134"/>
      <c r="G55" s="134"/>
      <c r="H55" s="134"/>
    </row>
    <row r="56" spans="2:8" x14ac:dyDescent="0.2">
      <c r="B56" s="179"/>
    </row>
    <row r="57" spans="2:8" x14ac:dyDescent="0.2">
      <c r="B57" s="180"/>
      <c r="C57" s="181" t="s">
        <v>36</v>
      </c>
      <c r="D57" s="181" t="s">
        <v>37</v>
      </c>
      <c r="E57" s="181" t="s">
        <v>38</v>
      </c>
      <c r="F57" s="181" t="s">
        <v>40</v>
      </c>
      <c r="G57" s="181" t="s">
        <v>39</v>
      </c>
      <c r="H57" s="182" t="s">
        <v>1</v>
      </c>
    </row>
    <row r="58" spans="2:8" x14ac:dyDescent="0.2">
      <c r="C58" s="183"/>
      <c r="D58" s="183"/>
      <c r="E58" s="183"/>
      <c r="F58" s="183"/>
      <c r="G58" s="183"/>
      <c r="H58" s="183"/>
    </row>
    <row r="59" spans="2:8" x14ac:dyDescent="0.2">
      <c r="B59" s="180" t="s">
        <v>12</v>
      </c>
      <c r="C59" s="184">
        <f>'Forecast Revenue - Costs'!D19</f>
        <v>785</v>
      </c>
      <c r="D59" s="184">
        <f>'Forecast Revenue - Costs'!E19</f>
        <v>785</v>
      </c>
      <c r="E59" s="184">
        <f>'Forecast Revenue - Costs'!F19</f>
        <v>815</v>
      </c>
      <c r="F59" s="184">
        <f>'Forecast Revenue - Costs'!G19</f>
        <v>875</v>
      </c>
      <c r="G59" s="184">
        <f>'Forecast Revenue - Costs'!H19</f>
        <v>935</v>
      </c>
      <c r="H59" s="184">
        <f>SUM(C59:G59)</f>
        <v>4195</v>
      </c>
    </row>
    <row r="60" spans="2:8" x14ac:dyDescent="0.2">
      <c r="C60" s="185"/>
      <c r="D60" s="185"/>
      <c r="E60" s="185"/>
      <c r="F60" s="185"/>
      <c r="G60" s="185"/>
      <c r="H60" s="186"/>
    </row>
  </sheetData>
  <mergeCells count="12">
    <mergeCell ref="C9:D9"/>
    <mergeCell ref="C3:G3"/>
    <mergeCell ref="B15:G15"/>
    <mergeCell ref="B11:G11"/>
    <mergeCell ref="B16:G16"/>
    <mergeCell ref="B7:B8"/>
    <mergeCell ref="B20:G20"/>
    <mergeCell ref="B22:G22"/>
    <mergeCell ref="B23:G23"/>
    <mergeCell ref="B24:G24"/>
    <mergeCell ref="B26:G26"/>
    <mergeCell ref="B21:H21"/>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D3" sqref="D3:K3"/>
    </sheetView>
  </sheetViews>
  <sheetFormatPr defaultColWidth="9.140625" defaultRowHeight="12.75" x14ac:dyDescent="0.2"/>
  <cols>
    <col min="1" max="1" width="2.28515625" style="1" customWidth="1"/>
    <col min="2" max="2" width="2.42578125" style="47" customWidth="1"/>
    <col min="3" max="3" width="10.140625" style="47" customWidth="1"/>
    <col min="4" max="9" width="13.140625" style="47" customWidth="1"/>
    <col min="10" max="11" width="9.140625" style="47"/>
    <col min="12" max="12" width="5.28515625" style="47" customWidth="1"/>
    <col min="13" max="13" width="2.42578125" style="1" customWidth="1"/>
    <col min="14" max="16384" width="9.140625" style="1"/>
  </cols>
  <sheetData>
    <row r="1" spans="2:14" ht="9" customHeight="1" x14ac:dyDescent="0.2"/>
    <row r="2" spans="2:14" ht="18" customHeight="1" x14ac:dyDescent="0.2">
      <c r="B2" s="44" t="s">
        <v>16</v>
      </c>
      <c r="C2" s="44"/>
      <c r="D2" s="44"/>
      <c r="E2" s="44"/>
      <c r="F2" s="44"/>
      <c r="G2" s="44"/>
      <c r="H2" s="44"/>
      <c r="I2" s="44"/>
      <c r="J2" s="44"/>
      <c r="K2" s="44"/>
    </row>
    <row r="3" spans="2:14" x14ac:dyDescent="0.2">
      <c r="B3" s="34" t="s">
        <v>0</v>
      </c>
      <c r="C3" s="45"/>
      <c r="D3" s="306" t="str">
        <f>'AER Summary'!C3</f>
        <v xml:space="preserve">Substation Commissioning </v>
      </c>
      <c r="E3" s="307"/>
      <c r="F3" s="307"/>
      <c r="G3" s="307"/>
      <c r="H3" s="307"/>
      <c r="I3" s="307"/>
      <c r="J3" s="307"/>
      <c r="K3" s="307"/>
      <c r="N3" s="32"/>
    </row>
    <row r="4" spans="2:14" x14ac:dyDescent="0.2">
      <c r="N4" s="32"/>
    </row>
    <row r="5" spans="2:14" x14ac:dyDescent="0.2">
      <c r="B5" s="277" t="s">
        <v>85</v>
      </c>
      <c r="C5" s="277"/>
      <c r="D5" s="277"/>
      <c r="E5" s="277"/>
      <c r="F5" s="277"/>
      <c r="G5" s="277"/>
      <c r="H5" s="277"/>
      <c r="I5" s="277"/>
      <c r="J5" s="277"/>
      <c r="K5" s="277"/>
      <c r="N5" s="32"/>
    </row>
    <row r="6" spans="2:14" ht="168" customHeight="1" x14ac:dyDescent="0.2">
      <c r="B6" s="278" t="s">
        <v>89</v>
      </c>
      <c r="C6" s="279"/>
      <c r="D6" s="279"/>
      <c r="E6" s="279"/>
      <c r="F6" s="279"/>
      <c r="G6" s="279"/>
      <c r="H6" s="279"/>
      <c r="I6" s="279"/>
      <c r="J6" s="279"/>
      <c r="K6" s="279"/>
      <c r="N6" s="32"/>
    </row>
    <row r="9" spans="2:14" x14ac:dyDescent="0.2">
      <c r="B9" s="277" t="s">
        <v>43</v>
      </c>
      <c r="C9" s="277"/>
      <c r="D9" s="277"/>
      <c r="E9" s="277"/>
      <c r="F9" s="277"/>
      <c r="G9" s="277"/>
      <c r="H9" s="277"/>
      <c r="I9" s="277"/>
      <c r="J9" s="277"/>
      <c r="K9" s="277"/>
    </row>
    <row r="10" spans="2:14" ht="15" customHeight="1" x14ac:dyDescent="0.2">
      <c r="B10" s="276" t="s">
        <v>71</v>
      </c>
      <c r="C10" s="276"/>
      <c r="D10" s="276"/>
      <c r="E10" s="276"/>
      <c r="F10" s="276"/>
      <c r="G10" s="276"/>
      <c r="H10" s="276"/>
      <c r="I10" s="276"/>
      <c r="J10" s="276"/>
      <c r="K10" s="276"/>
    </row>
    <row r="11" spans="2:14" ht="24.75" customHeight="1" x14ac:dyDescent="0.2">
      <c r="B11" s="280"/>
      <c r="C11" s="280"/>
      <c r="D11" s="280"/>
      <c r="E11" s="280"/>
      <c r="F11" s="280"/>
      <c r="G11" s="280"/>
      <c r="H11" s="280"/>
      <c r="I11" s="280"/>
      <c r="J11" s="280"/>
      <c r="K11" s="280"/>
      <c r="L11" s="49"/>
      <c r="M11" s="33"/>
      <c r="N11" s="33"/>
    </row>
    <row r="12" spans="2:14" x14ac:dyDescent="0.2">
      <c r="B12" s="280"/>
      <c r="C12" s="280"/>
      <c r="D12" s="280"/>
      <c r="E12" s="280"/>
      <c r="F12" s="280"/>
      <c r="G12" s="280"/>
      <c r="H12" s="280"/>
      <c r="I12" s="280"/>
      <c r="J12" s="280"/>
      <c r="K12" s="280"/>
      <c r="L12" s="49"/>
      <c r="M12" s="33"/>
      <c r="N12" s="33"/>
    </row>
    <row r="13" spans="2:14" x14ac:dyDescent="0.2">
      <c r="B13" s="280"/>
      <c r="C13" s="280"/>
      <c r="D13" s="280"/>
      <c r="E13" s="280"/>
      <c r="F13" s="280"/>
      <c r="G13" s="280"/>
      <c r="H13" s="280"/>
      <c r="I13" s="280"/>
      <c r="J13" s="280"/>
      <c r="K13" s="280"/>
      <c r="L13" s="49"/>
      <c r="M13" s="33"/>
      <c r="N13" s="33"/>
    </row>
    <row r="14" spans="2:14" ht="48" customHeight="1" x14ac:dyDescent="0.2">
      <c r="B14" s="280"/>
      <c r="C14" s="280"/>
      <c r="D14" s="280"/>
      <c r="E14" s="280"/>
      <c r="F14" s="280"/>
      <c r="G14" s="280"/>
      <c r="H14" s="280"/>
      <c r="I14" s="280"/>
      <c r="J14" s="280"/>
      <c r="K14" s="280"/>
      <c r="L14" s="49"/>
      <c r="M14" s="33"/>
      <c r="N14" s="33"/>
    </row>
    <row r="15" spans="2:14" x14ac:dyDescent="0.2">
      <c r="B15" s="280"/>
      <c r="C15" s="280"/>
      <c r="D15" s="280"/>
      <c r="E15" s="280"/>
      <c r="F15" s="280"/>
      <c r="G15" s="280"/>
      <c r="H15" s="280"/>
      <c r="I15" s="280"/>
      <c r="J15" s="280"/>
      <c r="K15" s="280"/>
      <c r="L15" s="49"/>
      <c r="M15" s="33"/>
      <c r="N15" s="33"/>
    </row>
    <row r="16" spans="2:14" x14ac:dyDescent="0.2">
      <c r="B16" s="280"/>
      <c r="C16" s="280"/>
      <c r="D16" s="280"/>
      <c r="E16" s="280"/>
      <c r="F16" s="280"/>
      <c r="G16" s="280"/>
      <c r="H16" s="280"/>
      <c r="I16" s="280"/>
      <c r="J16" s="280"/>
      <c r="K16" s="280"/>
      <c r="L16" s="49"/>
      <c r="M16" s="33"/>
      <c r="N16" s="33"/>
    </row>
    <row r="17" spans="2:14" x14ac:dyDescent="0.2">
      <c r="L17" s="49"/>
      <c r="M17" s="33"/>
      <c r="N17" s="33"/>
    </row>
    <row r="18" spans="2:14" x14ac:dyDescent="0.2">
      <c r="L18" s="49"/>
      <c r="M18" s="33"/>
      <c r="N18" s="33"/>
    </row>
    <row r="19" spans="2:14" x14ac:dyDescent="0.2">
      <c r="B19" s="277" t="s">
        <v>44</v>
      </c>
      <c r="C19" s="277"/>
      <c r="D19" s="277"/>
      <c r="E19" s="277"/>
      <c r="F19" s="277"/>
      <c r="G19" s="277"/>
      <c r="H19" s="277"/>
      <c r="I19" s="277"/>
      <c r="J19" s="277"/>
      <c r="K19" s="277"/>
      <c r="L19" s="49"/>
      <c r="M19" s="33"/>
      <c r="N19" s="33"/>
    </row>
    <row r="20" spans="2:14" ht="171" customHeight="1" x14ac:dyDescent="0.2">
      <c r="B20" s="276" t="str">
        <f>'AER Summary'!B11:G11</f>
        <v xml:space="preserve">
Substation Commissioning
The commissioning by Essential Energy of a new substation, whether it is a single pole, pad mount/kiosk or indoor/chamber and includes:
 -  all necessary pre-commissioning checks and tests prior to energising the substation via the high voltage switchgear and closing the low voltage circuit breaker, links or fuses; and
 -  the setting or resetting of substation protection equipment.
An Access Permit fee, in addition, may be required to gain access to the network in order to undertake the commissioning.
Essential Energy will perform the required testing and commissioning activities as per current policies and the subsequent recording in Essential Energy’s asset systems.
The substation commissioning charge will be applied per substation.
</v>
      </c>
      <c r="C20" s="276"/>
      <c r="D20" s="276"/>
      <c r="E20" s="276"/>
      <c r="F20" s="276"/>
      <c r="G20" s="276"/>
      <c r="H20" s="276"/>
      <c r="I20" s="276"/>
      <c r="J20" s="276"/>
      <c r="K20" s="276"/>
    </row>
    <row r="21" spans="2:14" x14ac:dyDescent="0.2">
      <c r="B21" s="275"/>
      <c r="C21" s="275"/>
      <c r="D21" s="275"/>
      <c r="E21" s="275"/>
      <c r="F21" s="275"/>
      <c r="G21" s="275"/>
      <c r="H21" s="275"/>
      <c r="I21" s="275"/>
      <c r="J21" s="275"/>
      <c r="K21" s="275"/>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30"/>
  <sheetViews>
    <sheetView showGridLines="0" workbookViewId="0">
      <selection activeCell="C37" sqref="C37"/>
    </sheetView>
  </sheetViews>
  <sheetFormatPr defaultColWidth="9.140625" defaultRowHeight="12.75" x14ac:dyDescent="0.2"/>
  <cols>
    <col min="1" max="1" width="3.5703125" style="50" customWidth="1"/>
    <col min="2" max="2" width="58.7109375" style="50" customWidth="1"/>
    <col min="3" max="3" width="65.140625" style="50" customWidth="1"/>
    <col min="4" max="4" width="12.140625" style="50" customWidth="1"/>
    <col min="5" max="8" width="11.28515625" style="50" customWidth="1"/>
    <col min="9" max="9" width="12.7109375" style="50" customWidth="1"/>
    <col min="10" max="16384" width="9.140625" style="50"/>
  </cols>
  <sheetData>
    <row r="2" spans="1:9" x14ac:dyDescent="0.2">
      <c r="B2" s="46" t="s">
        <v>93</v>
      </c>
      <c r="C2" s="30"/>
      <c r="D2" s="30"/>
      <c r="E2" s="30"/>
      <c r="F2" s="30"/>
      <c r="G2" s="30"/>
      <c r="H2" s="30"/>
      <c r="I2" s="30"/>
    </row>
    <row r="3" spans="1:9" x14ac:dyDescent="0.2">
      <c r="B3" s="19" t="s">
        <v>20</v>
      </c>
      <c r="C3" s="19" t="s">
        <v>3</v>
      </c>
      <c r="D3" s="62" t="s">
        <v>63</v>
      </c>
      <c r="E3" s="62" t="s">
        <v>62</v>
      </c>
      <c r="F3" s="62" t="s">
        <v>61</v>
      </c>
      <c r="G3" s="62" t="s">
        <v>113</v>
      </c>
      <c r="H3" s="62" t="s">
        <v>114</v>
      </c>
      <c r="I3" s="247" t="s">
        <v>1</v>
      </c>
    </row>
    <row r="4" spans="1:9" x14ac:dyDescent="0.2">
      <c r="B4" s="5" t="s">
        <v>21</v>
      </c>
      <c r="C4" s="5" t="s">
        <v>88</v>
      </c>
      <c r="D4" s="251" t="s">
        <v>84</v>
      </c>
      <c r="E4" s="252">
        <v>497242.95</v>
      </c>
      <c r="F4" s="252">
        <v>439483.56</v>
      </c>
      <c r="G4" s="252">
        <v>559066.84</v>
      </c>
      <c r="H4" s="252">
        <f>G4*102.5%</f>
        <v>573043.51099999994</v>
      </c>
      <c r="I4" s="253">
        <f>SUM(D4:H4)</f>
        <v>2068836.861</v>
      </c>
    </row>
    <row r="5" spans="1:9" x14ac:dyDescent="0.2">
      <c r="B5" s="5" t="s">
        <v>23</v>
      </c>
      <c r="C5" s="5"/>
      <c r="D5" s="252"/>
      <c r="E5" s="252">
        <v>15178.17</v>
      </c>
      <c r="F5" s="252">
        <v>11942.79</v>
      </c>
      <c r="G5" s="252">
        <v>2311.06</v>
      </c>
      <c r="H5" s="252">
        <f t="shared" ref="H5:H8" si="0">G5*102.5%</f>
        <v>2368.8364999999999</v>
      </c>
      <c r="I5" s="253">
        <f t="shared" ref="I5:I8" si="1">SUM(D5:H5)</f>
        <v>31800.856500000002</v>
      </c>
    </row>
    <row r="6" spans="1:9" x14ac:dyDescent="0.2">
      <c r="B6" s="5" t="s">
        <v>24</v>
      </c>
      <c r="C6" s="5"/>
      <c r="D6" s="252">
        <v>0</v>
      </c>
      <c r="E6" s="252">
        <v>132651.51</v>
      </c>
      <c r="F6" s="252">
        <v>136206.64000000001</v>
      </c>
      <c r="G6" s="252">
        <v>149075.04</v>
      </c>
      <c r="H6" s="252">
        <f t="shared" si="0"/>
        <v>152801.916</v>
      </c>
      <c r="I6" s="253">
        <f t="shared" si="1"/>
        <v>570735.10600000003</v>
      </c>
    </row>
    <row r="7" spans="1:9" x14ac:dyDescent="0.2">
      <c r="B7" s="5" t="s">
        <v>25</v>
      </c>
      <c r="C7" s="5"/>
      <c r="D7" s="252"/>
      <c r="E7" s="252"/>
      <c r="F7" s="252">
        <v>507</v>
      </c>
      <c r="G7" s="252">
        <v>9589.9</v>
      </c>
      <c r="H7" s="252">
        <f t="shared" si="0"/>
        <v>9829.6474999999991</v>
      </c>
      <c r="I7" s="253">
        <f t="shared" si="1"/>
        <v>19926.547500000001</v>
      </c>
    </row>
    <row r="8" spans="1:9" x14ac:dyDescent="0.2">
      <c r="B8" s="5" t="s">
        <v>22</v>
      </c>
      <c r="C8" s="5"/>
      <c r="D8" s="254"/>
      <c r="E8" s="254">
        <v>401232.9</v>
      </c>
      <c r="F8" s="254">
        <v>368553.75</v>
      </c>
      <c r="G8" s="254">
        <v>410914.08</v>
      </c>
      <c r="H8" s="252">
        <f t="shared" si="0"/>
        <v>421186.93199999997</v>
      </c>
      <c r="I8" s="253">
        <f t="shared" si="1"/>
        <v>1601887.662</v>
      </c>
    </row>
    <row r="9" spans="1:9" x14ac:dyDescent="0.2">
      <c r="B9" s="19" t="s">
        <v>1</v>
      </c>
      <c r="C9" s="255"/>
      <c r="D9" s="256">
        <f>SUM(D4:D8)</f>
        <v>0</v>
      </c>
      <c r="E9" s="256">
        <f>SUM(E4:E8)</f>
        <v>1046305.53</v>
      </c>
      <c r="F9" s="256">
        <f t="shared" ref="F9:I9" si="2">SUM(F4:F8)</f>
        <v>956693.74</v>
      </c>
      <c r="G9" s="256">
        <f t="shared" si="2"/>
        <v>1130956.9200000002</v>
      </c>
      <c r="H9" s="256">
        <f t="shared" si="2"/>
        <v>1159230.8429999999</v>
      </c>
      <c r="I9" s="256">
        <f t="shared" si="2"/>
        <v>4293187.0329999998</v>
      </c>
    </row>
    <row r="10" spans="1:9" x14ac:dyDescent="0.2">
      <c r="B10" s="54"/>
      <c r="C10" s="55"/>
      <c r="D10" s="56"/>
      <c r="E10" s="56"/>
      <c r="F10" s="56"/>
      <c r="G10" s="56"/>
      <c r="H10" s="56"/>
      <c r="I10" s="56"/>
    </row>
    <row r="11" spans="1:9" x14ac:dyDescent="0.2">
      <c r="B11" s="57" t="s">
        <v>10</v>
      </c>
      <c r="C11" s="27"/>
      <c r="D11" s="27"/>
      <c r="E11" s="27"/>
      <c r="F11" s="27"/>
      <c r="G11" s="27"/>
      <c r="H11" s="27"/>
      <c r="I11" s="27"/>
    </row>
    <row r="12" spans="1:9" x14ac:dyDescent="0.2">
      <c r="B12" s="246" t="s">
        <v>4</v>
      </c>
      <c r="C12" s="246" t="s">
        <v>9</v>
      </c>
      <c r="D12" s="62" t="s">
        <v>63</v>
      </c>
      <c r="E12" s="62" t="s">
        <v>62</v>
      </c>
      <c r="F12" s="62" t="s">
        <v>61</v>
      </c>
      <c r="G12" s="62" t="s">
        <v>113</v>
      </c>
      <c r="H12" s="62" t="s">
        <v>114</v>
      </c>
      <c r="I12" s="247" t="s">
        <v>1</v>
      </c>
    </row>
    <row r="13" spans="1:9" x14ac:dyDescent="0.2">
      <c r="B13" s="5" t="s">
        <v>19</v>
      </c>
      <c r="C13" s="248" t="s">
        <v>109</v>
      </c>
      <c r="D13" s="11">
        <v>1517</v>
      </c>
      <c r="E13" s="11">
        <v>1802</v>
      </c>
      <c r="F13" s="91">
        <v>934</v>
      </c>
      <c r="G13" s="91">
        <v>800</v>
      </c>
      <c r="H13" s="91">
        <v>800</v>
      </c>
      <c r="I13" s="191">
        <f>SUM(D13:H13)</f>
        <v>5853</v>
      </c>
    </row>
    <row r="14" spans="1:9" x14ac:dyDescent="0.2">
      <c r="B14" s="5"/>
      <c r="C14" s="248"/>
      <c r="D14" s="11"/>
      <c r="E14" s="11"/>
      <c r="F14" s="91"/>
      <c r="G14" s="91"/>
      <c r="H14" s="91"/>
      <c r="I14" s="191">
        <f>SUM(D14:H14)</f>
        <v>0</v>
      </c>
    </row>
    <row r="15" spans="1:9" x14ac:dyDescent="0.2">
      <c r="A15" s="58"/>
      <c r="B15" s="250" t="s">
        <v>54</v>
      </c>
      <c r="C15" s="19"/>
      <c r="D15" s="249">
        <f t="shared" ref="D15:I15" si="3">SUM(D13:D14)</f>
        <v>1517</v>
      </c>
      <c r="E15" s="249">
        <f t="shared" si="3"/>
        <v>1802</v>
      </c>
      <c r="F15" s="249">
        <f t="shared" si="3"/>
        <v>934</v>
      </c>
      <c r="G15" s="249">
        <f t="shared" si="3"/>
        <v>800</v>
      </c>
      <c r="H15" s="249">
        <f t="shared" si="3"/>
        <v>800</v>
      </c>
      <c r="I15" s="249">
        <f t="shared" si="3"/>
        <v>5853</v>
      </c>
    </row>
    <row r="17" spans="1:9" x14ac:dyDescent="0.2">
      <c r="A17" s="58"/>
      <c r="B17" s="14" t="s">
        <v>6</v>
      </c>
      <c r="C17" s="1"/>
      <c r="D17" s="13"/>
      <c r="E17" s="13"/>
      <c r="F17" s="13"/>
      <c r="G17" s="13"/>
      <c r="H17" s="13"/>
      <c r="I17" s="13"/>
    </row>
    <row r="18" spans="1:9" x14ac:dyDescent="0.2">
      <c r="B18" s="281" t="s">
        <v>112</v>
      </c>
      <c r="C18" s="282"/>
      <c r="D18" s="282"/>
      <c r="E18" s="282"/>
      <c r="F18" s="282"/>
      <c r="G18" s="282"/>
      <c r="H18" s="282"/>
      <c r="I18" s="282"/>
    </row>
    <row r="19" spans="1:9" x14ac:dyDescent="0.2">
      <c r="B19" s="283"/>
      <c r="C19" s="284"/>
      <c r="D19" s="284"/>
      <c r="E19" s="284"/>
      <c r="F19" s="284"/>
      <c r="G19" s="284"/>
      <c r="H19" s="284"/>
      <c r="I19" s="284"/>
    </row>
    <row r="20" spans="1:9" x14ac:dyDescent="0.2">
      <c r="B20" s="108" t="s">
        <v>115</v>
      </c>
      <c r="C20" s="107"/>
      <c r="D20" s="107"/>
      <c r="E20" s="107"/>
      <c r="F20" s="107"/>
      <c r="G20" s="107"/>
      <c r="H20" s="107"/>
      <c r="I20" s="107"/>
    </row>
    <row r="21" spans="1:9" x14ac:dyDescent="0.2">
      <c r="B21" s="108" t="s">
        <v>116</v>
      </c>
      <c r="C21" s="107"/>
      <c r="D21" s="107"/>
      <c r="E21" s="107"/>
      <c r="F21" s="107"/>
      <c r="G21" s="107"/>
      <c r="H21" s="107"/>
      <c r="I21" s="107"/>
    </row>
    <row r="22" spans="1:9" x14ac:dyDescent="0.2">
      <c r="B22" s="108" t="s">
        <v>117</v>
      </c>
      <c r="C22" s="107"/>
      <c r="D22" s="107"/>
      <c r="E22" s="107"/>
      <c r="F22" s="107"/>
      <c r="G22" s="107"/>
      <c r="H22" s="107"/>
      <c r="I22" s="107"/>
    </row>
    <row r="23" spans="1:9" x14ac:dyDescent="0.2">
      <c r="B23" s="108" t="s">
        <v>118</v>
      </c>
      <c r="C23" s="107"/>
      <c r="D23" s="107"/>
      <c r="E23" s="107"/>
      <c r="F23" s="107"/>
      <c r="G23" s="107"/>
      <c r="H23" s="107"/>
      <c r="I23" s="107"/>
    </row>
    <row r="24" spans="1:9" x14ac:dyDescent="0.2">
      <c r="B24" s="106" t="s">
        <v>119</v>
      </c>
      <c r="C24" s="31"/>
      <c r="D24" s="31"/>
      <c r="E24" s="31"/>
      <c r="F24" s="31"/>
      <c r="G24" s="107"/>
      <c r="H24" s="107"/>
      <c r="I24" s="31"/>
    </row>
    <row r="25" spans="1:9" x14ac:dyDescent="0.2">
      <c r="B25" s="1"/>
      <c r="C25" s="1"/>
      <c r="D25" s="13"/>
      <c r="E25" s="13"/>
      <c r="F25" s="13"/>
      <c r="G25" s="13"/>
      <c r="H25" s="13"/>
      <c r="I25" s="13"/>
    </row>
    <row r="26" spans="1:9" x14ac:dyDescent="0.2">
      <c r="B26" s="57" t="s">
        <v>103</v>
      </c>
      <c r="C26" s="27"/>
      <c r="D26" s="27"/>
      <c r="E26" s="27"/>
      <c r="F26" s="27"/>
      <c r="G26" s="27"/>
      <c r="H26" s="27"/>
      <c r="I26" s="27"/>
    </row>
    <row r="27" spans="1:9" x14ac:dyDescent="0.2">
      <c r="B27" s="59" t="s">
        <v>11</v>
      </c>
      <c r="C27" s="16"/>
      <c r="D27" s="16"/>
      <c r="E27" s="16"/>
      <c r="F27" s="16"/>
      <c r="G27" s="16"/>
      <c r="H27" s="16"/>
      <c r="I27" s="16"/>
    </row>
    <row r="28" spans="1:9" x14ac:dyDescent="0.2">
      <c r="B28" s="285" t="s">
        <v>104</v>
      </c>
      <c r="C28" s="286"/>
      <c r="D28" s="286"/>
      <c r="E28" s="286"/>
      <c r="F28" s="286"/>
      <c r="G28" s="286"/>
      <c r="H28" s="286"/>
      <c r="I28" s="286"/>
    </row>
    <row r="29" spans="1:9" x14ac:dyDescent="0.2">
      <c r="B29" s="287"/>
      <c r="C29" s="288"/>
      <c r="D29" s="288"/>
      <c r="E29" s="288"/>
      <c r="F29" s="288"/>
      <c r="G29" s="288"/>
      <c r="H29" s="288"/>
      <c r="I29" s="288"/>
    </row>
    <row r="30" spans="1:9" x14ac:dyDescent="0.2">
      <c r="B30" s="60"/>
      <c r="C30" s="18"/>
      <c r="D30" s="18"/>
      <c r="E30" s="18"/>
      <c r="F30" s="18"/>
      <c r="G30" s="18"/>
      <c r="H30" s="18"/>
      <c r="I30" s="18"/>
    </row>
  </sheetData>
  <mergeCells count="2">
    <mergeCell ref="B18:I19"/>
    <mergeCell ref="B28:I29"/>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CH47"/>
  <sheetViews>
    <sheetView showGridLines="0" zoomScale="90" zoomScaleNormal="90" workbookViewId="0">
      <selection activeCell="BW20" sqref="BW20:BW26"/>
    </sheetView>
  </sheetViews>
  <sheetFormatPr defaultColWidth="9.140625" defaultRowHeight="12.75" x14ac:dyDescent="0.2"/>
  <cols>
    <col min="1" max="1" width="2.28515625" style="1" customWidth="1"/>
    <col min="2" max="2" width="87.42578125" style="1" bestFit="1" customWidth="1"/>
    <col min="3" max="3" width="15.140625" style="76" bestFit="1" customWidth="1"/>
    <col min="4" max="4" width="9.140625" style="87"/>
    <col min="5" max="5" width="9.140625" style="73"/>
    <col min="6" max="14" width="9.140625" style="83"/>
    <col min="15" max="15" width="9.140625" style="1"/>
    <col min="16" max="16" width="9.85546875" style="43" bestFit="1" customWidth="1"/>
    <col min="17" max="17" width="9.85546875" style="43" customWidth="1"/>
    <col min="18" max="18" width="2.85546875" style="1" customWidth="1"/>
    <col min="19" max="19" width="70" style="1" customWidth="1"/>
    <col min="20" max="20" width="15.7109375" style="1" customWidth="1"/>
    <col min="21" max="32" width="9.140625" style="1"/>
    <col min="33" max="34" width="9.85546875" style="1" bestFit="1" customWidth="1"/>
    <col min="35" max="35" width="3.28515625" style="1" customWidth="1"/>
    <col min="36" max="36" width="69.7109375" style="1" customWidth="1"/>
    <col min="37" max="37" width="15.7109375" style="1" customWidth="1"/>
    <col min="38" max="49" width="9.140625" style="1"/>
    <col min="50" max="51" width="9.85546875" style="1" bestFit="1" customWidth="1"/>
    <col min="52" max="52" width="4" style="1" customWidth="1"/>
    <col min="53" max="53" width="73.140625" style="1" customWidth="1"/>
    <col min="54" max="54" width="15.7109375" style="1" customWidth="1"/>
    <col min="55" max="66" width="9.140625" style="1"/>
    <col min="67" max="68" width="9.85546875" style="1" bestFit="1" customWidth="1"/>
    <col min="69" max="69" width="4.85546875" style="1" customWidth="1"/>
    <col min="70" max="70" width="72.5703125" style="1" customWidth="1"/>
    <col min="71" max="71" width="15.140625" style="1" bestFit="1" customWidth="1"/>
    <col min="72" max="72" width="11.5703125" style="1" customWidth="1"/>
    <col min="73" max="73" width="9.140625" style="1" customWidth="1"/>
    <col min="74" max="74" width="8.5703125" style="1" customWidth="1"/>
    <col min="75" max="75" width="8.7109375" style="1" bestFit="1" customWidth="1"/>
    <col min="76" max="76" width="8.28515625" style="1" bestFit="1" customWidth="1"/>
    <col min="77" max="77" width="7.140625" style="1" bestFit="1" customWidth="1"/>
    <col min="78" max="79" width="8" style="1" customWidth="1"/>
    <col min="80" max="80" width="8.42578125" style="1" bestFit="1" customWidth="1"/>
    <col min="81" max="84" width="8" style="1" customWidth="1"/>
    <col min="85" max="85" width="9.7109375" style="1" customWidth="1"/>
    <col min="86" max="86" width="4.85546875" style="1" customWidth="1"/>
    <col min="87" max="16384" width="9.140625" style="1"/>
  </cols>
  <sheetData>
    <row r="1" spans="1:86" ht="9" customHeight="1" x14ac:dyDescent="0.2"/>
    <row r="2" spans="1:86" x14ac:dyDescent="0.2">
      <c r="B2" s="192" t="s">
        <v>56</v>
      </c>
      <c r="C2" s="193"/>
      <c r="D2" s="193"/>
      <c r="E2" s="193"/>
      <c r="F2" s="193"/>
      <c r="G2" s="193"/>
      <c r="H2" s="292" t="s">
        <v>130</v>
      </c>
      <c r="I2" s="292"/>
      <c r="J2" s="292"/>
      <c r="K2" s="292"/>
      <c r="L2" s="292"/>
      <c r="M2" s="292"/>
      <c r="N2" s="292"/>
      <c r="O2" s="292"/>
      <c r="P2" s="292"/>
      <c r="Q2" s="292"/>
      <c r="S2" s="192" t="s">
        <v>50</v>
      </c>
      <c r="T2" s="193"/>
      <c r="U2" s="193"/>
      <c r="V2" s="193"/>
      <c r="W2" s="193"/>
      <c r="X2" s="193"/>
      <c r="Y2" s="292" t="s">
        <v>130</v>
      </c>
      <c r="Z2" s="292"/>
      <c r="AA2" s="292"/>
      <c r="AB2" s="292"/>
      <c r="AC2" s="292"/>
      <c r="AD2" s="292"/>
      <c r="AE2" s="292"/>
      <c r="AF2" s="292"/>
      <c r="AG2" s="292"/>
      <c r="AH2" s="292"/>
      <c r="AJ2" s="192" t="s">
        <v>56</v>
      </c>
      <c r="AK2" s="193"/>
      <c r="AL2" s="193"/>
      <c r="AM2" s="193"/>
      <c r="AN2" s="193"/>
      <c r="AO2" s="193"/>
      <c r="AP2" s="292" t="s">
        <v>130</v>
      </c>
      <c r="AQ2" s="292"/>
      <c r="AR2" s="292"/>
      <c r="AS2" s="292"/>
      <c r="AT2" s="292"/>
      <c r="AU2" s="292"/>
      <c r="AV2" s="292"/>
      <c r="AW2" s="292"/>
      <c r="AX2" s="292"/>
      <c r="AY2" s="292"/>
      <c r="BA2" s="192" t="s">
        <v>56</v>
      </c>
      <c r="BB2" s="193"/>
      <c r="BC2" s="193"/>
      <c r="BD2" s="193"/>
      <c r="BE2" s="193"/>
      <c r="BF2" s="193"/>
      <c r="BG2" s="292" t="s">
        <v>130</v>
      </c>
      <c r="BH2" s="292"/>
      <c r="BI2" s="292"/>
      <c r="BJ2" s="292"/>
      <c r="BK2" s="292"/>
      <c r="BL2" s="292"/>
      <c r="BM2" s="292"/>
      <c r="BN2" s="292"/>
      <c r="BO2" s="292"/>
      <c r="BP2" s="292"/>
      <c r="BR2" s="192" t="s">
        <v>56</v>
      </c>
      <c r="BS2" s="193"/>
      <c r="BT2" s="193"/>
      <c r="BU2" s="193"/>
      <c r="BV2" s="193"/>
      <c r="BW2" s="193"/>
      <c r="BX2" s="292" t="s">
        <v>130</v>
      </c>
      <c r="BY2" s="292"/>
      <c r="BZ2" s="292"/>
      <c r="CA2" s="292"/>
      <c r="CB2" s="292"/>
      <c r="CC2" s="292"/>
      <c r="CD2" s="292"/>
      <c r="CE2" s="292"/>
      <c r="CF2" s="292"/>
      <c r="CG2" s="292"/>
    </row>
    <row r="3" spans="1:86" ht="15.75" x14ac:dyDescent="0.25">
      <c r="B3" s="61" t="s">
        <v>72</v>
      </c>
      <c r="C3" s="48"/>
      <c r="D3" s="84"/>
      <c r="E3" s="68"/>
      <c r="F3" s="77"/>
      <c r="G3" s="132"/>
      <c r="H3" s="293" t="s">
        <v>131</v>
      </c>
      <c r="I3" s="293"/>
      <c r="J3" s="293"/>
      <c r="K3" s="293"/>
      <c r="L3" s="293"/>
      <c r="M3" s="293"/>
      <c r="N3" s="293"/>
      <c r="O3" s="293"/>
      <c r="P3" s="293"/>
      <c r="Q3" s="293"/>
      <c r="S3" s="61" t="s">
        <v>73</v>
      </c>
      <c r="T3" s="44"/>
      <c r="U3" s="44"/>
      <c r="V3" s="44"/>
      <c r="W3" s="44"/>
      <c r="X3" s="132"/>
      <c r="Y3" s="293" t="s">
        <v>131</v>
      </c>
      <c r="Z3" s="293"/>
      <c r="AA3" s="293"/>
      <c r="AB3" s="293"/>
      <c r="AC3" s="293"/>
      <c r="AD3" s="293"/>
      <c r="AE3" s="293"/>
      <c r="AF3" s="293"/>
      <c r="AG3" s="293"/>
      <c r="AH3" s="293"/>
      <c r="AJ3" s="61" t="s">
        <v>74</v>
      </c>
      <c r="AK3" s="44"/>
      <c r="AL3" s="44"/>
      <c r="AM3" s="44"/>
      <c r="AN3" s="44"/>
      <c r="AO3" s="132"/>
      <c r="AP3" s="293" t="s">
        <v>131</v>
      </c>
      <c r="AQ3" s="293"/>
      <c r="AR3" s="293"/>
      <c r="AS3" s="293"/>
      <c r="AT3" s="293"/>
      <c r="AU3" s="293"/>
      <c r="AV3" s="293"/>
      <c r="AW3" s="293"/>
      <c r="AX3" s="293"/>
      <c r="AY3" s="293"/>
      <c r="BA3" s="61" t="s">
        <v>76</v>
      </c>
      <c r="BB3" s="44"/>
      <c r="BC3" s="44"/>
      <c r="BD3" s="44"/>
      <c r="BE3" s="44"/>
      <c r="BF3" s="132"/>
      <c r="BG3" s="293" t="s">
        <v>131</v>
      </c>
      <c r="BH3" s="293"/>
      <c r="BI3" s="293"/>
      <c r="BJ3" s="293"/>
      <c r="BK3" s="293"/>
      <c r="BL3" s="293"/>
      <c r="BM3" s="293"/>
      <c r="BN3" s="293"/>
      <c r="BO3" s="293"/>
      <c r="BP3" s="293"/>
      <c r="BR3" s="61" t="s">
        <v>91</v>
      </c>
      <c r="BS3" s="103"/>
      <c r="BT3" s="103"/>
      <c r="BU3" s="103"/>
      <c r="BV3" s="103"/>
      <c r="BW3" s="103"/>
      <c r="BX3" s="293" t="s">
        <v>131</v>
      </c>
      <c r="BY3" s="293"/>
      <c r="BZ3" s="293"/>
      <c r="CA3" s="293"/>
      <c r="CB3" s="293"/>
      <c r="CC3" s="293"/>
      <c r="CD3" s="293"/>
      <c r="CE3" s="293"/>
      <c r="CF3" s="293"/>
      <c r="CG3" s="293"/>
    </row>
    <row r="4" spans="1:86" s="33" customFormat="1" ht="3" customHeight="1" x14ac:dyDescent="0.2">
      <c r="B4" s="35"/>
      <c r="C4" s="74"/>
      <c r="D4" s="85"/>
      <c r="E4" s="69"/>
      <c r="F4" s="78"/>
      <c r="G4" s="35"/>
      <c r="H4" s="78"/>
      <c r="I4" s="78"/>
      <c r="J4" s="78"/>
      <c r="K4" s="78"/>
      <c r="L4" s="78"/>
      <c r="M4" s="78"/>
      <c r="N4" s="78"/>
      <c r="O4" s="78"/>
      <c r="P4" s="78"/>
      <c r="Q4" s="78"/>
      <c r="S4" s="35"/>
      <c r="T4" s="35"/>
      <c r="U4" s="35"/>
      <c r="V4" s="35"/>
      <c r="W4" s="35"/>
      <c r="X4" s="35"/>
      <c r="Y4" s="35"/>
      <c r="Z4" s="35"/>
      <c r="AA4" s="35"/>
      <c r="AB4" s="35"/>
      <c r="AC4" s="35"/>
      <c r="AD4" s="35"/>
      <c r="AE4" s="35"/>
      <c r="AF4" s="35"/>
      <c r="AG4" s="35"/>
      <c r="AH4" s="35"/>
      <c r="AJ4" s="35"/>
      <c r="AK4" s="35"/>
      <c r="AL4" s="35"/>
      <c r="AM4" s="35"/>
      <c r="AN4" s="35"/>
      <c r="AO4" s="35"/>
      <c r="AP4" s="35"/>
      <c r="AQ4" s="35"/>
      <c r="AR4" s="35"/>
      <c r="AS4" s="35"/>
      <c r="AT4" s="35"/>
      <c r="AU4" s="35"/>
      <c r="AV4" s="35"/>
      <c r="AW4" s="35"/>
      <c r="AX4" s="35"/>
      <c r="AY4" s="35"/>
      <c r="BA4" s="35"/>
      <c r="BB4" s="35"/>
      <c r="BC4" s="35"/>
      <c r="BD4" s="35"/>
      <c r="BE4" s="35"/>
      <c r="BF4" s="35"/>
      <c r="BG4" s="35"/>
      <c r="BH4" s="35"/>
      <c r="BI4" s="35"/>
      <c r="BJ4" s="35"/>
      <c r="BK4" s="35"/>
      <c r="BL4" s="35"/>
      <c r="BM4" s="35"/>
      <c r="BN4" s="35"/>
      <c r="BO4" s="35"/>
      <c r="BP4" s="35"/>
      <c r="BR4" s="35"/>
      <c r="BS4" s="35"/>
      <c r="BT4" s="35"/>
      <c r="BU4" s="35"/>
      <c r="BV4" s="35"/>
      <c r="BW4" s="35"/>
      <c r="BX4" s="35"/>
      <c r="BY4" s="35"/>
      <c r="BZ4" s="35"/>
      <c r="CA4" s="35"/>
      <c r="CB4" s="35"/>
      <c r="CC4" s="35"/>
      <c r="CD4" s="35"/>
      <c r="CE4" s="35"/>
      <c r="CF4" s="35"/>
      <c r="CG4" s="35"/>
    </row>
    <row r="5" spans="1:86" ht="76.5" x14ac:dyDescent="0.2">
      <c r="B5" s="203" t="s">
        <v>18</v>
      </c>
      <c r="C5" s="203" t="s">
        <v>31</v>
      </c>
      <c r="D5" s="79" t="s">
        <v>69</v>
      </c>
      <c r="E5" s="70" t="s">
        <v>33</v>
      </c>
      <c r="F5" s="79" t="s">
        <v>32</v>
      </c>
      <c r="G5" s="79" t="s">
        <v>132</v>
      </c>
      <c r="H5" s="79" t="s">
        <v>133</v>
      </c>
      <c r="I5" s="79" t="s">
        <v>134</v>
      </c>
      <c r="J5" s="79" t="s">
        <v>135</v>
      </c>
      <c r="K5" s="37" t="s">
        <v>136</v>
      </c>
      <c r="L5" s="37" t="s">
        <v>137</v>
      </c>
      <c r="M5" s="79" t="s">
        <v>138</v>
      </c>
      <c r="N5" s="79" t="s">
        <v>139</v>
      </c>
      <c r="O5" s="79" t="s">
        <v>140</v>
      </c>
      <c r="P5" s="79" t="s">
        <v>141</v>
      </c>
      <c r="Q5" s="79" t="s">
        <v>142</v>
      </c>
      <c r="R5" s="25"/>
      <c r="S5" s="36" t="s">
        <v>18</v>
      </c>
      <c r="T5" s="36" t="s">
        <v>31</v>
      </c>
      <c r="U5" s="194" t="s">
        <v>69</v>
      </c>
      <c r="V5" s="194" t="s">
        <v>33</v>
      </c>
      <c r="W5" s="194" t="s">
        <v>32</v>
      </c>
      <c r="X5" s="194" t="s">
        <v>132</v>
      </c>
      <c r="Y5" s="194" t="s">
        <v>133</v>
      </c>
      <c r="Z5" s="194" t="s">
        <v>134</v>
      </c>
      <c r="AA5" s="194" t="s">
        <v>135</v>
      </c>
      <c r="AB5" s="194" t="s">
        <v>136</v>
      </c>
      <c r="AC5" s="194" t="s">
        <v>137</v>
      </c>
      <c r="AD5" s="194" t="s">
        <v>138</v>
      </c>
      <c r="AE5" s="194" t="s">
        <v>139</v>
      </c>
      <c r="AF5" s="194" t="s">
        <v>140</v>
      </c>
      <c r="AG5" s="205" t="s">
        <v>141</v>
      </c>
      <c r="AH5" s="205" t="s">
        <v>142</v>
      </c>
      <c r="AJ5" s="36" t="s">
        <v>18</v>
      </c>
      <c r="AK5" s="36" t="s">
        <v>31</v>
      </c>
      <c r="AL5" s="194" t="s">
        <v>69</v>
      </c>
      <c r="AM5" s="194" t="s">
        <v>33</v>
      </c>
      <c r="AN5" s="194" t="s">
        <v>32</v>
      </c>
      <c r="AO5" s="194" t="s">
        <v>132</v>
      </c>
      <c r="AP5" s="194" t="s">
        <v>133</v>
      </c>
      <c r="AQ5" s="194" t="s">
        <v>134</v>
      </c>
      <c r="AR5" s="194" t="s">
        <v>135</v>
      </c>
      <c r="AS5" s="194" t="s">
        <v>136</v>
      </c>
      <c r="AT5" s="194" t="s">
        <v>137</v>
      </c>
      <c r="AU5" s="194" t="s">
        <v>138</v>
      </c>
      <c r="AV5" s="194" t="s">
        <v>139</v>
      </c>
      <c r="AW5" s="194" t="s">
        <v>140</v>
      </c>
      <c r="AX5" s="205" t="s">
        <v>141</v>
      </c>
      <c r="AY5" s="205" t="s">
        <v>142</v>
      </c>
      <c r="BA5" s="36" t="s">
        <v>18</v>
      </c>
      <c r="BB5" s="36" t="s">
        <v>31</v>
      </c>
      <c r="BC5" s="194" t="s">
        <v>69</v>
      </c>
      <c r="BD5" s="194" t="s">
        <v>33</v>
      </c>
      <c r="BE5" s="194" t="s">
        <v>32</v>
      </c>
      <c r="BF5" s="194" t="s">
        <v>132</v>
      </c>
      <c r="BG5" s="194" t="s">
        <v>133</v>
      </c>
      <c r="BH5" s="194" t="s">
        <v>134</v>
      </c>
      <c r="BI5" s="194" t="s">
        <v>135</v>
      </c>
      <c r="BJ5" s="194" t="s">
        <v>136</v>
      </c>
      <c r="BK5" s="194" t="s">
        <v>137</v>
      </c>
      <c r="BL5" s="194" t="s">
        <v>138</v>
      </c>
      <c r="BM5" s="194" t="s">
        <v>139</v>
      </c>
      <c r="BN5" s="194" t="s">
        <v>140</v>
      </c>
      <c r="BO5" s="205" t="s">
        <v>141</v>
      </c>
      <c r="BP5" s="205" t="s">
        <v>142</v>
      </c>
      <c r="BR5" s="36" t="s">
        <v>18</v>
      </c>
      <c r="BS5" s="36" t="s">
        <v>31</v>
      </c>
      <c r="BT5" s="194" t="s">
        <v>69</v>
      </c>
      <c r="BU5" s="194" t="s">
        <v>33</v>
      </c>
      <c r="BV5" s="194" t="s">
        <v>32</v>
      </c>
      <c r="BW5" s="194" t="s">
        <v>132</v>
      </c>
      <c r="BX5" s="194" t="s">
        <v>133</v>
      </c>
      <c r="BY5" s="194" t="s">
        <v>134</v>
      </c>
      <c r="BZ5" s="194" t="s">
        <v>135</v>
      </c>
      <c r="CA5" s="194" t="s">
        <v>136</v>
      </c>
      <c r="CB5" s="194" t="s">
        <v>137</v>
      </c>
      <c r="CC5" s="194" t="s">
        <v>138</v>
      </c>
      <c r="CD5" s="194" t="s">
        <v>139</v>
      </c>
      <c r="CE5" s="194" t="s">
        <v>140</v>
      </c>
      <c r="CF5" s="205" t="s">
        <v>141</v>
      </c>
      <c r="CG5" s="205" t="s">
        <v>142</v>
      </c>
    </row>
    <row r="6" spans="1:86" x14ac:dyDescent="0.2">
      <c r="B6" s="199" t="s">
        <v>98</v>
      </c>
      <c r="C6" s="200"/>
      <c r="D6" s="200"/>
      <c r="E6" s="200"/>
      <c r="F6" s="200"/>
      <c r="G6" s="200"/>
      <c r="H6" s="200"/>
      <c r="I6" s="200"/>
      <c r="J6" s="200"/>
      <c r="K6" s="200"/>
      <c r="L6" s="200"/>
      <c r="M6" s="200"/>
      <c r="N6" s="200"/>
      <c r="O6" s="200"/>
      <c r="P6" s="200"/>
      <c r="Q6" s="201"/>
      <c r="R6" s="25"/>
      <c r="S6" s="206" t="s">
        <v>98</v>
      </c>
      <c r="T6" s="195"/>
      <c r="U6" s="195"/>
      <c r="V6" s="195"/>
      <c r="W6" s="195"/>
      <c r="X6" s="195"/>
      <c r="Y6" s="195"/>
      <c r="Z6" s="195"/>
      <c r="AA6" s="195"/>
      <c r="AB6" s="195"/>
      <c r="AC6" s="195"/>
      <c r="AD6" s="195"/>
      <c r="AE6" s="195"/>
      <c r="AF6" s="195"/>
      <c r="AG6" s="195"/>
      <c r="AH6" s="196"/>
      <c r="AJ6" s="206" t="s">
        <v>98</v>
      </c>
      <c r="AK6" s="195"/>
      <c r="AL6" s="195"/>
      <c r="AM6" s="195"/>
      <c r="AN6" s="195"/>
      <c r="AO6" s="195"/>
      <c r="AP6" s="195"/>
      <c r="AQ6" s="195"/>
      <c r="AR6" s="195"/>
      <c r="AS6" s="195"/>
      <c r="AT6" s="195"/>
      <c r="AU6" s="195"/>
      <c r="AV6" s="195"/>
      <c r="AW6" s="195"/>
      <c r="AX6" s="195"/>
      <c r="AY6" s="196"/>
      <c r="BA6" s="206" t="s">
        <v>98</v>
      </c>
      <c r="BB6" s="195"/>
      <c r="BC6" s="195"/>
      <c r="BD6" s="195"/>
      <c r="BE6" s="195"/>
      <c r="BF6" s="195"/>
      <c r="BG6" s="195"/>
      <c r="BH6" s="195"/>
      <c r="BI6" s="195"/>
      <c r="BJ6" s="195"/>
      <c r="BK6" s="195"/>
      <c r="BL6" s="195"/>
      <c r="BM6" s="195"/>
      <c r="BN6" s="195"/>
      <c r="BO6" s="195"/>
      <c r="BP6" s="196"/>
      <c r="BR6" s="206" t="s">
        <v>98</v>
      </c>
      <c r="BS6" s="195"/>
      <c r="BT6" s="195"/>
      <c r="BU6" s="195"/>
      <c r="BV6" s="195"/>
      <c r="BW6" s="195"/>
      <c r="BX6" s="195"/>
      <c r="BY6" s="195"/>
      <c r="BZ6" s="195"/>
      <c r="CA6" s="195"/>
      <c r="CB6" s="195"/>
      <c r="CC6" s="195"/>
      <c r="CD6" s="195"/>
      <c r="CE6" s="195"/>
      <c r="CF6" s="195"/>
      <c r="CG6" s="196"/>
    </row>
    <row r="7" spans="1:86" x14ac:dyDescent="0.2">
      <c r="B7" s="96" t="s">
        <v>87</v>
      </c>
      <c r="C7" s="97" t="s">
        <v>55</v>
      </c>
      <c r="D7" s="98">
        <v>1</v>
      </c>
      <c r="E7" s="197">
        <v>1</v>
      </c>
      <c r="F7" s="198">
        <f>E7*D7</f>
        <v>1</v>
      </c>
      <c r="G7" s="204">
        <v>0</v>
      </c>
      <c r="H7" s="198">
        <f>IF(G7=0,VLOOKUP(C:C,[1]Inputs!$B$20:$H$25,7,FALSE)*F7,VLOOKUP(C:C,[1]Inputs!$B$20:$I$25,8,FALSE)*F7)</f>
        <v>103.26059762014499</v>
      </c>
      <c r="I7" s="100">
        <f>VLOOKUP(C:C,[1]Inputs!$C$54:$G$59,5,FALSE)*F7</f>
        <v>0</v>
      </c>
      <c r="J7" s="100"/>
      <c r="K7" s="100"/>
      <c r="L7" s="100"/>
      <c r="M7" s="100">
        <f>SUM(H7:J7)</f>
        <v>103.26059762014499</v>
      </c>
      <c r="N7" s="100">
        <f>[1]Inputs!$M$43*M7</f>
        <v>48.111860352349787</v>
      </c>
      <c r="O7" s="100">
        <f>[1]Inputs!$M$48*M7</f>
        <v>16.560685284298117</v>
      </c>
      <c r="P7" s="198">
        <f>[1]Inputs!$H$13*SUM(M7:O7)</f>
        <v>10.650319945345807</v>
      </c>
      <c r="Q7" s="100">
        <f t="shared" ref="Q7" si="0">SUM(M7:P7)</f>
        <v>178.58346320213872</v>
      </c>
      <c r="S7" s="96" t="s">
        <v>87</v>
      </c>
      <c r="T7" s="97" t="s">
        <v>55</v>
      </c>
      <c r="U7" s="98">
        <v>1</v>
      </c>
      <c r="V7" s="197">
        <v>1</v>
      </c>
      <c r="W7" s="198">
        <f>V7*U7</f>
        <v>1</v>
      </c>
      <c r="X7" s="198">
        <v>0</v>
      </c>
      <c r="Y7" s="198">
        <f>IF(X7=0,VLOOKUP(T:T,[1]Inputs!$B$20:$H$25,7,FALSE)*W7,VLOOKUP(T:T,[1]Inputs!$B$20:$I$25,8,FALSE)*W7)</f>
        <v>103.26059762014499</v>
      </c>
      <c r="Z7" s="198">
        <f>VLOOKUP(T:T,[1]Inputs!$C$54:$G$59,5,FALSE)*W7</f>
        <v>0</v>
      </c>
      <c r="AA7" s="198"/>
      <c r="AB7" s="198"/>
      <c r="AC7" s="198"/>
      <c r="AD7" s="198">
        <f>SUM(Y7:AA7)</f>
        <v>103.26059762014499</v>
      </c>
      <c r="AE7" s="198">
        <f>[1]Inputs!$M$43*AD7</f>
        <v>48.111860352349787</v>
      </c>
      <c r="AF7" s="98">
        <f>[1]Inputs!$M$48*AD7</f>
        <v>16.560685284298117</v>
      </c>
      <c r="AG7" s="98">
        <f>[1]Inputs!$H$13*SUM(AD7:AF7)</f>
        <v>10.650319945345807</v>
      </c>
      <c r="AH7" s="98">
        <f t="shared" ref="AH7:AH13" si="1">SUM(AD7:AG7)</f>
        <v>178.58346320213872</v>
      </c>
      <c r="AJ7" s="96" t="s">
        <v>87</v>
      </c>
      <c r="AK7" s="97" t="s">
        <v>55</v>
      </c>
      <c r="AL7" s="98">
        <v>1</v>
      </c>
      <c r="AM7" s="197">
        <v>1</v>
      </c>
      <c r="AN7" s="198">
        <f>AM7*AL7</f>
        <v>1</v>
      </c>
      <c r="AO7" s="198">
        <v>0</v>
      </c>
      <c r="AP7" s="198">
        <f>IF(AO7=0,VLOOKUP(AK:AK,[1]Inputs!$B$20:$H$25,7,FALSE)*AN7,VLOOKUP(AK:AK,[1]Inputs!$B$20:$I$25,8,FALSE)*AN7)</f>
        <v>103.26059762014499</v>
      </c>
      <c r="AQ7" s="198">
        <f>VLOOKUP(AK:AK,[1]Inputs!$C$54:$G$59,5,FALSE)*AN7</f>
        <v>0</v>
      </c>
      <c r="AR7" s="198"/>
      <c r="AS7" s="198"/>
      <c r="AT7" s="198"/>
      <c r="AU7" s="198">
        <f>SUM(AP7:AR7)</f>
        <v>103.26059762014499</v>
      </c>
      <c r="AV7" s="198">
        <f>[1]Inputs!$M$43*AU7</f>
        <v>48.111860352349787</v>
      </c>
      <c r="AW7" s="98">
        <f>[1]Inputs!$M$48*AU7</f>
        <v>16.560685284298117</v>
      </c>
      <c r="AX7" s="98">
        <f>[1]Inputs!$H$13*SUM(AU7:AW7)</f>
        <v>10.650319945345807</v>
      </c>
      <c r="AY7" s="98">
        <f t="shared" ref="AY7:AY13" si="2">SUM(AU7:AX7)</f>
        <v>178.58346320213872</v>
      </c>
      <c r="BA7" s="96" t="s">
        <v>87</v>
      </c>
      <c r="BB7" s="97" t="s">
        <v>55</v>
      </c>
      <c r="BC7" s="98">
        <v>1</v>
      </c>
      <c r="BD7" s="197">
        <v>1</v>
      </c>
      <c r="BE7" s="198">
        <f>BD7*BC7</f>
        <v>1</v>
      </c>
      <c r="BF7" s="198">
        <v>0</v>
      </c>
      <c r="BG7" s="198">
        <f>IF(BF7=0,VLOOKUP(BB:BB,[1]Inputs!$B$20:$H$25,7,FALSE)*BE7,VLOOKUP(BB:BB,[1]Inputs!$B$20:$I$25,8,FALSE)*BE7)</f>
        <v>103.26059762014499</v>
      </c>
      <c r="BH7" s="198">
        <f>VLOOKUP(BB:BB,[1]Inputs!$C$54:$G$59,5,FALSE)*BE7</f>
        <v>0</v>
      </c>
      <c r="BI7" s="198"/>
      <c r="BJ7" s="198"/>
      <c r="BK7" s="198"/>
      <c r="BL7" s="198">
        <f>SUM(BG7:BI7)</f>
        <v>103.26059762014499</v>
      </c>
      <c r="BM7" s="198">
        <f>[1]Inputs!$M$43*BL7</f>
        <v>48.111860352349787</v>
      </c>
      <c r="BN7" s="98">
        <f>[1]Inputs!$M$48*BL7</f>
        <v>16.560685284298117</v>
      </c>
      <c r="BO7" s="98">
        <f>[1]Inputs!$H$13*SUM(BL7:BN7)</f>
        <v>10.650319945345807</v>
      </c>
      <c r="BP7" s="98">
        <f t="shared" ref="BP7:BP13" si="3">SUM(BL7:BO7)</f>
        <v>178.58346320213872</v>
      </c>
      <c r="BR7" s="96" t="s">
        <v>87</v>
      </c>
      <c r="BS7" s="97" t="s">
        <v>55</v>
      </c>
      <c r="BT7" s="98">
        <v>1</v>
      </c>
      <c r="BU7" s="197">
        <v>1</v>
      </c>
      <c r="BV7" s="198">
        <f>BU7*BT7</f>
        <v>1</v>
      </c>
      <c r="BW7" s="198">
        <v>0</v>
      </c>
      <c r="BX7" s="198">
        <f>IF(BW7=0,VLOOKUP(BS:BS,[1]Inputs!$B$20:$H$25,7,FALSE)*BV7,VLOOKUP(BS:BS,[1]Inputs!$B$20:$I$25,8,FALSE)*BV7)</f>
        <v>103.26059762014499</v>
      </c>
      <c r="BY7" s="198">
        <f>VLOOKUP(BS:BS,[1]Inputs!$C$54:$G$59,5,FALSE)*BV7</f>
        <v>0</v>
      </c>
      <c r="BZ7" s="198"/>
      <c r="CA7" s="198"/>
      <c r="CB7" s="198"/>
      <c r="CC7" s="198">
        <f>SUM(BX7:BZ7)</f>
        <v>103.26059762014499</v>
      </c>
      <c r="CD7" s="198">
        <f>[1]Inputs!$M$43*CC7</f>
        <v>48.111860352349787</v>
      </c>
      <c r="CE7" s="98">
        <f>[1]Inputs!$M$48*CC7</f>
        <v>16.560685284298117</v>
      </c>
      <c r="CF7" s="98">
        <f>[1]Inputs!$H$13*SUM(CC7:CE7)</f>
        <v>10.650319945345807</v>
      </c>
      <c r="CG7" s="98">
        <f t="shared" ref="CG7:CG13" si="4">SUM(CC7:CF7)</f>
        <v>178.58346320213872</v>
      </c>
    </row>
    <row r="8" spans="1:86" x14ac:dyDescent="0.2">
      <c r="B8" s="65" t="s">
        <v>78</v>
      </c>
      <c r="C8" s="64" t="s">
        <v>77</v>
      </c>
      <c r="D8" s="80">
        <v>1</v>
      </c>
      <c r="E8" s="94">
        <v>2</v>
      </c>
      <c r="F8" s="89">
        <f t="shared" ref="F8:F13" si="5">E8*D8</f>
        <v>2</v>
      </c>
      <c r="G8" s="64">
        <v>0</v>
      </c>
      <c r="H8" s="202">
        <f>IF(G8=0,VLOOKUP(C:C,[1]Inputs!$B$20:$H$25,7,FALSE)*F8,VLOOKUP(C:C,[1]Inputs!$B$20:$I$25,8,FALSE)*F8)</f>
        <v>159.67669293933002</v>
      </c>
      <c r="I8" s="202">
        <f>VLOOKUP(C:C,[1]Inputs!$C$54:$G$59,5,FALSE)*F8</f>
        <v>39.464872576692635</v>
      </c>
      <c r="J8" s="202"/>
      <c r="K8" s="202"/>
      <c r="L8" s="202"/>
      <c r="M8" s="202">
        <f t="shared" ref="M8:M13" si="6">SUM(H8:J8)</f>
        <v>199.14156551602267</v>
      </c>
      <c r="N8" s="202">
        <f>[1]Inputs!$M$43*M8</f>
        <v>92.785354833023334</v>
      </c>
      <c r="O8" s="202">
        <f>[1]Inputs!$M$48*M8</f>
        <v>31.937843374343384</v>
      </c>
      <c r="P8" s="80">
        <f>[1]Inputs!$H$13*SUM(M8:O8)</f>
        <v>20.539503315337356</v>
      </c>
      <c r="Q8" s="80">
        <f t="shared" ref="Q8:Q13" si="7">SUM(M8:P8)</f>
        <v>344.40426703872674</v>
      </c>
      <c r="R8" s="51"/>
      <c r="S8" s="65" t="s">
        <v>78</v>
      </c>
      <c r="T8" s="64" t="s">
        <v>77</v>
      </c>
      <c r="U8" s="80">
        <v>1</v>
      </c>
      <c r="V8" s="94">
        <v>2</v>
      </c>
      <c r="W8" s="89">
        <f t="shared" ref="W8:W13" si="8">V8*U8</f>
        <v>2</v>
      </c>
      <c r="X8" s="89">
        <v>0</v>
      </c>
      <c r="Y8" s="89">
        <f>IF(X8=0,VLOOKUP(T:T,[1]Inputs!$B$20:$H$25,7,FALSE)*W8,VLOOKUP(T:T,[1]Inputs!$B$20:$I$25,8,FALSE)*W8)</f>
        <v>159.67669293933002</v>
      </c>
      <c r="Z8" s="89">
        <f>VLOOKUP(T:T,[1]Inputs!$C$54:$G$59,5,FALSE)*W8</f>
        <v>39.464872576692635</v>
      </c>
      <c r="AA8" s="89"/>
      <c r="AB8" s="89"/>
      <c r="AC8" s="89"/>
      <c r="AD8" s="89">
        <f t="shared" ref="AD8:AD13" si="9">SUM(Y8:AA8)</f>
        <v>199.14156551602267</v>
      </c>
      <c r="AE8" s="89">
        <f>[1]Inputs!$M$43*AD8</f>
        <v>92.785354833023334</v>
      </c>
      <c r="AF8" s="80">
        <f>[1]Inputs!$M$48*AD8</f>
        <v>31.937843374343384</v>
      </c>
      <c r="AG8" s="80">
        <f>[1]Inputs!$H$13*SUM(AD8:AF8)</f>
        <v>20.539503315337356</v>
      </c>
      <c r="AH8" s="80">
        <f t="shared" si="1"/>
        <v>344.40426703872674</v>
      </c>
      <c r="AI8" s="51"/>
      <c r="AJ8" s="65" t="s">
        <v>78</v>
      </c>
      <c r="AK8" s="64" t="s">
        <v>77</v>
      </c>
      <c r="AL8" s="80">
        <v>1</v>
      </c>
      <c r="AM8" s="94">
        <v>2</v>
      </c>
      <c r="AN8" s="89">
        <f t="shared" ref="AN8:AN13" si="10">AM8*AL8</f>
        <v>2</v>
      </c>
      <c r="AO8" s="89">
        <v>0</v>
      </c>
      <c r="AP8" s="89">
        <f>IF(AO8=0,VLOOKUP(AK:AK,[1]Inputs!$B$20:$H$25,7,FALSE)*AN8,VLOOKUP(AK:AK,[1]Inputs!$B$20:$I$25,8,FALSE)*AN8)</f>
        <v>159.67669293933002</v>
      </c>
      <c r="AQ8" s="89">
        <f>VLOOKUP(AK:AK,[1]Inputs!$C$54:$G$59,5,FALSE)*AN8</f>
        <v>39.464872576692635</v>
      </c>
      <c r="AR8" s="89"/>
      <c r="AS8" s="89"/>
      <c r="AT8" s="89"/>
      <c r="AU8" s="89">
        <f t="shared" ref="AU8:AU13" si="11">SUM(AP8:AR8)</f>
        <v>199.14156551602267</v>
      </c>
      <c r="AV8" s="89">
        <f>[1]Inputs!$M$43*AU8</f>
        <v>92.785354833023334</v>
      </c>
      <c r="AW8" s="80">
        <f>[1]Inputs!$M$48*AU8</f>
        <v>31.937843374343384</v>
      </c>
      <c r="AX8" s="80">
        <f>[1]Inputs!$H$13*SUM(AU8:AW8)</f>
        <v>20.539503315337356</v>
      </c>
      <c r="AY8" s="80">
        <f t="shared" si="2"/>
        <v>344.40426703872674</v>
      </c>
      <c r="AZ8" s="95"/>
      <c r="BA8" s="65" t="s">
        <v>78</v>
      </c>
      <c r="BB8" s="64" t="s">
        <v>77</v>
      </c>
      <c r="BC8" s="80">
        <v>1</v>
      </c>
      <c r="BD8" s="94">
        <v>2</v>
      </c>
      <c r="BE8" s="89">
        <f t="shared" ref="BE8:BE13" si="12">BD8*BC8</f>
        <v>2</v>
      </c>
      <c r="BF8" s="89">
        <v>0</v>
      </c>
      <c r="BG8" s="89">
        <f>IF(BF8=0,VLOOKUP(BB:BB,[1]Inputs!$B$20:$H$25,7,FALSE)*BE8,VLOOKUP(BB:BB,[1]Inputs!$B$20:$I$25,8,FALSE)*BE8)</f>
        <v>159.67669293933002</v>
      </c>
      <c r="BH8" s="89">
        <f>VLOOKUP(BB:BB,[1]Inputs!$C$54:$G$59,5,FALSE)*BE8</f>
        <v>39.464872576692635</v>
      </c>
      <c r="BI8" s="89"/>
      <c r="BJ8" s="89"/>
      <c r="BK8" s="89"/>
      <c r="BL8" s="89">
        <f t="shared" ref="BL8:BL13" si="13">SUM(BG8:BI8)</f>
        <v>199.14156551602267</v>
      </c>
      <c r="BM8" s="89">
        <f>[1]Inputs!$M$43*BL8</f>
        <v>92.785354833023334</v>
      </c>
      <c r="BN8" s="80">
        <f>[1]Inputs!$M$48*BL8</f>
        <v>31.937843374343384</v>
      </c>
      <c r="BO8" s="80">
        <f>[1]Inputs!$H$13*SUM(BL8:BN8)</f>
        <v>20.539503315337356</v>
      </c>
      <c r="BP8" s="80">
        <f t="shared" si="3"/>
        <v>344.40426703872674</v>
      </c>
      <c r="BQ8" s="52"/>
      <c r="BR8" s="65" t="s">
        <v>78</v>
      </c>
      <c r="BS8" s="64" t="s">
        <v>77</v>
      </c>
      <c r="BT8" s="80">
        <v>1</v>
      </c>
      <c r="BU8" s="94">
        <v>2</v>
      </c>
      <c r="BV8" s="89">
        <f t="shared" ref="BV8:BV13" si="14">BU8*BT8</f>
        <v>2</v>
      </c>
      <c r="BW8" s="89">
        <v>0</v>
      </c>
      <c r="BX8" s="89">
        <f>IF(BW8=0,VLOOKUP(BS:BS,[1]Inputs!$B$20:$H$25,7,FALSE)*BV8,VLOOKUP(BS:BS,[1]Inputs!$B$20:$I$25,8,FALSE)*BV8)</f>
        <v>159.67669293933002</v>
      </c>
      <c r="BY8" s="89">
        <f>VLOOKUP(BS:BS,[1]Inputs!$C$54:$G$59,5,FALSE)*BV8</f>
        <v>39.464872576692635</v>
      </c>
      <c r="BZ8" s="89"/>
      <c r="CA8" s="89"/>
      <c r="CB8" s="89"/>
      <c r="CC8" s="89">
        <f t="shared" ref="CC8:CC13" si="15">SUM(BX8:BZ8)</f>
        <v>199.14156551602267</v>
      </c>
      <c r="CD8" s="89">
        <f>[1]Inputs!$M$43*CC8</f>
        <v>92.785354833023334</v>
      </c>
      <c r="CE8" s="80">
        <f>[1]Inputs!$M$48*CC8</f>
        <v>31.937843374343384</v>
      </c>
      <c r="CF8" s="80">
        <f>[1]Inputs!$H$13*SUM(CC8:CE8)</f>
        <v>20.539503315337356</v>
      </c>
      <c r="CG8" s="80">
        <f t="shared" si="4"/>
        <v>344.40426703872674</v>
      </c>
      <c r="CH8" s="25"/>
    </row>
    <row r="9" spans="1:86" ht="13.5" customHeight="1" x14ac:dyDescent="0.2">
      <c r="A9" s="52"/>
      <c r="B9" s="67" t="s">
        <v>81</v>
      </c>
      <c r="C9" s="64" t="s">
        <v>77</v>
      </c>
      <c r="D9" s="80">
        <v>1</v>
      </c>
      <c r="E9" s="94">
        <v>1</v>
      </c>
      <c r="F9" s="89">
        <f t="shared" si="5"/>
        <v>1</v>
      </c>
      <c r="G9" s="204">
        <v>0</v>
      </c>
      <c r="H9" s="89">
        <f>IF(G9=0,VLOOKUP(C:C,[1]Inputs!$B$20:$H$25,7,FALSE)*F9,VLOOKUP(C:C,[1]Inputs!$B$20:$I$25,8,FALSE)*F9)</f>
        <v>79.838346469665012</v>
      </c>
      <c r="I9" s="89">
        <f>VLOOKUP(C:C,[1]Inputs!$C$54:$G$59,5,FALSE)*F9</f>
        <v>19.732436288346317</v>
      </c>
      <c r="J9" s="89"/>
      <c r="K9" s="89"/>
      <c r="L9" s="89"/>
      <c r="M9" s="89">
        <f t="shared" si="6"/>
        <v>99.570782758011333</v>
      </c>
      <c r="N9" s="89">
        <f>[1]Inputs!$M$43*M9</f>
        <v>46.392677416511667</v>
      </c>
      <c r="O9" s="80">
        <f>[1]Inputs!$M$48*M9</f>
        <v>15.968921687171692</v>
      </c>
      <c r="P9" s="80">
        <f>[1]Inputs!$H$13*SUM(M9:O9)</f>
        <v>10.269751657668678</v>
      </c>
      <c r="Q9" s="80">
        <f t="shared" si="7"/>
        <v>172.20213351936337</v>
      </c>
      <c r="R9" s="51"/>
      <c r="S9" s="66" t="s">
        <v>81</v>
      </c>
      <c r="T9" s="64" t="s">
        <v>77</v>
      </c>
      <c r="U9" s="80">
        <v>1</v>
      </c>
      <c r="V9" s="94">
        <v>1</v>
      </c>
      <c r="W9" s="89">
        <f t="shared" si="8"/>
        <v>1</v>
      </c>
      <c r="X9" s="89">
        <v>0</v>
      </c>
      <c r="Y9" s="89">
        <f>IF(X9=0,VLOOKUP(T:T,[1]Inputs!$B$20:$H$25,7,FALSE)*W9,VLOOKUP(T:T,[1]Inputs!$B$20:$I$25,8,FALSE)*W9)</f>
        <v>79.838346469665012</v>
      </c>
      <c r="Z9" s="89">
        <f>VLOOKUP(T:T,[1]Inputs!$C$54:$G$59,5,FALSE)*W9</f>
        <v>19.732436288346317</v>
      </c>
      <c r="AA9" s="89"/>
      <c r="AB9" s="89"/>
      <c r="AC9" s="89"/>
      <c r="AD9" s="89">
        <f t="shared" si="9"/>
        <v>99.570782758011333</v>
      </c>
      <c r="AE9" s="89">
        <f>[1]Inputs!$M$43*AD9</f>
        <v>46.392677416511667</v>
      </c>
      <c r="AF9" s="80">
        <f>[1]Inputs!$M$48*AD9</f>
        <v>15.968921687171692</v>
      </c>
      <c r="AG9" s="80">
        <f>[1]Inputs!$H$13*SUM(AD9:AF9)</f>
        <v>10.269751657668678</v>
      </c>
      <c r="AH9" s="80">
        <f t="shared" si="1"/>
        <v>172.20213351936337</v>
      </c>
      <c r="AJ9" s="67" t="s">
        <v>81</v>
      </c>
      <c r="AK9" s="64" t="s">
        <v>77</v>
      </c>
      <c r="AL9" s="80">
        <v>1</v>
      </c>
      <c r="AM9" s="94">
        <v>1</v>
      </c>
      <c r="AN9" s="89">
        <f t="shared" si="10"/>
        <v>1</v>
      </c>
      <c r="AO9" s="89">
        <v>0</v>
      </c>
      <c r="AP9" s="89">
        <f>IF(AO9=0,VLOOKUP(AK:AK,[1]Inputs!$B$20:$H$25,7,FALSE)*AN9,VLOOKUP(AK:AK,[1]Inputs!$B$20:$I$25,8,FALSE)*AN9)</f>
        <v>79.838346469665012</v>
      </c>
      <c r="AQ9" s="89">
        <f>VLOOKUP(AK:AK,[1]Inputs!$C$54:$G$59,5,FALSE)*AN9</f>
        <v>19.732436288346317</v>
      </c>
      <c r="AR9" s="89"/>
      <c r="AS9" s="89"/>
      <c r="AT9" s="89"/>
      <c r="AU9" s="89">
        <f t="shared" si="11"/>
        <v>99.570782758011333</v>
      </c>
      <c r="AV9" s="89">
        <f>[1]Inputs!$M$43*AU9</f>
        <v>46.392677416511667</v>
      </c>
      <c r="AW9" s="80">
        <f>[1]Inputs!$M$48*AU9</f>
        <v>15.968921687171692</v>
      </c>
      <c r="AX9" s="80">
        <f>[1]Inputs!$H$13*SUM(AU9:AW9)</f>
        <v>10.269751657668678</v>
      </c>
      <c r="AY9" s="80">
        <f t="shared" si="2"/>
        <v>172.20213351936337</v>
      </c>
      <c r="BA9" s="67" t="s">
        <v>81</v>
      </c>
      <c r="BB9" s="64" t="s">
        <v>77</v>
      </c>
      <c r="BC9" s="80">
        <v>1</v>
      </c>
      <c r="BD9" s="94">
        <v>1</v>
      </c>
      <c r="BE9" s="89">
        <f t="shared" si="12"/>
        <v>1</v>
      </c>
      <c r="BF9" s="89">
        <v>0</v>
      </c>
      <c r="BG9" s="89">
        <f>IF(BF9=0,VLOOKUP(BB:BB,[1]Inputs!$B$20:$H$25,7,FALSE)*BE9,VLOOKUP(BB:BB,[1]Inputs!$B$20:$I$25,8,FALSE)*BE9)</f>
        <v>79.838346469665012</v>
      </c>
      <c r="BH9" s="89">
        <f>VLOOKUP(BB:BB,[1]Inputs!$C$54:$G$59,5,FALSE)*BE9</f>
        <v>19.732436288346317</v>
      </c>
      <c r="BI9" s="89"/>
      <c r="BJ9" s="89"/>
      <c r="BK9" s="89"/>
      <c r="BL9" s="89">
        <f t="shared" si="13"/>
        <v>99.570782758011333</v>
      </c>
      <c r="BM9" s="89">
        <f>[1]Inputs!$M$43*BL9</f>
        <v>46.392677416511667</v>
      </c>
      <c r="BN9" s="80">
        <f>[1]Inputs!$M$48*BL9</f>
        <v>15.968921687171692</v>
      </c>
      <c r="BO9" s="80">
        <f>[1]Inputs!$H$13*SUM(BL9:BN9)</f>
        <v>10.269751657668678</v>
      </c>
      <c r="BP9" s="80">
        <f t="shared" si="3"/>
        <v>172.20213351936337</v>
      </c>
      <c r="BR9" s="67" t="s">
        <v>81</v>
      </c>
      <c r="BS9" s="64" t="s">
        <v>77</v>
      </c>
      <c r="BT9" s="80">
        <v>1</v>
      </c>
      <c r="BU9" s="94">
        <v>1</v>
      </c>
      <c r="BV9" s="89">
        <f t="shared" si="14"/>
        <v>1</v>
      </c>
      <c r="BW9" s="89">
        <v>0</v>
      </c>
      <c r="BX9" s="89">
        <f>IF(BW9=0,VLOOKUP(BS:BS,[1]Inputs!$B$20:$H$25,7,FALSE)*BV9,VLOOKUP(BS:BS,[1]Inputs!$B$20:$I$25,8,FALSE)*BV9)</f>
        <v>79.838346469665012</v>
      </c>
      <c r="BY9" s="89">
        <f>VLOOKUP(BS:BS,[1]Inputs!$C$54:$G$59,5,FALSE)*BV9</f>
        <v>19.732436288346317</v>
      </c>
      <c r="BZ9" s="89"/>
      <c r="CA9" s="89"/>
      <c r="CB9" s="89"/>
      <c r="CC9" s="89">
        <f t="shared" si="15"/>
        <v>99.570782758011333</v>
      </c>
      <c r="CD9" s="89">
        <f>[1]Inputs!$M$43*CC9</f>
        <v>46.392677416511667</v>
      </c>
      <c r="CE9" s="80">
        <f>[1]Inputs!$M$48*CC9</f>
        <v>15.968921687171692</v>
      </c>
      <c r="CF9" s="80">
        <f>[1]Inputs!$H$13*SUM(CC9:CE9)</f>
        <v>10.269751657668678</v>
      </c>
      <c r="CG9" s="80">
        <f t="shared" si="4"/>
        <v>172.20213351936337</v>
      </c>
    </row>
    <row r="10" spans="1:86" ht="15" customHeight="1" x14ac:dyDescent="0.2">
      <c r="B10" s="67" t="s">
        <v>83</v>
      </c>
      <c r="C10" s="64" t="s">
        <v>77</v>
      </c>
      <c r="D10" s="80">
        <v>0.5</v>
      </c>
      <c r="E10" s="94">
        <v>2</v>
      </c>
      <c r="F10" s="89">
        <f t="shared" si="5"/>
        <v>1</v>
      </c>
      <c r="G10" s="64">
        <v>0</v>
      </c>
      <c r="H10" s="89">
        <f>IF(G10=0,VLOOKUP(C:C,[1]Inputs!$B$20:$H$25,7,FALSE)*F10,VLOOKUP(C:C,[1]Inputs!$B$20:$I$25,8,FALSE)*F10)</f>
        <v>79.838346469665012</v>
      </c>
      <c r="I10" s="89">
        <f>VLOOKUP(C:C,[1]Inputs!$C$54:$G$59,5,FALSE)*F10</f>
        <v>19.732436288346317</v>
      </c>
      <c r="J10" s="89"/>
      <c r="K10" s="89"/>
      <c r="L10" s="89"/>
      <c r="M10" s="89">
        <f t="shared" si="6"/>
        <v>99.570782758011333</v>
      </c>
      <c r="N10" s="89">
        <f>[1]Inputs!$M$43*M10</f>
        <v>46.392677416511667</v>
      </c>
      <c r="O10" s="80">
        <f>[1]Inputs!$M$48*M10</f>
        <v>15.968921687171692</v>
      </c>
      <c r="P10" s="80">
        <f>[1]Inputs!$H$13*SUM(M10:O10)</f>
        <v>10.269751657668678</v>
      </c>
      <c r="Q10" s="80">
        <f t="shared" si="7"/>
        <v>172.20213351936337</v>
      </c>
      <c r="S10" s="67" t="s">
        <v>83</v>
      </c>
      <c r="T10" s="64" t="s">
        <v>77</v>
      </c>
      <c r="U10" s="80">
        <v>0.5</v>
      </c>
      <c r="V10" s="94">
        <v>2</v>
      </c>
      <c r="W10" s="89">
        <f t="shared" si="8"/>
        <v>1</v>
      </c>
      <c r="X10" s="89">
        <v>0</v>
      </c>
      <c r="Y10" s="89">
        <f>IF(X10=0,VLOOKUP(T:T,[1]Inputs!$B$20:$H$25,7,FALSE)*W10,VLOOKUP(T:T,[1]Inputs!$B$20:$I$25,8,FALSE)*W10)</f>
        <v>79.838346469665012</v>
      </c>
      <c r="Z10" s="89">
        <f>VLOOKUP(T:T,[1]Inputs!$C$54:$G$59,5,FALSE)*W10</f>
        <v>19.732436288346317</v>
      </c>
      <c r="AA10" s="89"/>
      <c r="AB10" s="89"/>
      <c r="AC10" s="89"/>
      <c r="AD10" s="89">
        <f t="shared" si="9"/>
        <v>99.570782758011333</v>
      </c>
      <c r="AE10" s="89">
        <f>[1]Inputs!$M$43*AD10</f>
        <v>46.392677416511667</v>
      </c>
      <c r="AF10" s="80">
        <f>[1]Inputs!$M$48*AD10</f>
        <v>15.968921687171692</v>
      </c>
      <c r="AG10" s="80">
        <f>[1]Inputs!$H$13*SUM(AD10:AF10)</f>
        <v>10.269751657668678</v>
      </c>
      <c r="AH10" s="80">
        <f t="shared" si="1"/>
        <v>172.20213351936337</v>
      </c>
      <c r="AJ10" s="67" t="s">
        <v>83</v>
      </c>
      <c r="AK10" s="64" t="s">
        <v>77</v>
      </c>
      <c r="AL10" s="80">
        <v>0.5</v>
      </c>
      <c r="AM10" s="94">
        <v>2</v>
      </c>
      <c r="AN10" s="89">
        <f t="shared" si="10"/>
        <v>1</v>
      </c>
      <c r="AO10" s="89">
        <v>0</v>
      </c>
      <c r="AP10" s="89">
        <f>IF(AO10=0,VLOOKUP(AK:AK,[1]Inputs!$B$20:$H$25,7,FALSE)*AN10,VLOOKUP(AK:AK,[1]Inputs!$B$20:$I$25,8,FALSE)*AN10)</f>
        <v>79.838346469665012</v>
      </c>
      <c r="AQ10" s="89">
        <f>VLOOKUP(AK:AK,[1]Inputs!$C$54:$G$59,5,FALSE)*AN10</f>
        <v>19.732436288346317</v>
      </c>
      <c r="AR10" s="89"/>
      <c r="AS10" s="89"/>
      <c r="AT10" s="89"/>
      <c r="AU10" s="89">
        <f t="shared" si="11"/>
        <v>99.570782758011333</v>
      </c>
      <c r="AV10" s="89">
        <f>[1]Inputs!$M$43*AU10</f>
        <v>46.392677416511667</v>
      </c>
      <c r="AW10" s="80">
        <f>[1]Inputs!$M$48*AU10</f>
        <v>15.968921687171692</v>
      </c>
      <c r="AX10" s="80">
        <f>[1]Inputs!$H$13*SUM(AU10:AW10)</f>
        <v>10.269751657668678</v>
      </c>
      <c r="AY10" s="80">
        <f t="shared" si="2"/>
        <v>172.20213351936337</v>
      </c>
      <c r="BA10" s="67" t="s">
        <v>83</v>
      </c>
      <c r="BB10" s="64" t="s">
        <v>77</v>
      </c>
      <c r="BC10" s="80">
        <v>0.5</v>
      </c>
      <c r="BD10" s="94">
        <v>2</v>
      </c>
      <c r="BE10" s="89">
        <f t="shared" si="12"/>
        <v>1</v>
      </c>
      <c r="BF10" s="89">
        <v>0</v>
      </c>
      <c r="BG10" s="89">
        <f>IF(BF10=0,VLOOKUP(BB:BB,[1]Inputs!$B$20:$H$25,7,FALSE)*BE10,VLOOKUP(BB:BB,[1]Inputs!$B$20:$I$25,8,FALSE)*BE10)</f>
        <v>79.838346469665012</v>
      </c>
      <c r="BH10" s="89">
        <f>VLOOKUP(BB:BB,[1]Inputs!$C$54:$G$59,5,FALSE)*BE10</f>
        <v>19.732436288346317</v>
      </c>
      <c r="BI10" s="89"/>
      <c r="BJ10" s="89"/>
      <c r="BK10" s="89"/>
      <c r="BL10" s="89">
        <f t="shared" si="13"/>
        <v>99.570782758011333</v>
      </c>
      <c r="BM10" s="89">
        <f>[1]Inputs!$M$43*BL10</f>
        <v>46.392677416511667</v>
      </c>
      <c r="BN10" s="80">
        <f>[1]Inputs!$M$48*BL10</f>
        <v>15.968921687171692</v>
      </c>
      <c r="BO10" s="80">
        <f>[1]Inputs!$H$13*SUM(BL10:BN10)</f>
        <v>10.269751657668678</v>
      </c>
      <c r="BP10" s="80">
        <f t="shared" si="3"/>
        <v>172.20213351936337</v>
      </c>
      <c r="BR10" s="67" t="s">
        <v>83</v>
      </c>
      <c r="BS10" s="64" t="s">
        <v>77</v>
      </c>
      <c r="BT10" s="80">
        <v>0.5</v>
      </c>
      <c r="BU10" s="94">
        <v>2</v>
      </c>
      <c r="BV10" s="89">
        <f t="shared" si="14"/>
        <v>1</v>
      </c>
      <c r="BW10" s="89">
        <v>0</v>
      </c>
      <c r="BX10" s="89">
        <f>IF(BW10=0,VLOOKUP(BS:BS,[1]Inputs!$B$20:$H$25,7,FALSE)*BV10,VLOOKUP(BS:BS,[1]Inputs!$B$20:$I$25,8,FALSE)*BV10)</f>
        <v>79.838346469665012</v>
      </c>
      <c r="BY10" s="89">
        <f>VLOOKUP(BS:BS,[1]Inputs!$C$54:$G$59,5,FALSE)*BV10</f>
        <v>19.732436288346317</v>
      </c>
      <c r="BZ10" s="89"/>
      <c r="CA10" s="89"/>
      <c r="CB10" s="89"/>
      <c r="CC10" s="89">
        <f t="shared" si="15"/>
        <v>99.570782758011333</v>
      </c>
      <c r="CD10" s="89">
        <f>[1]Inputs!$M$43*CC10</f>
        <v>46.392677416511667</v>
      </c>
      <c r="CE10" s="80">
        <f>[1]Inputs!$M$48*CC10</f>
        <v>15.968921687171692</v>
      </c>
      <c r="CF10" s="80">
        <f>[1]Inputs!$H$13*SUM(CC10:CE10)</f>
        <v>10.269751657668678</v>
      </c>
      <c r="CG10" s="80">
        <f t="shared" si="4"/>
        <v>172.20213351936337</v>
      </c>
    </row>
    <row r="11" spans="1:86" ht="12" customHeight="1" x14ac:dyDescent="0.2">
      <c r="B11" s="67" t="s">
        <v>79</v>
      </c>
      <c r="C11" s="64" t="s">
        <v>77</v>
      </c>
      <c r="D11" s="80">
        <v>1</v>
      </c>
      <c r="E11" s="94">
        <v>2</v>
      </c>
      <c r="F11" s="89">
        <f t="shared" si="5"/>
        <v>2</v>
      </c>
      <c r="G11" s="204">
        <v>0</v>
      </c>
      <c r="H11" s="89">
        <f>IF(G11=0,VLOOKUP(C:C,[1]Inputs!$B$20:$H$25,7,FALSE)*F11,VLOOKUP(C:C,[1]Inputs!$B$20:$I$25,8,FALSE)*F11)</f>
        <v>159.67669293933002</v>
      </c>
      <c r="I11" s="89">
        <f>VLOOKUP(C:C,[1]Inputs!$C$54:$G$59,5,FALSE)*F11</f>
        <v>39.464872576692635</v>
      </c>
      <c r="J11" s="89"/>
      <c r="K11" s="89"/>
      <c r="L11" s="89"/>
      <c r="M11" s="89">
        <f t="shared" si="6"/>
        <v>199.14156551602267</v>
      </c>
      <c r="N11" s="89">
        <f>[1]Inputs!$M$43*M11</f>
        <v>92.785354833023334</v>
      </c>
      <c r="O11" s="80">
        <f>[1]Inputs!$M$48*M11</f>
        <v>31.937843374343384</v>
      </c>
      <c r="P11" s="80">
        <f>[1]Inputs!$H$13*SUM(M11:O11)</f>
        <v>20.539503315337356</v>
      </c>
      <c r="Q11" s="80">
        <f t="shared" si="7"/>
        <v>344.40426703872674</v>
      </c>
      <c r="S11" s="67" t="s">
        <v>79</v>
      </c>
      <c r="T11" s="64" t="s">
        <v>77</v>
      </c>
      <c r="U11" s="80">
        <v>1</v>
      </c>
      <c r="V11" s="94">
        <v>2</v>
      </c>
      <c r="W11" s="89">
        <f t="shared" si="8"/>
        <v>2</v>
      </c>
      <c r="X11" s="89">
        <v>0</v>
      </c>
      <c r="Y11" s="89">
        <f>IF(X11=0,VLOOKUP(T:T,[1]Inputs!$B$20:$H$25,7,FALSE)*W11,VLOOKUP(T:T,[1]Inputs!$B$20:$I$25,8,FALSE)*W11)</f>
        <v>159.67669293933002</v>
      </c>
      <c r="Z11" s="89">
        <f>VLOOKUP(T:T,[1]Inputs!$C$54:$G$59,5,FALSE)*W11</f>
        <v>39.464872576692635</v>
      </c>
      <c r="AA11" s="89"/>
      <c r="AB11" s="89"/>
      <c r="AC11" s="89"/>
      <c r="AD11" s="89">
        <f t="shared" si="9"/>
        <v>199.14156551602267</v>
      </c>
      <c r="AE11" s="89">
        <f>[1]Inputs!$M$43*AD11</f>
        <v>92.785354833023334</v>
      </c>
      <c r="AF11" s="80">
        <f>[1]Inputs!$M$48*AD11</f>
        <v>31.937843374343384</v>
      </c>
      <c r="AG11" s="80">
        <f>[1]Inputs!$H$13*SUM(AD11:AF11)</f>
        <v>20.539503315337356</v>
      </c>
      <c r="AH11" s="80">
        <f t="shared" si="1"/>
        <v>344.40426703872674</v>
      </c>
      <c r="AJ11" s="67" t="s">
        <v>79</v>
      </c>
      <c r="AK11" s="64" t="s">
        <v>77</v>
      </c>
      <c r="AL11" s="80">
        <v>1</v>
      </c>
      <c r="AM11" s="94">
        <v>2</v>
      </c>
      <c r="AN11" s="89">
        <f t="shared" si="10"/>
        <v>2</v>
      </c>
      <c r="AO11" s="89">
        <v>0</v>
      </c>
      <c r="AP11" s="89">
        <f>IF(AO11=0,VLOOKUP(AK:AK,[1]Inputs!$B$20:$H$25,7,FALSE)*AN11,VLOOKUP(AK:AK,[1]Inputs!$B$20:$I$25,8,FALSE)*AN11)</f>
        <v>159.67669293933002</v>
      </c>
      <c r="AQ11" s="89">
        <f>VLOOKUP(AK:AK,[1]Inputs!$C$54:$G$59,5,FALSE)*AN11</f>
        <v>39.464872576692635</v>
      </c>
      <c r="AR11" s="89"/>
      <c r="AS11" s="89"/>
      <c r="AT11" s="89"/>
      <c r="AU11" s="89">
        <f t="shared" si="11"/>
        <v>199.14156551602267</v>
      </c>
      <c r="AV11" s="89">
        <f>[1]Inputs!$M$43*AU11</f>
        <v>92.785354833023334</v>
      </c>
      <c r="AW11" s="80">
        <f>[1]Inputs!$M$48*AU11</f>
        <v>31.937843374343384</v>
      </c>
      <c r="AX11" s="80">
        <f>[1]Inputs!$H$13*SUM(AU11:AW11)</f>
        <v>20.539503315337356</v>
      </c>
      <c r="AY11" s="80">
        <f t="shared" si="2"/>
        <v>344.40426703872674</v>
      </c>
      <c r="BA11" s="67" t="s">
        <v>79</v>
      </c>
      <c r="BB11" s="64" t="s">
        <v>77</v>
      </c>
      <c r="BC11" s="80">
        <v>1</v>
      </c>
      <c r="BD11" s="94">
        <v>2</v>
      </c>
      <c r="BE11" s="89">
        <f t="shared" si="12"/>
        <v>2</v>
      </c>
      <c r="BF11" s="89">
        <v>0</v>
      </c>
      <c r="BG11" s="89">
        <f>IF(BF11=0,VLOOKUP(BB:BB,[1]Inputs!$B$20:$H$25,7,FALSE)*BE11,VLOOKUP(BB:BB,[1]Inputs!$B$20:$I$25,8,FALSE)*BE11)</f>
        <v>159.67669293933002</v>
      </c>
      <c r="BH11" s="89">
        <f>VLOOKUP(BB:BB,[1]Inputs!$C$54:$G$59,5,FALSE)*BE11</f>
        <v>39.464872576692635</v>
      </c>
      <c r="BI11" s="89"/>
      <c r="BJ11" s="89"/>
      <c r="BK11" s="89"/>
      <c r="BL11" s="89">
        <f t="shared" si="13"/>
        <v>199.14156551602267</v>
      </c>
      <c r="BM11" s="89">
        <f>[1]Inputs!$M$43*BL11</f>
        <v>92.785354833023334</v>
      </c>
      <c r="BN11" s="80">
        <f>[1]Inputs!$M$48*BL11</f>
        <v>31.937843374343384</v>
      </c>
      <c r="BO11" s="80">
        <f>[1]Inputs!$H$13*SUM(BL11:BN11)</f>
        <v>20.539503315337356</v>
      </c>
      <c r="BP11" s="80">
        <f t="shared" si="3"/>
        <v>344.40426703872674</v>
      </c>
      <c r="BR11" s="67" t="s">
        <v>79</v>
      </c>
      <c r="BS11" s="64" t="s">
        <v>77</v>
      </c>
      <c r="BT11" s="80">
        <v>1</v>
      </c>
      <c r="BU11" s="94">
        <v>2</v>
      </c>
      <c r="BV11" s="89">
        <f t="shared" si="14"/>
        <v>2</v>
      </c>
      <c r="BW11" s="89">
        <v>0</v>
      </c>
      <c r="BX11" s="89">
        <f>IF(BW11=0,VLOOKUP(BS:BS,[1]Inputs!$B$20:$H$25,7,FALSE)*BV11,VLOOKUP(BS:BS,[1]Inputs!$B$20:$I$25,8,FALSE)*BV11)</f>
        <v>159.67669293933002</v>
      </c>
      <c r="BY11" s="89">
        <f>VLOOKUP(BS:BS,[1]Inputs!$C$54:$G$59,5,FALSE)*BV11</f>
        <v>39.464872576692635</v>
      </c>
      <c r="BZ11" s="89"/>
      <c r="CA11" s="89"/>
      <c r="CB11" s="89"/>
      <c r="CC11" s="89">
        <f t="shared" si="15"/>
        <v>199.14156551602267</v>
      </c>
      <c r="CD11" s="89">
        <f>[1]Inputs!$M$43*CC11</f>
        <v>92.785354833023334</v>
      </c>
      <c r="CE11" s="80">
        <f>[1]Inputs!$M$48*CC11</f>
        <v>31.937843374343384</v>
      </c>
      <c r="CF11" s="80">
        <f>[1]Inputs!$H$13*SUM(CC11:CE11)</f>
        <v>20.539503315337356</v>
      </c>
      <c r="CG11" s="80">
        <f t="shared" si="4"/>
        <v>344.40426703872674</v>
      </c>
    </row>
    <row r="12" spans="1:86" x14ac:dyDescent="0.2">
      <c r="B12" s="67" t="s">
        <v>80</v>
      </c>
      <c r="C12" s="64" t="s">
        <v>77</v>
      </c>
      <c r="D12" s="80">
        <v>1</v>
      </c>
      <c r="E12" s="94">
        <v>2</v>
      </c>
      <c r="F12" s="89">
        <f t="shared" si="5"/>
        <v>2</v>
      </c>
      <c r="G12" s="64">
        <v>0</v>
      </c>
      <c r="H12" s="89">
        <f>IF(G12=0,VLOOKUP(C:C,[1]Inputs!$B$20:$H$25,7,FALSE)*F12,VLOOKUP(C:C,[1]Inputs!$B$20:$I$25,8,FALSE)*F12)</f>
        <v>159.67669293933002</v>
      </c>
      <c r="I12" s="89">
        <f>VLOOKUP(C:C,[1]Inputs!$C$54:$G$59,5,FALSE)*F12</f>
        <v>39.464872576692635</v>
      </c>
      <c r="J12" s="89"/>
      <c r="K12" s="89"/>
      <c r="L12" s="89"/>
      <c r="M12" s="89">
        <f t="shared" si="6"/>
        <v>199.14156551602267</v>
      </c>
      <c r="N12" s="89">
        <f>[1]Inputs!$M$43*M12</f>
        <v>92.785354833023334</v>
      </c>
      <c r="O12" s="80">
        <f>[1]Inputs!$M$48*M12</f>
        <v>31.937843374343384</v>
      </c>
      <c r="P12" s="80">
        <f>[1]Inputs!$H$13*SUM(M12:O12)</f>
        <v>20.539503315337356</v>
      </c>
      <c r="Q12" s="80">
        <f t="shared" si="7"/>
        <v>344.40426703872674</v>
      </c>
      <c r="S12" s="67" t="s">
        <v>80</v>
      </c>
      <c r="T12" s="64" t="s">
        <v>77</v>
      </c>
      <c r="U12" s="80">
        <v>1</v>
      </c>
      <c r="V12" s="94">
        <v>2</v>
      </c>
      <c r="W12" s="89">
        <f t="shared" si="8"/>
        <v>2</v>
      </c>
      <c r="X12" s="89">
        <v>0</v>
      </c>
      <c r="Y12" s="89">
        <f>IF(X12=0,VLOOKUP(T:T,[1]Inputs!$B$20:$H$25,7,FALSE)*W12,VLOOKUP(T:T,[1]Inputs!$B$20:$I$25,8,FALSE)*W12)</f>
        <v>159.67669293933002</v>
      </c>
      <c r="Z12" s="89">
        <f>VLOOKUP(T:T,[1]Inputs!$C$54:$G$59,5,FALSE)*W12</f>
        <v>39.464872576692635</v>
      </c>
      <c r="AA12" s="89"/>
      <c r="AB12" s="89"/>
      <c r="AC12" s="89"/>
      <c r="AD12" s="89">
        <f t="shared" si="9"/>
        <v>199.14156551602267</v>
      </c>
      <c r="AE12" s="89">
        <f>[1]Inputs!$M$43*AD12</f>
        <v>92.785354833023334</v>
      </c>
      <c r="AF12" s="80">
        <f>[1]Inputs!$M$48*AD12</f>
        <v>31.937843374343384</v>
      </c>
      <c r="AG12" s="80">
        <f>[1]Inputs!$H$13*SUM(AD12:AF12)</f>
        <v>20.539503315337356</v>
      </c>
      <c r="AH12" s="80">
        <f t="shared" si="1"/>
        <v>344.40426703872674</v>
      </c>
      <c r="AJ12" s="67" t="s">
        <v>80</v>
      </c>
      <c r="AK12" s="64" t="s">
        <v>77</v>
      </c>
      <c r="AL12" s="80">
        <v>1</v>
      </c>
      <c r="AM12" s="94">
        <v>2</v>
      </c>
      <c r="AN12" s="89">
        <f t="shared" si="10"/>
        <v>2</v>
      </c>
      <c r="AO12" s="89">
        <v>0</v>
      </c>
      <c r="AP12" s="89">
        <f>IF(AO12=0,VLOOKUP(AK:AK,[1]Inputs!$B$20:$H$25,7,FALSE)*AN12,VLOOKUP(AK:AK,[1]Inputs!$B$20:$I$25,8,FALSE)*AN12)</f>
        <v>159.67669293933002</v>
      </c>
      <c r="AQ12" s="89">
        <f>VLOOKUP(AK:AK,[1]Inputs!$C$54:$G$59,5,FALSE)*AN12</f>
        <v>39.464872576692635</v>
      </c>
      <c r="AR12" s="89"/>
      <c r="AS12" s="89"/>
      <c r="AT12" s="89"/>
      <c r="AU12" s="89">
        <f t="shared" si="11"/>
        <v>199.14156551602267</v>
      </c>
      <c r="AV12" s="89">
        <f>[1]Inputs!$M$43*AU12</f>
        <v>92.785354833023334</v>
      </c>
      <c r="AW12" s="80">
        <f>[1]Inputs!$M$48*AU12</f>
        <v>31.937843374343384</v>
      </c>
      <c r="AX12" s="80">
        <f>[1]Inputs!$H$13*SUM(AU12:AW12)</f>
        <v>20.539503315337356</v>
      </c>
      <c r="AY12" s="80">
        <f t="shared" si="2"/>
        <v>344.40426703872674</v>
      </c>
      <c r="BA12" s="67" t="s">
        <v>80</v>
      </c>
      <c r="BB12" s="64" t="s">
        <v>77</v>
      </c>
      <c r="BC12" s="80">
        <v>1</v>
      </c>
      <c r="BD12" s="94">
        <v>2</v>
      </c>
      <c r="BE12" s="89">
        <f t="shared" si="12"/>
        <v>2</v>
      </c>
      <c r="BF12" s="89">
        <v>0</v>
      </c>
      <c r="BG12" s="89">
        <f>IF(BF12=0,VLOOKUP(BB:BB,[1]Inputs!$B$20:$H$25,7,FALSE)*BE12,VLOOKUP(BB:BB,[1]Inputs!$B$20:$I$25,8,FALSE)*BE12)</f>
        <v>159.67669293933002</v>
      </c>
      <c r="BH12" s="89">
        <f>VLOOKUP(BB:BB,[1]Inputs!$C$54:$G$59,5,FALSE)*BE12</f>
        <v>39.464872576692635</v>
      </c>
      <c r="BI12" s="89"/>
      <c r="BJ12" s="89"/>
      <c r="BK12" s="89"/>
      <c r="BL12" s="89">
        <f t="shared" si="13"/>
        <v>199.14156551602267</v>
      </c>
      <c r="BM12" s="89">
        <f>[1]Inputs!$M$43*BL12</f>
        <v>92.785354833023334</v>
      </c>
      <c r="BN12" s="80">
        <f>[1]Inputs!$M$48*BL12</f>
        <v>31.937843374343384</v>
      </c>
      <c r="BO12" s="80">
        <f>[1]Inputs!$H$13*SUM(BL12:BN12)</f>
        <v>20.539503315337356</v>
      </c>
      <c r="BP12" s="80">
        <f t="shared" si="3"/>
        <v>344.40426703872674</v>
      </c>
      <c r="BR12" s="67" t="s">
        <v>80</v>
      </c>
      <c r="BS12" s="64" t="s">
        <v>77</v>
      </c>
      <c r="BT12" s="80">
        <v>1</v>
      </c>
      <c r="BU12" s="94">
        <v>2</v>
      </c>
      <c r="BV12" s="89">
        <f t="shared" si="14"/>
        <v>2</v>
      </c>
      <c r="BW12" s="89">
        <v>0</v>
      </c>
      <c r="BX12" s="89">
        <f>IF(BW12=0,VLOOKUP(BS:BS,[1]Inputs!$B$20:$H$25,7,FALSE)*BV12,VLOOKUP(BS:BS,[1]Inputs!$B$20:$I$25,8,FALSE)*BV12)</f>
        <v>159.67669293933002</v>
      </c>
      <c r="BY12" s="89">
        <f>VLOOKUP(BS:BS,[1]Inputs!$C$54:$G$59,5,FALSE)*BV12</f>
        <v>39.464872576692635</v>
      </c>
      <c r="BZ12" s="89"/>
      <c r="CA12" s="89"/>
      <c r="CB12" s="89"/>
      <c r="CC12" s="89">
        <f t="shared" si="15"/>
        <v>199.14156551602267</v>
      </c>
      <c r="CD12" s="89">
        <f>[1]Inputs!$M$43*CC12</f>
        <v>92.785354833023334</v>
      </c>
      <c r="CE12" s="80">
        <f>[1]Inputs!$M$48*CC12</f>
        <v>31.937843374343384</v>
      </c>
      <c r="CF12" s="80">
        <f>[1]Inputs!$H$13*SUM(CC12:CE12)</f>
        <v>20.539503315337356</v>
      </c>
      <c r="CG12" s="80">
        <f t="shared" si="4"/>
        <v>344.40426703872674</v>
      </c>
    </row>
    <row r="13" spans="1:86" x14ac:dyDescent="0.2">
      <c r="B13" s="65" t="s">
        <v>82</v>
      </c>
      <c r="C13" s="64" t="s">
        <v>55</v>
      </c>
      <c r="D13" s="80">
        <v>1</v>
      </c>
      <c r="E13" s="94">
        <v>1</v>
      </c>
      <c r="F13" s="89">
        <f t="shared" si="5"/>
        <v>1</v>
      </c>
      <c r="G13" s="204">
        <v>0</v>
      </c>
      <c r="H13" s="89">
        <f>IF(G13=0,VLOOKUP(C:C,[1]Inputs!$B$20:$H$25,7,FALSE)*F13,VLOOKUP(C:C,[1]Inputs!$B$20:$I$25,8,FALSE)*F13)</f>
        <v>103.26059762014499</v>
      </c>
      <c r="I13" s="89">
        <f>VLOOKUP(C:C,[1]Inputs!$C$54:$G$59,5,FALSE)*F13</f>
        <v>0</v>
      </c>
      <c r="J13" s="89"/>
      <c r="K13" s="89"/>
      <c r="L13" s="89"/>
      <c r="M13" s="89">
        <f t="shared" si="6"/>
        <v>103.26059762014499</v>
      </c>
      <c r="N13" s="89">
        <f>[1]Inputs!$M$43*M13</f>
        <v>48.111860352349787</v>
      </c>
      <c r="O13" s="80">
        <f>[1]Inputs!$M$48*M13</f>
        <v>16.560685284298117</v>
      </c>
      <c r="P13" s="80">
        <f>[1]Inputs!$H$13*SUM(M13:O13)</f>
        <v>10.650319945345807</v>
      </c>
      <c r="Q13" s="80">
        <f t="shared" si="7"/>
        <v>178.58346320213872</v>
      </c>
      <c r="R13" s="53"/>
      <c r="S13" s="65" t="s">
        <v>82</v>
      </c>
      <c r="T13" s="64" t="s">
        <v>55</v>
      </c>
      <c r="U13" s="80">
        <v>1</v>
      </c>
      <c r="V13" s="94">
        <v>1</v>
      </c>
      <c r="W13" s="89">
        <f t="shared" si="8"/>
        <v>1</v>
      </c>
      <c r="X13" s="89">
        <v>0</v>
      </c>
      <c r="Y13" s="89">
        <f>IF(X13=0,VLOOKUP(T:T,[1]Inputs!$B$20:$H$25,7,FALSE)*W13,VLOOKUP(T:T,[1]Inputs!$B$20:$I$25,8,FALSE)*W13)</f>
        <v>103.26059762014499</v>
      </c>
      <c r="Z13" s="89">
        <f>VLOOKUP(T:T,[1]Inputs!$C$54:$G$59,5,FALSE)*W13</f>
        <v>0</v>
      </c>
      <c r="AA13" s="89"/>
      <c r="AB13" s="89"/>
      <c r="AC13" s="89"/>
      <c r="AD13" s="89">
        <f t="shared" si="9"/>
        <v>103.26059762014499</v>
      </c>
      <c r="AE13" s="89">
        <f>[1]Inputs!$M$43*AD13</f>
        <v>48.111860352349787</v>
      </c>
      <c r="AF13" s="80">
        <f>[1]Inputs!$M$48*AD13</f>
        <v>16.560685284298117</v>
      </c>
      <c r="AG13" s="80">
        <f>[1]Inputs!$H$13*SUM(AD13:AF13)</f>
        <v>10.650319945345807</v>
      </c>
      <c r="AH13" s="80">
        <f t="shared" si="1"/>
        <v>178.58346320213872</v>
      </c>
      <c r="AJ13" s="65" t="s">
        <v>82</v>
      </c>
      <c r="AK13" s="64" t="s">
        <v>55</v>
      </c>
      <c r="AL13" s="80">
        <v>1</v>
      </c>
      <c r="AM13" s="94">
        <v>1</v>
      </c>
      <c r="AN13" s="89">
        <f t="shared" si="10"/>
        <v>1</v>
      </c>
      <c r="AO13" s="89">
        <v>0</v>
      </c>
      <c r="AP13" s="89">
        <f>IF(AO13=0,VLOOKUP(AK:AK,[1]Inputs!$B$20:$H$25,7,FALSE)*AN13,VLOOKUP(AK:AK,[1]Inputs!$B$20:$I$25,8,FALSE)*AN13)</f>
        <v>103.26059762014499</v>
      </c>
      <c r="AQ13" s="89">
        <f>VLOOKUP(AK:AK,[1]Inputs!$C$54:$G$59,5,FALSE)*AN13</f>
        <v>0</v>
      </c>
      <c r="AR13" s="89"/>
      <c r="AS13" s="89"/>
      <c r="AT13" s="89"/>
      <c r="AU13" s="89">
        <f t="shared" si="11"/>
        <v>103.26059762014499</v>
      </c>
      <c r="AV13" s="89">
        <f>[1]Inputs!$M$43*AU13</f>
        <v>48.111860352349787</v>
      </c>
      <c r="AW13" s="80">
        <f>[1]Inputs!$M$48*AU13</f>
        <v>16.560685284298117</v>
      </c>
      <c r="AX13" s="80">
        <f>[1]Inputs!$H$13*SUM(AU13:AW13)</f>
        <v>10.650319945345807</v>
      </c>
      <c r="AY13" s="80">
        <f t="shared" si="2"/>
        <v>178.58346320213872</v>
      </c>
      <c r="BA13" s="65" t="s">
        <v>82</v>
      </c>
      <c r="BB13" s="64" t="s">
        <v>55</v>
      </c>
      <c r="BC13" s="80">
        <v>1</v>
      </c>
      <c r="BD13" s="94">
        <v>1</v>
      </c>
      <c r="BE13" s="89">
        <f t="shared" si="12"/>
        <v>1</v>
      </c>
      <c r="BF13" s="89">
        <v>0</v>
      </c>
      <c r="BG13" s="89">
        <f>IF(BF13=0,VLOOKUP(BB:BB,[1]Inputs!$B$20:$H$25,7,FALSE)*BE13,VLOOKUP(BB:BB,[1]Inputs!$B$20:$I$25,8,FALSE)*BE13)</f>
        <v>103.26059762014499</v>
      </c>
      <c r="BH13" s="89">
        <f>VLOOKUP(BB:BB,[1]Inputs!$C$54:$G$59,5,FALSE)*BE13</f>
        <v>0</v>
      </c>
      <c r="BI13" s="89"/>
      <c r="BJ13" s="89"/>
      <c r="BK13" s="89"/>
      <c r="BL13" s="89">
        <f t="shared" si="13"/>
        <v>103.26059762014499</v>
      </c>
      <c r="BM13" s="89">
        <f>[1]Inputs!$M$43*BL13</f>
        <v>48.111860352349787</v>
      </c>
      <c r="BN13" s="80">
        <f>[1]Inputs!$M$48*BL13</f>
        <v>16.560685284298117</v>
      </c>
      <c r="BO13" s="80">
        <f>[1]Inputs!$H$13*SUM(BL13:BN13)</f>
        <v>10.650319945345807</v>
      </c>
      <c r="BP13" s="80">
        <f t="shared" si="3"/>
        <v>178.58346320213872</v>
      </c>
      <c r="BR13" s="65" t="s">
        <v>82</v>
      </c>
      <c r="BS13" s="64" t="s">
        <v>55</v>
      </c>
      <c r="BT13" s="80">
        <v>1</v>
      </c>
      <c r="BU13" s="94">
        <v>1</v>
      </c>
      <c r="BV13" s="89">
        <f t="shared" si="14"/>
        <v>1</v>
      </c>
      <c r="BW13" s="89">
        <v>0</v>
      </c>
      <c r="BX13" s="89">
        <f>IF(BW13=0,VLOOKUP(BS:BS,[1]Inputs!$B$20:$H$25,7,FALSE)*BV13,VLOOKUP(BS:BS,[1]Inputs!$B$20:$I$25,8,FALSE)*BV13)</f>
        <v>103.26059762014499</v>
      </c>
      <c r="BY13" s="89">
        <f>VLOOKUP(BS:BS,[1]Inputs!$C$54:$G$59,5,FALSE)*BV13</f>
        <v>0</v>
      </c>
      <c r="BZ13" s="89"/>
      <c r="CA13" s="89"/>
      <c r="CB13" s="89"/>
      <c r="CC13" s="89">
        <f t="shared" si="15"/>
        <v>103.26059762014499</v>
      </c>
      <c r="CD13" s="89">
        <f>[1]Inputs!$M$43*CC13</f>
        <v>48.111860352349787</v>
      </c>
      <c r="CE13" s="80">
        <f>[1]Inputs!$M$48*CC13</f>
        <v>16.560685284298117</v>
      </c>
      <c r="CF13" s="80">
        <f>[1]Inputs!$H$13*SUM(CC13:CE13)</f>
        <v>10.650319945345807</v>
      </c>
      <c r="CG13" s="80">
        <f t="shared" si="4"/>
        <v>178.58346320213872</v>
      </c>
    </row>
    <row r="14" spans="1:86" x14ac:dyDescent="0.2">
      <c r="B14" s="65"/>
      <c r="C14" s="64"/>
      <c r="D14" s="80"/>
      <c r="E14" s="94"/>
      <c r="F14" s="89"/>
      <c r="G14" s="89"/>
      <c r="H14" s="89"/>
      <c r="I14" s="89"/>
      <c r="J14" s="89"/>
      <c r="K14" s="89"/>
      <c r="L14" s="89"/>
      <c r="M14" s="89"/>
      <c r="N14" s="89"/>
      <c r="O14" s="38"/>
      <c r="P14" s="38"/>
      <c r="Q14" s="38"/>
      <c r="S14" s="65"/>
      <c r="T14" s="64"/>
      <c r="U14" s="81"/>
      <c r="V14" s="71"/>
      <c r="W14" s="88"/>
      <c r="X14" s="88"/>
      <c r="Y14" s="88"/>
      <c r="Z14" s="88"/>
      <c r="AA14" s="88"/>
      <c r="AB14" s="88"/>
      <c r="AC14" s="88"/>
      <c r="AD14" s="88"/>
      <c r="AE14" s="88"/>
      <c r="AF14" s="38"/>
      <c r="AG14" s="38"/>
      <c r="AH14" s="38"/>
      <c r="AJ14" s="65"/>
      <c r="AK14" s="64"/>
      <c r="AL14" s="80"/>
      <c r="AM14" s="94"/>
      <c r="AN14" s="89"/>
      <c r="AO14" s="89"/>
      <c r="AP14" s="89"/>
      <c r="AQ14" s="89"/>
      <c r="AR14" s="89"/>
      <c r="AS14" s="89"/>
      <c r="AT14" s="89"/>
      <c r="AU14" s="89"/>
      <c r="AV14" s="89"/>
      <c r="AW14" s="80"/>
      <c r="AX14" s="80"/>
      <c r="AY14" s="80"/>
      <c r="BA14" s="65"/>
      <c r="BB14" s="64"/>
      <c r="BC14" s="80"/>
      <c r="BD14" s="94"/>
      <c r="BE14" s="89"/>
      <c r="BF14" s="89"/>
      <c r="BG14" s="89"/>
      <c r="BH14" s="89"/>
      <c r="BI14" s="89"/>
      <c r="BJ14" s="89"/>
      <c r="BK14" s="89"/>
      <c r="BL14" s="89"/>
      <c r="BM14" s="89"/>
      <c r="BN14" s="80"/>
      <c r="BO14" s="80"/>
      <c r="BP14" s="80"/>
      <c r="BR14" s="65"/>
      <c r="BS14" s="64"/>
      <c r="BT14" s="80"/>
      <c r="BU14" s="94"/>
      <c r="BV14" s="89"/>
      <c r="BW14" s="38"/>
      <c r="BX14" s="38"/>
      <c r="BY14" s="38"/>
      <c r="BZ14" s="38"/>
      <c r="CA14" s="38"/>
      <c r="CB14" s="38"/>
      <c r="CC14" s="38"/>
      <c r="CD14" s="38"/>
      <c r="CE14" s="38"/>
      <c r="CF14" s="38"/>
      <c r="CG14" s="38"/>
    </row>
    <row r="15" spans="1:86" x14ac:dyDescent="0.2">
      <c r="B15" s="65"/>
      <c r="C15" s="64"/>
      <c r="D15" s="80"/>
      <c r="E15" s="71"/>
      <c r="F15" s="88"/>
      <c r="G15" s="88"/>
      <c r="H15" s="88"/>
      <c r="I15" s="88"/>
      <c r="J15" s="88"/>
      <c r="K15" s="88"/>
      <c r="L15" s="88"/>
      <c r="M15" s="88"/>
      <c r="N15" s="88"/>
      <c r="O15" s="38"/>
      <c r="P15" s="39"/>
      <c r="Q15" s="39"/>
      <c r="S15" s="65"/>
      <c r="T15" s="64"/>
      <c r="U15" s="80"/>
      <c r="V15" s="71"/>
      <c r="W15" s="88"/>
      <c r="X15" s="88"/>
      <c r="Y15" s="88"/>
      <c r="Z15" s="88"/>
      <c r="AA15" s="88"/>
      <c r="AB15" s="88"/>
      <c r="AC15" s="88"/>
      <c r="AD15" s="88"/>
      <c r="AE15" s="88"/>
      <c r="AF15" s="38"/>
      <c r="AG15" s="39"/>
      <c r="AH15" s="39"/>
      <c r="AJ15" s="65"/>
      <c r="AK15" s="64"/>
      <c r="AL15" s="80"/>
      <c r="AM15" s="71"/>
      <c r="AN15" s="88"/>
      <c r="AO15" s="88"/>
      <c r="AP15" s="88"/>
      <c r="AQ15" s="88"/>
      <c r="AR15" s="88"/>
      <c r="AS15" s="88"/>
      <c r="AT15" s="88"/>
      <c r="AU15" s="88"/>
      <c r="AV15" s="88"/>
      <c r="AW15" s="38"/>
      <c r="AX15" s="39"/>
      <c r="AY15" s="39"/>
      <c r="BA15" s="96"/>
      <c r="BB15" s="97"/>
      <c r="BC15" s="98"/>
      <c r="BD15" s="99"/>
      <c r="BE15" s="100"/>
      <c r="BF15" s="100"/>
      <c r="BG15" s="100"/>
      <c r="BH15" s="100"/>
      <c r="BI15" s="100"/>
      <c r="BJ15" s="100"/>
      <c r="BK15" s="100"/>
      <c r="BL15" s="100"/>
      <c r="BM15" s="100"/>
      <c r="BN15" s="101"/>
      <c r="BO15" s="102"/>
      <c r="BP15" s="102"/>
      <c r="BR15" s="96"/>
      <c r="BS15" s="97"/>
      <c r="BT15" s="98"/>
      <c r="BU15" s="99"/>
      <c r="BV15" s="100"/>
      <c r="BW15" s="101"/>
      <c r="BX15" s="102"/>
      <c r="BY15" s="102"/>
      <c r="BZ15" s="102"/>
      <c r="CA15" s="102"/>
      <c r="CB15" s="102"/>
      <c r="CC15" s="102"/>
      <c r="CD15" s="102"/>
      <c r="CE15" s="102"/>
      <c r="CF15" s="102"/>
      <c r="CG15" s="102"/>
    </row>
    <row r="16" spans="1:86" x14ac:dyDescent="0.2">
      <c r="B16" s="289" t="s">
        <v>1</v>
      </c>
      <c r="C16" s="290"/>
      <c r="D16" s="290"/>
      <c r="E16" s="291"/>
      <c r="F16" s="90">
        <f>SUM(F7:F15)</f>
        <v>10</v>
      </c>
      <c r="G16" s="90">
        <f t="shared" ref="G16:Q16" si="16">SUM(G7:G15)</f>
        <v>0</v>
      </c>
      <c r="H16" s="90">
        <f t="shared" si="16"/>
        <v>845.22796699761</v>
      </c>
      <c r="I16" s="90">
        <f t="shared" si="16"/>
        <v>157.85949030677054</v>
      </c>
      <c r="J16" s="90">
        <f t="shared" si="16"/>
        <v>0</v>
      </c>
      <c r="K16" s="90">
        <f t="shared" si="16"/>
        <v>0</v>
      </c>
      <c r="L16" s="90">
        <f t="shared" si="16"/>
        <v>0</v>
      </c>
      <c r="M16" s="90">
        <f t="shared" si="16"/>
        <v>1003.0874573043806</v>
      </c>
      <c r="N16" s="90">
        <f t="shared" si="16"/>
        <v>467.36514003679292</v>
      </c>
      <c r="O16" s="90">
        <f t="shared" si="16"/>
        <v>160.87274406596975</v>
      </c>
      <c r="P16" s="90">
        <f t="shared" si="16"/>
        <v>103.45865315204105</v>
      </c>
      <c r="Q16" s="90">
        <f t="shared" si="16"/>
        <v>1734.7839945591841</v>
      </c>
      <c r="R16" s="51"/>
      <c r="S16" s="289" t="s">
        <v>1</v>
      </c>
      <c r="T16" s="290"/>
      <c r="U16" s="290"/>
      <c r="V16" s="291"/>
      <c r="W16" s="90">
        <f>SUM(W7:W15)</f>
        <v>10</v>
      </c>
      <c r="X16" s="90">
        <f t="shared" ref="X16:AH16" si="17">SUM(X7:X15)</f>
        <v>0</v>
      </c>
      <c r="Y16" s="90">
        <f t="shared" si="17"/>
        <v>845.22796699761</v>
      </c>
      <c r="Z16" s="90">
        <f t="shared" si="17"/>
        <v>157.85949030677054</v>
      </c>
      <c r="AA16" s="90">
        <f t="shared" si="17"/>
        <v>0</v>
      </c>
      <c r="AB16" s="90">
        <f t="shared" si="17"/>
        <v>0</v>
      </c>
      <c r="AC16" s="90">
        <f t="shared" si="17"/>
        <v>0</v>
      </c>
      <c r="AD16" s="90">
        <f t="shared" si="17"/>
        <v>1003.0874573043806</v>
      </c>
      <c r="AE16" s="90">
        <f t="shared" si="17"/>
        <v>467.36514003679292</v>
      </c>
      <c r="AF16" s="90">
        <f t="shared" si="17"/>
        <v>160.87274406596975</v>
      </c>
      <c r="AG16" s="90">
        <f t="shared" si="17"/>
        <v>103.45865315204105</v>
      </c>
      <c r="AH16" s="90">
        <f t="shared" si="17"/>
        <v>1734.7839945591841</v>
      </c>
      <c r="AJ16" s="289" t="s">
        <v>1</v>
      </c>
      <c r="AK16" s="290"/>
      <c r="AL16" s="290"/>
      <c r="AM16" s="291"/>
      <c r="AN16" s="90">
        <f>SUM(AN7:AN15)</f>
        <v>10</v>
      </c>
      <c r="AO16" s="90">
        <f t="shared" ref="AO16:AY16" si="18">SUM(AO7:AO15)</f>
        <v>0</v>
      </c>
      <c r="AP16" s="90">
        <f t="shared" si="18"/>
        <v>845.22796699761</v>
      </c>
      <c r="AQ16" s="90">
        <f t="shared" si="18"/>
        <v>157.85949030677054</v>
      </c>
      <c r="AR16" s="90">
        <f t="shared" si="18"/>
        <v>0</v>
      </c>
      <c r="AS16" s="90">
        <f t="shared" si="18"/>
        <v>0</v>
      </c>
      <c r="AT16" s="90">
        <f t="shared" si="18"/>
        <v>0</v>
      </c>
      <c r="AU16" s="90">
        <f t="shared" si="18"/>
        <v>1003.0874573043806</v>
      </c>
      <c r="AV16" s="90">
        <f t="shared" si="18"/>
        <v>467.36514003679292</v>
      </c>
      <c r="AW16" s="90">
        <f t="shared" si="18"/>
        <v>160.87274406596975</v>
      </c>
      <c r="AX16" s="90">
        <f t="shared" si="18"/>
        <v>103.45865315204105</v>
      </c>
      <c r="AY16" s="90">
        <f t="shared" si="18"/>
        <v>1734.7839945591841</v>
      </c>
      <c r="BA16" s="289" t="s">
        <v>1</v>
      </c>
      <c r="BB16" s="290"/>
      <c r="BC16" s="290"/>
      <c r="BD16" s="291"/>
      <c r="BE16" s="90">
        <f>SUM(BE7:BE15)</f>
        <v>10</v>
      </c>
      <c r="BF16" s="90">
        <f t="shared" ref="BF16:BP16" si="19">SUM(BF7:BF15)</f>
        <v>0</v>
      </c>
      <c r="BG16" s="90">
        <f t="shared" si="19"/>
        <v>845.22796699761</v>
      </c>
      <c r="BH16" s="90">
        <f t="shared" si="19"/>
        <v>157.85949030677054</v>
      </c>
      <c r="BI16" s="90">
        <f t="shared" si="19"/>
        <v>0</v>
      </c>
      <c r="BJ16" s="90">
        <f t="shared" si="19"/>
        <v>0</v>
      </c>
      <c r="BK16" s="90">
        <f t="shared" si="19"/>
        <v>0</v>
      </c>
      <c r="BL16" s="90">
        <f t="shared" si="19"/>
        <v>1003.0874573043806</v>
      </c>
      <c r="BM16" s="90">
        <f t="shared" si="19"/>
        <v>467.36514003679292</v>
      </c>
      <c r="BN16" s="90">
        <f t="shared" si="19"/>
        <v>160.87274406596975</v>
      </c>
      <c r="BO16" s="90">
        <f t="shared" si="19"/>
        <v>103.45865315204105</v>
      </c>
      <c r="BP16" s="90">
        <f t="shared" si="19"/>
        <v>1734.7839945591841</v>
      </c>
      <c r="BR16" s="289" t="s">
        <v>1</v>
      </c>
      <c r="BS16" s="290"/>
      <c r="BT16" s="290"/>
      <c r="BU16" s="291"/>
      <c r="BV16" s="90">
        <f>SUM(BV7:BV15)</f>
        <v>10</v>
      </c>
      <c r="BW16" s="90">
        <f t="shared" ref="BW16:CG16" si="20">SUM(BW7:BW15)</f>
        <v>0</v>
      </c>
      <c r="BX16" s="90">
        <f t="shared" si="20"/>
        <v>845.22796699761</v>
      </c>
      <c r="BY16" s="90">
        <f t="shared" si="20"/>
        <v>157.85949030677054</v>
      </c>
      <c r="BZ16" s="90">
        <f t="shared" si="20"/>
        <v>0</v>
      </c>
      <c r="CA16" s="90">
        <f t="shared" si="20"/>
        <v>0</v>
      </c>
      <c r="CB16" s="90">
        <f t="shared" si="20"/>
        <v>0</v>
      </c>
      <c r="CC16" s="90">
        <f t="shared" si="20"/>
        <v>1003.0874573043806</v>
      </c>
      <c r="CD16" s="90">
        <f t="shared" si="20"/>
        <v>467.36514003679292</v>
      </c>
      <c r="CE16" s="90">
        <f t="shared" si="20"/>
        <v>160.87274406596975</v>
      </c>
      <c r="CF16" s="90">
        <f t="shared" si="20"/>
        <v>103.45865315204105</v>
      </c>
      <c r="CG16" s="90">
        <f t="shared" si="20"/>
        <v>1734.7839945591841</v>
      </c>
    </row>
    <row r="17" spans="2:86" x14ac:dyDescent="0.2">
      <c r="B17" s="40"/>
      <c r="C17" s="75"/>
      <c r="D17" s="86"/>
      <c r="E17" s="72"/>
      <c r="F17" s="82"/>
      <c r="G17" s="82"/>
      <c r="H17" s="82"/>
      <c r="I17" s="82"/>
      <c r="J17" s="82"/>
      <c r="K17" s="82"/>
      <c r="L17" s="82"/>
      <c r="M17" s="82"/>
      <c r="N17" s="82"/>
      <c r="O17" s="41"/>
      <c r="P17" s="42"/>
      <c r="Q17" s="42"/>
    </row>
    <row r="18" spans="2:86" ht="76.5" x14ac:dyDescent="0.2">
      <c r="B18" s="36" t="s">
        <v>18</v>
      </c>
      <c r="C18" s="36" t="s">
        <v>31</v>
      </c>
      <c r="D18" s="79" t="s">
        <v>69</v>
      </c>
      <c r="E18" s="70" t="s">
        <v>33</v>
      </c>
      <c r="F18" s="79" t="s">
        <v>32</v>
      </c>
      <c r="G18" s="79" t="s">
        <v>132</v>
      </c>
      <c r="H18" s="79" t="s">
        <v>133</v>
      </c>
      <c r="I18" s="79" t="s">
        <v>134</v>
      </c>
      <c r="J18" s="79" t="s">
        <v>135</v>
      </c>
      <c r="K18" s="37" t="s">
        <v>136</v>
      </c>
      <c r="L18" s="37" t="s">
        <v>137</v>
      </c>
      <c r="M18" s="79" t="s">
        <v>138</v>
      </c>
      <c r="N18" s="79" t="s">
        <v>139</v>
      </c>
      <c r="O18" s="79" t="s">
        <v>140</v>
      </c>
      <c r="P18" s="79" t="s">
        <v>141</v>
      </c>
      <c r="Q18" s="79" t="s">
        <v>142</v>
      </c>
      <c r="R18" s="51"/>
      <c r="S18" s="36" t="s">
        <v>18</v>
      </c>
      <c r="T18" s="36" t="s">
        <v>31</v>
      </c>
      <c r="U18" s="194" t="s">
        <v>69</v>
      </c>
      <c r="V18" s="194" t="s">
        <v>33</v>
      </c>
      <c r="W18" s="194" t="s">
        <v>32</v>
      </c>
      <c r="X18" s="194" t="s">
        <v>132</v>
      </c>
      <c r="Y18" s="194" t="s">
        <v>133</v>
      </c>
      <c r="Z18" s="194" t="s">
        <v>134</v>
      </c>
      <c r="AA18" s="194" t="s">
        <v>135</v>
      </c>
      <c r="AB18" s="194" t="s">
        <v>136</v>
      </c>
      <c r="AC18" s="194" t="s">
        <v>137</v>
      </c>
      <c r="AD18" s="194" t="s">
        <v>138</v>
      </c>
      <c r="AE18" s="194" t="s">
        <v>139</v>
      </c>
      <c r="AF18" s="194" t="s">
        <v>140</v>
      </c>
      <c r="AG18" s="205" t="s">
        <v>141</v>
      </c>
      <c r="AH18" s="205" t="s">
        <v>142</v>
      </c>
      <c r="AJ18" s="36" t="s">
        <v>18</v>
      </c>
      <c r="AK18" s="36" t="s">
        <v>31</v>
      </c>
      <c r="AL18" s="194" t="s">
        <v>69</v>
      </c>
      <c r="AM18" s="194" t="s">
        <v>33</v>
      </c>
      <c r="AN18" s="194" t="s">
        <v>32</v>
      </c>
      <c r="AO18" s="194" t="s">
        <v>132</v>
      </c>
      <c r="AP18" s="194" t="s">
        <v>133</v>
      </c>
      <c r="AQ18" s="194" t="s">
        <v>134</v>
      </c>
      <c r="AR18" s="194" t="s">
        <v>135</v>
      </c>
      <c r="AS18" s="194" t="s">
        <v>136</v>
      </c>
      <c r="AT18" s="194" t="s">
        <v>137</v>
      </c>
      <c r="AU18" s="194" t="s">
        <v>138</v>
      </c>
      <c r="AV18" s="194" t="s">
        <v>139</v>
      </c>
      <c r="AW18" s="194" t="s">
        <v>140</v>
      </c>
      <c r="AX18" s="205" t="s">
        <v>141</v>
      </c>
      <c r="AY18" s="205" t="s">
        <v>142</v>
      </c>
      <c r="BA18" s="36" t="s">
        <v>18</v>
      </c>
      <c r="BB18" s="36" t="s">
        <v>31</v>
      </c>
      <c r="BC18" s="194" t="s">
        <v>69</v>
      </c>
      <c r="BD18" s="194" t="s">
        <v>33</v>
      </c>
      <c r="BE18" s="194" t="s">
        <v>32</v>
      </c>
      <c r="BF18" s="194" t="s">
        <v>132</v>
      </c>
      <c r="BG18" s="194" t="s">
        <v>133</v>
      </c>
      <c r="BH18" s="194" t="s">
        <v>134</v>
      </c>
      <c r="BI18" s="194" t="s">
        <v>135</v>
      </c>
      <c r="BJ18" s="194" t="s">
        <v>136</v>
      </c>
      <c r="BK18" s="194" t="s">
        <v>137</v>
      </c>
      <c r="BL18" s="194" t="s">
        <v>138</v>
      </c>
      <c r="BM18" s="194" t="s">
        <v>139</v>
      </c>
      <c r="BN18" s="194" t="s">
        <v>140</v>
      </c>
      <c r="BO18" s="205" t="s">
        <v>141</v>
      </c>
      <c r="BP18" s="205" t="s">
        <v>142</v>
      </c>
      <c r="BR18" s="36" t="s">
        <v>18</v>
      </c>
      <c r="BS18" s="36" t="s">
        <v>31</v>
      </c>
      <c r="BT18" s="194" t="s">
        <v>69</v>
      </c>
      <c r="BU18" s="194" t="s">
        <v>33</v>
      </c>
      <c r="BV18" s="194" t="s">
        <v>32</v>
      </c>
      <c r="BW18" s="194" t="s">
        <v>132</v>
      </c>
      <c r="BX18" s="194" t="s">
        <v>133</v>
      </c>
      <c r="BY18" s="194" t="s">
        <v>134</v>
      </c>
      <c r="BZ18" s="194" t="s">
        <v>135</v>
      </c>
      <c r="CA18" s="194" t="s">
        <v>136</v>
      </c>
      <c r="CB18" s="194" t="s">
        <v>137</v>
      </c>
      <c r="CC18" s="194" t="s">
        <v>138</v>
      </c>
      <c r="CD18" s="194" t="s">
        <v>139</v>
      </c>
      <c r="CE18" s="194" t="s">
        <v>140</v>
      </c>
      <c r="CF18" s="205" t="s">
        <v>141</v>
      </c>
      <c r="CG18" s="205" t="s">
        <v>142</v>
      </c>
    </row>
    <row r="19" spans="2:86" x14ac:dyDescent="0.2">
      <c r="B19" s="294" t="s">
        <v>99</v>
      </c>
      <c r="C19" s="295"/>
      <c r="D19" s="295"/>
      <c r="E19" s="295"/>
      <c r="F19" s="295"/>
      <c r="G19" s="295"/>
      <c r="H19" s="295"/>
      <c r="I19" s="295"/>
      <c r="J19" s="295"/>
      <c r="K19" s="295"/>
      <c r="L19" s="295"/>
      <c r="M19" s="295"/>
      <c r="N19" s="295"/>
      <c r="O19" s="295"/>
      <c r="P19" s="296"/>
      <c r="Q19" s="93"/>
      <c r="R19" s="51"/>
      <c r="S19" s="206" t="s">
        <v>99</v>
      </c>
      <c r="T19" s="195"/>
      <c r="U19" s="195"/>
      <c r="V19" s="195"/>
      <c r="W19" s="195"/>
      <c r="X19" s="195"/>
      <c r="Y19" s="195"/>
      <c r="Z19" s="195"/>
      <c r="AA19" s="195"/>
      <c r="AB19" s="195"/>
      <c r="AC19" s="195"/>
      <c r="AD19" s="195"/>
      <c r="AE19" s="195"/>
      <c r="AF19" s="195"/>
      <c r="AG19" s="195"/>
      <c r="AH19" s="196"/>
      <c r="AJ19" s="206" t="s">
        <v>99</v>
      </c>
      <c r="AK19" s="195"/>
      <c r="AL19" s="195"/>
      <c r="AM19" s="195"/>
      <c r="AN19" s="195"/>
      <c r="AO19" s="195"/>
      <c r="AP19" s="195"/>
      <c r="AQ19" s="195"/>
      <c r="AR19" s="195"/>
      <c r="AS19" s="195"/>
      <c r="AT19" s="195"/>
      <c r="AU19" s="195"/>
      <c r="AV19" s="195"/>
      <c r="AW19" s="195"/>
      <c r="AX19" s="195"/>
      <c r="AY19" s="196"/>
      <c r="BA19" s="206" t="s">
        <v>99</v>
      </c>
      <c r="BB19" s="195"/>
      <c r="BC19" s="195"/>
      <c r="BD19" s="195"/>
      <c r="BE19" s="195"/>
      <c r="BF19" s="195"/>
      <c r="BG19" s="195"/>
      <c r="BH19" s="195"/>
      <c r="BI19" s="195"/>
      <c r="BJ19" s="195"/>
      <c r="BK19" s="195"/>
      <c r="BL19" s="195"/>
      <c r="BM19" s="195"/>
      <c r="BN19" s="195"/>
      <c r="BO19" s="195"/>
      <c r="BP19" s="196"/>
      <c r="BR19" s="206" t="s">
        <v>99</v>
      </c>
      <c r="BS19" s="195"/>
      <c r="BT19" s="195"/>
      <c r="BU19" s="195"/>
      <c r="BV19" s="195"/>
      <c r="BW19" s="195"/>
      <c r="BX19" s="195"/>
      <c r="BY19" s="195"/>
      <c r="BZ19" s="195"/>
      <c r="CA19" s="195"/>
      <c r="CB19" s="195"/>
      <c r="CC19" s="195"/>
      <c r="CD19" s="195"/>
      <c r="CE19" s="195"/>
      <c r="CF19" s="195"/>
      <c r="CG19" s="196"/>
    </row>
    <row r="20" spans="2:86" x14ac:dyDescent="0.2">
      <c r="B20" s="65" t="s">
        <v>87</v>
      </c>
      <c r="C20" s="64" t="s">
        <v>55</v>
      </c>
      <c r="D20" s="80">
        <v>1</v>
      </c>
      <c r="E20" s="94">
        <v>1</v>
      </c>
      <c r="F20" s="89">
        <f>E20*D20</f>
        <v>1</v>
      </c>
      <c r="G20" s="89">
        <v>0</v>
      </c>
      <c r="H20" s="89">
        <f>IF(G20=0,VLOOKUP(C:C,[1]Inputs!$B$20:$H$25,7,FALSE)*F20,VLOOKUP(C:C,[1]Inputs!$B$20:$I$25,8,FALSE)*F20)</f>
        <v>103.26059762014499</v>
      </c>
      <c r="I20" s="89">
        <f>VLOOKUP(C:C,[1]Inputs!$C$54:$G$59,5,FALSE)*F20</f>
        <v>0</v>
      </c>
      <c r="J20" s="89"/>
      <c r="K20" s="89"/>
      <c r="L20" s="89"/>
      <c r="M20" s="89">
        <f>SUM(H20:J20)</f>
        <v>103.26059762014499</v>
      </c>
      <c r="N20" s="89">
        <f>[1]Inputs!$M$43*M20</f>
        <v>48.111860352349787</v>
      </c>
      <c r="O20" s="38">
        <f>[1]Inputs!$M$48*M20</f>
        <v>16.560685284298117</v>
      </c>
      <c r="P20" s="38">
        <f>[1]Inputs!$H$13*SUM(M20:O20)</f>
        <v>10.650319945345807</v>
      </c>
      <c r="Q20" s="38">
        <f t="shared" ref="Q20:Q26" si="21">SUM(M20:P20)</f>
        <v>178.58346320213872</v>
      </c>
      <c r="S20" s="96" t="s">
        <v>87</v>
      </c>
      <c r="T20" s="97" t="s">
        <v>55</v>
      </c>
      <c r="U20" s="98">
        <v>1</v>
      </c>
      <c r="V20" s="197">
        <v>1</v>
      </c>
      <c r="W20" s="198">
        <f>V20*U20</f>
        <v>1</v>
      </c>
      <c r="X20" s="89">
        <v>0</v>
      </c>
      <c r="Y20" s="198">
        <f>IF(X20=0,VLOOKUP(T:T,[1]Inputs!$B$20:$H$25,7,FALSE)*W20,VLOOKUP(T:T,[1]Inputs!$B$20:$I$25,8,FALSE)*W20)</f>
        <v>103.26059762014499</v>
      </c>
      <c r="Z20" s="198">
        <f>VLOOKUP(T:T,[1]Inputs!$C$54:$G$59,5,FALSE)*W20</f>
        <v>0</v>
      </c>
      <c r="AA20" s="198"/>
      <c r="AB20" s="198"/>
      <c r="AC20" s="198"/>
      <c r="AD20" s="198">
        <f>SUM(Y20:AA20)</f>
        <v>103.26059762014499</v>
      </c>
      <c r="AE20" s="198">
        <f>[1]Inputs!$M$43*AD20</f>
        <v>48.111860352349787</v>
      </c>
      <c r="AF20" s="98">
        <f>[1]Inputs!$M$48*AD20</f>
        <v>16.560685284298117</v>
      </c>
      <c r="AG20" s="98">
        <f>[1]Inputs!$H$13*SUM(AD20:AF20)</f>
        <v>10.650319945345807</v>
      </c>
      <c r="AH20" s="98">
        <f t="shared" ref="AH20:AH26" si="22">SUM(AD20:AG20)</f>
        <v>178.58346320213872</v>
      </c>
      <c r="AJ20" s="96" t="s">
        <v>87</v>
      </c>
      <c r="AK20" s="97" t="s">
        <v>55</v>
      </c>
      <c r="AL20" s="98">
        <v>1</v>
      </c>
      <c r="AM20" s="197">
        <v>1</v>
      </c>
      <c r="AN20" s="198">
        <f>AM20*AL20</f>
        <v>1</v>
      </c>
      <c r="AO20" s="89">
        <v>0</v>
      </c>
      <c r="AP20" s="198">
        <f>IF(AO20=0,VLOOKUP(AK:AK,[1]Inputs!$B$20:$H$25,7,FALSE)*AN20,VLOOKUP(AK:AK,[1]Inputs!$B$20:$I$25,8,FALSE)*AN20)</f>
        <v>103.26059762014499</v>
      </c>
      <c r="AQ20" s="198">
        <f>VLOOKUP(AK:AK,[1]Inputs!$C$54:$G$59,5,FALSE)*AN20</f>
        <v>0</v>
      </c>
      <c r="AR20" s="198"/>
      <c r="AS20" s="198"/>
      <c r="AT20" s="198"/>
      <c r="AU20" s="198">
        <f>SUM(AP20:AR20)</f>
        <v>103.26059762014499</v>
      </c>
      <c r="AV20" s="198">
        <f>[1]Inputs!$M$43*AU20</f>
        <v>48.111860352349787</v>
      </c>
      <c r="AW20" s="98">
        <f>[1]Inputs!$M$48*AU20</f>
        <v>16.560685284298117</v>
      </c>
      <c r="AX20" s="98">
        <f>[1]Inputs!$H$13*SUM(AU20:AW20)</f>
        <v>10.650319945345807</v>
      </c>
      <c r="AY20" s="98">
        <f t="shared" ref="AY20:AY26" si="23">SUM(AU20:AX20)</f>
        <v>178.58346320213872</v>
      </c>
      <c r="BA20" s="96" t="s">
        <v>87</v>
      </c>
      <c r="BB20" s="97" t="s">
        <v>55</v>
      </c>
      <c r="BC20" s="98">
        <v>1</v>
      </c>
      <c r="BD20" s="197">
        <v>1</v>
      </c>
      <c r="BE20" s="198">
        <f>BD20*BC20</f>
        <v>1</v>
      </c>
      <c r="BF20" s="89">
        <v>0</v>
      </c>
      <c r="BG20" s="198">
        <f>IF(BF20=0,VLOOKUP(BB:BB,[1]Inputs!$B$20:$H$25,7,FALSE)*BE20,VLOOKUP(BB:BB,[1]Inputs!$B$20:$I$25,8,FALSE)*BE20)</f>
        <v>103.26059762014499</v>
      </c>
      <c r="BH20" s="198">
        <f>VLOOKUP(BB:BB,[1]Inputs!$C$54:$G$59,5,FALSE)*BE20</f>
        <v>0</v>
      </c>
      <c r="BI20" s="198"/>
      <c r="BJ20" s="198"/>
      <c r="BK20" s="198"/>
      <c r="BL20" s="198">
        <f>SUM(BG20:BI20)</f>
        <v>103.26059762014499</v>
      </c>
      <c r="BM20" s="198">
        <f>[1]Inputs!$M$43*BL20</f>
        <v>48.111860352349787</v>
      </c>
      <c r="BN20" s="98">
        <f>[1]Inputs!$M$48*BL20</f>
        <v>16.560685284298117</v>
      </c>
      <c r="BO20" s="98">
        <f>[1]Inputs!$H$13*SUM(BL20:BN20)</f>
        <v>10.650319945345807</v>
      </c>
      <c r="BP20" s="98">
        <f t="shared" ref="BP20:BP26" si="24">SUM(BL20:BO20)</f>
        <v>178.58346320213872</v>
      </c>
      <c r="BR20" s="96" t="s">
        <v>87</v>
      </c>
      <c r="BS20" s="97" t="s">
        <v>55</v>
      </c>
      <c r="BT20" s="98">
        <v>1</v>
      </c>
      <c r="BU20" s="197">
        <v>1</v>
      </c>
      <c r="BV20" s="198">
        <f>BU20*BT20</f>
        <v>1</v>
      </c>
      <c r="BW20" s="89">
        <v>0</v>
      </c>
      <c r="BX20" s="198">
        <f>IF(BW20=0,VLOOKUP(BS:BS,[1]Inputs!$B$20:$H$25,7,FALSE)*BV20,VLOOKUP(BS:BS,[1]Inputs!$B$20:$I$25,8,FALSE)*BV20)</f>
        <v>103.26059762014499</v>
      </c>
      <c r="BY20" s="198">
        <f>VLOOKUP(BS:BS,[1]Inputs!$C$54:$G$59,5,FALSE)*BV20</f>
        <v>0</v>
      </c>
      <c r="BZ20" s="198"/>
      <c r="CA20" s="198"/>
      <c r="CB20" s="198"/>
      <c r="CC20" s="198">
        <f>SUM(BX20:BZ20)</f>
        <v>103.26059762014499</v>
      </c>
      <c r="CD20" s="198">
        <f>[1]Inputs!$M$43*CC20</f>
        <v>48.111860352349787</v>
      </c>
      <c r="CE20" s="98">
        <f>[1]Inputs!$M$48*CC20</f>
        <v>16.560685284298117</v>
      </c>
      <c r="CF20" s="98">
        <f>[1]Inputs!$H$13*SUM(CC20:CE20)</f>
        <v>10.650319945345807</v>
      </c>
      <c r="CG20" s="98">
        <f t="shared" ref="CG20:CG26" si="25">SUM(CC20:CF20)</f>
        <v>178.58346320213872</v>
      </c>
    </row>
    <row r="21" spans="2:86" x14ac:dyDescent="0.2">
      <c r="B21" s="65" t="s">
        <v>78</v>
      </c>
      <c r="C21" s="64" t="s">
        <v>77</v>
      </c>
      <c r="D21" s="80">
        <v>1</v>
      </c>
      <c r="E21" s="94">
        <v>2</v>
      </c>
      <c r="F21" s="89">
        <f t="shared" ref="F21:F26" si="26">E21*D21</f>
        <v>2</v>
      </c>
      <c r="G21" s="89">
        <v>1</v>
      </c>
      <c r="H21" s="89">
        <f>IF(G21=0,VLOOKUP(C:C,[1]Inputs!$B$20:$H$25,7,FALSE)*F21,VLOOKUP(C:C,[1]Inputs!$B$20:$I$25,8,FALSE)*F21)</f>
        <v>289.88205116634543</v>
      </c>
      <c r="I21" s="89">
        <f>VLOOKUP(C:C,[1]Inputs!$C$54:$G$59,5,FALSE)*F21</f>
        <v>39.464872576692635</v>
      </c>
      <c r="J21" s="89"/>
      <c r="K21" s="89"/>
      <c r="L21" s="89"/>
      <c r="M21" s="89">
        <f t="shared" ref="M21:M26" si="27">SUM(H21:J21)</f>
        <v>329.34692374303808</v>
      </c>
      <c r="N21" s="89">
        <f>[1]Inputs!$M$43*M21</f>
        <v>153.45149619306255</v>
      </c>
      <c r="O21" s="38">
        <f>[1]Inputs!$M$48*M21</f>
        <v>52.819864296389937</v>
      </c>
      <c r="P21" s="38">
        <f>[1]Inputs!$H$13*SUM(M21:O21)</f>
        <v>33.968911586024561</v>
      </c>
      <c r="Q21" s="38">
        <f t="shared" si="21"/>
        <v>569.58719581851517</v>
      </c>
      <c r="R21" s="51"/>
      <c r="S21" s="65" t="s">
        <v>78</v>
      </c>
      <c r="T21" s="64" t="s">
        <v>77</v>
      </c>
      <c r="U21" s="80">
        <v>1</v>
      </c>
      <c r="V21" s="94">
        <v>2</v>
      </c>
      <c r="W21" s="89">
        <f t="shared" ref="W21:W26" si="28">V21*U21</f>
        <v>2</v>
      </c>
      <c r="X21" s="89">
        <v>1</v>
      </c>
      <c r="Y21" s="89">
        <f>IF(X21=0,VLOOKUP(T:T,[1]Inputs!$B$20:$H$25,7,FALSE)*W21,VLOOKUP(T:T,[1]Inputs!$B$20:$I$25,8,FALSE)*W21)</f>
        <v>289.88205116634543</v>
      </c>
      <c r="Z21" s="89">
        <f>VLOOKUP(T:T,[1]Inputs!$C$54:$G$59,5,FALSE)*W21</f>
        <v>39.464872576692635</v>
      </c>
      <c r="AA21" s="89"/>
      <c r="AB21" s="89"/>
      <c r="AC21" s="89"/>
      <c r="AD21" s="89">
        <f t="shared" ref="AD21:AD26" si="29">SUM(Y21:AA21)</f>
        <v>329.34692374303808</v>
      </c>
      <c r="AE21" s="89">
        <f>[1]Inputs!$M$43*AD21</f>
        <v>153.45149619306255</v>
      </c>
      <c r="AF21" s="80">
        <f>[1]Inputs!$M$48*AD21</f>
        <v>52.819864296389937</v>
      </c>
      <c r="AG21" s="80">
        <f>[1]Inputs!$H$13*SUM(AD21:AF21)</f>
        <v>33.968911586024561</v>
      </c>
      <c r="AH21" s="80">
        <f t="shared" si="22"/>
        <v>569.58719581851517</v>
      </c>
      <c r="AI21" s="51"/>
      <c r="AJ21" s="65" t="s">
        <v>78</v>
      </c>
      <c r="AK21" s="64" t="s">
        <v>77</v>
      </c>
      <c r="AL21" s="80">
        <v>1</v>
      </c>
      <c r="AM21" s="94">
        <v>2</v>
      </c>
      <c r="AN21" s="89">
        <f t="shared" ref="AN21:AN26" si="30">AM21*AL21</f>
        <v>2</v>
      </c>
      <c r="AO21" s="89">
        <v>1</v>
      </c>
      <c r="AP21" s="89">
        <f>IF(AO21=0,VLOOKUP(AK:AK,[1]Inputs!$B$20:$H$25,7,FALSE)*AN21,VLOOKUP(AK:AK,[1]Inputs!$B$20:$I$25,8,FALSE)*AN21)</f>
        <v>289.88205116634543</v>
      </c>
      <c r="AQ21" s="89">
        <f>VLOOKUP(AK:AK,[1]Inputs!$C$54:$G$59,5,FALSE)*AN21</f>
        <v>39.464872576692635</v>
      </c>
      <c r="AR21" s="89"/>
      <c r="AS21" s="89"/>
      <c r="AT21" s="89"/>
      <c r="AU21" s="89">
        <f t="shared" ref="AU21:AU26" si="31">SUM(AP21:AR21)</f>
        <v>329.34692374303808</v>
      </c>
      <c r="AV21" s="89">
        <f>[1]Inputs!$M$43*AU21</f>
        <v>153.45149619306255</v>
      </c>
      <c r="AW21" s="80">
        <f>[1]Inputs!$M$48*AU21</f>
        <v>52.819864296389937</v>
      </c>
      <c r="AX21" s="80">
        <f>[1]Inputs!$H$13*SUM(AU21:AW21)</f>
        <v>33.968911586024561</v>
      </c>
      <c r="AY21" s="80">
        <f t="shared" si="23"/>
        <v>569.58719581851517</v>
      </c>
      <c r="AZ21" s="95"/>
      <c r="BA21" s="65" t="s">
        <v>78</v>
      </c>
      <c r="BB21" s="64" t="s">
        <v>77</v>
      </c>
      <c r="BC21" s="80">
        <v>1</v>
      </c>
      <c r="BD21" s="94">
        <v>2</v>
      </c>
      <c r="BE21" s="89">
        <f t="shared" ref="BE21:BE26" si="32">BD21*BC21</f>
        <v>2</v>
      </c>
      <c r="BF21" s="89">
        <v>1</v>
      </c>
      <c r="BG21" s="89">
        <f>IF(BF21=0,VLOOKUP(BB:BB,[1]Inputs!$B$20:$H$25,7,FALSE)*BE21,VLOOKUP(BB:BB,[1]Inputs!$B$20:$I$25,8,FALSE)*BE21)</f>
        <v>289.88205116634543</v>
      </c>
      <c r="BH21" s="89">
        <f>VLOOKUP(BB:BB,[1]Inputs!$C$54:$G$59,5,FALSE)*BE21</f>
        <v>39.464872576692635</v>
      </c>
      <c r="BI21" s="89"/>
      <c r="BJ21" s="89"/>
      <c r="BK21" s="89"/>
      <c r="BL21" s="89">
        <f t="shared" ref="BL21:BL26" si="33">SUM(BG21:BI21)</f>
        <v>329.34692374303808</v>
      </c>
      <c r="BM21" s="89">
        <f>[1]Inputs!$M$43*BL21</f>
        <v>153.45149619306255</v>
      </c>
      <c r="BN21" s="80">
        <f>[1]Inputs!$M$48*BL21</f>
        <v>52.819864296389937</v>
      </c>
      <c r="BO21" s="80">
        <f>[1]Inputs!$H$13*SUM(BL21:BN21)</f>
        <v>33.968911586024561</v>
      </c>
      <c r="BP21" s="80">
        <f t="shared" si="24"/>
        <v>569.58719581851517</v>
      </c>
      <c r="BQ21" s="52"/>
      <c r="BR21" s="65" t="s">
        <v>78</v>
      </c>
      <c r="BS21" s="64" t="s">
        <v>77</v>
      </c>
      <c r="BT21" s="80">
        <v>1</v>
      </c>
      <c r="BU21" s="94">
        <v>2</v>
      </c>
      <c r="BV21" s="89">
        <f t="shared" ref="BV21:BV26" si="34">BU21*BT21</f>
        <v>2</v>
      </c>
      <c r="BW21" s="89">
        <v>1</v>
      </c>
      <c r="BX21" s="89">
        <f>IF(BW21=0,VLOOKUP(BS:BS,[1]Inputs!$B$20:$H$25,7,FALSE)*BV21,VLOOKUP(BS:BS,[1]Inputs!$B$20:$I$25,8,FALSE)*BV21)</f>
        <v>289.88205116634543</v>
      </c>
      <c r="BY21" s="89">
        <f>VLOOKUP(BS:BS,[1]Inputs!$C$54:$G$59,5,FALSE)*BV21</f>
        <v>39.464872576692635</v>
      </c>
      <c r="BZ21" s="89"/>
      <c r="CA21" s="89"/>
      <c r="CB21" s="89"/>
      <c r="CC21" s="89">
        <f t="shared" ref="CC21:CC26" si="35">SUM(BX21:BZ21)</f>
        <v>329.34692374303808</v>
      </c>
      <c r="CD21" s="89">
        <f>[1]Inputs!$M$43*CC21</f>
        <v>153.45149619306255</v>
      </c>
      <c r="CE21" s="80">
        <f>[1]Inputs!$M$48*CC21</f>
        <v>52.819864296389937</v>
      </c>
      <c r="CF21" s="80">
        <f>[1]Inputs!$H$13*SUM(CC21:CE21)</f>
        <v>33.968911586024561</v>
      </c>
      <c r="CG21" s="80">
        <f t="shared" si="25"/>
        <v>569.58719581851517</v>
      </c>
      <c r="CH21" s="25"/>
    </row>
    <row r="22" spans="2:86" x14ac:dyDescent="0.2">
      <c r="B22" s="67" t="s">
        <v>81</v>
      </c>
      <c r="C22" s="64" t="s">
        <v>77</v>
      </c>
      <c r="D22" s="80">
        <v>1</v>
      </c>
      <c r="E22" s="94">
        <v>1</v>
      </c>
      <c r="F22" s="89">
        <f t="shared" si="26"/>
        <v>1</v>
      </c>
      <c r="G22" s="89">
        <v>1</v>
      </c>
      <c r="H22" s="89">
        <f>IF(G22=0,VLOOKUP(C:C,[1]Inputs!$B$20:$H$25,7,FALSE)*F22,VLOOKUP(C:C,[1]Inputs!$B$20:$I$25,8,FALSE)*F22)</f>
        <v>144.94102558317272</v>
      </c>
      <c r="I22" s="89">
        <f>VLOOKUP(C:C,[1]Inputs!$C$54:$G$59,5,FALSE)*F22</f>
        <v>19.732436288346317</v>
      </c>
      <c r="J22" s="89"/>
      <c r="K22" s="89"/>
      <c r="L22" s="89"/>
      <c r="M22" s="89">
        <f t="shared" si="27"/>
        <v>164.67346187151904</v>
      </c>
      <c r="N22" s="89">
        <f>[1]Inputs!$M$43*M22</f>
        <v>76.725748096531277</v>
      </c>
      <c r="O22" s="38">
        <f>[1]Inputs!$M$48*M22</f>
        <v>26.409932148194969</v>
      </c>
      <c r="P22" s="38">
        <f>[1]Inputs!$H$13*SUM(M22:O22)</f>
        <v>16.98445579301228</v>
      </c>
      <c r="Q22" s="38">
        <f t="shared" si="21"/>
        <v>284.79359790925758</v>
      </c>
      <c r="R22" s="51"/>
      <c r="S22" s="66" t="s">
        <v>81</v>
      </c>
      <c r="T22" s="64" t="s">
        <v>77</v>
      </c>
      <c r="U22" s="80">
        <v>1</v>
      </c>
      <c r="V22" s="94">
        <v>1</v>
      </c>
      <c r="W22" s="89">
        <f t="shared" si="28"/>
        <v>1</v>
      </c>
      <c r="X22" s="89">
        <v>1</v>
      </c>
      <c r="Y22" s="89">
        <f>IF(X22=0,VLOOKUP(T:T,[1]Inputs!$B$20:$H$25,7,FALSE)*W22,VLOOKUP(T:T,[1]Inputs!$B$20:$I$25,8,FALSE)*W22)</f>
        <v>144.94102558317272</v>
      </c>
      <c r="Z22" s="89">
        <f>VLOOKUP(T:T,[1]Inputs!$C$54:$G$59,5,FALSE)*W22</f>
        <v>19.732436288346317</v>
      </c>
      <c r="AA22" s="89"/>
      <c r="AB22" s="89"/>
      <c r="AC22" s="89"/>
      <c r="AD22" s="89">
        <f t="shared" si="29"/>
        <v>164.67346187151904</v>
      </c>
      <c r="AE22" s="89">
        <f>[1]Inputs!$M$43*AD22</f>
        <v>76.725748096531277</v>
      </c>
      <c r="AF22" s="80">
        <f>[1]Inputs!$M$48*AD22</f>
        <v>26.409932148194969</v>
      </c>
      <c r="AG22" s="80">
        <f>[1]Inputs!$H$13*SUM(AD22:AF22)</f>
        <v>16.98445579301228</v>
      </c>
      <c r="AH22" s="80">
        <f t="shared" si="22"/>
        <v>284.79359790925758</v>
      </c>
      <c r="AJ22" s="67" t="s">
        <v>81</v>
      </c>
      <c r="AK22" s="64" t="s">
        <v>77</v>
      </c>
      <c r="AL22" s="80">
        <v>1</v>
      </c>
      <c r="AM22" s="94">
        <v>1</v>
      </c>
      <c r="AN22" s="89">
        <f t="shared" si="30"/>
        <v>1</v>
      </c>
      <c r="AO22" s="89">
        <v>1</v>
      </c>
      <c r="AP22" s="89">
        <f>IF(AO22=0,VLOOKUP(AK:AK,[1]Inputs!$B$20:$H$25,7,FALSE)*AN22,VLOOKUP(AK:AK,[1]Inputs!$B$20:$I$25,8,FALSE)*AN22)</f>
        <v>144.94102558317272</v>
      </c>
      <c r="AQ22" s="89">
        <f>VLOOKUP(AK:AK,[1]Inputs!$C$54:$G$59,5,FALSE)*AN22</f>
        <v>19.732436288346317</v>
      </c>
      <c r="AR22" s="89"/>
      <c r="AS22" s="89"/>
      <c r="AT22" s="89"/>
      <c r="AU22" s="89">
        <f t="shared" si="31"/>
        <v>164.67346187151904</v>
      </c>
      <c r="AV22" s="89">
        <f>[1]Inputs!$M$43*AU22</f>
        <v>76.725748096531277</v>
      </c>
      <c r="AW22" s="80">
        <f>[1]Inputs!$M$48*AU22</f>
        <v>26.409932148194969</v>
      </c>
      <c r="AX22" s="80">
        <f>[1]Inputs!$H$13*SUM(AU22:AW22)</f>
        <v>16.98445579301228</v>
      </c>
      <c r="AY22" s="80">
        <f t="shared" si="23"/>
        <v>284.79359790925758</v>
      </c>
      <c r="BA22" s="67" t="s">
        <v>81</v>
      </c>
      <c r="BB22" s="64" t="s">
        <v>77</v>
      </c>
      <c r="BC22" s="80">
        <v>1</v>
      </c>
      <c r="BD22" s="94">
        <v>1</v>
      </c>
      <c r="BE22" s="89">
        <f t="shared" si="32"/>
        <v>1</v>
      </c>
      <c r="BF22" s="89">
        <v>1</v>
      </c>
      <c r="BG22" s="89">
        <f>IF(BF22=0,VLOOKUP(BB:BB,[1]Inputs!$B$20:$H$25,7,FALSE)*BE22,VLOOKUP(BB:BB,[1]Inputs!$B$20:$I$25,8,FALSE)*BE22)</f>
        <v>144.94102558317272</v>
      </c>
      <c r="BH22" s="89">
        <f>VLOOKUP(BB:BB,[1]Inputs!$C$54:$G$59,5,FALSE)*BE22</f>
        <v>19.732436288346317</v>
      </c>
      <c r="BI22" s="89"/>
      <c r="BJ22" s="89"/>
      <c r="BK22" s="89"/>
      <c r="BL22" s="89">
        <f t="shared" si="33"/>
        <v>164.67346187151904</v>
      </c>
      <c r="BM22" s="89">
        <f>[1]Inputs!$M$43*BL22</f>
        <v>76.725748096531277</v>
      </c>
      <c r="BN22" s="80">
        <f>[1]Inputs!$M$48*BL22</f>
        <v>26.409932148194969</v>
      </c>
      <c r="BO22" s="80">
        <f>[1]Inputs!$H$13*SUM(BL22:BN22)</f>
        <v>16.98445579301228</v>
      </c>
      <c r="BP22" s="80">
        <f t="shared" si="24"/>
        <v>284.79359790925758</v>
      </c>
      <c r="BR22" s="67" t="s">
        <v>81</v>
      </c>
      <c r="BS22" s="64" t="s">
        <v>77</v>
      </c>
      <c r="BT22" s="80">
        <v>1</v>
      </c>
      <c r="BU22" s="94">
        <v>1</v>
      </c>
      <c r="BV22" s="89">
        <f t="shared" si="34"/>
        <v>1</v>
      </c>
      <c r="BW22" s="89">
        <v>1</v>
      </c>
      <c r="BX22" s="89">
        <f>IF(BW22=0,VLOOKUP(BS:BS,[1]Inputs!$B$20:$H$25,7,FALSE)*BV22,VLOOKUP(BS:BS,[1]Inputs!$B$20:$I$25,8,FALSE)*BV22)</f>
        <v>144.94102558317272</v>
      </c>
      <c r="BY22" s="89">
        <f>VLOOKUP(BS:BS,[1]Inputs!$C$54:$G$59,5,FALSE)*BV22</f>
        <v>19.732436288346317</v>
      </c>
      <c r="BZ22" s="89"/>
      <c r="CA22" s="89"/>
      <c r="CB22" s="89"/>
      <c r="CC22" s="89">
        <f t="shared" si="35"/>
        <v>164.67346187151904</v>
      </c>
      <c r="CD22" s="89">
        <f>[1]Inputs!$M$43*CC22</f>
        <v>76.725748096531277</v>
      </c>
      <c r="CE22" s="80">
        <f>[1]Inputs!$M$48*CC22</f>
        <v>26.409932148194969</v>
      </c>
      <c r="CF22" s="80">
        <f>[1]Inputs!$H$13*SUM(CC22:CE22)</f>
        <v>16.98445579301228</v>
      </c>
      <c r="CG22" s="80">
        <f t="shared" si="25"/>
        <v>284.79359790925758</v>
      </c>
    </row>
    <row r="23" spans="2:86" x14ac:dyDescent="0.2">
      <c r="B23" s="67" t="s">
        <v>83</v>
      </c>
      <c r="C23" s="64" t="s">
        <v>77</v>
      </c>
      <c r="D23" s="80">
        <v>0.5</v>
      </c>
      <c r="E23" s="94">
        <v>2</v>
      </c>
      <c r="F23" s="89">
        <f t="shared" si="26"/>
        <v>1</v>
      </c>
      <c r="G23" s="89">
        <v>1</v>
      </c>
      <c r="H23" s="89">
        <f>IF(G23=0,VLOOKUP(C:C,[1]Inputs!$B$20:$H$25,7,FALSE)*F23,VLOOKUP(C:C,[1]Inputs!$B$20:$I$25,8,FALSE)*F23)</f>
        <v>144.94102558317272</v>
      </c>
      <c r="I23" s="89">
        <f>VLOOKUP(C:C,[1]Inputs!$C$54:$G$59,5,FALSE)*F23</f>
        <v>19.732436288346317</v>
      </c>
      <c r="J23" s="89"/>
      <c r="K23" s="89"/>
      <c r="L23" s="89"/>
      <c r="M23" s="89">
        <f t="shared" si="27"/>
        <v>164.67346187151904</v>
      </c>
      <c r="N23" s="89">
        <f>[1]Inputs!$M$43*M23</f>
        <v>76.725748096531277</v>
      </c>
      <c r="O23" s="38">
        <f>[1]Inputs!$M$48*M23</f>
        <v>26.409932148194969</v>
      </c>
      <c r="P23" s="38">
        <f>[1]Inputs!$H$13*SUM(M23:O23)</f>
        <v>16.98445579301228</v>
      </c>
      <c r="Q23" s="38">
        <f t="shared" si="21"/>
        <v>284.79359790925758</v>
      </c>
      <c r="S23" s="67" t="s">
        <v>83</v>
      </c>
      <c r="T23" s="64" t="s">
        <v>77</v>
      </c>
      <c r="U23" s="80">
        <v>0.5</v>
      </c>
      <c r="V23" s="94">
        <v>2</v>
      </c>
      <c r="W23" s="89">
        <f t="shared" si="28"/>
        <v>1</v>
      </c>
      <c r="X23" s="89">
        <v>1</v>
      </c>
      <c r="Y23" s="89">
        <f>IF(X23=0,VLOOKUP(T:T,[1]Inputs!$B$20:$H$25,7,FALSE)*W23,VLOOKUP(T:T,[1]Inputs!$B$20:$I$25,8,FALSE)*W23)</f>
        <v>144.94102558317272</v>
      </c>
      <c r="Z23" s="89">
        <f>VLOOKUP(T:T,[1]Inputs!$C$54:$G$59,5,FALSE)*W23</f>
        <v>19.732436288346317</v>
      </c>
      <c r="AA23" s="89"/>
      <c r="AB23" s="89"/>
      <c r="AC23" s="89"/>
      <c r="AD23" s="89">
        <f t="shared" si="29"/>
        <v>164.67346187151904</v>
      </c>
      <c r="AE23" s="89">
        <f>[1]Inputs!$M$43*AD23</f>
        <v>76.725748096531277</v>
      </c>
      <c r="AF23" s="80">
        <f>[1]Inputs!$M$48*AD23</f>
        <v>26.409932148194969</v>
      </c>
      <c r="AG23" s="80">
        <f>[1]Inputs!$H$13*SUM(AD23:AF23)</f>
        <v>16.98445579301228</v>
      </c>
      <c r="AH23" s="80">
        <f t="shared" si="22"/>
        <v>284.79359790925758</v>
      </c>
      <c r="AJ23" s="67" t="s">
        <v>83</v>
      </c>
      <c r="AK23" s="64" t="s">
        <v>77</v>
      </c>
      <c r="AL23" s="80">
        <v>0.5</v>
      </c>
      <c r="AM23" s="94">
        <v>2</v>
      </c>
      <c r="AN23" s="89">
        <f t="shared" si="30"/>
        <v>1</v>
      </c>
      <c r="AO23" s="89">
        <v>1</v>
      </c>
      <c r="AP23" s="89">
        <f>IF(AO23=0,VLOOKUP(AK:AK,[1]Inputs!$B$20:$H$25,7,FALSE)*AN23,VLOOKUP(AK:AK,[1]Inputs!$B$20:$I$25,8,FALSE)*AN23)</f>
        <v>144.94102558317272</v>
      </c>
      <c r="AQ23" s="89">
        <f>VLOOKUP(AK:AK,[1]Inputs!$C$54:$G$59,5,FALSE)*AN23</f>
        <v>19.732436288346317</v>
      </c>
      <c r="AR23" s="89"/>
      <c r="AS23" s="89"/>
      <c r="AT23" s="89"/>
      <c r="AU23" s="89">
        <f t="shared" si="31"/>
        <v>164.67346187151904</v>
      </c>
      <c r="AV23" s="89">
        <f>[1]Inputs!$M$43*AU23</f>
        <v>76.725748096531277</v>
      </c>
      <c r="AW23" s="80">
        <f>[1]Inputs!$M$48*AU23</f>
        <v>26.409932148194969</v>
      </c>
      <c r="AX23" s="80">
        <f>[1]Inputs!$H$13*SUM(AU23:AW23)</f>
        <v>16.98445579301228</v>
      </c>
      <c r="AY23" s="80">
        <f t="shared" si="23"/>
        <v>284.79359790925758</v>
      </c>
      <c r="BA23" s="67" t="s">
        <v>83</v>
      </c>
      <c r="BB23" s="64" t="s">
        <v>77</v>
      </c>
      <c r="BC23" s="80">
        <v>0.5</v>
      </c>
      <c r="BD23" s="94">
        <v>2</v>
      </c>
      <c r="BE23" s="89">
        <f t="shared" si="32"/>
        <v>1</v>
      </c>
      <c r="BF23" s="89">
        <v>1</v>
      </c>
      <c r="BG23" s="89">
        <f>IF(BF23=0,VLOOKUP(BB:BB,[1]Inputs!$B$20:$H$25,7,FALSE)*BE23,VLOOKUP(BB:BB,[1]Inputs!$B$20:$I$25,8,FALSE)*BE23)</f>
        <v>144.94102558317272</v>
      </c>
      <c r="BH23" s="89">
        <f>VLOOKUP(BB:BB,[1]Inputs!$C$54:$G$59,5,FALSE)*BE23</f>
        <v>19.732436288346317</v>
      </c>
      <c r="BI23" s="89"/>
      <c r="BJ23" s="89"/>
      <c r="BK23" s="89"/>
      <c r="BL23" s="89">
        <f t="shared" si="33"/>
        <v>164.67346187151904</v>
      </c>
      <c r="BM23" s="89">
        <f>[1]Inputs!$M$43*BL23</f>
        <v>76.725748096531277</v>
      </c>
      <c r="BN23" s="80">
        <f>[1]Inputs!$M$48*BL23</f>
        <v>26.409932148194969</v>
      </c>
      <c r="BO23" s="80">
        <f>[1]Inputs!$H$13*SUM(BL23:BN23)</f>
        <v>16.98445579301228</v>
      </c>
      <c r="BP23" s="80">
        <f t="shared" si="24"/>
        <v>284.79359790925758</v>
      </c>
      <c r="BR23" s="67" t="s">
        <v>83</v>
      </c>
      <c r="BS23" s="64" t="s">
        <v>77</v>
      </c>
      <c r="BT23" s="80">
        <v>0.5</v>
      </c>
      <c r="BU23" s="94">
        <v>2</v>
      </c>
      <c r="BV23" s="89">
        <f t="shared" si="34"/>
        <v>1</v>
      </c>
      <c r="BW23" s="89">
        <v>1</v>
      </c>
      <c r="BX23" s="89">
        <f>IF(BW23=0,VLOOKUP(BS:BS,[1]Inputs!$B$20:$H$25,7,FALSE)*BV23,VLOOKUP(BS:BS,[1]Inputs!$B$20:$I$25,8,FALSE)*BV23)</f>
        <v>144.94102558317272</v>
      </c>
      <c r="BY23" s="89">
        <f>VLOOKUP(BS:BS,[1]Inputs!$C$54:$G$59,5,FALSE)*BV23</f>
        <v>19.732436288346317</v>
      </c>
      <c r="BZ23" s="89"/>
      <c r="CA23" s="89"/>
      <c r="CB23" s="89"/>
      <c r="CC23" s="89">
        <f t="shared" si="35"/>
        <v>164.67346187151904</v>
      </c>
      <c r="CD23" s="89">
        <f>[1]Inputs!$M$43*CC23</f>
        <v>76.725748096531277</v>
      </c>
      <c r="CE23" s="80">
        <f>[1]Inputs!$M$48*CC23</f>
        <v>26.409932148194969</v>
      </c>
      <c r="CF23" s="80">
        <f>[1]Inputs!$H$13*SUM(CC23:CE23)</f>
        <v>16.98445579301228</v>
      </c>
      <c r="CG23" s="80">
        <f t="shared" si="25"/>
        <v>284.79359790925758</v>
      </c>
    </row>
    <row r="24" spans="2:86" ht="25.5" x14ac:dyDescent="0.2">
      <c r="B24" s="67" t="s">
        <v>79</v>
      </c>
      <c r="C24" s="64" t="s">
        <v>77</v>
      </c>
      <c r="D24" s="80">
        <v>1</v>
      </c>
      <c r="E24" s="94">
        <v>2</v>
      </c>
      <c r="F24" s="89">
        <f t="shared" si="26"/>
        <v>2</v>
      </c>
      <c r="G24" s="89">
        <v>1</v>
      </c>
      <c r="H24" s="89">
        <f>IF(G24=0,VLOOKUP(C:C,[1]Inputs!$B$20:$H$25,7,FALSE)*F24,VLOOKUP(C:C,[1]Inputs!$B$20:$I$25,8,FALSE)*F24)</f>
        <v>289.88205116634543</v>
      </c>
      <c r="I24" s="89">
        <f>VLOOKUP(C:C,[1]Inputs!$C$54:$G$59,5,FALSE)*F24</f>
        <v>39.464872576692635</v>
      </c>
      <c r="J24" s="89"/>
      <c r="K24" s="89"/>
      <c r="L24" s="89"/>
      <c r="M24" s="89">
        <f t="shared" si="27"/>
        <v>329.34692374303808</v>
      </c>
      <c r="N24" s="89">
        <f>[1]Inputs!$M$43*M24</f>
        <v>153.45149619306255</v>
      </c>
      <c r="O24" s="38">
        <f>[1]Inputs!$M$48*M24</f>
        <v>52.819864296389937</v>
      </c>
      <c r="P24" s="38">
        <f>[1]Inputs!$H$13*SUM(M24:O24)</f>
        <v>33.968911586024561</v>
      </c>
      <c r="Q24" s="38">
        <f t="shared" si="21"/>
        <v>569.58719581851517</v>
      </c>
      <c r="S24" s="67" t="s">
        <v>79</v>
      </c>
      <c r="T24" s="64" t="s">
        <v>77</v>
      </c>
      <c r="U24" s="80">
        <v>1</v>
      </c>
      <c r="V24" s="94">
        <v>2</v>
      </c>
      <c r="W24" s="89">
        <f t="shared" si="28"/>
        <v>2</v>
      </c>
      <c r="X24" s="89">
        <v>1</v>
      </c>
      <c r="Y24" s="89">
        <f>IF(X24=0,VLOOKUP(T:T,[1]Inputs!$B$20:$H$25,7,FALSE)*W24,VLOOKUP(T:T,[1]Inputs!$B$20:$I$25,8,FALSE)*W24)</f>
        <v>289.88205116634543</v>
      </c>
      <c r="Z24" s="89">
        <f>VLOOKUP(T:T,[1]Inputs!$C$54:$G$59,5,FALSE)*W24</f>
        <v>39.464872576692635</v>
      </c>
      <c r="AA24" s="89"/>
      <c r="AB24" s="89"/>
      <c r="AC24" s="89"/>
      <c r="AD24" s="89">
        <f t="shared" si="29"/>
        <v>329.34692374303808</v>
      </c>
      <c r="AE24" s="89">
        <f>[1]Inputs!$M$43*AD24</f>
        <v>153.45149619306255</v>
      </c>
      <c r="AF24" s="80">
        <f>[1]Inputs!$M$48*AD24</f>
        <v>52.819864296389937</v>
      </c>
      <c r="AG24" s="80">
        <f>[1]Inputs!$H$13*SUM(AD24:AF24)</f>
        <v>33.968911586024561</v>
      </c>
      <c r="AH24" s="80">
        <f t="shared" si="22"/>
        <v>569.58719581851517</v>
      </c>
      <c r="AJ24" s="67" t="s">
        <v>79</v>
      </c>
      <c r="AK24" s="64" t="s">
        <v>77</v>
      </c>
      <c r="AL24" s="80">
        <v>1</v>
      </c>
      <c r="AM24" s="94">
        <v>2</v>
      </c>
      <c r="AN24" s="89">
        <f t="shared" si="30"/>
        <v>2</v>
      </c>
      <c r="AO24" s="89">
        <v>1</v>
      </c>
      <c r="AP24" s="89">
        <f>IF(AO24=0,VLOOKUP(AK:AK,[1]Inputs!$B$20:$H$25,7,FALSE)*AN24,VLOOKUP(AK:AK,[1]Inputs!$B$20:$I$25,8,FALSE)*AN24)</f>
        <v>289.88205116634543</v>
      </c>
      <c r="AQ24" s="89">
        <f>VLOOKUP(AK:AK,[1]Inputs!$C$54:$G$59,5,FALSE)*AN24</f>
        <v>39.464872576692635</v>
      </c>
      <c r="AR24" s="89"/>
      <c r="AS24" s="89"/>
      <c r="AT24" s="89"/>
      <c r="AU24" s="89">
        <f t="shared" si="31"/>
        <v>329.34692374303808</v>
      </c>
      <c r="AV24" s="89">
        <f>[1]Inputs!$M$43*AU24</f>
        <v>153.45149619306255</v>
      </c>
      <c r="AW24" s="80">
        <f>[1]Inputs!$M$48*AU24</f>
        <v>52.819864296389937</v>
      </c>
      <c r="AX24" s="80">
        <f>[1]Inputs!$H$13*SUM(AU24:AW24)</f>
        <v>33.968911586024561</v>
      </c>
      <c r="AY24" s="80">
        <f t="shared" si="23"/>
        <v>569.58719581851517</v>
      </c>
      <c r="BA24" s="67" t="s">
        <v>79</v>
      </c>
      <c r="BB24" s="64" t="s">
        <v>77</v>
      </c>
      <c r="BC24" s="80">
        <v>1</v>
      </c>
      <c r="BD24" s="94">
        <v>2</v>
      </c>
      <c r="BE24" s="89">
        <f t="shared" si="32"/>
        <v>2</v>
      </c>
      <c r="BF24" s="89">
        <v>1</v>
      </c>
      <c r="BG24" s="89">
        <f>IF(BF24=0,VLOOKUP(BB:BB,[1]Inputs!$B$20:$H$25,7,FALSE)*BE24,VLOOKUP(BB:BB,[1]Inputs!$B$20:$I$25,8,FALSE)*BE24)</f>
        <v>289.88205116634543</v>
      </c>
      <c r="BH24" s="89">
        <f>VLOOKUP(BB:BB,[1]Inputs!$C$54:$G$59,5,FALSE)*BE24</f>
        <v>39.464872576692635</v>
      </c>
      <c r="BI24" s="89"/>
      <c r="BJ24" s="89"/>
      <c r="BK24" s="89"/>
      <c r="BL24" s="89">
        <f t="shared" si="33"/>
        <v>329.34692374303808</v>
      </c>
      <c r="BM24" s="89">
        <f>[1]Inputs!$M$43*BL24</f>
        <v>153.45149619306255</v>
      </c>
      <c r="BN24" s="80">
        <f>[1]Inputs!$M$48*BL24</f>
        <v>52.819864296389937</v>
      </c>
      <c r="BO24" s="80">
        <f>[1]Inputs!$H$13*SUM(BL24:BN24)</f>
        <v>33.968911586024561</v>
      </c>
      <c r="BP24" s="80">
        <f t="shared" si="24"/>
        <v>569.58719581851517</v>
      </c>
      <c r="BR24" s="67" t="s">
        <v>79</v>
      </c>
      <c r="BS24" s="64" t="s">
        <v>77</v>
      </c>
      <c r="BT24" s="80">
        <v>1</v>
      </c>
      <c r="BU24" s="94">
        <v>2</v>
      </c>
      <c r="BV24" s="89">
        <f t="shared" si="34"/>
        <v>2</v>
      </c>
      <c r="BW24" s="89">
        <v>1</v>
      </c>
      <c r="BX24" s="89">
        <f>IF(BW24=0,VLOOKUP(BS:BS,[1]Inputs!$B$20:$H$25,7,FALSE)*BV24,VLOOKUP(BS:BS,[1]Inputs!$B$20:$I$25,8,FALSE)*BV24)</f>
        <v>289.88205116634543</v>
      </c>
      <c r="BY24" s="89">
        <f>VLOOKUP(BS:BS,[1]Inputs!$C$54:$G$59,5,FALSE)*BV24</f>
        <v>39.464872576692635</v>
      </c>
      <c r="BZ24" s="89"/>
      <c r="CA24" s="89"/>
      <c r="CB24" s="89"/>
      <c r="CC24" s="89">
        <f t="shared" si="35"/>
        <v>329.34692374303808</v>
      </c>
      <c r="CD24" s="89">
        <f>[1]Inputs!$M$43*CC24</f>
        <v>153.45149619306255</v>
      </c>
      <c r="CE24" s="80">
        <f>[1]Inputs!$M$48*CC24</f>
        <v>52.819864296389937</v>
      </c>
      <c r="CF24" s="80">
        <f>[1]Inputs!$H$13*SUM(CC24:CE24)</f>
        <v>33.968911586024561</v>
      </c>
      <c r="CG24" s="80">
        <f t="shared" si="25"/>
        <v>569.58719581851517</v>
      </c>
    </row>
    <row r="25" spans="2:86" x14ac:dyDescent="0.2">
      <c r="B25" s="67" t="s">
        <v>80</v>
      </c>
      <c r="C25" s="64" t="s">
        <v>77</v>
      </c>
      <c r="D25" s="80">
        <v>1</v>
      </c>
      <c r="E25" s="94">
        <v>2</v>
      </c>
      <c r="F25" s="89">
        <f t="shared" si="26"/>
        <v>2</v>
      </c>
      <c r="G25" s="89">
        <v>1</v>
      </c>
      <c r="H25" s="89">
        <f>IF(G25=0,VLOOKUP(C:C,[1]Inputs!$B$20:$H$25,7,FALSE)*F25,VLOOKUP(C:C,[1]Inputs!$B$20:$I$25,8,FALSE)*F25)</f>
        <v>289.88205116634543</v>
      </c>
      <c r="I25" s="89">
        <f>VLOOKUP(C:C,[1]Inputs!$C$54:$G$59,5,FALSE)*F25</f>
        <v>39.464872576692635</v>
      </c>
      <c r="J25" s="89"/>
      <c r="K25" s="89"/>
      <c r="L25" s="89"/>
      <c r="M25" s="89">
        <f t="shared" si="27"/>
        <v>329.34692374303808</v>
      </c>
      <c r="N25" s="89">
        <f>[1]Inputs!$M$43*M25</f>
        <v>153.45149619306255</v>
      </c>
      <c r="O25" s="38">
        <f>[1]Inputs!$M$48*M25</f>
        <v>52.819864296389937</v>
      </c>
      <c r="P25" s="38">
        <f>[1]Inputs!$H$13*SUM(M25:O25)</f>
        <v>33.968911586024561</v>
      </c>
      <c r="Q25" s="38">
        <f t="shared" si="21"/>
        <v>569.58719581851517</v>
      </c>
      <c r="S25" s="67" t="s">
        <v>80</v>
      </c>
      <c r="T25" s="64" t="s">
        <v>77</v>
      </c>
      <c r="U25" s="80">
        <v>1</v>
      </c>
      <c r="V25" s="94">
        <v>2</v>
      </c>
      <c r="W25" s="89">
        <f t="shared" si="28"/>
        <v>2</v>
      </c>
      <c r="X25" s="89">
        <v>1</v>
      </c>
      <c r="Y25" s="89">
        <f>IF(X25=0,VLOOKUP(T:T,[1]Inputs!$B$20:$H$25,7,FALSE)*W25,VLOOKUP(T:T,[1]Inputs!$B$20:$I$25,8,FALSE)*W25)</f>
        <v>289.88205116634543</v>
      </c>
      <c r="Z25" s="89">
        <f>VLOOKUP(T:T,[1]Inputs!$C$54:$G$59,5,FALSE)*W25</f>
        <v>39.464872576692635</v>
      </c>
      <c r="AA25" s="89"/>
      <c r="AB25" s="89"/>
      <c r="AC25" s="89"/>
      <c r="AD25" s="89">
        <f t="shared" si="29"/>
        <v>329.34692374303808</v>
      </c>
      <c r="AE25" s="89">
        <f>[1]Inputs!$M$43*AD25</f>
        <v>153.45149619306255</v>
      </c>
      <c r="AF25" s="80">
        <f>[1]Inputs!$M$48*AD25</f>
        <v>52.819864296389937</v>
      </c>
      <c r="AG25" s="80">
        <f>[1]Inputs!$H$13*SUM(AD25:AF25)</f>
        <v>33.968911586024561</v>
      </c>
      <c r="AH25" s="80">
        <f t="shared" si="22"/>
        <v>569.58719581851517</v>
      </c>
      <c r="AJ25" s="67" t="s">
        <v>80</v>
      </c>
      <c r="AK25" s="64" t="s">
        <v>77</v>
      </c>
      <c r="AL25" s="80">
        <v>1</v>
      </c>
      <c r="AM25" s="94">
        <v>2</v>
      </c>
      <c r="AN25" s="89">
        <f t="shared" si="30"/>
        <v>2</v>
      </c>
      <c r="AO25" s="89">
        <v>1</v>
      </c>
      <c r="AP25" s="89">
        <f>IF(AO25=0,VLOOKUP(AK:AK,[1]Inputs!$B$20:$H$25,7,FALSE)*AN25,VLOOKUP(AK:AK,[1]Inputs!$B$20:$I$25,8,FALSE)*AN25)</f>
        <v>289.88205116634543</v>
      </c>
      <c r="AQ25" s="89">
        <f>VLOOKUP(AK:AK,[1]Inputs!$C$54:$G$59,5,FALSE)*AN25</f>
        <v>39.464872576692635</v>
      </c>
      <c r="AR25" s="89"/>
      <c r="AS25" s="89"/>
      <c r="AT25" s="89"/>
      <c r="AU25" s="89">
        <f t="shared" si="31"/>
        <v>329.34692374303808</v>
      </c>
      <c r="AV25" s="89">
        <f>[1]Inputs!$M$43*AU25</f>
        <v>153.45149619306255</v>
      </c>
      <c r="AW25" s="80">
        <f>[1]Inputs!$M$48*AU25</f>
        <v>52.819864296389937</v>
      </c>
      <c r="AX25" s="80">
        <f>[1]Inputs!$H$13*SUM(AU25:AW25)</f>
        <v>33.968911586024561</v>
      </c>
      <c r="AY25" s="80">
        <f t="shared" si="23"/>
        <v>569.58719581851517</v>
      </c>
      <c r="BA25" s="67" t="s">
        <v>80</v>
      </c>
      <c r="BB25" s="64" t="s">
        <v>77</v>
      </c>
      <c r="BC25" s="80">
        <v>1</v>
      </c>
      <c r="BD25" s="94">
        <v>2</v>
      </c>
      <c r="BE25" s="89">
        <f t="shared" si="32"/>
        <v>2</v>
      </c>
      <c r="BF25" s="89">
        <v>1</v>
      </c>
      <c r="BG25" s="89">
        <f>IF(BF25=0,VLOOKUP(BB:BB,[1]Inputs!$B$20:$H$25,7,FALSE)*BE25,VLOOKUP(BB:BB,[1]Inputs!$B$20:$I$25,8,FALSE)*BE25)</f>
        <v>289.88205116634543</v>
      </c>
      <c r="BH25" s="89">
        <f>VLOOKUP(BB:BB,[1]Inputs!$C$54:$G$59,5,FALSE)*BE25</f>
        <v>39.464872576692635</v>
      </c>
      <c r="BI25" s="89"/>
      <c r="BJ25" s="89"/>
      <c r="BK25" s="89"/>
      <c r="BL25" s="89">
        <f t="shared" si="33"/>
        <v>329.34692374303808</v>
      </c>
      <c r="BM25" s="89">
        <f>[1]Inputs!$M$43*BL25</f>
        <v>153.45149619306255</v>
      </c>
      <c r="BN25" s="80">
        <f>[1]Inputs!$M$48*BL25</f>
        <v>52.819864296389937</v>
      </c>
      <c r="BO25" s="80">
        <f>[1]Inputs!$H$13*SUM(BL25:BN25)</f>
        <v>33.968911586024561</v>
      </c>
      <c r="BP25" s="80">
        <f t="shared" si="24"/>
        <v>569.58719581851517</v>
      </c>
      <c r="BR25" s="67" t="s">
        <v>80</v>
      </c>
      <c r="BS25" s="64" t="s">
        <v>77</v>
      </c>
      <c r="BT25" s="80">
        <v>1</v>
      </c>
      <c r="BU25" s="94">
        <v>2</v>
      </c>
      <c r="BV25" s="89">
        <f t="shared" si="34"/>
        <v>2</v>
      </c>
      <c r="BW25" s="89">
        <v>1</v>
      </c>
      <c r="BX25" s="89">
        <f>IF(BW25=0,VLOOKUP(BS:BS,[1]Inputs!$B$20:$H$25,7,FALSE)*BV25,VLOOKUP(BS:BS,[1]Inputs!$B$20:$I$25,8,FALSE)*BV25)</f>
        <v>289.88205116634543</v>
      </c>
      <c r="BY25" s="89">
        <f>VLOOKUP(BS:BS,[1]Inputs!$C$54:$G$59,5,FALSE)*BV25</f>
        <v>39.464872576692635</v>
      </c>
      <c r="BZ25" s="89"/>
      <c r="CA25" s="89"/>
      <c r="CB25" s="89"/>
      <c r="CC25" s="89">
        <f t="shared" si="35"/>
        <v>329.34692374303808</v>
      </c>
      <c r="CD25" s="89">
        <f>[1]Inputs!$M$43*CC25</f>
        <v>153.45149619306255</v>
      </c>
      <c r="CE25" s="80">
        <f>[1]Inputs!$M$48*CC25</f>
        <v>52.819864296389937</v>
      </c>
      <c r="CF25" s="80">
        <f>[1]Inputs!$H$13*SUM(CC25:CE25)</f>
        <v>33.968911586024561</v>
      </c>
      <c r="CG25" s="80">
        <f t="shared" si="25"/>
        <v>569.58719581851517</v>
      </c>
    </row>
    <row r="26" spans="2:86" x14ac:dyDescent="0.2">
      <c r="B26" s="65" t="s">
        <v>82</v>
      </c>
      <c r="C26" s="64" t="s">
        <v>55</v>
      </c>
      <c r="D26" s="80">
        <v>1</v>
      </c>
      <c r="E26" s="94">
        <v>1</v>
      </c>
      <c r="F26" s="89">
        <f t="shared" si="26"/>
        <v>1</v>
      </c>
      <c r="G26" s="89">
        <v>0</v>
      </c>
      <c r="H26" s="89">
        <f>IF(G26=0,VLOOKUP(C:C,[1]Inputs!$B$20:$H$25,7,FALSE)*F26,VLOOKUP(C:C,[1]Inputs!$B$20:$I$25,8,FALSE)*F26)</f>
        <v>103.26059762014499</v>
      </c>
      <c r="I26" s="89">
        <f>VLOOKUP(C:C,[1]Inputs!$C$54:$G$59,5,FALSE)*F26</f>
        <v>0</v>
      </c>
      <c r="J26" s="89"/>
      <c r="K26" s="89"/>
      <c r="L26" s="89"/>
      <c r="M26" s="89">
        <f t="shared" si="27"/>
        <v>103.26059762014499</v>
      </c>
      <c r="N26" s="89">
        <f>[1]Inputs!$M$43*M26</f>
        <v>48.111860352349787</v>
      </c>
      <c r="O26" s="38">
        <f>[1]Inputs!$M$48*M26</f>
        <v>16.560685284298117</v>
      </c>
      <c r="P26" s="38">
        <f>[1]Inputs!$H$13*SUM(M26:O26)</f>
        <v>10.650319945345807</v>
      </c>
      <c r="Q26" s="38">
        <f t="shared" si="21"/>
        <v>178.58346320213872</v>
      </c>
      <c r="R26" s="53"/>
      <c r="S26" s="65" t="s">
        <v>82</v>
      </c>
      <c r="T26" s="64" t="s">
        <v>55</v>
      </c>
      <c r="U26" s="80">
        <v>1</v>
      </c>
      <c r="V26" s="94">
        <v>1</v>
      </c>
      <c r="W26" s="89">
        <f t="shared" si="28"/>
        <v>1</v>
      </c>
      <c r="X26" s="89">
        <v>0</v>
      </c>
      <c r="Y26" s="89">
        <f>IF(X26=0,VLOOKUP(T:T,[1]Inputs!$B$20:$H$25,7,FALSE)*W26,VLOOKUP(T:T,[1]Inputs!$B$20:$I$25,8,FALSE)*W26)</f>
        <v>103.26059762014499</v>
      </c>
      <c r="Z26" s="89">
        <f>VLOOKUP(T:T,[1]Inputs!$C$54:$G$59,5,FALSE)*W26</f>
        <v>0</v>
      </c>
      <c r="AA26" s="89"/>
      <c r="AB26" s="89"/>
      <c r="AC26" s="89"/>
      <c r="AD26" s="89">
        <f t="shared" si="29"/>
        <v>103.26059762014499</v>
      </c>
      <c r="AE26" s="89">
        <f>[1]Inputs!$M$43*AD26</f>
        <v>48.111860352349787</v>
      </c>
      <c r="AF26" s="80">
        <f>[1]Inputs!$M$48*AD26</f>
        <v>16.560685284298117</v>
      </c>
      <c r="AG26" s="80">
        <f>[1]Inputs!$H$13*SUM(AD26:AF26)</f>
        <v>10.650319945345807</v>
      </c>
      <c r="AH26" s="80">
        <f t="shared" si="22"/>
        <v>178.58346320213872</v>
      </c>
      <c r="AJ26" s="65" t="s">
        <v>82</v>
      </c>
      <c r="AK26" s="64" t="s">
        <v>55</v>
      </c>
      <c r="AL26" s="80">
        <v>1</v>
      </c>
      <c r="AM26" s="94">
        <v>1</v>
      </c>
      <c r="AN26" s="89">
        <f t="shared" si="30"/>
        <v>1</v>
      </c>
      <c r="AO26" s="89">
        <v>0</v>
      </c>
      <c r="AP26" s="89">
        <f>IF(AO26=0,VLOOKUP(AK:AK,[1]Inputs!$B$20:$H$25,7,FALSE)*AN26,VLOOKUP(AK:AK,[1]Inputs!$B$20:$I$25,8,FALSE)*AN26)</f>
        <v>103.26059762014499</v>
      </c>
      <c r="AQ26" s="89">
        <f>VLOOKUP(AK:AK,[1]Inputs!$C$54:$G$59,5,FALSE)*AN26</f>
        <v>0</v>
      </c>
      <c r="AR26" s="89"/>
      <c r="AS26" s="89"/>
      <c r="AT26" s="89"/>
      <c r="AU26" s="89">
        <f t="shared" si="31"/>
        <v>103.26059762014499</v>
      </c>
      <c r="AV26" s="89">
        <f>[1]Inputs!$M$43*AU26</f>
        <v>48.111860352349787</v>
      </c>
      <c r="AW26" s="80">
        <f>[1]Inputs!$M$48*AU26</f>
        <v>16.560685284298117</v>
      </c>
      <c r="AX26" s="80">
        <f>[1]Inputs!$H$13*SUM(AU26:AW26)</f>
        <v>10.650319945345807</v>
      </c>
      <c r="AY26" s="80">
        <f t="shared" si="23"/>
        <v>178.58346320213872</v>
      </c>
      <c r="BA26" s="65" t="s">
        <v>82</v>
      </c>
      <c r="BB26" s="64" t="s">
        <v>55</v>
      </c>
      <c r="BC26" s="80">
        <v>1</v>
      </c>
      <c r="BD26" s="94">
        <v>1</v>
      </c>
      <c r="BE26" s="89">
        <f t="shared" si="32"/>
        <v>1</v>
      </c>
      <c r="BF26" s="89">
        <v>0</v>
      </c>
      <c r="BG26" s="89">
        <f>IF(BF26=0,VLOOKUP(BB:BB,[1]Inputs!$B$20:$H$25,7,FALSE)*BE26,VLOOKUP(BB:BB,[1]Inputs!$B$20:$I$25,8,FALSE)*BE26)</f>
        <v>103.26059762014499</v>
      </c>
      <c r="BH26" s="89">
        <f>VLOOKUP(BB:BB,[1]Inputs!$C$54:$G$59,5,FALSE)*BE26</f>
        <v>0</v>
      </c>
      <c r="BI26" s="89"/>
      <c r="BJ26" s="89"/>
      <c r="BK26" s="89"/>
      <c r="BL26" s="89">
        <f t="shared" si="33"/>
        <v>103.26059762014499</v>
      </c>
      <c r="BM26" s="89">
        <f>[1]Inputs!$M$43*BL26</f>
        <v>48.111860352349787</v>
      </c>
      <c r="BN26" s="80">
        <f>[1]Inputs!$M$48*BL26</f>
        <v>16.560685284298117</v>
      </c>
      <c r="BO26" s="80">
        <f>[1]Inputs!$H$13*SUM(BL26:BN26)</f>
        <v>10.650319945345807</v>
      </c>
      <c r="BP26" s="80">
        <f t="shared" si="24"/>
        <v>178.58346320213872</v>
      </c>
      <c r="BR26" s="65" t="s">
        <v>82</v>
      </c>
      <c r="BS26" s="64" t="s">
        <v>55</v>
      </c>
      <c r="BT26" s="80">
        <v>1</v>
      </c>
      <c r="BU26" s="94">
        <v>1</v>
      </c>
      <c r="BV26" s="89">
        <f t="shared" si="34"/>
        <v>1</v>
      </c>
      <c r="BW26" s="89">
        <v>0</v>
      </c>
      <c r="BX26" s="89">
        <f>IF(BW26=0,VLOOKUP(BS:BS,[1]Inputs!$B$20:$H$25,7,FALSE)*BV26,VLOOKUP(BS:BS,[1]Inputs!$B$20:$I$25,8,FALSE)*BV26)</f>
        <v>103.26059762014499</v>
      </c>
      <c r="BY26" s="89">
        <f>VLOOKUP(BS:BS,[1]Inputs!$C$54:$G$59,5,FALSE)*BV26</f>
        <v>0</v>
      </c>
      <c r="BZ26" s="89"/>
      <c r="CA26" s="89"/>
      <c r="CB26" s="89"/>
      <c r="CC26" s="89">
        <f t="shared" si="35"/>
        <v>103.26059762014499</v>
      </c>
      <c r="CD26" s="89">
        <f>[1]Inputs!$M$43*CC26</f>
        <v>48.111860352349787</v>
      </c>
      <c r="CE26" s="80">
        <f>[1]Inputs!$M$48*CC26</f>
        <v>16.560685284298117</v>
      </c>
      <c r="CF26" s="80">
        <f>[1]Inputs!$H$13*SUM(CC26:CE26)</f>
        <v>10.650319945345807</v>
      </c>
      <c r="CG26" s="80">
        <f t="shared" si="25"/>
        <v>178.58346320213872</v>
      </c>
    </row>
    <row r="27" spans="2:86" x14ac:dyDescent="0.2">
      <c r="B27" s="65"/>
      <c r="C27" s="64"/>
      <c r="D27" s="80"/>
      <c r="E27" s="94"/>
      <c r="F27" s="89"/>
      <c r="G27" s="89"/>
      <c r="H27" s="89"/>
      <c r="I27" s="89"/>
      <c r="J27" s="89"/>
      <c r="K27" s="89"/>
      <c r="L27" s="89"/>
      <c r="M27" s="89"/>
      <c r="N27" s="89"/>
      <c r="O27" s="38"/>
      <c r="P27" s="38"/>
      <c r="Q27" s="38"/>
      <c r="S27" s="65"/>
      <c r="T27" s="64"/>
      <c r="U27" s="81"/>
      <c r="V27" s="71"/>
      <c r="W27" s="88"/>
      <c r="X27" s="88"/>
      <c r="Y27" s="88"/>
      <c r="Z27" s="88"/>
      <c r="AA27" s="88"/>
      <c r="AB27" s="88"/>
      <c r="AC27" s="88"/>
      <c r="AD27" s="88"/>
      <c r="AE27" s="88"/>
      <c r="AF27" s="38"/>
      <c r="AG27" s="38"/>
      <c r="AH27" s="38"/>
      <c r="AJ27" s="65"/>
      <c r="AK27" s="64"/>
      <c r="AL27" s="80"/>
      <c r="AM27" s="94"/>
      <c r="AN27" s="89"/>
      <c r="AO27" s="89"/>
      <c r="AP27" s="89"/>
      <c r="AQ27" s="89"/>
      <c r="AR27" s="89"/>
      <c r="AS27" s="89"/>
      <c r="AT27" s="89"/>
      <c r="AU27" s="89"/>
      <c r="AV27" s="89"/>
      <c r="AW27" s="38"/>
      <c r="AX27" s="38"/>
      <c r="AY27" s="38"/>
      <c r="BA27" s="65"/>
      <c r="BB27" s="64"/>
      <c r="BC27" s="80"/>
      <c r="BD27" s="94"/>
      <c r="BE27" s="89"/>
      <c r="BF27" s="89"/>
      <c r="BG27" s="89"/>
      <c r="BH27" s="89"/>
      <c r="BI27" s="89"/>
      <c r="BJ27" s="89"/>
      <c r="BK27" s="89"/>
      <c r="BL27" s="89"/>
      <c r="BM27" s="89"/>
      <c r="BN27" s="80"/>
      <c r="BO27" s="80"/>
      <c r="BP27" s="80"/>
      <c r="BR27" s="65"/>
      <c r="BS27" s="64"/>
      <c r="BT27" s="80"/>
      <c r="BU27" s="94"/>
      <c r="BV27" s="89"/>
      <c r="BW27" s="38"/>
      <c r="BX27" s="38"/>
      <c r="BY27" s="38"/>
      <c r="BZ27" s="38"/>
      <c r="CA27" s="38"/>
      <c r="CB27" s="38"/>
      <c r="CC27" s="38"/>
      <c r="CD27" s="38"/>
      <c r="CE27" s="38"/>
      <c r="CF27" s="38"/>
      <c r="CG27" s="38"/>
    </row>
    <row r="28" spans="2:86" x14ac:dyDescent="0.2">
      <c r="B28" s="65"/>
      <c r="C28" s="64"/>
      <c r="D28" s="80"/>
      <c r="E28" s="71"/>
      <c r="F28" s="88"/>
      <c r="G28" s="88"/>
      <c r="H28" s="88"/>
      <c r="I28" s="88"/>
      <c r="J28" s="88"/>
      <c r="K28" s="88"/>
      <c r="L28" s="88"/>
      <c r="M28" s="88"/>
      <c r="N28" s="88"/>
      <c r="O28" s="38"/>
      <c r="P28" s="39"/>
      <c r="Q28" s="39"/>
      <c r="S28" s="65"/>
      <c r="T28" s="64"/>
      <c r="U28" s="80"/>
      <c r="V28" s="71"/>
      <c r="W28" s="88"/>
      <c r="X28" s="88"/>
      <c r="Y28" s="88"/>
      <c r="Z28" s="88"/>
      <c r="AA28" s="88"/>
      <c r="AB28" s="88"/>
      <c r="AC28" s="88"/>
      <c r="AD28" s="88"/>
      <c r="AE28" s="88"/>
      <c r="AF28" s="38"/>
      <c r="AG28" s="39"/>
      <c r="AH28" s="39"/>
      <c r="AJ28" s="65"/>
      <c r="AK28" s="64"/>
      <c r="AL28" s="80"/>
      <c r="AM28" s="71"/>
      <c r="AN28" s="88"/>
      <c r="AO28" s="88"/>
      <c r="AP28" s="88"/>
      <c r="AQ28" s="88"/>
      <c r="AR28" s="88"/>
      <c r="AS28" s="88"/>
      <c r="AT28" s="88"/>
      <c r="AU28" s="88"/>
      <c r="AV28" s="88"/>
      <c r="AW28" s="38"/>
      <c r="AX28" s="39"/>
      <c r="AY28" s="39"/>
      <c r="BA28" s="96"/>
      <c r="BB28" s="97"/>
      <c r="BC28" s="98"/>
      <c r="BD28" s="99"/>
      <c r="BE28" s="100"/>
      <c r="BF28" s="100"/>
      <c r="BG28" s="100"/>
      <c r="BH28" s="100"/>
      <c r="BI28" s="100"/>
      <c r="BJ28" s="100"/>
      <c r="BK28" s="100"/>
      <c r="BL28" s="100"/>
      <c r="BM28" s="100"/>
      <c r="BN28" s="101"/>
      <c r="BO28" s="102"/>
      <c r="BP28" s="102"/>
      <c r="BR28" s="96"/>
      <c r="BS28" s="97"/>
      <c r="BT28" s="98"/>
      <c r="BU28" s="99"/>
      <c r="BV28" s="100"/>
      <c r="BW28" s="101"/>
      <c r="BX28" s="102"/>
      <c r="BY28" s="102"/>
      <c r="BZ28" s="102"/>
      <c r="CA28" s="102"/>
      <c r="CB28" s="102"/>
      <c r="CC28" s="102"/>
      <c r="CD28" s="102"/>
      <c r="CE28" s="102"/>
      <c r="CF28" s="102"/>
      <c r="CG28" s="102"/>
    </row>
    <row r="29" spans="2:86" x14ac:dyDescent="0.2">
      <c r="B29" s="289" t="s">
        <v>1</v>
      </c>
      <c r="C29" s="290"/>
      <c r="D29" s="290"/>
      <c r="E29" s="291"/>
      <c r="F29" s="90">
        <f>SUM(F20:F28)</f>
        <v>10</v>
      </c>
      <c r="G29" s="90">
        <f t="shared" ref="G29:Q29" si="36">SUM(G20:G28)</f>
        <v>5</v>
      </c>
      <c r="H29" s="90">
        <f t="shared" si="36"/>
        <v>1366.0493999056719</v>
      </c>
      <c r="I29" s="90">
        <f t="shared" si="36"/>
        <v>157.85949030677054</v>
      </c>
      <c r="J29" s="90">
        <f t="shared" si="36"/>
        <v>0</v>
      </c>
      <c r="K29" s="90">
        <f t="shared" si="36"/>
        <v>0</v>
      </c>
      <c r="L29" s="90">
        <f t="shared" si="36"/>
        <v>0</v>
      </c>
      <c r="M29" s="90">
        <f t="shared" si="36"/>
        <v>1523.9088902124424</v>
      </c>
      <c r="N29" s="90">
        <f t="shared" si="36"/>
        <v>710.02970547694986</v>
      </c>
      <c r="O29" s="90">
        <f t="shared" si="36"/>
        <v>244.40082775415601</v>
      </c>
      <c r="P29" s="90">
        <f t="shared" si="36"/>
        <v>157.17628623478987</v>
      </c>
      <c r="Q29" s="90">
        <f t="shared" si="36"/>
        <v>2635.5157096783382</v>
      </c>
      <c r="R29" s="51"/>
      <c r="S29" s="289" t="s">
        <v>1</v>
      </c>
      <c r="T29" s="290"/>
      <c r="U29" s="290"/>
      <c r="V29" s="291"/>
      <c r="W29" s="90">
        <f>SUM(W20:W28)</f>
        <v>10</v>
      </c>
      <c r="X29" s="90">
        <f t="shared" ref="X29:AH29" si="37">SUM(X20:X28)</f>
        <v>5</v>
      </c>
      <c r="Y29" s="90">
        <f t="shared" si="37"/>
        <v>1366.0493999056719</v>
      </c>
      <c r="Z29" s="90">
        <f t="shared" si="37"/>
        <v>157.85949030677054</v>
      </c>
      <c r="AA29" s="90">
        <f t="shared" si="37"/>
        <v>0</v>
      </c>
      <c r="AB29" s="90">
        <f t="shared" si="37"/>
        <v>0</v>
      </c>
      <c r="AC29" s="90">
        <f t="shared" si="37"/>
        <v>0</v>
      </c>
      <c r="AD29" s="90">
        <f t="shared" si="37"/>
        <v>1523.9088902124424</v>
      </c>
      <c r="AE29" s="90">
        <f t="shared" si="37"/>
        <v>710.02970547694986</v>
      </c>
      <c r="AF29" s="90">
        <f t="shared" si="37"/>
        <v>244.40082775415601</v>
      </c>
      <c r="AG29" s="90">
        <f t="shared" si="37"/>
        <v>157.17628623478987</v>
      </c>
      <c r="AH29" s="90">
        <f t="shared" si="37"/>
        <v>2635.5157096783382</v>
      </c>
      <c r="AJ29" s="289" t="s">
        <v>1</v>
      </c>
      <c r="AK29" s="290"/>
      <c r="AL29" s="290"/>
      <c r="AM29" s="291"/>
      <c r="AN29" s="90">
        <f>SUM(AN20:AN28)</f>
        <v>10</v>
      </c>
      <c r="AO29" s="90">
        <f t="shared" ref="AO29:AY29" si="38">SUM(AO20:AO28)</f>
        <v>5</v>
      </c>
      <c r="AP29" s="90">
        <f t="shared" si="38"/>
        <v>1366.0493999056719</v>
      </c>
      <c r="AQ29" s="90">
        <f t="shared" si="38"/>
        <v>157.85949030677054</v>
      </c>
      <c r="AR29" s="90">
        <f t="shared" si="38"/>
        <v>0</v>
      </c>
      <c r="AS29" s="90">
        <f t="shared" si="38"/>
        <v>0</v>
      </c>
      <c r="AT29" s="90">
        <f t="shared" si="38"/>
        <v>0</v>
      </c>
      <c r="AU29" s="90">
        <f t="shared" si="38"/>
        <v>1523.9088902124424</v>
      </c>
      <c r="AV29" s="90">
        <f t="shared" si="38"/>
        <v>710.02970547694986</v>
      </c>
      <c r="AW29" s="90">
        <f t="shared" si="38"/>
        <v>244.40082775415601</v>
      </c>
      <c r="AX29" s="90">
        <f t="shared" si="38"/>
        <v>157.17628623478987</v>
      </c>
      <c r="AY29" s="90">
        <f t="shared" si="38"/>
        <v>2635.5157096783382</v>
      </c>
      <c r="BA29" s="289" t="s">
        <v>1</v>
      </c>
      <c r="BB29" s="290"/>
      <c r="BC29" s="290"/>
      <c r="BD29" s="291"/>
      <c r="BE29" s="90">
        <f>SUM(BE20:BE28)</f>
        <v>10</v>
      </c>
      <c r="BF29" s="90">
        <f t="shared" ref="BF29:BP29" si="39">SUM(BF20:BF28)</f>
        <v>5</v>
      </c>
      <c r="BG29" s="90">
        <f t="shared" si="39"/>
        <v>1366.0493999056719</v>
      </c>
      <c r="BH29" s="90">
        <f t="shared" si="39"/>
        <v>157.85949030677054</v>
      </c>
      <c r="BI29" s="90">
        <f t="shared" si="39"/>
        <v>0</v>
      </c>
      <c r="BJ29" s="90">
        <f t="shared" si="39"/>
        <v>0</v>
      </c>
      <c r="BK29" s="90">
        <f t="shared" si="39"/>
        <v>0</v>
      </c>
      <c r="BL29" s="90">
        <f t="shared" si="39"/>
        <v>1523.9088902124424</v>
      </c>
      <c r="BM29" s="90">
        <f t="shared" si="39"/>
        <v>710.02970547694986</v>
      </c>
      <c r="BN29" s="90">
        <f t="shared" si="39"/>
        <v>244.40082775415601</v>
      </c>
      <c r="BO29" s="90">
        <f t="shared" si="39"/>
        <v>157.17628623478987</v>
      </c>
      <c r="BP29" s="90">
        <f t="shared" si="39"/>
        <v>2635.5157096783382</v>
      </c>
      <c r="BR29" s="289" t="s">
        <v>1</v>
      </c>
      <c r="BS29" s="290"/>
      <c r="BT29" s="290"/>
      <c r="BU29" s="291"/>
      <c r="BV29" s="90">
        <f>SUM(BV20:BV28)</f>
        <v>10</v>
      </c>
      <c r="BW29" s="90">
        <f t="shared" ref="BW29:CG29" si="40">SUM(BW20:BW28)</f>
        <v>5</v>
      </c>
      <c r="BX29" s="90">
        <f t="shared" si="40"/>
        <v>1366.0493999056719</v>
      </c>
      <c r="BY29" s="90">
        <f t="shared" si="40"/>
        <v>157.85949030677054</v>
      </c>
      <c r="BZ29" s="90">
        <f t="shared" si="40"/>
        <v>0</v>
      </c>
      <c r="CA29" s="90">
        <f t="shared" si="40"/>
        <v>0</v>
      </c>
      <c r="CB29" s="90">
        <f t="shared" si="40"/>
        <v>0</v>
      </c>
      <c r="CC29" s="90">
        <f t="shared" si="40"/>
        <v>1523.9088902124424</v>
      </c>
      <c r="CD29" s="90">
        <f t="shared" si="40"/>
        <v>710.02970547694986</v>
      </c>
      <c r="CE29" s="90">
        <f t="shared" si="40"/>
        <v>244.40082775415601</v>
      </c>
      <c r="CF29" s="90">
        <f t="shared" si="40"/>
        <v>157.17628623478987</v>
      </c>
      <c r="CG29" s="90">
        <f t="shared" si="40"/>
        <v>2635.5157096783382</v>
      </c>
    </row>
    <row r="34" spans="18:18" x14ac:dyDescent="0.2">
      <c r="R34" s="51"/>
    </row>
    <row r="47" spans="18:18" x14ac:dyDescent="0.2">
      <c r="R47" s="51"/>
    </row>
  </sheetData>
  <mergeCells count="21">
    <mergeCell ref="B19:P19"/>
    <mergeCell ref="B29:E29"/>
    <mergeCell ref="S29:V29"/>
    <mergeCell ref="AJ29:AM29"/>
    <mergeCell ref="BA29:BD29"/>
    <mergeCell ref="BR29:BU29"/>
    <mergeCell ref="BX2:CG2"/>
    <mergeCell ref="BX3:CG3"/>
    <mergeCell ref="B16:E16"/>
    <mergeCell ref="S16:V16"/>
    <mergeCell ref="H2:Q2"/>
    <mergeCell ref="H3:Q3"/>
    <mergeCell ref="Y2:AH2"/>
    <mergeCell ref="Y3:AH3"/>
    <mergeCell ref="BR16:BU16"/>
    <mergeCell ref="AJ16:AM16"/>
    <mergeCell ref="BA16:BD16"/>
    <mergeCell ref="AP2:AY2"/>
    <mergeCell ref="AP3:AY3"/>
    <mergeCell ref="BG2:BP2"/>
    <mergeCell ref="BG3:BP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0"/>
  <sheetViews>
    <sheetView showGridLines="0" workbookViewId="0">
      <selection activeCell="B35" sqref="B35"/>
    </sheetView>
  </sheetViews>
  <sheetFormatPr defaultColWidth="9.140625" defaultRowHeight="12.75" x14ac:dyDescent="0.2"/>
  <cols>
    <col min="1" max="1" width="3.140625" style="111" customWidth="1"/>
    <col min="2" max="2" width="80" style="111" bestFit="1" customWidth="1"/>
    <col min="3" max="3" width="51" style="111" customWidth="1"/>
    <col min="4" max="4" width="12.85546875" style="111" customWidth="1"/>
    <col min="5" max="8" width="11.28515625" style="111" customWidth="1"/>
    <col min="9" max="9" width="12.7109375" style="111" customWidth="1"/>
    <col min="10" max="16384" width="9.140625" style="111"/>
  </cols>
  <sheetData>
    <row r="2" spans="2:9" x14ac:dyDescent="0.2">
      <c r="B2" s="109" t="s">
        <v>8</v>
      </c>
      <c r="C2" s="110"/>
      <c r="D2" s="110"/>
      <c r="E2" s="110"/>
      <c r="F2" s="110"/>
      <c r="G2" s="110"/>
      <c r="H2" s="110"/>
      <c r="I2" s="110"/>
    </row>
    <row r="3" spans="2:9" x14ac:dyDescent="0.2">
      <c r="B3" s="112"/>
      <c r="C3" s="112"/>
      <c r="D3" s="112"/>
      <c r="E3" s="112"/>
      <c r="F3" s="112"/>
      <c r="G3" s="112"/>
      <c r="H3" s="112"/>
      <c r="I3" s="112"/>
    </row>
    <row r="4" spans="2:9" x14ac:dyDescent="0.2">
      <c r="B4" s="109" t="s">
        <v>2</v>
      </c>
      <c r="C4" s="110"/>
      <c r="D4" s="110"/>
      <c r="E4" s="110"/>
      <c r="F4" s="110"/>
      <c r="G4" s="110"/>
      <c r="H4" s="110"/>
      <c r="I4" s="110"/>
    </row>
    <row r="5" spans="2:9" x14ac:dyDescent="0.2">
      <c r="B5" s="113" t="s">
        <v>94</v>
      </c>
      <c r="C5" s="113" t="s">
        <v>9</v>
      </c>
      <c r="D5" s="114" t="s">
        <v>63</v>
      </c>
      <c r="E5" s="114" t="s">
        <v>62</v>
      </c>
      <c r="F5" s="114" t="s">
        <v>61</v>
      </c>
      <c r="G5" s="115" t="s">
        <v>113</v>
      </c>
      <c r="H5" s="115" t="s">
        <v>114</v>
      </c>
      <c r="I5" s="116" t="s">
        <v>1</v>
      </c>
    </row>
    <row r="6" spans="2:9" ht="12" customHeight="1" x14ac:dyDescent="0.2">
      <c r="B6" s="117" t="s">
        <v>106</v>
      </c>
      <c r="C6" s="118" t="s">
        <v>102</v>
      </c>
      <c r="D6" s="119" t="s">
        <v>84</v>
      </c>
      <c r="E6" s="120">
        <v>1803626.31</v>
      </c>
      <c r="F6" s="120">
        <v>2396457.9300000002</v>
      </c>
      <c r="G6" s="120">
        <v>2006469.86</v>
      </c>
      <c r="H6" s="120">
        <f>G6*102.5%</f>
        <v>2056631.6065</v>
      </c>
      <c r="I6" s="262">
        <f>SUM(D6:H6)</f>
        <v>8263185.7065000003</v>
      </c>
    </row>
    <row r="7" spans="2:9" x14ac:dyDescent="0.2">
      <c r="B7" s="258"/>
      <c r="C7" s="118"/>
      <c r="D7" s="120"/>
      <c r="E7" s="120"/>
      <c r="F7" s="120"/>
      <c r="G7" s="120"/>
      <c r="H7" s="120"/>
      <c r="I7" s="262">
        <f t="shared" ref="I7:I9" si="0">SUM(D7:H7)</f>
        <v>0</v>
      </c>
    </row>
    <row r="8" spans="2:9" x14ac:dyDescent="0.2">
      <c r="B8" s="258"/>
      <c r="C8" s="118"/>
      <c r="D8" s="120"/>
      <c r="E8" s="120"/>
      <c r="F8" s="120"/>
      <c r="G8" s="120"/>
      <c r="H8" s="120"/>
      <c r="I8" s="262">
        <f t="shared" si="0"/>
        <v>0</v>
      </c>
    </row>
    <row r="9" spans="2:9" x14ac:dyDescent="0.2">
      <c r="B9" s="258"/>
      <c r="C9" s="118"/>
      <c r="D9" s="120"/>
      <c r="E9" s="120"/>
      <c r="F9" s="120"/>
      <c r="G9" s="120"/>
      <c r="H9" s="120"/>
      <c r="I9" s="262">
        <f t="shared" si="0"/>
        <v>0</v>
      </c>
    </row>
    <row r="10" spans="2:9" x14ac:dyDescent="0.2">
      <c r="B10" s="260" t="s">
        <v>1</v>
      </c>
      <c r="C10" s="260"/>
      <c r="D10" s="263">
        <f t="shared" ref="D10:I10" si="1">SUM(D6:D9)</f>
        <v>0</v>
      </c>
      <c r="E10" s="263">
        <f>SUM(E6)</f>
        <v>1803626.31</v>
      </c>
      <c r="F10" s="263">
        <f>SUM(F6)</f>
        <v>2396457.9300000002</v>
      </c>
      <c r="G10" s="263">
        <f>SUM(G6)</f>
        <v>2006469.86</v>
      </c>
      <c r="H10" s="263">
        <f>SUM(H6)</f>
        <v>2056631.6065</v>
      </c>
      <c r="I10" s="263">
        <f t="shared" si="1"/>
        <v>8263185.7065000003</v>
      </c>
    </row>
    <row r="11" spans="2:9" x14ac:dyDescent="0.2">
      <c r="B11" s="112"/>
      <c r="C11" s="112"/>
      <c r="D11" s="112"/>
      <c r="E11" s="112"/>
      <c r="F11" s="112"/>
      <c r="G11" s="112"/>
      <c r="H11" s="112"/>
      <c r="I11" s="112"/>
    </row>
    <row r="12" spans="2:9" x14ac:dyDescent="0.2">
      <c r="B12" s="109" t="s">
        <v>10</v>
      </c>
      <c r="C12" s="110"/>
      <c r="D12" s="110"/>
      <c r="E12" s="110"/>
      <c r="F12" s="110"/>
      <c r="G12" s="110"/>
      <c r="H12" s="110"/>
      <c r="I12" s="110"/>
    </row>
    <row r="13" spans="2:9" x14ac:dyDescent="0.2">
      <c r="B13" s="113" t="s">
        <v>94</v>
      </c>
      <c r="C13" s="121" t="s">
        <v>9</v>
      </c>
      <c r="D13" s="114" t="s">
        <v>63</v>
      </c>
      <c r="E13" s="114" t="s">
        <v>62</v>
      </c>
      <c r="F13" s="114" t="s">
        <v>61</v>
      </c>
      <c r="G13" s="115" t="s">
        <v>113</v>
      </c>
      <c r="H13" s="115" t="s">
        <v>114</v>
      </c>
      <c r="I13" s="116" t="s">
        <v>1</v>
      </c>
    </row>
    <row r="14" spans="2:9" x14ac:dyDescent="0.2">
      <c r="B14" s="117" t="s">
        <v>106</v>
      </c>
      <c r="C14" s="257" t="s">
        <v>109</v>
      </c>
      <c r="D14" s="122">
        <v>1517</v>
      </c>
      <c r="E14" s="122">
        <v>1802</v>
      </c>
      <c r="F14" s="123">
        <v>843</v>
      </c>
      <c r="G14" s="123">
        <v>800</v>
      </c>
      <c r="H14" s="123">
        <v>800</v>
      </c>
      <c r="I14" s="207">
        <f>SUM(D14:H14)</f>
        <v>5762</v>
      </c>
    </row>
    <row r="15" spans="2:9" x14ac:dyDescent="0.2">
      <c r="B15" s="258"/>
      <c r="C15" s="257"/>
      <c r="D15" s="122"/>
      <c r="E15" s="122"/>
      <c r="F15" s="123"/>
      <c r="G15" s="123"/>
      <c r="H15" s="123"/>
      <c r="I15" s="207">
        <f>SUM(D15:F15)</f>
        <v>0</v>
      </c>
    </row>
    <row r="16" spans="2:9" x14ac:dyDescent="0.2">
      <c r="B16" s="258"/>
      <c r="C16" s="258"/>
      <c r="D16" s="122"/>
      <c r="E16" s="122"/>
      <c r="F16" s="122"/>
      <c r="G16" s="122"/>
      <c r="H16" s="122"/>
      <c r="I16" s="207">
        <f>SUM(D16:F16)</f>
        <v>0</v>
      </c>
    </row>
    <row r="17" spans="2:9" x14ac:dyDescent="0.2">
      <c r="B17" s="259" t="s">
        <v>17</v>
      </c>
      <c r="C17" s="260"/>
      <c r="D17" s="261">
        <f>SUM(D14:D16)</f>
        <v>1517</v>
      </c>
      <c r="E17" s="261">
        <f t="shared" ref="E17:H17" si="2">SUM(E14:E16)</f>
        <v>1802</v>
      </c>
      <c r="F17" s="261">
        <f t="shared" si="2"/>
        <v>843</v>
      </c>
      <c r="G17" s="261">
        <f t="shared" si="2"/>
        <v>800</v>
      </c>
      <c r="H17" s="261">
        <f t="shared" si="2"/>
        <v>800</v>
      </c>
      <c r="I17" s="261">
        <f>SUM(I14:I16)</f>
        <v>5762</v>
      </c>
    </row>
    <row r="18" spans="2:9" x14ac:dyDescent="0.2">
      <c r="B18" s="112"/>
      <c r="C18" s="112"/>
      <c r="D18" s="124"/>
      <c r="E18" s="124"/>
      <c r="F18" s="124"/>
      <c r="G18" s="124"/>
      <c r="H18" s="124"/>
      <c r="I18" s="124"/>
    </row>
    <row r="19" spans="2:9" x14ac:dyDescent="0.2">
      <c r="B19" s="125" t="s">
        <v>6</v>
      </c>
      <c r="C19" s="112"/>
      <c r="D19" s="124"/>
      <c r="E19" s="124"/>
      <c r="F19" s="124"/>
      <c r="G19" s="124"/>
      <c r="H19" s="124"/>
      <c r="I19" s="124"/>
    </row>
    <row r="20" spans="2:9" x14ac:dyDescent="0.2">
      <c r="B20" s="126" t="s">
        <v>120</v>
      </c>
      <c r="C20" s="126"/>
      <c r="D20" s="126"/>
      <c r="E20" s="126"/>
      <c r="F20" s="126"/>
      <c r="G20" s="126"/>
      <c r="H20" s="126"/>
      <c r="I20" s="126"/>
    </row>
    <row r="21" spans="2:9" x14ac:dyDescent="0.2">
      <c r="B21" s="127" t="s">
        <v>121</v>
      </c>
      <c r="C21" s="127"/>
      <c r="D21" s="127"/>
      <c r="E21" s="127"/>
      <c r="F21" s="127"/>
      <c r="G21" s="127"/>
      <c r="H21" s="127"/>
      <c r="I21" s="127"/>
    </row>
    <row r="22" spans="2:9" x14ac:dyDescent="0.2">
      <c r="B22" s="127" t="s">
        <v>122</v>
      </c>
      <c r="C22" s="127"/>
      <c r="D22" s="127"/>
      <c r="E22" s="127"/>
      <c r="F22" s="127"/>
      <c r="G22" s="127"/>
      <c r="H22" s="127"/>
      <c r="I22" s="127"/>
    </row>
    <row r="23" spans="2:9" x14ac:dyDescent="0.2">
      <c r="B23" s="127" t="s">
        <v>123</v>
      </c>
      <c r="C23" s="127"/>
      <c r="D23" s="127"/>
      <c r="E23" s="127"/>
      <c r="F23" s="127"/>
      <c r="G23" s="127"/>
      <c r="H23" s="127"/>
      <c r="I23" s="127"/>
    </row>
    <row r="24" spans="2:9" x14ac:dyDescent="0.2">
      <c r="B24" s="127" t="s">
        <v>124</v>
      </c>
      <c r="C24" s="127"/>
      <c r="D24" s="127"/>
      <c r="E24" s="127"/>
      <c r="F24" s="127"/>
      <c r="G24" s="127"/>
      <c r="H24" s="127"/>
      <c r="I24" s="127"/>
    </row>
    <row r="25" spans="2:9" x14ac:dyDescent="0.2">
      <c r="B25" s="112"/>
      <c r="C25" s="112"/>
      <c r="D25" s="124"/>
      <c r="E25" s="124"/>
      <c r="F25" s="124"/>
      <c r="G25" s="124"/>
      <c r="H25" s="124"/>
      <c r="I25" s="124"/>
    </row>
    <row r="26" spans="2:9" x14ac:dyDescent="0.2">
      <c r="B26" s="109" t="s">
        <v>2</v>
      </c>
      <c r="C26" s="110"/>
      <c r="D26" s="110"/>
      <c r="E26" s="110"/>
      <c r="F26" s="110"/>
      <c r="G26" s="110"/>
      <c r="H26" s="110"/>
      <c r="I26" s="110"/>
    </row>
    <row r="27" spans="2:9" x14ac:dyDescent="0.2">
      <c r="B27" s="128" t="s">
        <v>11</v>
      </c>
      <c r="C27" s="129"/>
      <c r="D27" s="129"/>
      <c r="E27" s="129"/>
      <c r="F27" s="129"/>
      <c r="G27" s="129"/>
      <c r="H27" s="129"/>
      <c r="I27" s="129"/>
    </row>
    <row r="28" spans="2:9" x14ac:dyDescent="0.2">
      <c r="B28" s="297" t="s">
        <v>105</v>
      </c>
      <c r="C28" s="297"/>
      <c r="D28" s="297"/>
      <c r="E28" s="297"/>
      <c r="F28" s="297"/>
      <c r="G28" s="297"/>
      <c r="H28" s="297"/>
      <c r="I28" s="297"/>
    </row>
    <row r="29" spans="2:9" x14ac:dyDescent="0.2">
      <c r="B29" s="298"/>
      <c r="C29" s="298"/>
      <c r="D29" s="298"/>
      <c r="E29" s="298"/>
      <c r="F29" s="298"/>
      <c r="G29" s="298"/>
      <c r="H29" s="298"/>
      <c r="I29" s="298"/>
    </row>
    <row r="30" spans="2:9" x14ac:dyDescent="0.2">
      <c r="B30" s="130"/>
      <c r="C30" s="131"/>
      <c r="D30" s="131"/>
      <c r="E30" s="131"/>
      <c r="F30" s="131"/>
      <c r="G30" s="131"/>
      <c r="H30" s="131"/>
      <c r="I30" s="131"/>
    </row>
  </sheetData>
  <mergeCells count="1">
    <mergeCell ref="B28:I2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C2E68-4AB7-443A-BBFD-8B17429391F4}">
  <dimension ref="B1:O76"/>
  <sheetViews>
    <sheetView zoomScale="90" zoomScaleNormal="90" workbookViewId="0">
      <selection activeCell="B63" sqref="B63"/>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148</v>
      </c>
      <c r="D1" s="215">
        <f>[1]Inputs!H16</f>
        <v>1</v>
      </c>
      <c r="E1" s="215">
        <f>[1]Inputs!I16</f>
        <v>1</v>
      </c>
      <c r="F1" s="215">
        <f>[1]Inputs!J16</f>
        <v>1.0109999999999999</v>
      </c>
      <c r="G1" s="215">
        <f>[1]Inputs!K16</f>
        <v>1.0231319999999999</v>
      </c>
      <c r="H1" s="215">
        <f>[1]Inputs!L16</f>
        <v>1.0337725727999998</v>
      </c>
      <c r="K1" s="216">
        <f>D1</f>
        <v>1</v>
      </c>
      <c r="L1" s="216">
        <f t="shared" ref="L1:O5" si="0">E1</f>
        <v>1</v>
      </c>
      <c r="M1" s="216">
        <f t="shared" si="0"/>
        <v>1.0109999999999999</v>
      </c>
      <c r="N1" s="216">
        <f t="shared" si="0"/>
        <v>1.0231319999999999</v>
      </c>
      <c r="O1" s="216">
        <f t="shared" si="0"/>
        <v>1.0337725727999998</v>
      </c>
    </row>
    <row r="2" spans="2:15" x14ac:dyDescent="0.25">
      <c r="B2" t="s">
        <v>149</v>
      </c>
      <c r="D2" s="215">
        <f>[1]Inputs!H61</f>
        <v>0.04</v>
      </c>
      <c r="E2" s="215">
        <f>[1]Inputs!I61</f>
        <v>0.04</v>
      </c>
      <c r="F2" s="215">
        <f>[1]Inputs!J61</f>
        <v>0.04</v>
      </c>
      <c r="G2" s="215">
        <f>[1]Inputs!K61</f>
        <v>0.04</v>
      </c>
      <c r="H2" s="215">
        <f>[1]Inputs!L61</f>
        <v>0.04</v>
      </c>
      <c r="K2" s="216"/>
      <c r="L2" s="216"/>
      <c r="M2" s="216"/>
      <c r="N2" s="216"/>
      <c r="O2" s="216"/>
    </row>
    <row r="3" spans="2:15" x14ac:dyDescent="0.25">
      <c r="B3" t="s">
        <v>150</v>
      </c>
      <c r="D3" s="216">
        <f>[1]Inputs!$M$43</f>
        <v>0.46592661151676018</v>
      </c>
      <c r="E3" s="216">
        <f>[1]Inputs!$M$43</f>
        <v>0.46592661151676018</v>
      </c>
      <c r="F3" s="216">
        <f>[1]Inputs!$M$43</f>
        <v>0.46592661151676018</v>
      </c>
      <c r="G3" s="216">
        <f>[1]Inputs!$M$43</f>
        <v>0.46592661151676018</v>
      </c>
      <c r="H3" s="216">
        <f>[1]Inputs!$M$43</f>
        <v>0.46592661151676018</v>
      </c>
      <c r="K3" s="216">
        <f t="shared" ref="K3:K5" si="1">D3</f>
        <v>0.46592661151676018</v>
      </c>
      <c r="L3" s="216">
        <f t="shared" si="0"/>
        <v>0.46592661151676018</v>
      </c>
      <c r="M3" s="216">
        <f t="shared" si="0"/>
        <v>0.46592661151676018</v>
      </c>
      <c r="N3" s="216">
        <f t="shared" si="0"/>
        <v>0.46592661151676018</v>
      </c>
      <c r="O3" s="216">
        <f t="shared" si="0"/>
        <v>0.46592661151676018</v>
      </c>
    </row>
    <row r="4" spans="2:15" x14ac:dyDescent="0.25">
      <c r="B4" t="s">
        <v>151</v>
      </c>
      <c r="D4" s="216">
        <f>[1]Inputs!$M$48</f>
        <v>0.16037758511933414</v>
      </c>
      <c r="E4" s="216">
        <f>[1]Inputs!$M$48</f>
        <v>0.16037758511933414</v>
      </c>
      <c r="F4" s="216">
        <f>[1]Inputs!$M$48</f>
        <v>0.16037758511933414</v>
      </c>
      <c r="G4" s="216">
        <f>[1]Inputs!$M$48</f>
        <v>0.16037758511933414</v>
      </c>
      <c r="H4" s="216">
        <f>[1]Inputs!$M$48</f>
        <v>0.16037758511933414</v>
      </c>
      <c r="K4" s="216">
        <f t="shared" si="1"/>
        <v>0.16037758511933414</v>
      </c>
      <c r="L4" s="216">
        <f t="shared" si="0"/>
        <v>0.16037758511933414</v>
      </c>
      <c r="M4" s="216">
        <f t="shared" si="0"/>
        <v>0.16037758511933414</v>
      </c>
      <c r="N4" s="216">
        <f t="shared" si="0"/>
        <v>0.16037758511933414</v>
      </c>
      <c r="O4" s="216">
        <f t="shared" si="0"/>
        <v>0.16037758511933414</v>
      </c>
    </row>
    <row r="5" spans="2:15" x14ac:dyDescent="0.25">
      <c r="B5" t="s">
        <v>152</v>
      </c>
      <c r="D5" s="216">
        <f>[1]Inputs!$H$13</f>
        <v>6.3420000000000004E-2</v>
      </c>
      <c r="E5" s="216">
        <f>[1]Inputs!$H$13</f>
        <v>6.3420000000000004E-2</v>
      </c>
      <c r="F5" s="216">
        <f>[1]Inputs!$H$13</f>
        <v>6.3420000000000004E-2</v>
      </c>
      <c r="G5" s="216">
        <f>[1]Inputs!$H$13</f>
        <v>6.3420000000000004E-2</v>
      </c>
      <c r="H5" s="216">
        <f>[1]Inputs!$H$13</f>
        <v>6.3420000000000004E-2</v>
      </c>
      <c r="K5" s="216">
        <f t="shared" si="1"/>
        <v>6.3420000000000004E-2</v>
      </c>
      <c r="L5" s="216">
        <f t="shared" si="0"/>
        <v>6.3420000000000004E-2</v>
      </c>
      <c r="M5" s="216">
        <f t="shared" si="0"/>
        <v>6.3420000000000004E-2</v>
      </c>
      <c r="N5" s="216">
        <f t="shared" si="0"/>
        <v>6.3420000000000004E-2</v>
      </c>
      <c r="O5" s="216">
        <f t="shared" si="0"/>
        <v>6.3420000000000004E-2</v>
      </c>
    </row>
    <row r="6" spans="2:15" s="217" customFormat="1" ht="15.75" x14ac:dyDescent="0.25">
      <c r="D6" s="301" t="s">
        <v>153</v>
      </c>
      <c r="E6" s="301"/>
      <c r="F6" s="301"/>
      <c r="G6" s="301"/>
      <c r="H6" s="301"/>
      <c r="J6" s="302" t="s">
        <v>153</v>
      </c>
      <c r="K6" s="302"/>
      <c r="L6" s="302"/>
      <c r="M6" s="302"/>
      <c r="N6" s="302"/>
      <c r="O6" s="302"/>
    </row>
    <row r="7" spans="2:15" x14ac:dyDescent="0.25">
      <c r="B7" s="218" t="s">
        <v>166</v>
      </c>
      <c r="C7" s="219"/>
      <c r="D7" s="219" t="s">
        <v>154</v>
      </c>
      <c r="E7" s="219" t="s">
        <v>155</v>
      </c>
      <c r="F7" s="219" t="s">
        <v>156</v>
      </c>
      <c r="G7" s="219" t="s">
        <v>157</v>
      </c>
      <c r="H7" s="219" t="s">
        <v>158</v>
      </c>
      <c r="J7" s="219"/>
      <c r="K7" s="219" t="s">
        <v>154</v>
      </c>
      <c r="L7" s="219" t="s">
        <v>155</v>
      </c>
      <c r="M7" s="219" t="s">
        <v>156</v>
      </c>
      <c r="N7" s="219" t="s">
        <v>157</v>
      </c>
      <c r="O7" s="219" t="s">
        <v>158</v>
      </c>
    </row>
    <row r="8" spans="2:15" x14ac:dyDescent="0.25">
      <c r="B8" s="220" t="s">
        <v>133</v>
      </c>
      <c r="C8" s="221"/>
      <c r="D8" s="222">
        <f t="shared" ref="D8:D14" si="2">(D19*D$27)+(D31*D$39)+(D43*D$51)+(D55*D$63)+(D67*D$75)</f>
        <v>663503.95409312379</v>
      </c>
      <c r="E8" s="222">
        <f t="shared" ref="E8:H8" si="3">(E19*E$27)+(E31*E$39)+(E43*E$51)+(E55*E$63)+(E67*E$75)</f>
        <v>663503.95409312379</v>
      </c>
      <c r="F8" s="222">
        <f t="shared" si="3"/>
        <v>696438.26182718563</v>
      </c>
      <c r="G8" s="222">
        <f t="shared" si="3"/>
        <v>765005.81317460188</v>
      </c>
      <c r="H8" s="222">
        <f t="shared" si="3"/>
        <v>845071.19530566188</v>
      </c>
      <c r="J8" s="221"/>
      <c r="K8" s="222">
        <f t="shared" ref="K8:K14" si="4">(K19*K$27)+(K31*K$39)+(K43*K$51)+(K55*K$63)+(K67*K$75)</f>
        <v>184416.6689872657</v>
      </c>
      <c r="L8" s="222">
        <f t="shared" ref="L8:O8" si="5">(L19*L$27)+(L31*L$39)+(L43*L$51)+(L55*L$63)+(L67*L$75)</f>
        <v>184416.6689872657</v>
      </c>
      <c r="M8" s="222">
        <f t="shared" si="5"/>
        <v>186445.25234612561</v>
      </c>
      <c r="N8" s="222">
        <f t="shared" si="5"/>
        <v>190758.10392339618</v>
      </c>
      <c r="O8" s="222">
        <f t="shared" si="5"/>
        <v>197200.49587533899</v>
      </c>
    </row>
    <row r="9" spans="2:15" x14ac:dyDescent="0.25">
      <c r="B9" s="220" t="s">
        <v>134</v>
      </c>
      <c r="C9" s="221"/>
      <c r="D9" s="222">
        <f t="shared" si="2"/>
        <v>123919.69989081485</v>
      </c>
      <c r="E9" s="222">
        <f t="shared" ref="E9:H9" si="6">(E20*E$27)+(E32*E$39)+(E44*E$51)+(E56*E$63)+(E68*E$75)</f>
        <v>123919.69989081485</v>
      </c>
      <c r="F9" s="222">
        <f t="shared" si="6"/>
        <v>128655.484600018</v>
      </c>
      <c r="G9" s="222">
        <f t="shared" si="6"/>
        <v>138127.05401842424</v>
      </c>
      <c r="H9" s="222">
        <f t="shared" si="6"/>
        <v>147598.62343683047</v>
      </c>
      <c r="J9" s="221"/>
      <c r="K9" s="222">
        <f t="shared" si="4"/>
        <v>21311.031191414022</v>
      </c>
      <c r="L9" s="222">
        <f t="shared" ref="L9:O9" si="7">(L20*L$27)+(L32*L$39)+(L44*L$51)+(L56*L$63)+(L68*L$75)</f>
        <v>21311.031191414022</v>
      </c>
      <c r="M9" s="222">
        <f t="shared" si="7"/>
        <v>21311.031191414022</v>
      </c>
      <c r="N9" s="222">
        <f t="shared" si="7"/>
        <v>21311.031191414022</v>
      </c>
      <c r="O9" s="222">
        <f t="shared" si="7"/>
        <v>21311.031191414022</v>
      </c>
    </row>
    <row r="10" spans="2:15" x14ac:dyDescent="0.25">
      <c r="B10" s="220" t="s">
        <v>135</v>
      </c>
      <c r="C10" s="221"/>
      <c r="D10" s="222">
        <f t="shared" si="2"/>
        <v>0</v>
      </c>
      <c r="E10" s="222">
        <f t="shared" ref="E10:H10" si="8">(E21*E$27)+(E33*E$39)+(E45*E$51)+(E57*E$63)+(E69*E$75)</f>
        <v>0</v>
      </c>
      <c r="F10" s="222">
        <f t="shared" si="8"/>
        <v>0</v>
      </c>
      <c r="G10" s="222">
        <f t="shared" si="8"/>
        <v>0</v>
      </c>
      <c r="H10" s="222">
        <f t="shared" si="8"/>
        <v>0</v>
      </c>
      <c r="J10" s="221"/>
      <c r="K10" s="222">
        <f t="shared" si="4"/>
        <v>0</v>
      </c>
      <c r="L10" s="222">
        <f t="shared" ref="L10:O10" si="9">(L21*L$27)+(L33*L$39)+(L45*L$51)+(L57*L$63)+(L69*L$75)</f>
        <v>0</v>
      </c>
      <c r="M10" s="222">
        <f t="shared" si="9"/>
        <v>0</v>
      </c>
      <c r="N10" s="222">
        <f t="shared" si="9"/>
        <v>0</v>
      </c>
      <c r="O10" s="222">
        <f t="shared" si="9"/>
        <v>0</v>
      </c>
    </row>
    <row r="11" spans="2:15" x14ac:dyDescent="0.25">
      <c r="B11" s="223" t="s">
        <v>159</v>
      </c>
      <c r="C11" s="223"/>
      <c r="D11" s="224">
        <f t="shared" si="2"/>
        <v>787423.65398393874</v>
      </c>
      <c r="E11" s="224">
        <f t="shared" ref="E11:H11" si="10">(E22*E$27)+(E34*E$39)+(E46*E$51)+(E58*E$63)+(E70*E$75)</f>
        <v>787423.65398393874</v>
      </c>
      <c r="F11" s="224">
        <f t="shared" si="10"/>
        <v>825093.74642720364</v>
      </c>
      <c r="G11" s="224">
        <f t="shared" si="10"/>
        <v>903132.86719302624</v>
      </c>
      <c r="H11" s="224">
        <f t="shared" si="10"/>
        <v>992669.818742492</v>
      </c>
      <c r="J11" s="223"/>
      <c r="K11" s="224">
        <f t="shared" si="4"/>
        <v>205727.70017867972</v>
      </c>
      <c r="L11" s="224">
        <f t="shared" ref="L11:O11" si="11">(L22*L$27)+(L34*L$39)+(L46*L$51)+(L58*L$63)+(L70*L$75)</f>
        <v>205727.70017867972</v>
      </c>
      <c r="M11" s="224">
        <f t="shared" si="11"/>
        <v>207756.28353753965</v>
      </c>
      <c r="N11" s="224">
        <f t="shared" si="11"/>
        <v>212069.1351148102</v>
      </c>
      <c r="O11" s="224">
        <f t="shared" si="11"/>
        <v>218511.52706675301</v>
      </c>
    </row>
    <row r="12" spans="2:15" x14ac:dyDescent="0.25">
      <c r="B12" s="221" t="s">
        <v>139</v>
      </c>
      <c r="C12" s="221"/>
      <c r="D12" s="222">
        <f t="shared" si="2"/>
        <v>366881.63492888241</v>
      </c>
      <c r="E12" s="222">
        <f t="shared" ref="E12:H12" si="12">(E23*E$27)+(E35*E$39)+(E47*E$51)+(E59*E$63)+(E71*E$75)</f>
        <v>366881.63492888241</v>
      </c>
      <c r="F12" s="222">
        <f t="shared" si="12"/>
        <v>384433.13345649594</v>
      </c>
      <c r="G12" s="222">
        <f t="shared" si="12"/>
        <v>420793.63656066288</v>
      </c>
      <c r="H12" s="222">
        <f t="shared" si="12"/>
        <v>462511.28500164585</v>
      </c>
      <c r="J12" s="221"/>
      <c r="K12" s="222">
        <f t="shared" si="4"/>
        <v>95854.010239388226</v>
      </c>
      <c r="L12" s="222">
        <f t="shared" ref="L12:O12" si="13">(L23*L$27)+(L35*L$39)+(L47*L$51)+(L59*L$63)+(L71*L$75)</f>
        <v>95854.010239388226</v>
      </c>
      <c r="M12" s="222">
        <f t="shared" si="13"/>
        <v>96799.181209961112</v>
      </c>
      <c r="N12" s="222">
        <f t="shared" si="13"/>
        <v>98808.65353133349</v>
      </c>
      <c r="O12" s="222">
        <f t="shared" si="13"/>
        <v>101810.33538356506</v>
      </c>
    </row>
    <row r="13" spans="2:15" x14ac:dyDescent="0.25">
      <c r="B13" s="221" t="s">
        <v>140</v>
      </c>
      <c r="C13" s="221"/>
      <c r="D13" s="222">
        <f t="shared" si="2"/>
        <v>126285.10409178626</v>
      </c>
      <c r="E13" s="222">
        <f t="shared" ref="E13:H13" si="14">(E24*E$27)+(E36*E$39)+(E48*E$51)+(E60*E$63)+(E72*E$75)</f>
        <v>126285.10409178626</v>
      </c>
      <c r="F13" s="222">
        <f t="shared" si="14"/>
        <v>132326.54254905917</v>
      </c>
      <c r="G13" s="222">
        <f t="shared" si="14"/>
        <v>144842.26828231785</v>
      </c>
      <c r="H13" s="222">
        <f t="shared" si="14"/>
        <v>159201.98835076799</v>
      </c>
      <c r="J13" s="221"/>
      <c r="K13" s="222">
        <f t="shared" si="4"/>
        <v>32994.111746811068</v>
      </c>
      <c r="L13" s="222">
        <f t="shared" ref="L13:O13" si="15">(L24*L$27)+(L36*L$39)+(L48*L$51)+(L60*L$63)+(L72*L$75)</f>
        <v>32994.111746811068</v>
      </c>
      <c r="M13" s="222">
        <f t="shared" si="15"/>
        <v>33319.45104711828</v>
      </c>
      <c r="N13" s="222">
        <f t="shared" si="15"/>
        <v>34011.135768059044</v>
      </c>
      <c r="O13" s="222">
        <f t="shared" si="15"/>
        <v>35044.351031703867</v>
      </c>
    </row>
    <row r="14" spans="2:15" x14ac:dyDescent="0.25">
      <c r="B14" s="221" t="s">
        <v>147</v>
      </c>
      <c r="C14" s="221"/>
      <c r="D14" s="222">
        <f t="shared" si="2"/>
        <v>81215.042724352214</v>
      </c>
      <c r="E14" s="222">
        <f t="shared" ref="E14:H14" si="16">(E25*E$27)+(E37*E$39)+(E49*E$51)+(E61*E$63)+(E73*E$75)</f>
        <v>81215.042724352214</v>
      </c>
      <c r="F14" s="222">
        <f t="shared" si="16"/>
        <v>85100.344050685555</v>
      </c>
      <c r="G14" s="222">
        <f t="shared" si="16"/>
        <v>93149.315522523568</v>
      </c>
      <c r="H14" s="222">
        <f t="shared" si="16"/>
        <v>102384.17570065895</v>
      </c>
      <c r="J14" s="221"/>
      <c r="K14" s="222">
        <f t="shared" si="4"/>
        <v>21218.798641696627</v>
      </c>
      <c r="L14" s="222">
        <f t="shared" ref="L14:O14" si="17">(L25*L$27)+(L37*L$39)+(L49*L$51)+(L61*L$63)+(L73*L$75)</f>
        <v>21218.798641696627</v>
      </c>
      <c r="M14" s="222">
        <f t="shared" si="17"/>
        <v>21428.027159694742</v>
      </c>
      <c r="N14" s="222">
        <f t="shared" si="17"/>
        <v>21872.855586348738</v>
      </c>
      <c r="O14" s="222">
        <f t="shared" si="17"/>
        <v>22537.325259029833</v>
      </c>
    </row>
    <row r="15" spans="2:15" s="226" customFormat="1" x14ac:dyDescent="0.25">
      <c r="B15" s="225" t="s">
        <v>160</v>
      </c>
      <c r="C15" s="221"/>
      <c r="D15" s="224">
        <f>SUM(D11:D14)</f>
        <v>1361805.4357289597</v>
      </c>
      <c r="E15" s="224">
        <f t="shared" ref="E15:H15" si="18">SUM(E11:E14)</f>
        <v>1361805.4357289597</v>
      </c>
      <c r="F15" s="224">
        <f t="shared" si="18"/>
        <v>1426953.7664834445</v>
      </c>
      <c r="G15" s="224">
        <f t="shared" si="18"/>
        <v>1561918.0875585305</v>
      </c>
      <c r="H15" s="224">
        <f t="shared" si="18"/>
        <v>1716767.2677955646</v>
      </c>
      <c r="J15" s="221"/>
      <c r="K15" s="224">
        <f>SUM(K11:K14)</f>
        <v>355794.62080657564</v>
      </c>
      <c r="L15" s="224">
        <f t="shared" ref="L15:O15" si="19">SUM(L11:L14)</f>
        <v>355794.62080657564</v>
      </c>
      <c r="M15" s="224">
        <f t="shared" si="19"/>
        <v>359302.94295431382</v>
      </c>
      <c r="N15" s="224">
        <f t="shared" si="19"/>
        <v>366761.78000055149</v>
      </c>
      <c r="O15" s="224">
        <f t="shared" si="19"/>
        <v>377903.53874105174</v>
      </c>
    </row>
    <row r="16" spans="2:15" s="211" customFormat="1" x14ac:dyDescent="0.25">
      <c r="B16" s="227" t="s">
        <v>161</v>
      </c>
      <c r="C16" s="223"/>
      <c r="D16" s="224">
        <f>D28+D40+D52+D64+D76-D15</f>
        <v>0</v>
      </c>
      <c r="E16" s="224">
        <f t="shared" ref="E16:H16" si="20">E28+E40+E52+E64+E76-E15</f>
        <v>0</v>
      </c>
      <c r="F16" s="224">
        <f t="shared" si="20"/>
        <v>0</v>
      </c>
      <c r="G16" s="224">
        <f t="shared" si="20"/>
        <v>0</v>
      </c>
      <c r="H16" s="224">
        <f t="shared" si="20"/>
        <v>0</v>
      </c>
      <c r="J16" s="223"/>
      <c r="K16" s="224">
        <f>K28+K40+K52+K64+K76-K15</f>
        <v>0</v>
      </c>
      <c r="L16" s="224">
        <f t="shared" ref="L16:O16" si="21">L28+L40+L52+L64+L76-L15</f>
        <v>0</v>
      </c>
      <c r="M16" s="224">
        <f t="shared" si="21"/>
        <v>0</v>
      </c>
      <c r="N16" s="224">
        <f t="shared" si="21"/>
        <v>0</v>
      </c>
      <c r="O16" s="224">
        <f t="shared" si="21"/>
        <v>0</v>
      </c>
    </row>
    <row r="17" spans="2:15" s="211" customFormat="1" x14ac:dyDescent="0.25">
      <c r="C17" s="228"/>
    </row>
    <row r="18" spans="2:15" x14ac:dyDescent="0.25">
      <c r="B18" s="229" t="s">
        <v>167</v>
      </c>
      <c r="C18" s="212"/>
      <c r="D18" s="299" t="s">
        <v>162</v>
      </c>
      <c r="E18" s="300"/>
      <c r="F18" s="300"/>
      <c r="G18" s="300"/>
      <c r="H18" s="300"/>
      <c r="J18" s="212"/>
      <c r="K18" s="299" t="s">
        <v>162</v>
      </c>
      <c r="L18" s="300"/>
      <c r="M18" s="300"/>
      <c r="N18" s="300"/>
      <c r="O18" s="300"/>
    </row>
    <row r="19" spans="2:15" x14ac:dyDescent="0.25">
      <c r="B19" s="230" t="s">
        <v>133</v>
      </c>
      <c r="C19" s="231">
        <f>'Proposed price build-up'!H16</f>
        <v>845.22796699761</v>
      </c>
      <c r="D19" s="232">
        <f>C19*D$1</f>
        <v>845.22796699761</v>
      </c>
      <c r="E19" s="232">
        <f>D19*E1</f>
        <v>845.22796699761</v>
      </c>
      <c r="F19" s="232">
        <f>E19*F1</f>
        <v>854.52547463458359</v>
      </c>
      <c r="G19" s="232">
        <f>F19*G1</f>
        <v>874.29235791383076</v>
      </c>
      <c r="H19" s="232">
        <f>G19*H1</f>
        <v>903.81946021995907</v>
      </c>
      <c r="J19" s="231">
        <f>'Proposed price build-up'!H29</f>
        <v>1366.0493999056719</v>
      </c>
      <c r="K19" s="232">
        <f>J19*K$1</f>
        <v>1366.0493999056719</v>
      </c>
      <c r="L19" s="232">
        <f>K19*L1</f>
        <v>1366.0493999056719</v>
      </c>
      <c r="M19" s="232">
        <f>L19*M1</f>
        <v>1381.0759433046342</v>
      </c>
      <c r="N19" s="232">
        <f>M19*N1</f>
        <v>1413.0229920251568</v>
      </c>
      <c r="O19" s="232">
        <f>N19*O1</f>
        <v>1460.7444138914</v>
      </c>
    </row>
    <row r="20" spans="2:15" x14ac:dyDescent="0.25">
      <c r="B20" s="230" t="s">
        <v>134</v>
      </c>
      <c r="C20" s="231">
        <f>'Proposed price build-up'!I16</f>
        <v>157.85949030677054</v>
      </c>
      <c r="D20" s="232">
        <f>C20</f>
        <v>157.85949030677054</v>
      </c>
      <c r="E20" s="232">
        <f t="shared" ref="E20:H21" si="22">D20</f>
        <v>157.85949030677054</v>
      </c>
      <c r="F20" s="232">
        <f t="shared" si="22"/>
        <v>157.85949030677054</v>
      </c>
      <c r="G20" s="232">
        <f t="shared" si="22"/>
        <v>157.85949030677054</v>
      </c>
      <c r="H20" s="232">
        <f t="shared" si="22"/>
        <v>157.85949030677054</v>
      </c>
      <c r="J20" s="231">
        <f>'Proposed price build-up'!I29</f>
        <v>157.85949030677054</v>
      </c>
      <c r="K20" s="232">
        <f>J20</f>
        <v>157.85949030677054</v>
      </c>
      <c r="L20" s="232">
        <f t="shared" ref="L20:O21" si="23">K20</f>
        <v>157.85949030677054</v>
      </c>
      <c r="M20" s="232">
        <f t="shared" si="23"/>
        <v>157.85949030677054</v>
      </c>
      <c r="N20" s="232">
        <f t="shared" si="23"/>
        <v>157.85949030677054</v>
      </c>
      <c r="O20" s="232">
        <f t="shared" si="23"/>
        <v>157.85949030677054</v>
      </c>
    </row>
    <row r="21" spans="2:15" x14ac:dyDescent="0.25">
      <c r="B21" s="230" t="s">
        <v>135</v>
      </c>
      <c r="C21" s="231">
        <f>'Proposed price build-up'!J16</f>
        <v>0</v>
      </c>
      <c r="D21" s="232">
        <f>C21</f>
        <v>0</v>
      </c>
      <c r="E21" s="232">
        <f t="shared" si="22"/>
        <v>0</v>
      </c>
      <c r="F21" s="232">
        <f t="shared" si="22"/>
        <v>0</v>
      </c>
      <c r="G21" s="232">
        <f t="shared" si="22"/>
        <v>0</v>
      </c>
      <c r="H21" s="232">
        <f t="shared" si="22"/>
        <v>0</v>
      </c>
      <c r="J21" s="231">
        <f>'Proposed price build-up'!J29</f>
        <v>0</v>
      </c>
      <c r="K21" s="232">
        <f>J21</f>
        <v>0</v>
      </c>
      <c r="L21" s="232">
        <f t="shared" si="23"/>
        <v>0</v>
      </c>
      <c r="M21" s="232">
        <f t="shared" si="23"/>
        <v>0</v>
      </c>
      <c r="N21" s="232">
        <f t="shared" si="23"/>
        <v>0</v>
      </c>
      <c r="O21" s="232">
        <f t="shared" si="23"/>
        <v>0</v>
      </c>
    </row>
    <row r="22" spans="2:15" s="211" customFormat="1" x14ac:dyDescent="0.25">
      <c r="B22" s="233" t="s">
        <v>159</v>
      </c>
      <c r="C22" s="308">
        <f>'Proposed price build-up'!M16</f>
        <v>1003.0874573043806</v>
      </c>
      <c r="D22" s="223">
        <f>SUM(D19:D21)</f>
        <v>1003.0874573043806</v>
      </c>
      <c r="E22" s="223">
        <f t="shared" ref="E22:H22" si="24">SUM(E19:E21)</f>
        <v>1003.0874573043806</v>
      </c>
      <c r="F22" s="223">
        <f t="shared" si="24"/>
        <v>1012.3849649413542</v>
      </c>
      <c r="G22" s="223">
        <f t="shared" si="24"/>
        <v>1032.1518482206013</v>
      </c>
      <c r="H22" s="223">
        <f t="shared" si="24"/>
        <v>1061.6789505267295</v>
      </c>
      <c r="J22" s="308">
        <f>'Proposed price build-up'!M29</f>
        <v>1523.9088902124424</v>
      </c>
      <c r="K22" s="223">
        <f>SUM(K19:K21)</f>
        <v>1523.9088902124424</v>
      </c>
      <c r="L22" s="223">
        <f t="shared" ref="L22:O22" si="25">SUM(L19:L21)</f>
        <v>1523.9088902124424</v>
      </c>
      <c r="M22" s="223">
        <f t="shared" si="25"/>
        <v>1538.9354336114047</v>
      </c>
      <c r="N22" s="223">
        <f t="shared" si="25"/>
        <v>1570.8824823319273</v>
      </c>
      <c r="O22" s="223">
        <f t="shared" si="25"/>
        <v>1618.6039041981705</v>
      </c>
    </row>
    <row r="23" spans="2:15" x14ac:dyDescent="0.25">
      <c r="B23" s="230" t="s">
        <v>139</v>
      </c>
      <c r="C23" s="231">
        <f>'Proposed price build-up'!N16</f>
        <v>467.36514003679292</v>
      </c>
      <c r="D23" s="232">
        <f>D22*D$3</f>
        <v>467.36514003679287</v>
      </c>
      <c r="E23" s="232">
        <f t="shared" ref="E23:H23" si="26">E22*E$3</f>
        <v>467.36514003679287</v>
      </c>
      <c r="F23" s="232">
        <f t="shared" si="26"/>
        <v>471.69709626563917</v>
      </c>
      <c r="G23" s="232">
        <f t="shared" si="26"/>
        <v>480.90701321218614</v>
      </c>
      <c r="H23" s="232">
        <f t="shared" si="26"/>
        <v>494.66447593758915</v>
      </c>
      <c r="J23" s="231">
        <f>'Proposed price build-up'!N29</f>
        <v>710.02970547694986</v>
      </c>
      <c r="K23" s="232">
        <f>K22*K$3</f>
        <v>710.02970547694986</v>
      </c>
      <c r="L23" s="232">
        <f t="shared" ref="L23:O23" si="27">L22*L$3</f>
        <v>710.02970547694986</v>
      </c>
      <c r="M23" s="232">
        <f t="shared" si="27"/>
        <v>717.0309719256378</v>
      </c>
      <c r="N23" s="232">
        <f t="shared" si="27"/>
        <v>731.91595208395177</v>
      </c>
      <c r="O23" s="232">
        <f t="shared" si="27"/>
        <v>754.15063247085232</v>
      </c>
    </row>
    <row r="24" spans="2:15" x14ac:dyDescent="0.25">
      <c r="B24" s="230" t="s">
        <v>140</v>
      </c>
      <c r="C24" s="231">
        <f>'Proposed price build-up'!O16</f>
        <v>160.87274406596975</v>
      </c>
      <c r="D24" s="232">
        <f>D22*D$4</f>
        <v>160.87274406596975</v>
      </c>
      <c r="E24" s="232">
        <f t="shared" ref="E24:H24" si="28">E22*E$4</f>
        <v>160.87274406596975</v>
      </c>
      <c r="F24" s="232">
        <f t="shared" si="28"/>
        <v>162.36385588841614</v>
      </c>
      <c r="G24" s="232">
        <f t="shared" si="28"/>
        <v>165.53402089407754</v>
      </c>
      <c r="H24" s="232">
        <f t="shared" si="28"/>
        <v>170.2695062575059</v>
      </c>
      <c r="J24" s="231">
        <f>'Proposed price build-up'!O29</f>
        <v>244.40082775415601</v>
      </c>
      <c r="K24" s="232">
        <f>K22*K$4</f>
        <v>244.40082775415601</v>
      </c>
      <c r="L24" s="232">
        <f t="shared" ref="L24:O24" si="29">L22*L$4</f>
        <v>244.40082775415601</v>
      </c>
      <c r="M24" s="232">
        <f t="shared" si="29"/>
        <v>246.81074849717245</v>
      </c>
      <c r="N24" s="232">
        <f t="shared" si="29"/>
        <v>251.9343390226596</v>
      </c>
      <c r="O24" s="232">
        <f t="shared" si="29"/>
        <v>259.58778542002864</v>
      </c>
    </row>
    <row r="25" spans="2:15" x14ac:dyDescent="0.25">
      <c r="B25" s="230" t="s">
        <v>141</v>
      </c>
      <c r="C25" s="231">
        <f>'Proposed price build-up'!P16</f>
        <v>103.45865315204105</v>
      </c>
      <c r="D25" s="232">
        <f>SUM(D22:D24)*D$5</f>
        <v>103.45865315204104</v>
      </c>
      <c r="E25" s="232">
        <f t="shared" ref="E25:H25" si="30">SUM(E22:E24)*E$5</f>
        <v>103.45865315204104</v>
      </c>
      <c r="F25" s="232">
        <f t="shared" si="30"/>
        <v>104.41760006219087</v>
      </c>
      <c r="G25" s="232">
        <f t="shared" si="30"/>
        <v>106.45636059716979</v>
      </c>
      <c r="H25" s="232">
        <f t="shared" si="30"/>
        <v>109.50179219321812</v>
      </c>
      <c r="J25" s="231">
        <f>'Proposed price build-up'!P29</f>
        <v>157.17628623478987</v>
      </c>
      <c r="K25" s="232">
        <f>SUM(K22:K24)*K$5</f>
        <v>157.17628623478984</v>
      </c>
      <c r="L25" s="232">
        <f t="shared" ref="L25:O25" si="31">SUM(L22:L24)*L$5</f>
        <v>157.17628623478984</v>
      </c>
      <c r="M25" s="232">
        <f t="shared" si="31"/>
        <v>158.72612710884994</v>
      </c>
      <c r="N25" s="232">
        <f t="shared" si="31"/>
        <v>162.02115249147212</v>
      </c>
      <c r="O25" s="232">
        <f t="shared" si="31"/>
        <v>166.94315006688765</v>
      </c>
    </row>
    <row r="26" spans="2:15" s="211" customFormat="1" x14ac:dyDescent="0.25">
      <c r="B26" s="234" t="s">
        <v>163</v>
      </c>
      <c r="C26" s="235">
        <f>'Proposed price build-up'!Q16</f>
        <v>1734.7839945591841</v>
      </c>
      <c r="D26" s="236">
        <f>SUM(D22:D25)</f>
        <v>1734.7839945591843</v>
      </c>
      <c r="E26" s="236">
        <f t="shared" ref="E26:H26" si="32">SUM(E22:E25)</f>
        <v>1734.7839945591843</v>
      </c>
      <c r="F26" s="236">
        <f t="shared" si="32"/>
        <v>1750.8635171576002</v>
      </c>
      <c r="G26" s="236">
        <f t="shared" si="32"/>
        <v>1785.0492429240348</v>
      </c>
      <c r="H26" s="236">
        <f t="shared" si="32"/>
        <v>1836.1147249150426</v>
      </c>
      <c r="J26" s="235">
        <f>'Proposed price build-up'!Q29</f>
        <v>2635.5157096783382</v>
      </c>
      <c r="K26" s="236">
        <f>SUM(K22:K25)</f>
        <v>2635.5157096783382</v>
      </c>
      <c r="L26" s="236">
        <f t="shared" ref="L26:O26" si="33">SUM(L22:L25)</f>
        <v>2635.5157096783382</v>
      </c>
      <c r="M26" s="236">
        <f t="shared" si="33"/>
        <v>2661.5032811430651</v>
      </c>
      <c r="N26" s="236">
        <f t="shared" si="33"/>
        <v>2716.7539259300106</v>
      </c>
      <c r="O26" s="236">
        <f t="shared" si="33"/>
        <v>2799.2854721559388</v>
      </c>
    </row>
    <row r="27" spans="2:15" x14ac:dyDescent="0.25">
      <c r="B27" s="237" t="s">
        <v>164</v>
      </c>
      <c r="C27" s="232"/>
      <c r="D27" s="238">
        <f>'Forecast Revenue - Costs'!D$14</f>
        <v>120</v>
      </c>
      <c r="E27" s="238">
        <f>'Forecast Revenue - Costs'!E$14</f>
        <v>120</v>
      </c>
      <c r="F27" s="238">
        <f>'Forecast Revenue - Costs'!F$14</f>
        <v>125</v>
      </c>
      <c r="G27" s="238">
        <f>'Forecast Revenue - Costs'!G$14</f>
        <v>130</v>
      </c>
      <c r="H27" s="238">
        <f>'Forecast Revenue - Costs'!H$14</f>
        <v>140</v>
      </c>
      <c r="J27" s="232"/>
      <c r="K27" s="238">
        <v>20</v>
      </c>
      <c r="L27" s="238">
        <v>20</v>
      </c>
      <c r="M27" s="238">
        <v>20</v>
      </c>
      <c r="N27" s="238">
        <v>20</v>
      </c>
      <c r="O27" s="238">
        <v>20</v>
      </c>
    </row>
    <row r="28" spans="2:15" s="211" customFormat="1" x14ac:dyDescent="0.25">
      <c r="B28" s="225" t="s">
        <v>165</v>
      </c>
      <c r="C28" s="223"/>
      <c r="D28" s="224">
        <f>D26*D27</f>
        <v>208174.07934710212</v>
      </c>
      <c r="E28" s="224">
        <f t="shared" ref="E28:H28" si="34">E26*E27</f>
        <v>208174.07934710212</v>
      </c>
      <c r="F28" s="224">
        <f t="shared" si="34"/>
        <v>218857.93964470003</v>
      </c>
      <c r="G28" s="224">
        <f t="shared" si="34"/>
        <v>232056.40158012454</v>
      </c>
      <c r="H28" s="224">
        <f t="shared" si="34"/>
        <v>257056.06148810597</v>
      </c>
      <c r="J28" s="223"/>
      <c r="K28" s="224">
        <f>K27*K26</f>
        <v>52710.314193566766</v>
      </c>
      <c r="L28" s="224">
        <f t="shared" ref="L28:O28" si="35">L27*L26</f>
        <v>52710.314193566766</v>
      </c>
      <c r="M28" s="224">
        <f t="shared" si="35"/>
        <v>53230.065622861301</v>
      </c>
      <c r="N28" s="224">
        <f t="shared" si="35"/>
        <v>54335.07851860021</v>
      </c>
      <c r="O28" s="224">
        <f t="shared" si="35"/>
        <v>55985.709443118772</v>
      </c>
    </row>
    <row r="30" spans="2:15" x14ac:dyDescent="0.25">
      <c r="B30" s="229" t="s">
        <v>168</v>
      </c>
      <c r="C30" s="212"/>
      <c r="D30" s="299" t="s">
        <v>162</v>
      </c>
      <c r="E30" s="300"/>
      <c r="F30" s="300"/>
      <c r="G30" s="300"/>
      <c r="H30" s="300"/>
      <c r="J30" s="212"/>
      <c r="K30" s="299" t="s">
        <v>162</v>
      </c>
      <c r="L30" s="300"/>
      <c r="M30" s="300"/>
      <c r="N30" s="300"/>
      <c r="O30" s="300"/>
    </row>
    <row r="31" spans="2:15" x14ac:dyDescent="0.25">
      <c r="B31" s="230" t="s">
        <v>133</v>
      </c>
      <c r="C31" s="231">
        <f>'Proposed price build-up'!Y16</f>
        <v>845.22796699761</v>
      </c>
      <c r="D31" s="232">
        <f>C31*D$1</f>
        <v>845.22796699761</v>
      </c>
      <c r="E31" s="232">
        <f t="shared" ref="E31:H31" si="36">D31*E$1</f>
        <v>845.22796699761</v>
      </c>
      <c r="F31" s="232">
        <f t="shared" si="36"/>
        <v>854.52547463458359</v>
      </c>
      <c r="G31" s="232">
        <f t="shared" si="36"/>
        <v>874.29235791383076</v>
      </c>
      <c r="H31" s="232">
        <f t="shared" si="36"/>
        <v>903.81946021995907</v>
      </c>
      <c r="J31" s="231">
        <f>'Proposed price build-up'!Y29</f>
        <v>1366.0493999056719</v>
      </c>
      <c r="K31" s="232">
        <f>J31*K$1</f>
        <v>1366.0493999056719</v>
      </c>
      <c r="L31" s="232">
        <f t="shared" ref="L31:O31" si="37">K31*L$1</f>
        <v>1366.0493999056719</v>
      </c>
      <c r="M31" s="232">
        <f t="shared" si="37"/>
        <v>1381.0759433046342</v>
      </c>
      <c r="N31" s="232">
        <f t="shared" si="37"/>
        <v>1413.0229920251568</v>
      </c>
      <c r="O31" s="232">
        <f t="shared" si="37"/>
        <v>1460.7444138914</v>
      </c>
    </row>
    <row r="32" spans="2:15" x14ac:dyDescent="0.25">
      <c r="B32" s="230" t="s">
        <v>134</v>
      </c>
      <c r="C32" s="231">
        <f>'Proposed price build-up'!Z16</f>
        <v>157.85949030677054</v>
      </c>
      <c r="D32" s="232">
        <f>C32</f>
        <v>157.85949030677054</v>
      </c>
      <c r="E32" s="232">
        <f t="shared" ref="E32:H32" si="38">D32</f>
        <v>157.85949030677054</v>
      </c>
      <c r="F32" s="232">
        <f t="shared" si="38"/>
        <v>157.85949030677054</v>
      </c>
      <c r="G32" s="232">
        <f t="shared" si="38"/>
        <v>157.85949030677054</v>
      </c>
      <c r="H32" s="232">
        <f t="shared" si="38"/>
        <v>157.85949030677054</v>
      </c>
      <c r="J32" s="231">
        <f>'Proposed price build-up'!Z29</f>
        <v>157.85949030677054</v>
      </c>
      <c r="K32" s="232">
        <f>J32</f>
        <v>157.85949030677054</v>
      </c>
      <c r="L32" s="232">
        <f t="shared" ref="L32:O33" si="39">K32</f>
        <v>157.85949030677054</v>
      </c>
      <c r="M32" s="232">
        <f t="shared" si="39"/>
        <v>157.85949030677054</v>
      </c>
      <c r="N32" s="232">
        <f t="shared" si="39"/>
        <v>157.85949030677054</v>
      </c>
      <c r="O32" s="232">
        <f t="shared" si="39"/>
        <v>157.85949030677054</v>
      </c>
    </row>
    <row r="33" spans="2:15" x14ac:dyDescent="0.25">
      <c r="B33" s="230" t="s">
        <v>135</v>
      </c>
      <c r="C33" s="231">
        <f>'Proposed price build-up'!AA16</f>
        <v>0</v>
      </c>
      <c r="D33" s="232">
        <f>C33</f>
        <v>0</v>
      </c>
      <c r="E33" s="232">
        <f t="shared" ref="E33:H33" si="40">D33</f>
        <v>0</v>
      </c>
      <c r="F33" s="232">
        <f t="shared" si="40"/>
        <v>0</v>
      </c>
      <c r="G33" s="232">
        <f t="shared" si="40"/>
        <v>0</v>
      </c>
      <c r="H33" s="232">
        <f t="shared" si="40"/>
        <v>0</v>
      </c>
      <c r="J33" s="231">
        <f>'Proposed price build-up'!AA29</f>
        <v>0</v>
      </c>
      <c r="K33" s="232">
        <f>J33</f>
        <v>0</v>
      </c>
      <c r="L33" s="232">
        <f t="shared" si="39"/>
        <v>0</v>
      </c>
      <c r="M33" s="232">
        <f t="shared" si="39"/>
        <v>0</v>
      </c>
      <c r="N33" s="232">
        <f t="shared" si="39"/>
        <v>0</v>
      </c>
      <c r="O33" s="232">
        <f t="shared" si="39"/>
        <v>0</v>
      </c>
    </row>
    <row r="34" spans="2:15" x14ac:dyDescent="0.25">
      <c r="B34" s="233" t="s">
        <v>159</v>
      </c>
      <c r="C34" s="308">
        <f>'Proposed price build-up'!AD16</f>
        <v>1003.0874573043806</v>
      </c>
      <c r="D34" s="223">
        <f>SUM(D31:D33)</f>
        <v>1003.0874573043806</v>
      </c>
      <c r="E34" s="223">
        <f t="shared" ref="E34:H34" si="41">SUM(E31:E33)</f>
        <v>1003.0874573043806</v>
      </c>
      <c r="F34" s="223">
        <f t="shared" si="41"/>
        <v>1012.3849649413542</v>
      </c>
      <c r="G34" s="223">
        <f t="shared" si="41"/>
        <v>1032.1518482206013</v>
      </c>
      <c r="H34" s="223">
        <f t="shared" si="41"/>
        <v>1061.6789505267295</v>
      </c>
      <c r="J34" s="308">
        <f>'Proposed price build-up'!AD29</f>
        <v>1523.9088902124424</v>
      </c>
      <c r="K34" s="223">
        <f>SUM(K31:K33)</f>
        <v>1523.9088902124424</v>
      </c>
      <c r="L34" s="223">
        <f t="shared" ref="L34:O34" si="42">SUM(L31:L33)</f>
        <v>1523.9088902124424</v>
      </c>
      <c r="M34" s="223">
        <f t="shared" si="42"/>
        <v>1538.9354336114047</v>
      </c>
      <c r="N34" s="223">
        <f t="shared" si="42"/>
        <v>1570.8824823319273</v>
      </c>
      <c r="O34" s="223">
        <f t="shared" si="42"/>
        <v>1618.6039041981705</v>
      </c>
    </row>
    <row r="35" spans="2:15" x14ac:dyDescent="0.25">
      <c r="B35" s="230" t="s">
        <v>139</v>
      </c>
      <c r="C35" s="231">
        <f>'Proposed price build-up'!AE16</f>
        <v>467.36514003679292</v>
      </c>
      <c r="D35" s="232">
        <f>D34*D$3</f>
        <v>467.36514003679287</v>
      </c>
      <c r="E35" s="232">
        <f t="shared" ref="E35:H35" si="43">E34*E$3</f>
        <v>467.36514003679287</v>
      </c>
      <c r="F35" s="232">
        <f t="shared" si="43"/>
        <v>471.69709626563917</v>
      </c>
      <c r="G35" s="232">
        <f t="shared" si="43"/>
        <v>480.90701321218614</v>
      </c>
      <c r="H35" s="232">
        <f t="shared" si="43"/>
        <v>494.66447593758915</v>
      </c>
      <c r="J35" s="231">
        <f>'Proposed price build-up'!AE29</f>
        <v>710.02970547694986</v>
      </c>
      <c r="K35" s="232">
        <f>K34*K$3</f>
        <v>710.02970547694986</v>
      </c>
      <c r="L35" s="232">
        <f t="shared" ref="L35:O35" si="44">L34*L$3</f>
        <v>710.02970547694986</v>
      </c>
      <c r="M35" s="232">
        <f t="shared" si="44"/>
        <v>717.0309719256378</v>
      </c>
      <c r="N35" s="232">
        <f t="shared" si="44"/>
        <v>731.91595208395177</v>
      </c>
      <c r="O35" s="232">
        <f t="shared" si="44"/>
        <v>754.15063247085232</v>
      </c>
    </row>
    <row r="36" spans="2:15" x14ac:dyDescent="0.25">
      <c r="B36" s="230" t="s">
        <v>140</v>
      </c>
      <c r="C36" s="231">
        <f>'Proposed price build-up'!AF16</f>
        <v>160.87274406596975</v>
      </c>
      <c r="D36" s="232">
        <f>D34*D$4</f>
        <v>160.87274406596975</v>
      </c>
      <c r="E36" s="232">
        <f t="shared" ref="E36:H36" si="45">E34*E$4</f>
        <v>160.87274406596975</v>
      </c>
      <c r="F36" s="232">
        <f t="shared" si="45"/>
        <v>162.36385588841614</v>
      </c>
      <c r="G36" s="232">
        <f t="shared" si="45"/>
        <v>165.53402089407754</v>
      </c>
      <c r="H36" s="232">
        <f t="shared" si="45"/>
        <v>170.2695062575059</v>
      </c>
      <c r="J36" s="231">
        <f>'Proposed price build-up'!AF29</f>
        <v>244.40082775415601</v>
      </c>
      <c r="K36" s="232">
        <f>K34*K$4</f>
        <v>244.40082775415601</v>
      </c>
      <c r="L36" s="232">
        <f t="shared" ref="L36:O36" si="46">L34*L$4</f>
        <v>244.40082775415601</v>
      </c>
      <c r="M36" s="232">
        <f t="shared" si="46"/>
        <v>246.81074849717245</v>
      </c>
      <c r="N36" s="232">
        <f t="shared" si="46"/>
        <v>251.9343390226596</v>
      </c>
      <c r="O36" s="232">
        <f t="shared" si="46"/>
        <v>259.58778542002864</v>
      </c>
    </row>
    <row r="37" spans="2:15" x14ac:dyDescent="0.25">
      <c r="B37" s="230" t="s">
        <v>141</v>
      </c>
      <c r="C37" s="231">
        <f>'Proposed price build-up'!AG16</f>
        <v>103.45865315204105</v>
      </c>
      <c r="D37" s="232">
        <f>SUM(D34:D36)*D$5</f>
        <v>103.45865315204104</v>
      </c>
      <c r="E37" s="232">
        <f t="shared" ref="E37:H37" si="47">SUM(E34:E36)*E$5</f>
        <v>103.45865315204104</v>
      </c>
      <c r="F37" s="232">
        <f t="shared" si="47"/>
        <v>104.41760006219087</v>
      </c>
      <c r="G37" s="232">
        <f t="shared" si="47"/>
        <v>106.45636059716979</v>
      </c>
      <c r="H37" s="232">
        <f t="shared" si="47"/>
        <v>109.50179219321812</v>
      </c>
      <c r="J37" s="231">
        <f>'Proposed price build-up'!AG29</f>
        <v>157.17628623478987</v>
      </c>
      <c r="K37" s="232">
        <f>SUM(K34:K36)*K$5</f>
        <v>157.17628623478984</v>
      </c>
      <c r="L37" s="232">
        <f t="shared" ref="L37:O37" si="48">SUM(L34:L36)*L$5</f>
        <v>157.17628623478984</v>
      </c>
      <c r="M37" s="232">
        <f t="shared" si="48"/>
        <v>158.72612710884994</v>
      </c>
      <c r="N37" s="232">
        <f t="shared" si="48"/>
        <v>162.02115249147212</v>
      </c>
      <c r="O37" s="232">
        <f t="shared" si="48"/>
        <v>166.94315006688765</v>
      </c>
    </row>
    <row r="38" spans="2:15" x14ac:dyDescent="0.25">
      <c r="B38" s="234" t="s">
        <v>163</v>
      </c>
      <c r="C38" s="235">
        <f>'Proposed price build-up'!AH16</f>
        <v>1734.7839945591841</v>
      </c>
      <c r="D38" s="236">
        <f>SUM(D34:D37)</f>
        <v>1734.7839945591843</v>
      </c>
      <c r="E38" s="236">
        <f t="shared" ref="E38:H38" si="49">SUM(E34:E37)</f>
        <v>1734.7839945591843</v>
      </c>
      <c r="F38" s="236">
        <f t="shared" si="49"/>
        <v>1750.8635171576002</v>
      </c>
      <c r="G38" s="236">
        <f t="shared" si="49"/>
        <v>1785.0492429240348</v>
      </c>
      <c r="H38" s="236">
        <f t="shared" si="49"/>
        <v>1836.1147249150426</v>
      </c>
      <c r="J38" s="235">
        <f>'Proposed price build-up'!AH29</f>
        <v>2635.5157096783382</v>
      </c>
      <c r="K38" s="236">
        <f>SUM(K34:K37)</f>
        <v>2635.5157096783382</v>
      </c>
      <c r="L38" s="236">
        <f t="shared" ref="L38:O38" si="50">SUM(L34:L37)</f>
        <v>2635.5157096783382</v>
      </c>
      <c r="M38" s="236">
        <f t="shared" si="50"/>
        <v>2661.5032811430651</v>
      </c>
      <c r="N38" s="236">
        <f t="shared" si="50"/>
        <v>2716.7539259300106</v>
      </c>
      <c r="O38" s="236">
        <f t="shared" si="50"/>
        <v>2799.2854721559388</v>
      </c>
    </row>
    <row r="39" spans="2:15" x14ac:dyDescent="0.25">
      <c r="B39" s="237" t="s">
        <v>164</v>
      </c>
      <c r="C39" s="232"/>
      <c r="D39" s="238">
        <f>'Forecast Revenue - Costs'!D$15</f>
        <v>400</v>
      </c>
      <c r="E39" s="238">
        <f>'Forecast Revenue - Costs'!E$15</f>
        <v>400</v>
      </c>
      <c r="F39" s="238">
        <f>'Forecast Revenue - Costs'!F$15</f>
        <v>415</v>
      </c>
      <c r="G39" s="238">
        <f>'Forecast Revenue - Costs'!G$15</f>
        <v>440</v>
      </c>
      <c r="H39" s="238">
        <f>'Forecast Revenue - Costs'!H$15</f>
        <v>450</v>
      </c>
      <c r="J39" s="232"/>
      <c r="K39" s="238">
        <v>50</v>
      </c>
      <c r="L39" s="238">
        <v>50</v>
      </c>
      <c r="M39" s="238">
        <v>50</v>
      </c>
      <c r="N39" s="238">
        <v>50</v>
      </c>
      <c r="O39" s="238">
        <v>50</v>
      </c>
    </row>
    <row r="40" spans="2:15" x14ac:dyDescent="0.25">
      <c r="B40" s="225" t="s">
        <v>165</v>
      </c>
      <c r="C40" s="223"/>
      <c r="D40" s="224">
        <f>D38*D39</f>
        <v>693913.59782367374</v>
      </c>
      <c r="E40" s="224">
        <f t="shared" ref="E40:H40" si="51">E38*E39</f>
        <v>693913.59782367374</v>
      </c>
      <c r="F40" s="224">
        <f t="shared" si="51"/>
        <v>726608.35962040408</v>
      </c>
      <c r="G40" s="224">
        <f t="shared" si="51"/>
        <v>785421.66688657529</v>
      </c>
      <c r="H40" s="224">
        <f t="shared" si="51"/>
        <v>826251.62621176918</v>
      </c>
      <c r="J40" s="223"/>
      <c r="K40" s="224">
        <f>K39*K38</f>
        <v>131775.7854839169</v>
      </c>
      <c r="L40" s="224">
        <f t="shared" ref="L40:O40" si="52">L39*L38</f>
        <v>131775.7854839169</v>
      </c>
      <c r="M40" s="224">
        <f t="shared" si="52"/>
        <v>133075.16405715325</v>
      </c>
      <c r="N40" s="224">
        <f t="shared" si="52"/>
        <v>135837.69629650054</v>
      </c>
      <c r="O40" s="224">
        <f t="shared" si="52"/>
        <v>139964.27360779693</v>
      </c>
    </row>
    <row r="42" spans="2:15" x14ac:dyDescent="0.25">
      <c r="B42" s="229" t="s">
        <v>169</v>
      </c>
      <c r="C42" s="212"/>
      <c r="D42" s="299" t="s">
        <v>162</v>
      </c>
      <c r="E42" s="300"/>
      <c r="F42" s="300"/>
      <c r="G42" s="300"/>
      <c r="H42" s="300"/>
      <c r="J42" s="212"/>
      <c r="K42" s="299" t="s">
        <v>162</v>
      </c>
      <c r="L42" s="300"/>
      <c r="M42" s="300"/>
      <c r="N42" s="300"/>
      <c r="O42" s="300"/>
    </row>
    <row r="43" spans="2:15" x14ac:dyDescent="0.25">
      <c r="B43" s="230" t="s">
        <v>133</v>
      </c>
      <c r="C43" s="231">
        <f>'Proposed price build-up'!AP16</f>
        <v>845.22796699761</v>
      </c>
      <c r="D43" s="232">
        <f>C43*D$1</f>
        <v>845.22796699761</v>
      </c>
      <c r="E43" s="232">
        <f t="shared" ref="E43:H43" si="53">D43*E$1</f>
        <v>845.22796699761</v>
      </c>
      <c r="F43" s="232">
        <f t="shared" si="53"/>
        <v>854.52547463458359</v>
      </c>
      <c r="G43" s="232">
        <f t="shared" si="53"/>
        <v>874.29235791383076</v>
      </c>
      <c r="H43" s="232">
        <f t="shared" si="53"/>
        <v>903.81946021995907</v>
      </c>
      <c r="J43" s="231">
        <f>'Proposed price build-up'!AP29</f>
        <v>1366.0493999056719</v>
      </c>
      <c r="K43" s="232">
        <f>J43*K$1</f>
        <v>1366.0493999056719</v>
      </c>
      <c r="L43" s="232">
        <f t="shared" ref="L43:O43" si="54">K43*L$1</f>
        <v>1366.0493999056719</v>
      </c>
      <c r="M43" s="232">
        <f t="shared" si="54"/>
        <v>1381.0759433046342</v>
      </c>
      <c r="N43" s="232">
        <f t="shared" si="54"/>
        <v>1413.0229920251568</v>
      </c>
      <c r="O43" s="232">
        <f t="shared" si="54"/>
        <v>1460.7444138914</v>
      </c>
    </row>
    <row r="44" spans="2:15" x14ac:dyDescent="0.25">
      <c r="B44" s="230" t="s">
        <v>134</v>
      </c>
      <c r="C44" s="231">
        <f>'Proposed price build-up'!AQ16</f>
        <v>157.85949030677054</v>
      </c>
      <c r="D44" s="232">
        <f>C44</f>
        <v>157.85949030677054</v>
      </c>
      <c r="E44" s="232">
        <f t="shared" ref="E44:H44" si="55">D44</f>
        <v>157.85949030677054</v>
      </c>
      <c r="F44" s="232">
        <f t="shared" si="55"/>
        <v>157.85949030677054</v>
      </c>
      <c r="G44" s="232">
        <f t="shared" si="55"/>
        <v>157.85949030677054</v>
      </c>
      <c r="H44" s="232">
        <f t="shared" si="55"/>
        <v>157.85949030677054</v>
      </c>
      <c r="J44" s="231">
        <f>'Proposed price build-up'!AQ29</f>
        <v>157.85949030677054</v>
      </c>
      <c r="K44" s="232">
        <f>J44</f>
        <v>157.85949030677054</v>
      </c>
      <c r="L44" s="232">
        <f t="shared" ref="L44:O45" si="56">K44</f>
        <v>157.85949030677054</v>
      </c>
      <c r="M44" s="232">
        <f t="shared" si="56"/>
        <v>157.85949030677054</v>
      </c>
      <c r="N44" s="232">
        <f t="shared" si="56"/>
        <v>157.85949030677054</v>
      </c>
      <c r="O44" s="232">
        <f t="shared" si="56"/>
        <v>157.85949030677054</v>
      </c>
    </row>
    <row r="45" spans="2:15" x14ac:dyDescent="0.25">
      <c r="B45" s="230" t="s">
        <v>135</v>
      </c>
      <c r="C45" s="231">
        <f>'Proposed price build-up'!AR16</f>
        <v>0</v>
      </c>
      <c r="D45" s="232">
        <f>C45</f>
        <v>0</v>
      </c>
      <c r="E45" s="232">
        <f t="shared" ref="E45:H45" si="57">D45</f>
        <v>0</v>
      </c>
      <c r="F45" s="232">
        <f t="shared" si="57"/>
        <v>0</v>
      </c>
      <c r="G45" s="232">
        <f t="shared" si="57"/>
        <v>0</v>
      </c>
      <c r="H45" s="232">
        <f t="shared" si="57"/>
        <v>0</v>
      </c>
      <c r="J45" s="231">
        <f>'Proposed price build-up'!AR29</f>
        <v>0</v>
      </c>
      <c r="K45" s="232">
        <f>J45</f>
        <v>0</v>
      </c>
      <c r="L45" s="232">
        <f t="shared" si="56"/>
        <v>0</v>
      </c>
      <c r="M45" s="232">
        <f t="shared" si="56"/>
        <v>0</v>
      </c>
      <c r="N45" s="232">
        <f t="shared" si="56"/>
        <v>0</v>
      </c>
      <c r="O45" s="232">
        <f t="shared" si="56"/>
        <v>0</v>
      </c>
    </row>
    <row r="46" spans="2:15" x14ac:dyDescent="0.25">
      <c r="B46" s="233" t="s">
        <v>159</v>
      </c>
      <c r="C46" s="308">
        <f>'Proposed price build-up'!AU16</f>
        <v>1003.0874573043806</v>
      </c>
      <c r="D46" s="223">
        <f>SUM(D43:D45)</f>
        <v>1003.0874573043806</v>
      </c>
      <c r="E46" s="223">
        <f t="shared" ref="E46:H46" si="58">SUM(E43:E45)</f>
        <v>1003.0874573043806</v>
      </c>
      <c r="F46" s="223">
        <f t="shared" si="58"/>
        <v>1012.3849649413542</v>
      </c>
      <c r="G46" s="223">
        <f t="shared" si="58"/>
        <v>1032.1518482206013</v>
      </c>
      <c r="H46" s="223">
        <f t="shared" si="58"/>
        <v>1061.6789505267295</v>
      </c>
      <c r="I46" s="211"/>
      <c r="J46" s="308">
        <f>'Proposed price build-up'!AU29</f>
        <v>1523.9088902124424</v>
      </c>
      <c r="K46" s="223">
        <f>SUM(K43:K45)</f>
        <v>1523.9088902124424</v>
      </c>
      <c r="L46" s="223">
        <f t="shared" ref="L46:O46" si="59">SUM(L43:L45)</f>
        <v>1523.9088902124424</v>
      </c>
      <c r="M46" s="223">
        <f t="shared" si="59"/>
        <v>1538.9354336114047</v>
      </c>
      <c r="N46" s="223">
        <f t="shared" si="59"/>
        <v>1570.8824823319273</v>
      </c>
      <c r="O46" s="223">
        <f t="shared" si="59"/>
        <v>1618.6039041981705</v>
      </c>
    </row>
    <row r="47" spans="2:15" x14ac:dyDescent="0.25">
      <c r="B47" s="230" t="s">
        <v>139</v>
      </c>
      <c r="C47" s="231">
        <f>'Proposed price build-up'!AV16</f>
        <v>467.36514003679292</v>
      </c>
      <c r="D47" s="232">
        <f>D46*D$3</f>
        <v>467.36514003679287</v>
      </c>
      <c r="E47" s="232">
        <f t="shared" ref="E47:H47" si="60">E46*E$3</f>
        <v>467.36514003679287</v>
      </c>
      <c r="F47" s="232">
        <f t="shared" si="60"/>
        <v>471.69709626563917</v>
      </c>
      <c r="G47" s="232">
        <f t="shared" si="60"/>
        <v>480.90701321218614</v>
      </c>
      <c r="H47" s="232">
        <f t="shared" si="60"/>
        <v>494.66447593758915</v>
      </c>
      <c r="J47" s="231">
        <f>'Proposed price build-up'!AV29</f>
        <v>710.02970547694986</v>
      </c>
      <c r="K47" s="232">
        <f>K46*K$3</f>
        <v>710.02970547694986</v>
      </c>
      <c r="L47" s="232">
        <f t="shared" ref="L47:O47" si="61">L46*L$3</f>
        <v>710.02970547694986</v>
      </c>
      <c r="M47" s="232">
        <f t="shared" si="61"/>
        <v>717.0309719256378</v>
      </c>
      <c r="N47" s="232">
        <f t="shared" si="61"/>
        <v>731.91595208395177</v>
      </c>
      <c r="O47" s="232">
        <f t="shared" si="61"/>
        <v>754.15063247085232</v>
      </c>
    </row>
    <row r="48" spans="2:15" x14ac:dyDescent="0.25">
      <c r="B48" s="230" t="s">
        <v>140</v>
      </c>
      <c r="C48" s="231">
        <f>'Proposed price build-up'!AW16</f>
        <v>160.87274406596975</v>
      </c>
      <c r="D48" s="232">
        <f>D46*D$4</f>
        <v>160.87274406596975</v>
      </c>
      <c r="E48" s="232">
        <f t="shared" ref="E48:H48" si="62">E46*E$4</f>
        <v>160.87274406596975</v>
      </c>
      <c r="F48" s="232">
        <f t="shared" si="62"/>
        <v>162.36385588841614</v>
      </c>
      <c r="G48" s="232">
        <f t="shared" si="62"/>
        <v>165.53402089407754</v>
      </c>
      <c r="H48" s="232">
        <f t="shared" si="62"/>
        <v>170.2695062575059</v>
      </c>
      <c r="J48" s="231">
        <f>'Proposed price build-up'!AW29</f>
        <v>244.40082775415601</v>
      </c>
      <c r="K48" s="232">
        <f>K46*K$4</f>
        <v>244.40082775415601</v>
      </c>
      <c r="L48" s="232">
        <f t="shared" ref="L48:O48" si="63">L46*L$4</f>
        <v>244.40082775415601</v>
      </c>
      <c r="M48" s="232">
        <f t="shared" si="63"/>
        <v>246.81074849717245</v>
      </c>
      <c r="N48" s="232">
        <f t="shared" si="63"/>
        <v>251.9343390226596</v>
      </c>
      <c r="O48" s="232">
        <f t="shared" si="63"/>
        <v>259.58778542002864</v>
      </c>
    </row>
    <row r="49" spans="2:15" x14ac:dyDescent="0.25">
      <c r="B49" s="230" t="s">
        <v>141</v>
      </c>
      <c r="C49" s="231">
        <f>'Proposed price build-up'!AX16</f>
        <v>103.45865315204105</v>
      </c>
      <c r="D49" s="232">
        <f>SUM(D46:D48)*D$5</f>
        <v>103.45865315204104</v>
      </c>
      <c r="E49" s="232">
        <f t="shared" ref="E49:H49" si="64">SUM(E46:E48)*E$5</f>
        <v>103.45865315204104</v>
      </c>
      <c r="F49" s="232">
        <f t="shared" si="64"/>
        <v>104.41760006219087</v>
      </c>
      <c r="G49" s="232">
        <f t="shared" si="64"/>
        <v>106.45636059716979</v>
      </c>
      <c r="H49" s="232">
        <f t="shared" si="64"/>
        <v>109.50179219321812</v>
      </c>
      <c r="J49" s="231">
        <f>'Proposed price build-up'!AX29</f>
        <v>157.17628623478987</v>
      </c>
      <c r="K49" s="232">
        <f>SUM(K46:K48)*K$5</f>
        <v>157.17628623478984</v>
      </c>
      <c r="L49" s="232">
        <f t="shared" ref="L49:O49" si="65">SUM(L46:L48)*L$5</f>
        <v>157.17628623478984</v>
      </c>
      <c r="M49" s="232">
        <f t="shared" si="65"/>
        <v>158.72612710884994</v>
      </c>
      <c r="N49" s="232">
        <f t="shared" si="65"/>
        <v>162.02115249147212</v>
      </c>
      <c r="O49" s="232">
        <f t="shared" si="65"/>
        <v>166.94315006688765</v>
      </c>
    </row>
    <row r="50" spans="2:15" x14ac:dyDescent="0.25">
      <c r="B50" s="234" t="s">
        <v>163</v>
      </c>
      <c r="C50" s="235">
        <f>'Proposed price build-up'!AY16</f>
        <v>1734.7839945591841</v>
      </c>
      <c r="D50" s="236">
        <f>SUM(D46:D49)</f>
        <v>1734.7839945591843</v>
      </c>
      <c r="E50" s="236">
        <f t="shared" ref="E50:H50" si="66">SUM(E46:E49)</f>
        <v>1734.7839945591843</v>
      </c>
      <c r="F50" s="236">
        <f t="shared" si="66"/>
        <v>1750.8635171576002</v>
      </c>
      <c r="G50" s="236">
        <f t="shared" si="66"/>
        <v>1785.0492429240348</v>
      </c>
      <c r="H50" s="236">
        <f t="shared" si="66"/>
        <v>1836.1147249150426</v>
      </c>
      <c r="J50" s="235">
        <f>'Proposed price build-up'!AY29</f>
        <v>2635.5157096783382</v>
      </c>
      <c r="K50" s="236">
        <f>SUM(K46:K49)</f>
        <v>2635.5157096783382</v>
      </c>
      <c r="L50" s="236">
        <f t="shared" ref="L50:O50" si="67">SUM(L46:L49)</f>
        <v>2635.5157096783382</v>
      </c>
      <c r="M50" s="236">
        <f t="shared" si="67"/>
        <v>2661.5032811430651</v>
      </c>
      <c r="N50" s="236">
        <f t="shared" si="67"/>
        <v>2716.7539259300106</v>
      </c>
      <c r="O50" s="236">
        <f t="shared" si="67"/>
        <v>2799.2854721559388</v>
      </c>
    </row>
    <row r="51" spans="2:15" x14ac:dyDescent="0.25">
      <c r="B51" s="237" t="s">
        <v>164</v>
      </c>
      <c r="C51" s="232"/>
      <c r="D51" s="238">
        <f>'Forecast Revenue - Costs'!D$16</f>
        <v>25</v>
      </c>
      <c r="E51" s="238">
        <f>'Forecast Revenue - Costs'!E$16</f>
        <v>25</v>
      </c>
      <c r="F51" s="238">
        <f>'Forecast Revenue - Costs'!F$16</f>
        <v>30</v>
      </c>
      <c r="G51" s="238">
        <f>'Forecast Revenue - Costs'!G$16</f>
        <v>35</v>
      </c>
      <c r="H51" s="238">
        <f>'Forecast Revenue - Costs'!H$16</f>
        <v>40</v>
      </c>
      <c r="J51" s="232"/>
      <c r="K51" s="238">
        <v>10</v>
      </c>
      <c r="L51" s="238">
        <v>10</v>
      </c>
      <c r="M51" s="238">
        <v>10</v>
      </c>
      <c r="N51" s="238">
        <v>10</v>
      </c>
      <c r="O51" s="238">
        <v>10</v>
      </c>
    </row>
    <row r="52" spans="2:15" x14ac:dyDescent="0.25">
      <c r="B52" s="225" t="s">
        <v>165</v>
      </c>
      <c r="C52" s="223"/>
      <c r="D52" s="224">
        <f>D50*D51</f>
        <v>43369.599863979609</v>
      </c>
      <c r="E52" s="224">
        <f t="shared" ref="E52:H52" si="68">E50*E51</f>
        <v>43369.599863979609</v>
      </c>
      <c r="F52" s="224">
        <f t="shared" si="68"/>
        <v>52525.905514728009</v>
      </c>
      <c r="G52" s="224">
        <f t="shared" si="68"/>
        <v>62476.723502341221</v>
      </c>
      <c r="H52" s="224">
        <f t="shared" si="68"/>
        <v>73444.588996601698</v>
      </c>
      <c r="J52" s="223"/>
      <c r="K52" s="224">
        <f>K51*K50</f>
        <v>26355.157096783383</v>
      </c>
      <c r="L52" s="224">
        <f t="shared" ref="L52:O52" si="69">L51*L50</f>
        <v>26355.157096783383</v>
      </c>
      <c r="M52" s="224">
        <f t="shared" si="69"/>
        <v>26615.03281143065</v>
      </c>
      <c r="N52" s="224">
        <f t="shared" si="69"/>
        <v>27167.539259300105</v>
      </c>
      <c r="O52" s="224">
        <f t="shared" si="69"/>
        <v>27992.854721559386</v>
      </c>
    </row>
    <row r="54" spans="2:15" x14ac:dyDescent="0.25">
      <c r="B54" s="229" t="s">
        <v>170</v>
      </c>
      <c r="C54" s="212"/>
      <c r="D54" s="299" t="s">
        <v>162</v>
      </c>
      <c r="E54" s="300"/>
      <c r="F54" s="300"/>
      <c r="G54" s="300"/>
      <c r="H54" s="300"/>
      <c r="J54" s="212"/>
      <c r="K54" s="299" t="s">
        <v>162</v>
      </c>
      <c r="L54" s="300"/>
      <c r="M54" s="300"/>
      <c r="N54" s="300"/>
      <c r="O54" s="300"/>
    </row>
    <row r="55" spans="2:15" x14ac:dyDescent="0.25">
      <c r="B55" s="230" t="s">
        <v>133</v>
      </c>
      <c r="C55" s="231">
        <f>'Proposed price build-up'!BG16</f>
        <v>845.22796699761</v>
      </c>
      <c r="D55" s="232">
        <f>C55*D$1</f>
        <v>845.22796699761</v>
      </c>
      <c r="E55" s="232">
        <f t="shared" ref="E55:H55" si="70">D55*E$1</f>
        <v>845.22796699761</v>
      </c>
      <c r="F55" s="232">
        <f t="shared" si="70"/>
        <v>854.52547463458359</v>
      </c>
      <c r="G55" s="232">
        <f t="shared" si="70"/>
        <v>874.29235791383076</v>
      </c>
      <c r="H55" s="232">
        <f t="shared" si="70"/>
        <v>903.81946021995907</v>
      </c>
      <c r="J55" s="231">
        <f>'Proposed price build-up'!BG29</f>
        <v>1366.0493999056719</v>
      </c>
      <c r="K55" s="232">
        <f>J55*K$1</f>
        <v>1366.0493999056719</v>
      </c>
      <c r="L55" s="232">
        <f t="shared" ref="L55:O55" si="71">K55*L$1</f>
        <v>1366.0493999056719</v>
      </c>
      <c r="M55" s="232">
        <f t="shared" si="71"/>
        <v>1381.0759433046342</v>
      </c>
      <c r="N55" s="232">
        <f t="shared" si="71"/>
        <v>1413.0229920251568</v>
      </c>
      <c r="O55" s="232">
        <f t="shared" si="71"/>
        <v>1460.7444138914</v>
      </c>
    </row>
    <row r="56" spans="2:15" x14ac:dyDescent="0.25">
      <c r="B56" s="230" t="s">
        <v>134</v>
      </c>
      <c r="C56" s="231">
        <f>'Proposed price build-up'!BH16</f>
        <v>157.85949030677054</v>
      </c>
      <c r="D56" s="232">
        <f>C56</f>
        <v>157.85949030677054</v>
      </c>
      <c r="E56" s="232">
        <f t="shared" ref="E56:H56" si="72">D56</f>
        <v>157.85949030677054</v>
      </c>
      <c r="F56" s="232">
        <f t="shared" si="72"/>
        <v>157.85949030677054</v>
      </c>
      <c r="G56" s="232">
        <f t="shared" si="72"/>
        <v>157.85949030677054</v>
      </c>
      <c r="H56" s="232">
        <f t="shared" si="72"/>
        <v>157.85949030677054</v>
      </c>
      <c r="J56" s="231">
        <f>'Proposed price build-up'!BH29</f>
        <v>157.85949030677054</v>
      </c>
      <c r="K56" s="232">
        <f>J56</f>
        <v>157.85949030677054</v>
      </c>
      <c r="L56" s="232">
        <f t="shared" ref="L56:O57" si="73">K56</f>
        <v>157.85949030677054</v>
      </c>
      <c r="M56" s="232">
        <f t="shared" si="73"/>
        <v>157.85949030677054</v>
      </c>
      <c r="N56" s="232">
        <f t="shared" si="73"/>
        <v>157.85949030677054</v>
      </c>
      <c r="O56" s="232">
        <f t="shared" si="73"/>
        <v>157.85949030677054</v>
      </c>
    </row>
    <row r="57" spans="2:15" x14ac:dyDescent="0.25">
      <c r="B57" s="230" t="s">
        <v>135</v>
      </c>
      <c r="C57" s="231">
        <f>'Proposed price build-up'!BI16</f>
        <v>0</v>
      </c>
      <c r="D57" s="232">
        <f>C57</f>
        <v>0</v>
      </c>
      <c r="E57" s="232">
        <f t="shared" ref="E57:H57" si="74">D57</f>
        <v>0</v>
      </c>
      <c r="F57" s="232">
        <f t="shared" si="74"/>
        <v>0</v>
      </c>
      <c r="G57" s="232">
        <f t="shared" si="74"/>
        <v>0</v>
      </c>
      <c r="H57" s="232">
        <f t="shared" si="74"/>
        <v>0</v>
      </c>
      <c r="J57" s="231">
        <f>'Proposed price build-up'!BI29</f>
        <v>0</v>
      </c>
      <c r="K57" s="232">
        <f>J57</f>
        <v>0</v>
      </c>
      <c r="L57" s="232">
        <f t="shared" si="73"/>
        <v>0</v>
      </c>
      <c r="M57" s="232">
        <f t="shared" si="73"/>
        <v>0</v>
      </c>
      <c r="N57" s="232">
        <f t="shared" si="73"/>
        <v>0</v>
      </c>
      <c r="O57" s="232">
        <f t="shared" si="73"/>
        <v>0</v>
      </c>
    </row>
    <row r="58" spans="2:15" x14ac:dyDescent="0.25">
      <c r="B58" s="233" t="s">
        <v>159</v>
      </c>
      <c r="C58" s="308">
        <f>'Proposed price build-up'!BL16</f>
        <v>1003.0874573043806</v>
      </c>
      <c r="D58" s="223">
        <f>SUM(D55:D57)</f>
        <v>1003.0874573043806</v>
      </c>
      <c r="E58" s="223">
        <f t="shared" ref="E58:H58" si="75">SUM(E55:E57)</f>
        <v>1003.0874573043806</v>
      </c>
      <c r="F58" s="223">
        <f t="shared" si="75"/>
        <v>1012.3849649413542</v>
      </c>
      <c r="G58" s="223">
        <f t="shared" si="75"/>
        <v>1032.1518482206013</v>
      </c>
      <c r="H58" s="223">
        <f t="shared" si="75"/>
        <v>1061.6789505267295</v>
      </c>
      <c r="I58" s="211"/>
      <c r="J58" s="308">
        <f>'Proposed price build-up'!BL29</f>
        <v>1523.9088902124424</v>
      </c>
      <c r="K58" s="223">
        <f>SUM(K55:K57)</f>
        <v>1523.9088902124424</v>
      </c>
      <c r="L58" s="223">
        <f t="shared" ref="L58:O58" si="76">SUM(L55:L57)</f>
        <v>1523.9088902124424</v>
      </c>
      <c r="M58" s="223">
        <f t="shared" si="76"/>
        <v>1538.9354336114047</v>
      </c>
      <c r="N58" s="223">
        <f t="shared" si="76"/>
        <v>1570.8824823319273</v>
      </c>
      <c r="O58" s="223">
        <f t="shared" si="76"/>
        <v>1618.6039041981705</v>
      </c>
    </row>
    <row r="59" spans="2:15" x14ac:dyDescent="0.25">
      <c r="B59" s="230" t="s">
        <v>139</v>
      </c>
      <c r="C59" s="231">
        <f>'Proposed price build-up'!BM16</f>
        <v>467.36514003679292</v>
      </c>
      <c r="D59" s="232">
        <f>D58*D$3</f>
        <v>467.36514003679287</v>
      </c>
      <c r="E59" s="232">
        <f t="shared" ref="E59:H59" si="77">E58*E$3</f>
        <v>467.36514003679287</v>
      </c>
      <c r="F59" s="232">
        <f t="shared" si="77"/>
        <v>471.69709626563917</v>
      </c>
      <c r="G59" s="232">
        <f t="shared" si="77"/>
        <v>480.90701321218614</v>
      </c>
      <c r="H59" s="232">
        <f t="shared" si="77"/>
        <v>494.66447593758915</v>
      </c>
      <c r="J59" s="231">
        <f>'Proposed price build-up'!BM29</f>
        <v>710.02970547694986</v>
      </c>
      <c r="K59" s="232">
        <f>K58*K$3</f>
        <v>710.02970547694986</v>
      </c>
      <c r="L59" s="232">
        <f t="shared" ref="L59:O59" si="78">L58*L$3</f>
        <v>710.02970547694986</v>
      </c>
      <c r="M59" s="232">
        <f t="shared" si="78"/>
        <v>717.0309719256378</v>
      </c>
      <c r="N59" s="232">
        <f t="shared" si="78"/>
        <v>731.91595208395177</v>
      </c>
      <c r="O59" s="232">
        <f t="shared" si="78"/>
        <v>754.15063247085232</v>
      </c>
    </row>
    <row r="60" spans="2:15" x14ac:dyDescent="0.25">
      <c r="B60" s="230" t="s">
        <v>140</v>
      </c>
      <c r="C60" s="231">
        <f>'Proposed price build-up'!BN16</f>
        <v>160.87274406596975</v>
      </c>
      <c r="D60" s="232">
        <f>D58*D$4</f>
        <v>160.87274406596975</v>
      </c>
      <c r="E60" s="232">
        <f t="shared" ref="E60:H60" si="79">E58*E$4</f>
        <v>160.87274406596975</v>
      </c>
      <c r="F60" s="232">
        <f t="shared" si="79"/>
        <v>162.36385588841614</v>
      </c>
      <c r="G60" s="232">
        <f t="shared" si="79"/>
        <v>165.53402089407754</v>
      </c>
      <c r="H60" s="232">
        <f t="shared" si="79"/>
        <v>170.2695062575059</v>
      </c>
      <c r="J60" s="231">
        <f>'Proposed price build-up'!BN29</f>
        <v>244.40082775415601</v>
      </c>
      <c r="K60" s="232">
        <f>K58*K$4</f>
        <v>244.40082775415601</v>
      </c>
      <c r="L60" s="232">
        <f t="shared" ref="L60:O60" si="80">L58*L$4</f>
        <v>244.40082775415601</v>
      </c>
      <c r="M60" s="232">
        <f t="shared" si="80"/>
        <v>246.81074849717245</v>
      </c>
      <c r="N60" s="232">
        <f t="shared" si="80"/>
        <v>251.9343390226596</v>
      </c>
      <c r="O60" s="232">
        <f t="shared" si="80"/>
        <v>259.58778542002864</v>
      </c>
    </row>
    <row r="61" spans="2:15" x14ac:dyDescent="0.25">
      <c r="B61" s="230" t="s">
        <v>141</v>
      </c>
      <c r="C61" s="231">
        <f>'Proposed price build-up'!BO16</f>
        <v>103.45865315204105</v>
      </c>
      <c r="D61" s="232">
        <f>SUM(D58:D60)*D$5</f>
        <v>103.45865315204104</v>
      </c>
      <c r="E61" s="232">
        <f>SUM(E58:E60)*E$5</f>
        <v>103.45865315204104</v>
      </c>
      <c r="F61" s="232">
        <f t="shared" ref="F61:H61" si="81">SUM(F58:F60)*F$5</f>
        <v>104.41760006219087</v>
      </c>
      <c r="G61" s="232">
        <f t="shared" si="81"/>
        <v>106.45636059716979</v>
      </c>
      <c r="H61" s="232">
        <f t="shared" si="81"/>
        <v>109.50179219321812</v>
      </c>
      <c r="J61" s="231">
        <f>'Proposed price build-up'!BO29</f>
        <v>157.17628623478987</v>
      </c>
      <c r="K61" s="232">
        <f>SUM(K58:K60)*K$5</f>
        <v>157.17628623478984</v>
      </c>
      <c r="L61" s="232">
        <f t="shared" ref="L61:O61" si="82">SUM(L58:L60)*L$5</f>
        <v>157.17628623478984</v>
      </c>
      <c r="M61" s="232">
        <f t="shared" si="82"/>
        <v>158.72612710884994</v>
      </c>
      <c r="N61" s="232">
        <f t="shared" si="82"/>
        <v>162.02115249147212</v>
      </c>
      <c r="O61" s="232">
        <f t="shared" si="82"/>
        <v>166.94315006688765</v>
      </c>
    </row>
    <row r="62" spans="2:15" x14ac:dyDescent="0.25">
      <c r="B62" s="234" t="s">
        <v>163</v>
      </c>
      <c r="C62" s="235">
        <f>'Proposed price build-up'!BP16</f>
        <v>1734.7839945591841</v>
      </c>
      <c r="D62" s="236">
        <f>SUM(D58:D61)</f>
        <v>1734.7839945591843</v>
      </c>
      <c r="E62" s="236">
        <f t="shared" ref="E62:H62" si="83">SUM(E58:E61)</f>
        <v>1734.7839945591843</v>
      </c>
      <c r="F62" s="236">
        <f t="shared" si="83"/>
        <v>1750.8635171576002</v>
      </c>
      <c r="G62" s="236">
        <f t="shared" si="83"/>
        <v>1785.0492429240348</v>
      </c>
      <c r="H62" s="236">
        <f t="shared" si="83"/>
        <v>1836.1147249150426</v>
      </c>
      <c r="J62" s="235">
        <f>'Proposed price build-up'!BP29</f>
        <v>2635.5157096783382</v>
      </c>
      <c r="K62" s="236">
        <f>SUM(K58:K61)</f>
        <v>2635.5157096783382</v>
      </c>
      <c r="L62" s="236">
        <f t="shared" ref="L62:O62" si="84">SUM(L58:L61)</f>
        <v>2635.5157096783382</v>
      </c>
      <c r="M62" s="236">
        <f t="shared" si="84"/>
        <v>2661.5032811430651</v>
      </c>
      <c r="N62" s="236">
        <f t="shared" si="84"/>
        <v>2716.7539259300106</v>
      </c>
      <c r="O62" s="236">
        <f t="shared" si="84"/>
        <v>2799.2854721559388</v>
      </c>
    </row>
    <row r="63" spans="2:15" x14ac:dyDescent="0.25">
      <c r="B63" s="237" t="s">
        <v>164</v>
      </c>
      <c r="C63" s="232"/>
      <c r="D63" s="238">
        <f>'Forecast Revenue - Costs'!D$17</f>
        <v>200</v>
      </c>
      <c r="E63" s="238">
        <f>'Forecast Revenue - Costs'!E$17</f>
        <v>200</v>
      </c>
      <c r="F63" s="238">
        <f>'Forecast Revenue - Costs'!F$17</f>
        <v>200</v>
      </c>
      <c r="G63" s="238">
        <f>'Forecast Revenue - Costs'!G$17</f>
        <v>220</v>
      </c>
      <c r="H63" s="238">
        <f>'Forecast Revenue - Costs'!H$17</f>
        <v>250</v>
      </c>
      <c r="J63" s="232"/>
      <c r="K63" s="238">
        <v>50</v>
      </c>
      <c r="L63" s="238">
        <v>50</v>
      </c>
      <c r="M63" s="238">
        <v>50</v>
      </c>
      <c r="N63" s="238">
        <v>50</v>
      </c>
      <c r="O63" s="238">
        <v>50</v>
      </c>
    </row>
    <row r="64" spans="2:15" x14ac:dyDescent="0.25">
      <c r="B64" s="225" t="s">
        <v>165</v>
      </c>
      <c r="C64" s="223"/>
      <c r="D64" s="224">
        <f>D62*D63</f>
        <v>346956.79891183687</v>
      </c>
      <c r="E64" s="224">
        <f t="shared" ref="E64:H64" si="85">E62*E63</f>
        <v>346956.79891183687</v>
      </c>
      <c r="F64" s="224">
        <f t="shared" si="85"/>
        <v>350172.70343152003</v>
      </c>
      <c r="G64" s="224">
        <f t="shared" si="85"/>
        <v>392710.83344328764</v>
      </c>
      <c r="H64" s="224">
        <f t="shared" si="85"/>
        <v>459028.68122876069</v>
      </c>
      <c r="J64" s="223"/>
      <c r="K64" s="224">
        <f>K63*K62</f>
        <v>131775.7854839169</v>
      </c>
      <c r="L64" s="224">
        <f t="shared" ref="L64:O64" si="86">L63*L62</f>
        <v>131775.7854839169</v>
      </c>
      <c r="M64" s="224">
        <f t="shared" si="86"/>
        <v>133075.16405715325</v>
      </c>
      <c r="N64" s="224">
        <f t="shared" si="86"/>
        <v>135837.69629650054</v>
      </c>
      <c r="O64" s="224">
        <f t="shared" si="86"/>
        <v>139964.27360779693</v>
      </c>
    </row>
    <row r="66" spans="2:15" x14ac:dyDescent="0.25">
      <c r="B66" s="229" t="s">
        <v>171</v>
      </c>
      <c r="C66" s="212"/>
      <c r="D66" s="299" t="s">
        <v>162</v>
      </c>
      <c r="E66" s="300"/>
      <c r="F66" s="300"/>
      <c r="G66" s="300"/>
      <c r="H66" s="300"/>
      <c r="J66" s="212"/>
      <c r="K66" s="299" t="s">
        <v>162</v>
      </c>
      <c r="L66" s="300"/>
      <c r="M66" s="300"/>
      <c r="N66" s="300"/>
      <c r="O66" s="300"/>
    </row>
    <row r="67" spans="2:15" x14ac:dyDescent="0.25">
      <c r="B67" s="230" t="s">
        <v>133</v>
      </c>
      <c r="C67" s="231">
        <f>'Proposed price build-up'!BX16</f>
        <v>845.22796699761</v>
      </c>
      <c r="D67" s="232">
        <f>C67*D$1</f>
        <v>845.22796699761</v>
      </c>
      <c r="E67" s="232">
        <f t="shared" ref="E67:H67" si="87">D67*E$1</f>
        <v>845.22796699761</v>
      </c>
      <c r="F67" s="232">
        <f t="shared" si="87"/>
        <v>854.52547463458359</v>
      </c>
      <c r="G67" s="232">
        <f t="shared" si="87"/>
        <v>874.29235791383076</v>
      </c>
      <c r="H67" s="232">
        <f t="shared" si="87"/>
        <v>903.81946021995907</v>
      </c>
      <c r="J67" s="231">
        <f>'Proposed price build-up'!BX29</f>
        <v>1366.0493999056719</v>
      </c>
      <c r="K67" s="232">
        <f>J67*K$1</f>
        <v>1366.0493999056719</v>
      </c>
      <c r="L67" s="232">
        <f t="shared" ref="L67:O67" si="88">K67*L$1</f>
        <v>1366.0493999056719</v>
      </c>
      <c r="M67" s="232">
        <f t="shared" si="88"/>
        <v>1381.0759433046342</v>
      </c>
      <c r="N67" s="232">
        <f t="shared" si="88"/>
        <v>1413.0229920251568</v>
      </c>
      <c r="O67" s="232">
        <f t="shared" si="88"/>
        <v>1460.7444138914</v>
      </c>
    </row>
    <row r="68" spans="2:15" x14ac:dyDescent="0.25">
      <c r="B68" s="230" t="s">
        <v>134</v>
      </c>
      <c r="C68" s="231">
        <f>'Proposed price build-up'!BY16</f>
        <v>157.85949030677054</v>
      </c>
      <c r="D68" s="232">
        <f>C68</f>
        <v>157.85949030677054</v>
      </c>
      <c r="E68" s="232">
        <f t="shared" ref="E68:H69" si="89">D68</f>
        <v>157.85949030677054</v>
      </c>
      <c r="F68" s="232">
        <f t="shared" si="89"/>
        <v>157.85949030677054</v>
      </c>
      <c r="G68" s="232">
        <f t="shared" si="89"/>
        <v>157.85949030677054</v>
      </c>
      <c r="H68" s="232">
        <f t="shared" si="89"/>
        <v>157.85949030677054</v>
      </c>
      <c r="J68" s="231">
        <f>'Proposed price build-up'!BY29</f>
        <v>157.85949030677054</v>
      </c>
      <c r="K68" s="232">
        <f>J68</f>
        <v>157.85949030677054</v>
      </c>
      <c r="L68" s="232">
        <f t="shared" ref="L68:O69" si="90">K68</f>
        <v>157.85949030677054</v>
      </c>
      <c r="M68" s="232">
        <f t="shared" si="90"/>
        <v>157.85949030677054</v>
      </c>
      <c r="N68" s="232">
        <f t="shared" si="90"/>
        <v>157.85949030677054</v>
      </c>
      <c r="O68" s="232">
        <f t="shared" si="90"/>
        <v>157.85949030677054</v>
      </c>
    </row>
    <row r="69" spans="2:15" x14ac:dyDescent="0.25">
      <c r="B69" s="230" t="s">
        <v>135</v>
      </c>
      <c r="C69" s="231">
        <f>'Proposed price build-up'!BZ16</f>
        <v>0</v>
      </c>
      <c r="D69" s="232">
        <f>C69</f>
        <v>0</v>
      </c>
      <c r="E69" s="232">
        <f t="shared" si="89"/>
        <v>0</v>
      </c>
      <c r="F69" s="232">
        <f t="shared" si="89"/>
        <v>0</v>
      </c>
      <c r="G69" s="232">
        <f t="shared" si="89"/>
        <v>0</v>
      </c>
      <c r="H69" s="232">
        <f t="shared" si="89"/>
        <v>0</v>
      </c>
      <c r="J69" s="231">
        <f>'Proposed price build-up'!BZ29</f>
        <v>0</v>
      </c>
      <c r="K69" s="232">
        <f>J69</f>
        <v>0</v>
      </c>
      <c r="L69" s="232">
        <f t="shared" si="90"/>
        <v>0</v>
      </c>
      <c r="M69" s="232">
        <f t="shared" si="90"/>
        <v>0</v>
      </c>
      <c r="N69" s="232">
        <f t="shared" si="90"/>
        <v>0</v>
      </c>
      <c r="O69" s="232">
        <f t="shared" si="90"/>
        <v>0</v>
      </c>
    </row>
    <row r="70" spans="2:15" x14ac:dyDescent="0.25">
      <c r="B70" s="233" t="s">
        <v>159</v>
      </c>
      <c r="C70" s="308">
        <f>'Proposed price build-up'!CC16</f>
        <v>1003.0874573043806</v>
      </c>
      <c r="D70" s="223">
        <f>SUM(D67:D69)</f>
        <v>1003.0874573043806</v>
      </c>
      <c r="E70" s="223">
        <f t="shared" ref="E70:H70" si="91">SUM(E67:E69)</f>
        <v>1003.0874573043806</v>
      </c>
      <c r="F70" s="223">
        <f t="shared" si="91"/>
        <v>1012.3849649413542</v>
      </c>
      <c r="G70" s="223">
        <f t="shared" si="91"/>
        <v>1032.1518482206013</v>
      </c>
      <c r="H70" s="223">
        <f t="shared" si="91"/>
        <v>1061.6789505267295</v>
      </c>
      <c r="I70" s="211"/>
      <c r="J70" s="308">
        <f>'Proposed price build-up'!CC29</f>
        <v>1523.9088902124424</v>
      </c>
      <c r="K70" s="223">
        <f>SUM(K67:K69)</f>
        <v>1523.9088902124424</v>
      </c>
      <c r="L70" s="223">
        <f t="shared" ref="L70:O70" si="92">SUM(L67:L69)</f>
        <v>1523.9088902124424</v>
      </c>
      <c r="M70" s="223">
        <f t="shared" si="92"/>
        <v>1538.9354336114047</v>
      </c>
      <c r="N70" s="223">
        <f t="shared" si="92"/>
        <v>1570.8824823319273</v>
      </c>
      <c r="O70" s="223">
        <f t="shared" si="92"/>
        <v>1618.6039041981705</v>
      </c>
    </row>
    <row r="71" spans="2:15" x14ac:dyDescent="0.25">
      <c r="B71" s="230" t="s">
        <v>139</v>
      </c>
      <c r="C71" s="231">
        <f>'Proposed price build-up'!CD16</f>
        <v>467.36514003679292</v>
      </c>
      <c r="D71" s="232">
        <f>D70*D$3</f>
        <v>467.36514003679287</v>
      </c>
      <c r="E71" s="232">
        <f t="shared" ref="E71:H71" si="93">E70*E$3</f>
        <v>467.36514003679287</v>
      </c>
      <c r="F71" s="232">
        <f t="shared" si="93"/>
        <v>471.69709626563917</v>
      </c>
      <c r="G71" s="232">
        <f t="shared" si="93"/>
        <v>480.90701321218614</v>
      </c>
      <c r="H71" s="232">
        <f t="shared" si="93"/>
        <v>494.66447593758915</v>
      </c>
      <c r="J71" s="231">
        <f>'Proposed price build-up'!CD29</f>
        <v>710.02970547694986</v>
      </c>
      <c r="K71" s="232">
        <f>K70*K$3</f>
        <v>710.02970547694986</v>
      </c>
      <c r="L71" s="232">
        <f t="shared" ref="L71:O71" si="94">L70*L$3</f>
        <v>710.02970547694986</v>
      </c>
      <c r="M71" s="232">
        <f t="shared" si="94"/>
        <v>717.0309719256378</v>
      </c>
      <c r="N71" s="232">
        <f t="shared" si="94"/>
        <v>731.91595208395177</v>
      </c>
      <c r="O71" s="232">
        <f t="shared" si="94"/>
        <v>754.15063247085232</v>
      </c>
    </row>
    <row r="72" spans="2:15" x14ac:dyDescent="0.25">
      <c r="B72" s="230" t="s">
        <v>140</v>
      </c>
      <c r="C72" s="231">
        <f>'Proposed price build-up'!CE16</f>
        <v>160.87274406596975</v>
      </c>
      <c r="D72" s="232">
        <f>D70*D$4</f>
        <v>160.87274406596975</v>
      </c>
      <c r="E72" s="232">
        <f t="shared" ref="E72:H72" si="95">E70*E$4</f>
        <v>160.87274406596975</v>
      </c>
      <c r="F72" s="232">
        <f t="shared" si="95"/>
        <v>162.36385588841614</v>
      </c>
      <c r="G72" s="232">
        <f t="shared" si="95"/>
        <v>165.53402089407754</v>
      </c>
      <c r="H72" s="232">
        <f t="shared" si="95"/>
        <v>170.2695062575059</v>
      </c>
      <c r="J72" s="231">
        <f>'Proposed price build-up'!CE29</f>
        <v>244.40082775415601</v>
      </c>
      <c r="K72" s="232">
        <f>K70*K$4</f>
        <v>244.40082775415601</v>
      </c>
      <c r="L72" s="232">
        <f t="shared" ref="L72:O72" si="96">L70*L$4</f>
        <v>244.40082775415601</v>
      </c>
      <c r="M72" s="232">
        <f t="shared" si="96"/>
        <v>246.81074849717245</v>
      </c>
      <c r="N72" s="232">
        <f t="shared" si="96"/>
        <v>251.9343390226596</v>
      </c>
      <c r="O72" s="232">
        <f t="shared" si="96"/>
        <v>259.58778542002864</v>
      </c>
    </row>
    <row r="73" spans="2:15" x14ac:dyDescent="0.25">
      <c r="B73" s="230" t="s">
        <v>141</v>
      </c>
      <c r="C73" s="231">
        <f>'Proposed price build-up'!CF16</f>
        <v>103.45865315204105</v>
      </c>
      <c r="D73" s="232">
        <f>SUM(D70:D72)*D$5</f>
        <v>103.45865315204104</v>
      </c>
      <c r="E73" s="232">
        <f t="shared" ref="E73:H73" si="97">SUM(E70:E72)*E$5</f>
        <v>103.45865315204104</v>
      </c>
      <c r="F73" s="232">
        <f t="shared" si="97"/>
        <v>104.41760006219087</v>
      </c>
      <c r="G73" s="232">
        <f t="shared" si="97"/>
        <v>106.45636059716979</v>
      </c>
      <c r="H73" s="232">
        <f t="shared" si="97"/>
        <v>109.50179219321812</v>
      </c>
      <c r="J73" s="231">
        <f>'Proposed price build-up'!CF29</f>
        <v>157.17628623478987</v>
      </c>
      <c r="K73" s="232">
        <f>SUM(K70:K72)*K$5</f>
        <v>157.17628623478984</v>
      </c>
      <c r="L73" s="232">
        <f t="shared" ref="L73:O73" si="98">SUM(L70:L72)*L$5</f>
        <v>157.17628623478984</v>
      </c>
      <c r="M73" s="232">
        <f t="shared" si="98"/>
        <v>158.72612710884994</v>
      </c>
      <c r="N73" s="232">
        <f t="shared" si="98"/>
        <v>162.02115249147212</v>
      </c>
      <c r="O73" s="232">
        <f t="shared" si="98"/>
        <v>166.94315006688765</v>
      </c>
    </row>
    <row r="74" spans="2:15" x14ac:dyDescent="0.25">
      <c r="B74" s="234" t="s">
        <v>163</v>
      </c>
      <c r="C74" s="235">
        <f>'Proposed price build-up'!CG16</f>
        <v>1734.7839945591841</v>
      </c>
      <c r="D74" s="236">
        <f>SUM(D70:D73)</f>
        <v>1734.7839945591843</v>
      </c>
      <c r="E74" s="236">
        <f t="shared" ref="E74:H74" si="99">SUM(E70:E73)</f>
        <v>1734.7839945591843</v>
      </c>
      <c r="F74" s="236">
        <f t="shared" si="99"/>
        <v>1750.8635171576002</v>
      </c>
      <c r="G74" s="236">
        <f t="shared" si="99"/>
        <v>1785.0492429240348</v>
      </c>
      <c r="H74" s="236">
        <f t="shared" si="99"/>
        <v>1836.1147249150426</v>
      </c>
      <c r="J74" s="235">
        <f>'Proposed price build-up'!CG29</f>
        <v>2635.5157096783382</v>
      </c>
      <c r="K74" s="236">
        <f>SUM(K70:K73)</f>
        <v>2635.5157096783382</v>
      </c>
      <c r="L74" s="236">
        <f t="shared" ref="L74:O74" si="100">SUM(L70:L73)</f>
        <v>2635.5157096783382</v>
      </c>
      <c r="M74" s="236">
        <f t="shared" si="100"/>
        <v>2661.5032811430651</v>
      </c>
      <c r="N74" s="236">
        <f t="shared" si="100"/>
        <v>2716.7539259300106</v>
      </c>
      <c r="O74" s="236">
        <f t="shared" si="100"/>
        <v>2799.2854721559388</v>
      </c>
    </row>
    <row r="75" spans="2:15" x14ac:dyDescent="0.25">
      <c r="B75" s="237" t="s">
        <v>164</v>
      </c>
      <c r="C75" s="232"/>
      <c r="D75" s="238">
        <f>'Forecast Revenue - Costs'!D$18</f>
        <v>40</v>
      </c>
      <c r="E75" s="238">
        <f>'Forecast Revenue - Costs'!E$18</f>
        <v>40</v>
      </c>
      <c r="F75" s="238">
        <f>'Forecast Revenue - Costs'!F$18</f>
        <v>45</v>
      </c>
      <c r="G75" s="238">
        <f>'Forecast Revenue - Costs'!G$18</f>
        <v>50</v>
      </c>
      <c r="H75" s="238">
        <f>'Forecast Revenue - Costs'!H$18</f>
        <v>55</v>
      </c>
      <c r="J75" s="232"/>
      <c r="K75" s="238">
        <v>5</v>
      </c>
      <c r="L75" s="238">
        <v>5</v>
      </c>
      <c r="M75" s="238">
        <v>5</v>
      </c>
      <c r="N75" s="238">
        <v>5</v>
      </c>
      <c r="O75" s="238">
        <v>5</v>
      </c>
    </row>
    <row r="76" spans="2:15" x14ac:dyDescent="0.25">
      <c r="B76" s="225" t="s">
        <v>165</v>
      </c>
      <c r="C76" s="223"/>
      <c r="D76" s="224">
        <f>D74*D75</f>
        <v>69391.359782367377</v>
      </c>
      <c r="E76" s="224">
        <f t="shared" ref="E76:H76" si="101">E74*E75</f>
        <v>69391.359782367377</v>
      </c>
      <c r="F76" s="224">
        <f t="shared" si="101"/>
        <v>78788.858272092009</v>
      </c>
      <c r="G76" s="224">
        <f t="shared" si="101"/>
        <v>89252.462146201739</v>
      </c>
      <c r="H76" s="224">
        <f t="shared" si="101"/>
        <v>100986.30987032734</v>
      </c>
      <c r="J76" s="223"/>
      <c r="K76" s="224">
        <f>K75*K74</f>
        <v>13177.578548391692</v>
      </c>
      <c r="L76" s="224">
        <f t="shared" ref="L76:O76" si="102">L75*L74</f>
        <v>13177.578548391692</v>
      </c>
      <c r="M76" s="224">
        <f t="shared" si="102"/>
        <v>13307.516405715325</v>
      </c>
      <c r="N76" s="224">
        <f t="shared" si="102"/>
        <v>13583.769629650053</v>
      </c>
      <c r="O76" s="224">
        <f t="shared" si="102"/>
        <v>13996.427360779693</v>
      </c>
    </row>
  </sheetData>
  <mergeCells count="12">
    <mergeCell ref="D30:H30"/>
    <mergeCell ref="K30:O30"/>
    <mergeCell ref="D6:H6"/>
    <mergeCell ref="J6:O6"/>
    <mergeCell ref="D18:H18"/>
    <mergeCell ref="K18:O18"/>
    <mergeCell ref="D42:H42"/>
    <mergeCell ref="K42:O42"/>
    <mergeCell ref="D54:H54"/>
    <mergeCell ref="K54:O54"/>
    <mergeCell ref="D66:H66"/>
    <mergeCell ref="K66:O66"/>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49"/>
  <sheetViews>
    <sheetView showGridLines="0" zoomScale="80" zoomScaleNormal="80" workbookViewId="0">
      <selection activeCell="P30" sqref="P30"/>
    </sheetView>
  </sheetViews>
  <sheetFormatPr defaultRowHeight="15" x14ac:dyDescent="0.25"/>
  <cols>
    <col min="1" max="1" width="3.28515625" customWidth="1"/>
    <col min="2" max="2" width="51.28515625" customWidth="1"/>
    <col min="3" max="3" width="68.140625" customWidth="1"/>
    <col min="4" max="4" width="12.42578125" customWidth="1"/>
    <col min="5" max="8" width="12.28515625" bestFit="1" customWidth="1"/>
    <col min="9" max="9" width="12.7109375" customWidth="1"/>
  </cols>
  <sheetData>
    <row r="2" spans="2:9" x14ac:dyDescent="0.25">
      <c r="B2" s="26" t="s">
        <v>51</v>
      </c>
      <c r="C2" s="27"/>
      <c r="D2" s="27"/>
      <c r="E2" s="27"/>
      <c r="F2" s="27"/>
      <c r="G2" s="27"/>
      <c r="H2" s="27"/>
      <c r="I2" s="27"/>
    </row>
    <row r="3" spans="2:9" x14ac:dyDescent="0.25">
      <c r="B3" s="1"/>
      <c r="C3" s="1"/>
      <c r="D3" s="1"/>
      <c r="E3" s="1"/>
      <c r="F3" s="1"/>
      <c r="G3" s="1"/>
      <c r="H3" s="1"/>
      <c r="I3" s="1"/>
    </row>
    <row r="4" spans="2:9" x14ac:dyDescent="0.25">
      <c r="B4" s="3" t="s">
        <v>94</v>
      </c>
      <c r="C4" s="3" t="s">
        <v>3</v>
      </c>
      <c r="D4" s="63" t="s">
        <v>64</v>
      </c>
      <c r="E4" s="63" t="s">
        <v>65</v>
      </c>
      <c r="F4" s="63" t="s">
        <v>66</v>
      </c>
      <c r="G4" s="63" t="s">
        <v>95</v>
      </c>
      <c r="H4" s="105" t="s">
        <v>67</v>
      </c>
      <c r="I4" s="4" t="s">
        <v>1</v>
      </c>
    </row>
    <row r="5" spans="2:9" x14ac:dyDescent="0.25">
      <c r="B5" s="104" t="s">
        <v>106</v>
      </c>
      <c r="C5" s="5" t="s">
        <v>167</v>
      </c>
      <c r="D5" s="28">
        <f>'Forecasts by year'!D28+'Forecasts by year'!K28</f>
        <v>260884.39354066888</v>
      </c>
      <c r="E5" s="28">
        <f>'Forecasts by year'!E28+'Forecasts by year'!L28</f>
        <v>260884.39354066888</v>
      </c>
      <c r="F5" s="28">
        <f>'Forecasts by year'!F28+'Forecasts by year'!M28</f>
        <v>272088.00526756136</v>
      </c>
      <c r="G5" s="28">
        <f>'Forecasts by year'!G28+'Forecasts by year'!N28</f>
        <v>286391.48009872477</v>
      </c>
      <c r="H5" s="28">
        <f>'Forecasts by year'!H28+'Forecasts by year'!O28</f>
        <v>313041.77093122475</v>
      </c>
      <c r="I5" s="189">
        <f>SUM(D5:H5)</f>
        <v>1393290.0433788488</v>
      </c>
    </row>
    <row r="6" spans="2:9" x14ac:dyDescent="0.25">
      <c r="B6" s="239"/>
      <c r="C6" s="5" t="s">
        <v>168</v>
      </c>
      <c r="D6" s="28">
        <f>'Forecasts by year'!D40+'Forecasts by year'!K40</f>
        <v>825689.38330759062</v>
      </c>
      <c r="E6" s="28">
        <f>'Forecasts by year'!E40+'Forecasts by year'!L40</f>
        <v>825689.38330759062</v>
      </c>
      <c r="F6" s="28">
        <f>'Forecasts by year'!F40+'Forecasts by year'!M40</f>
        <v>859683.52367755736</v>
      </c>
      <c r="G6" s="28">
        <f>'Forecasts by year'!G40+'Forecasts by year'!N40</f>
        <v>921259.36318307579</v>
      </c>
      <c r="H6" s="28">
        <f>'Forecasts by year'!H40+'Forecasts by year'!O40</f>
        <v>966215.89981956617</v>
      </c>
      <c r="I6" s="189">
        <f t="shared" ref="I6:I9" si="0">SUM(D6:H6)</f>
        <v>4398537.5532953804</v>
      </c>
    </row>
    <row r="7" spans="2:9" x14ac:dyDescent="0.25">
      <c r="B7" s="239"/>
      <c r="C7" s="5" t="s">
        <v>169</v>
      </c>
      <c r="D7" s="28">
        <f>'Forecasts by year'!D52+'Forecasts by year'!K52</f>
        <v>69724.756960762985</v>
      </c>
      <c r="E7" s="28">
        <f>'Forecasts by year'!E52+'Forecasts by year'!L52</f>
        <v>69724.756960762985</v>
      </c>
      <c r="F7" s="28">
        <f>'Forecasts by year'!F52+'Forecasts by year'!M52</f>
        <v>79140.938326158663</v>
      </c>
      <c r="G7" s="28">
        <f>'Forecasts by year'!G52+'Forecasts by year'!N52</f>
        <v>89644.262761641323</v>
      </c>
      <c r="H7" s="28">
        <f>'Forecasts by year'!H52+'Forecasts by year'!O52</f>
        <v>101437.44371816108</v>
      </c>
      <c r="I7" s="189">
        <f t="shared" si="0"/>
        <v>409672.15872748708</v>
      </c>
    </row>
    <row r="8" spans="2:9" x14ac:dyDescent="0.25">
      <c r="B8" s="239"/>
      <c r="C8" s="5" t="s">
        <v>170</v>
      </c>
      <c r="D8" s="28">
        <f>'Forecasts by year'!D64+'Forecasts by year'!K64</f>
        <v>478732.5843957538</v>
      </c>
      <c r="E8" s="28">
        <f>'Forecasts by year'!E64+'Forecasts by year'!L64</f>
        <v>478732.5843957538</v>
      </c>
      <c r="F8" s="28">
        <f>'Forecasts by year'!F64+'Forecasts by year'!M64</f>
        <v>483247.86748867331</v>
      </c>
      <c r="G8" s="28">
        <f>'Forecasts by year'!G64+'Forecasts by year'!N64</f>
        <v>528548.52973978815</v>
      </c>
      <c r="H8" s="28">
        <f>'Forecasts by year'!H64+'Forecasts by year'!O64</f>
        <v>598992.95483655762</v>
      </c>
      <c r="I8" s="189">
        <f t="shared" si="0"/>
        <v>2568254.5208565267</v>
      </c>
    </row>
    <row r="9" spans="2:9" x14ac:dyDescent="0.25">
      <c r="B9" s="239"/>
      <c r="C9" s="5" t="s">
        <v>171</v>
      </c>
      <c r="D9" s="28">
        <f>'Forecasts by year'!D76+'Forecasts by year'!K76</f>
        <v>82568.938330759062</v>
      </c>
      <c r="E9" s="28">
        <f>'Forecasts by year'!E76+'Forecasts by year'!L76</f>
        <v>82568.938330759062</v>
      </c>
      <c r="F9" s="28">
        <f>'Forecasts by year'!F76+'Forecasts by year'!M76</f>
        <v>92096.37467780734</v>
      </c>
      <c r="G9" s="28">
        <f>'Forecasts by year'!G76+'Forecasts by year'!N76</f>
        <v>102836.23177585179</v>
      </c>
      <c r="H9" s="28">
        <f>'Forecasts by year'!H76+'Forecasts by year'!O76</f>
        <v>114982.73723110704</v>
      </c>
      <c r="I9" s="189">
        <f t="shared" si="0"/>
        <v>475053.22034628427</v>
      </c>
    </row>
    <row r="10" spans="2:9" x14ac:dyDescent="0.25">
      <c r="B10" s="7" t="s">
        <v>1</v>
      </c>
      <c r="C10" s="8"/>
      <c r="D10" s="9">
        <f>SUM(D5:D9)</f>
        <v>1717600.0565355353</v>
      </c>
      <c r="E10" s="9">
        <f>SUM(E5:E9)</f>
        <v>1717600.0565355353</v>
      </c>
      <c r="F10" s="9">
        <f>SUM(F5:F9)</f>
        <v>1786256.709437758</v>
      </c>
      <c r="G10" s="9">
        <f>SUM(G5:G9)</f>
        <v>1928679.8675590816</v>
      </c>
      <c r="H10" s="9">
        <f>SUM(H5:H9)</f>
        <v>2094670.8065366168</v>
      </c>
      <c r="I10" s="9">
        <f>SUM(I5:I9)</f>
        <v>9244807.4966045264</v>
      </c>
    </row>
    <row r="11" spans="2:9" x14ac:dyDescent="0.25">
      <c r="B11" s="1"/>
      <c r="C11" s="1"/>
      <c r="D11" s="1"/>
      <c r="E11" s="1"/>
      <c r="F11" s="1"/>
      <c r="G11" s="1"/>
      <c r="H11" s="1"/>
      <c r="I11" s="1"/>
    </row>
    <row r="12" spans="2:9" x14ac:dyDescent="0.25">
      <c r="B12" s="26" t="s">
        <v>27</v>
      </c>
      <c r="C12" s="27"/>
      <c r="D12" s="27"/>
      <c r="E12" s="27"/>
      <c r="F12" s="27"/>
      <c r="G12" s="27"/>
      <c r="H12" s="27"/>
      <c r="I12" s="27"/>
    </row>
    <row r="13" spans="2:9" x14ac:dyDescent="0.25">
      <c r="B13" s="3" t="s">
        <v>94</v>
      </c>
      <c r="C13" s="3" t="s">
        <v>3</v>
      </c>
      <c r="D13" s="63" t="s">
        <v>64</v>
      </c>
      <c r="E13" s="63" t="s">
        <v>65</v>
      </c>
      <c r="F13" s="63" t="s">
        <v>66</v>
      </c>
      <c r="G13" s="63" t="s">
        <v>95</v>
      </c>
      <c r="H13" s="105" t="s">
        <v>67</v>
      </c>
      <c r="I13" s="4" t="s">
        <v>1</v>
      </c>
    </row>
    <row r="14" spans="2:9" x14ac:dyDescent="0.25">
      <c r="B14" s="104" t="s">
        <v>106</v>
      </c>
      <c r="C14" s="5" t="s">
        <v>167</v>
      </c>
      <c r="D14" s="91">
        <v>120</v>
      </c>
      <c r="E14" s="91">
        <v>120</v>
      </c>
      <c r="F14" s="91">
        <v>125</v>
      </c>
      <c r="G14" s="91">
        <v>130</v>
      </c>
      <c r="H14" s="91">
        <v>140</v>
      </c>
      <c r="I14" s="190">
        <f>SUM(D14:H14)</f>
        <v>635</v>
      </c>
    </row>
    <row r="15" spans="2:9" x14ac:dyDescent="0.25">
      <c r="B15" s="240"/>
      <c r="C15" s="10" t="s">
        <v>168</v>
      </c>
      <c r="D15" s="91">
        <v>400</v>
      </c>
      <c r="E15" s="91">
        <v>400</v>
      </c>
      <c r="F15" s="91">
        <v>415</v>
      </c>
      <c r="G15" s="91">
        <v>440</v>
      </c>
      <c r="H15" s="91">
        <v>450</v>
      </c>
      <c r="I15" s="190">
        <f t="shared" ref="I15:I18" si="1">SUM(D15:H15)</f>
        <v>2105</v>
      </c>
    </row>
    <row r="16" spans="2:9" x14ac:dyDescent="0.25">
      <c r="B16" s="240"/>
      <c r="C16" s="10" t="s">
        <v>169</v>
      </c>
      <c r="D16" s="91">
        <v>25</v>
      </c>
      <c r="E16" s="91">
        <v>25</v>
      </c>
      <c r="F16" s="91">
        <v>30</v>
      </c>
      <c r="G16" s="91">
        <v>35</v>
      </c>
      <c r="H16" s="91">
        <v>40</v>
      </c>
      <c r="I16" s="190">
        <f t="shared" si="1"/>
        <v>155</v>
      </c>
    </row>
    <row r="17" spans="2:9" x14ac:dyDescent="0.25">
      <c r="B17" s="240"/>
      <c r="C17" s="10" t="s">
        <v>170</v>
      </c>
      <c r="D17" s="91">
        <v>200</v>
      </c>
      <c r="E17" s="91">
        <v>200</v>
      </c>
      <c r="F17" s="91">
        <v>200</v>
      </c>
      <c r="G17" s="91">
        <v>220</v>
      </c>
      <c r="H17" s="91">
        <v>250</v>
      </c>
      <c r="I17" s="190">
        <f t="shared" si="1"/>
        <v>1070</v>
      </c>
    </row>
    <row r="18" spans="2:9" x14ac:dyDescent="0.25">
      <c r="B18" s="240"/>
      <c r="C18" s="10" t="s">
        <v>171</v>
      </c>
      <c r="D18" s="91">
        <v>40</v>
      </c>
      <c r="E18" s="91">
        <v>40</v>
      </c>
      <c r="F18" s="91">
        <v>45</v>
      </c>
      <c r="G18" s="91">
        <v>50</v>
      </c>
      <c r="H18" s="91">
        <v>55</v>
      </c>
      <c r="I18" s="309">
        <f t="shared" si="1"/>
        <v>230</v>
      </c>
    </row>
    <row r="19" spans="2:9" x14ac:dyDescent="0.25">
      <c r="B19" s="7" t="s">
        <v>17</v>
      </c>
      <c r="C19" s="8"/>
      <c r="D19" s="12">
        <f t="shared" ref="D19:I19" si="2">SUM(D14:D18)</f>
        <v>785</v>
      </c>
      <c r="E19" s="12">
        <f t="shared" si="2"/>
        <v>785</v>
      </c>
      <c r="F19" s="12">
        <f t="shared" si="2"/>
        <v>815</v>
      </c>
      <c r="G19" s="12">
        <f t="shared" si="2"/>
        <v>875</v>
      </c>
      <c r="H19" s="12">
        <f t="shared" si="2"/>
        <v>935</v>
      </c>
      <c r="I19" s="12">
        <f t="shared" si="2"/>
        <v>4195</v>
      </c>
    </row>
    <row r="20" spans="2:9" x14ac:dyDescent="0.25">
      <c r="B20" s="1"/>
      <c r="C20" s="1"/>
      <c r="D20" s="13"/>
      <c r="E20" s="13"/>
      <c r="F20" s="13"/>
      <c r="G20" s="13"/>
      <c r="H20" s="13"/>
      <c r="I20" s="13"/>
    </row>
    <row r="21" spans="2:9" x14ac:dyDescent="0.25">
      <c r="B21" s="14" t="s">
        <v>6</v>
      </c>
      <c r="C21" s="1"/>
      <c r="D21" s="13"/>
      <c r="E21" s="13"/>
      <c r="F21" s="13"/>
      <c r="G21" s="13"/>
      <c r="H21" s="13"/>
      <c r="I21" s="13"/>
    </row>
    <row r="22" spans="2:9" x14ac:dyDescent="0.25">
      <c r="B22" s="303"/>
      <c r="C22" s="303"/>
      <c r="D22" s="303"/>
      <c r="E22" s="303"/>
      <c r="F22" s="303"/>
      <c r="G22" s="303"/>
      <c r="H22" s="303"/>
      <c r="I22" s="303"/>
    </row>
    <row r="23" spans="2:9" x14ac:dyDescent="0.25">
      <c r="B23" s="304"/>
      <c r="C23" s="304"/>
      <c r="D23" s="304"/>
      <c r="E23" s="304"/>
      <c r="F23" s="304"/>
      <c r="G23" s="304"/>
      <c r="H23" s="304"/>
      <c r="I23" s="304"/>
    </row>
    <row r="24" spans="2:9" x14ac:dyDescent="0.25">
      <c r="B24" s="1"/>
      <c r="C24" s="1"/>
      <c r="D24" s="13"/>
      <c r="E24" s="13"/>
      <c r="F24" s="13"/>
      <c r="G24" s="13"/>
      <c r="H24" s="13"/>
      <c r="I24" s="13"/>
    </row>
    <row r="25" spans="2:9" x14ac:dyDescent="0.25">
      <c r="B25" s="26" t="s">
        <v>28</v>
      </c>
      <c r="C25" s="27"/>
      <c r="D25" s="27"/>
      <c r="E25" s="27"/>
      <c r="F25" s="27"/>
      <c r="G25" s="27"/>
      <c r="H25" s="27"/>
      <c r="I25" s="27"/>
    </row>
    <row r="26" spans="2:9" x14ac:dyDescent="0.25">
      <c r="B26" s="15" t="s">
        <v>26</v>
      </c>
      <c r="C26" s="16"/>
      <c r="D26" s="16"/>
      <c r="E26" s="16"/>
      <c r="F26" s="16"/>
      <c r="G26" s="16"/>
      <c r="H26" s="16"/>
      <c r="I26" s="16"/>
    </row>
    <row r="27" spans="2:9" x14ac:dyDescent="0.25">
      <c r="B27" s="286" t="s">
        <v>110</v>
      </c>
      <c r="C27" s="286"/>
      <c r="D27" s="286"/>
      <c r="E27" s="286"/>
      <c r="F27" s="286"/>
      <c r="G27" s="286"/>
      <c r="H27" s="286"/>
      <c r="I27" s="286"/>
    </row>
    <row r="28" spans="2:9" x14ac:dyDescent="0.25">
      <c r="B28" s="288"/>
      <c r="C28" s="288"/>
      <c r="D28" s="288"/>
      <c r="E28" s="288"/>
      <c r="F28" s="288"/>
      <c r="G28" s="288"/>
      <c r="H28" s="288"/>
      <c r="I28" s="288"/>
    </row>
    <row r="29" spans="2:9" x14ac:dyDescent="0.25">
      <c r="B29" s="17"/>
      <c r="C29" s="18"/>
      <c r="D29" s="18"/>
      <c r="E29" s="18"/>
      <c r="F29" s="18"/>
      <c r="G29" s="18"/>
      <c r="H29" s="18"/>
      <c r="I29" s="18"/>
    </row>
    <row r="30" spans="2:9" x14ac:dyDescent="0.25">
      <c r="B30" s="1"/>
      <c r="C30" s="1"/>
      <c r="D30" s="1"/>
      <c r="E30" s="1"/>
      <c r="F30" s="1"/>
      <c r="G30" s="1"/>
      <c r="H30" s="1"/>
      <c r="I30" s="1"/>
    </row>
    <row r="31" spans="2:9" x14ac:dyDescent="0.25">
      <c r="B31" s="29" t="s">
        <v>49</v>
      </c>
      <c r="C31" s="30"/>
      <c r="D31" s="305" t="s">
        <v>143</v>
      </c>
      <c r="E31" s="305"/>
      <c r="F31" s="305"/>
      <c r="G31" s="305"/>
      <c r="H31" s="305"/>
      <c r="I31" s="30"/>
    </row>
    <row r="32" spans="2:9" ht="15.75" customHeight="1" x14ac:dyDescent="0.25">
      <c r="B32" s="2" t="s">
        <v>20</v>
      </c>
      <c r="C32" s="19" t="s">
        <v>3</v>
      </c>
      <c r="D32" s="63" t="s">
        <v>64</v>
      </c>
      <c r="E32" s="63" t="s">
        <v>65</v>
      </c>
      <c r="F32" s="63" t="s">
        <v>66</v>
      </c>
      <c r="G32" s="63" t="s">
        <v>95</v>
      </c>
      <c r="H32" s="105" t="s">
        <v>67</v>
      </c>
      <c r="I32" s="20" t="s">
        <v>1</v>
      </c>
    </row>
    <row r="33" spans="2:9" s="211" customFormat="1" x14ac:dyDescent="0.25">
      <c r="B33" s="208" t="s">
        <v>144</v>
      </c>
      <c r="C33" s="209"/>
      <c r="D33" s="92">
        <f>'Forecasts by year'!D8+'Forecasts by year'!K8</f>
        <v>847920.62308038946</v>
      </c>
      <c r="E33" s="92">
        <f>'Forecasts by year'!E8+'Forecasts by year'!L8</f>
        <v>847920.62308038946</v>
      </c>
      <c r="F33" s="92">
        <f>'Forecasts by year'!F8+'Forecasts by year'!M8</f>
        <v>882883.51417331118</v>
      </c>
      <c r="G33" s="92">
        <f>'Forecasts by year'!G8+'Forecasts by year'!N8</f>
        <v>955763.91709799808</v>
      </c>
      <c r="H33" s="92">
        <f>'Forecasts by year'!H8+'Forecasts by year'!O8</f>
        <v>1042271.6911810009</v>
      </c>
      <c r="I33" s="210">
        <f t="shared" ref="I33:I35" si="3">SUM(D33:H33)</f>
        <v>4576760.3686130894</v>
      </c>
    </row>
    <row r="34" spans="2:9" s="211" customFormat="1" x14ac:dyDescent="0.25">
      <c r="B34" s="208" t="s">
        <v>145</v>
      </c>
      <c r="C34" s="212"/>
      <c r="D34" s="92">
        <f>'Forecasts by year'!D9+'Forecasts by year'!K9</f>
        <v>145230.73108222889</v>
      </c>
      <c r="E34" s="92">
        <f>'Forecasts by year'!E9+'Forecasts by year'!L9</f>
        <v>145230.73108222889</v>
      </c>
      <c r="F34" s="92">
        <f>'Forecasts by year'!F9+'Forecasts by year'!M9</f>
        <v>149966.51579143203</v>
      </c>
      <c r="G34" s="92">
        <f>'Forecasts by year'!G9+'Forecasts by year'!N9</f>
        <v>159438.08520983826</v>
      </c>
      <c r="H34" s="92">
        <f>'Forecasts by year'!H9+'Forecasts by year'!O9</f>
        <v>168909.65462824449</v>
      </c>
      <c r="I34" s="210">
        <f t="shared" si="3"/>
        <v>768775.71779397246</v>
      </c>
    </row>
    <row r="35" spans="2:9" s="211" customFormat="1" x14ac:dyDescent="0.25">
      <c r="B35" s="208" t="s">
        <v>135</v>
      </c>
      <c r="C35" s="212"/>
      <c r="D35" s="92">
        <f>'Forecasts by year'!D10+'Forecasts by year'!K10</f>
        <v>0</v>
      </c>
      <c r="E35" s="92">
        <f>'Forecasts by year'!E10+'Forecasts by year'!L10</f>
        <v>0</v>
      </c>
      <c r="F35" s="92">
        <f>'Forecasts by year'!F10+'Forecasts by year'!M10</f>
        <v>0</v>
      </c>
      <c r="G35" s="92">
        <f>'Forecasts by year'!G10+'Forecasts by year'!N10</f>
        <v>0</v>
      </c>
      <c r="H35" s="92">
        <f>'Forecasts by year'!H10+'Forecasts by year'!O10</f>
        <v>0</v>
      </c>
      <c r="I35" s="210">
        <f t="shared" si="3"/>
        <v>0</v>
      </c>
    </row>
    <row r="36" spans="2:9" s="211" customFormat="1" x14ac:dyDescent="0.25">
      <c r="B36" s="213" t="s">
        <v>146</v>
      </c>
      <c r="C36" s="212"/>
      <c r="D36" s="214">
        <f>'Forecasts by year'!D11+'Forecasts by year'!K11</f>
        <v>993151.35416261852</v>
      </c>
      <c r="E36" s="214">
        <f>'Forecasts by year'!E11+'Forecasts by year'!L11</f>
        <v>993151.35416261852</v>
      </c>
      <c r="F36" s="214">
        <f>'Forecasts by year'!F11+'Forecasts by year'!M11</f>
        <v>1032850.0299647433</v>
      </c>
      <c r="G36" s="214">
        <f>'Forecasts by year'!G11+'Forecasts by year'!N11</f>
        <v>1115202.0023078364</v>
      </c>
      <c r="H36" s="214">
        <f>'Forecasts by year'!H11+'Forecasts by year'!O11</f>
        <v>1211181.345809245</v>
      </c>
      <c r="I36" s="210">
        <f>SUM(D36:H36)</f>
        <v>5345536.0864070617</v>
      </c>
    </row>
    <row r="37" spans="2:9" x14ac:dyDescent="0.25">
      <c r="B37" s="6" t="s">
        <v>139</v>
      </c>
      <c r="C37" s="10"/>
      <c r="D37" s="92">
        <f>'Forecasts by year'!D12+'Forecasts by year'!K12</f>
        <v>462735.64516827062</v>
      </c>
      <c r="E37" s="92">
        <f>'Forecasts by year'!E12+'Forecasts by year'!L12</f>
        <v>462735.64516827062</v>
      </c>
      <c r="F37" s="92">
        <f>'Forecasts by year'!F12+'Forecasts by year'!M12</f>
        <v>481232.31466645707</v>
      </c>
      <c r="G37" s="92">
        <f>'Forecasts by year'!G12+'Forecasts by year'!N12</f>
        <v>519602.29009199637</v>
      </c>
      <c r="H37" s="92">
        <f>'Forecasts by year'!H12+'Forecasts by year'!O12</f>
        <v>564321.62038521096</v>
      </c>
      <c r="I37" s="210">
        <f>SUM(D37:H37)</f>
        <v>2490627.5154802054</v>
      </c>
    </row>
    <row r="38" spans="2:9" x14ac:dyDescent="0.25">
      <c r="B38" s="6" t="s">
        <v>140</v>
      </c>
      <c r="C38" s="5"/>
      <c r="D38" s="92">
        <f>'Forecasts by year'!D13+'Forecasts by year'!K13</f>
        <v>159279.21583859733</v>
      </c>
      <c r="E38" s="92">
        <f>'Forecasts by year'!E13+'Forecasts by year'!L13</f>
        <v>159279.21583859733</v>
      </c>
      <c r="F38" s="92">
        <f>'Forecasts by year'!F13+'Forecasts by year'!M13</f>
        <v>165645.99359617746</v>
      </c>
      <c r="G38" s="92">
        <f>'Forecasts by year'!G13+'Forecasts by year'!N13</f>
        <v>178853.40405037691</v>
      </c>
      <c r="H38" s="92">
        <f>'Forecasts by year'!H13+'Forecasts by year'!O13</f>
        <v>194246.33938247187</v>
      </c>
      <c r="I38" s="210">
        <f>SUM(D38:H38)</f>
        <v>857304.16870622092</v>
      </c>
    </row>
    <row r="39" spans="2:9" x14ac:dyDescent="0.25">
      <c r="B39" s="6" t="s">
        <v>147</v>
      </c>
      <c r="C39" s="5"/>
      <c r="D39" s="92">
        <f>'Forecasts by year'!D14+'Forecasts by year'!K14</f>
        <v>102433.84136604884</v>
      </c>
      <c r="E39" s="92">
        <f>'Forecasts by year'!E14+'Forecasts by year'!L14</f>
        <v>102433.84136604884</v>
      </c>
      <c r="F39" s="92">
        <f>'Forecasts by year'!F14+'Forecasts by year'!M14</f>
        <v>106528.3712103803</v>
      </c>
      <c r="G39" s="92">
        <f>'Forecasts by year'!G14+'Forecasts by year'!N14</f>
        <v>115022.17110887231</v>
      </c>
      <c r="H39" s="92">
        <f>'Forecasts by year'!H14+'Forecasts by year'!O14</f>
        <v>124921.50095968878</v>
      </c>
      <c r="I39" s="210">
        <f>SUM(D39:H39)</f>
        <v>551339.72601103911</v>
      </c>
    </row>
    <row r="40" spans="2:9" x14ac:dyDescent="0.25">
      <c r="B40" s="21" t="s">
        <v>1</v>
      </c>
      <c r="C40" s="22"/>
      <c r="D40" s="23">
        <f>SUM(D36:D39)</f>
        <v>1717600.0565355355</v>
      </c>
      <c r="E40" s="23">
        <f t="shared" ref="E40:H40" si="4">SUM(E36:E39)</f>
        <v>1717600.0565355355</v>
      </c>
      <c r="F40" s="23">
        <f t="shared" si="4"/>
        <v>1786256.7094377582</v>
      </c>
      <c r="G40" s="23">
        <f t="shared" si="4"/>
        <v>1928679.8675590821</v>
      </c>
      <c r="H40" s="23">
        <f t="shared" si="4"/>
        <v>2094670.8065366168</v>
      </c>
      <c r="I40" s="24">
        <f>SUM(I36:I39)</f>
        <v>9244807.4966045283</v>
      </c>
    </row>
    <row r="42" spans="2:9" x14ac:dyDescent="0.25">
      <c r="B42" s="244" t="s">
        <v>180</v>
      </c>
      <c r="C42" s="245"/>
    </row>
    <row r="43" spans="2:9" x14ac:dyDescent="0.25">
      <c r="B43" s="243" t="s">
        <v>172</v>
      </c>
      <c r="C43" s="243" t="s">
        <v>173</v>
      </c>
      <c r="D43" s="243"/>
      <c r="E43" s="243"/>
      <c r="F43" s="243"/>
      <c r="G43" s="243"/>
      <c r="H43" s="243"/>
      <c r="I43" s="243"/>
    </row>
    <row r="44" spans="2:9" x14ac:dyDescent="0.25">
      <c r="B44" s="241" t="s">
        <v>174</v>
      </c>
      <c r="C44" s="242">
        <v>123</v>
      </c>
    </row>
    <row r="45" spans="2:9" x14ac:dyDescent="0.25">
      <c r="B45" s="241" t="s">
        <v>175</v>
      </c>
      <c r="C45" s="242">
        <v>446</v>
      </c>
    </row>
    <row r="46" spans="2:9" x14ac:dyDescent="0.25">
      <c r="B46" s="241" t="s">
        <v>176</v>
      </c>
      <c r="C46" s="242">
        <v>28</v>
      </c>
    </row>
    <row r="47" spans="2:9" x14ac:dyDescent="0.25">
      <c r="B47" s="241" t="s">
        <v>177</v>
      </c>
      <c r="C47" s="242">
        <v>213</v>
      </c>
    </row>
    <row r="48" spans="2:9" x14ac:dyDescent="0.25">
      <c r="B48" s="241" t="s">
        <v>178</v>
      </c>
      <c r="C48" s="242">
        <v>33</v>
      </c>
    </row>
    <row r="49" spans="2:3" x14ac:dyDescent="0.25">
      <c r="B49" s="241" t="s">
        <v>179</v>
      </c>
      <c r="C49" s="242">
        <v>843</v>
      </c>
    </row>
  </sheetData>
  <mergeCells count="3">
    <mergeCell ref="B22:I23"/>
    <mergeCell ref="B27:I28"/>
    <mergeCell ref="D31:H3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 build-up</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2018-04-17T02:06:09Z</dcterms:modified>
</cp:coreProperties>
</file>