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9_Rectification Works (Safety)\"/>
    </mc:Choice>
  </mc:AlternateContent>
  <xr:revisionPtr revIDLastSave="0" documentId="13_ncr:1_{A403C978-8FAD-4502-9A29-11EF14D1C880}"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price" sheetId="11" r:id="rId5"/>
    <sheet name="Forecasts by year" sheetId="17" r:id="rId6"/>
    <sheet name="Forecast Revenue - Costs" sheetId="16" r:id="rId7"/>
  </sheets>
  <externalReferences>
    <externalReference r:id="rId8"/>
  </externalReferences>
  <calcPr calcId="171027" calcMode="autoNoTable" iterateCount="1000" iterateDelta="9.9999999999999995E-7" calcOnSave="0"/>
</workbook>
</file>

<file path=xl/calcChain.xml><?xml version="1.0" encoding="utf-8"?>
<calcChain xmlns="http://schemas.openxmlformats.org/spreadsheetml/2006/main">
  <c r="B20" i="9" l="1"/>
  <c r="D22" i="17" l="1"/>
  <c r="E22" i="17" l="1"/>
  <c r="H5" i="17" l="1"/>
  <c r="G5" i="17"/>
  <c r="F5" i="17"/>
  <c r="E5" i="17"/>
  <c r="D5" i="17"/>
  <c r="H2" i="17"/>
  <c r="G2" i="17"/>
  <c r="F2" i="17"/>
  <c r="E2" i="17"/>
  <c r="D2" i="17"/>
  <c r="H1" i="17"/>
  <c r="G1" i="17"/>
  <c r="F1" i="17"/>
  <c r="E1" i="17"/>
  <c r="D1" i="17"/>
  <c r="P7" i="11"/>
  <c r="E32" i="16" l="1"/>
  <c r="F32" i="16"/>
  <c r="G32" i="16"/>
  <c r="H32" i="16"/>
  <c r="D59" i="8"/>
  <c r="E59" i="8"/>
  <c r="F59" i="8"/>
  <c r="G59" i="8"/>
  <c r="C59" i="8"/>
  <c r="I12" i="16"/>
  <c r="H14" i="17" l="1"/>
  <c r="G14" i="17"/>
  <c r="F14" i="17"/>
  <c r="E14" i="17"/>
  <c r="D14" i="17"/>
  <c r="D32" i="16" s="1"/>
  <c r="E23" i="17" l="1"/>
  <c r="F23" i="17"/>
  <c r="G23" i="17"/>
  <c r="H23" i="17"/>
  <c r="D23" i="17"/>
  <c r="F22" i="17"/>
  <c r="D21" i="17"/>
  <c r="E21" i="17" s="1"/>
  <c r="F21" i="17" s="1"/>
  <c r="G21" i="17" s="1"/>
  <c r="H21" i="17" s="1"/>
  <c r="D9" i="8"/>
  <c r="G22" i="17" l="1"/>
  <c r="G29" i="17"/>
  <c r="G9" i="17" s="1"/>
  <c r="G11" i="17"/>
  <c r="G29" i="16" s="1"/>
  <c r="F11" i="17"/>
  <c r="F29" i="16" s="1"/>
  <c r="D29" i="17"/>
  <c r="D11" i="17"/>
  <c r="D29" i="16" s="1"/>
  <c r="E29" i="17"/>
  <c r="E11" i="17"/>
  <c r="E29" i="16" s="1"/>
  <c r="H29" i="17"/>
  <c r="H9" i="17" s="1"/>
  <c r="H11" i="17"/>
  <c r="H29" i="16" s="1"/>
  <c r="F29" i="17"/>
  <c r="F9" i="17" s="1"/>
  <c r="O1" i="17"/>
  <c r="N1" i="17"/>
  <c r="M1" i="17"/>
  <c r="L1" i="17"/>
  <c r="K1" i="17"/>
  <c r="E9" i="17" l="1"/>
  <c r="E27" i="16" s="1"/>
  <c r="E10" i="17"/>
  <c r="D10" i="17"/>
  <c r="D9" i="17"/>
  <c r="F10" i="17"/>
  <c r="H22" i="17"/>
  <c r="H10" i="17" s="1"/>
  <c r="H28" i="16" s="1"/>
  <c r="G10" i="17"/>
  <c r="I29" i="16"/>
  <c r="H27" i="16"/>
  <c r="F28" i="16"/>
  <c r="F27" i="16"/>
  <c r="D28" i="16"/>
  <c r="D27" i="16"/>
  <c r="E28" i="16"/>
  <c r="G27" i="16"/>
  <c r="G28" i="16"/>
  <c r="N5" i="17"/>
  <c r="L5" i="17"/>
  <c r="D20" i="17"/>
  <c r="K5" i="17"/>
  <c r="O5" i="17"/>
  <c r="M5" i="17"/>
  <c r="I15" i="13"/>
  <c r="I16" i="13"/>
  <c r="I14" i="13"/>
  <c r="G17" i="13"/>
  <c r="H17" i="13"/>
  <c r="I7" i="13"/>
  <c r="I8" i="13"/>
  <c r="I9" i="13"/>
  <c r="I6" i="13"/>
  <c r="G10" i="13"/>
  <c r="H10" i="13"/>
  <c r="I14" i="15"/>
  <c r="I13" i="15"/>
  <c r="G15" i="15"/>
  <c r="H15" i="15"/>
  <c r="I5" i="15"/>
  <c r="I6" i="15"/>
  <c r="I7" i="15"/>
  <c r="I8" i="15"/>
  <c r="I4" i="15"/>
  <c r="G9" i="15"/>
  <c r="H9" i="15"/>
  <c r="D8" i="17" l="1"/>
  <c r="I27" i="16"/>
  <c r="I28" i="16"/>
  <c r="D24" i="17"/>
  <c r="E20" i="17"/>
  <c r="E8" i="17" s="1"/>
  <c r="E12" i="17" s="1"/>
  <c r="I10" i="16"/>
  <c r="G11" i="16"/>
  <c r="D26" i="16" l="1"/>
  <c r="D12" i="17"/>
  <c r="D30" i="16" s="1"/>
  <c r="C43" i="8" s="1"/>
  <c r="E26" i="16"/>
  <c r="E24" i="17"/>
  <c r="E30" i="16" s="1"/>
  <c r="D43" i="8" s="1"/>
  <c r="F20" i="17"/>
  <c r="F8" i="17" s="1"/>
  <c r="F12" i="17" s="1"/>
  <c r="H11" i="16"/>
  <c r="F26" i="16" l="1"/>
  <c r="F24" i="17"/>
  <c r="F30" i="16" s="1"/>
  <c r="G20" i="17"/>
  <c r="G8" i="17" s="1"/>
  <c r="G12" i="17" s="1"/>
  <c r="G26" i="16" l="1"/>
  <c r="G24" i="17"/>
  <c r="G30" i="16" s="1"/>
  <c r="F43" i="8" s="1"/>
  <c r="E43" i="8"/>
  <c r="H20" i="17"/>
  <c r="F15" i="15"/>
  <c r="E15" i="15"/>
  <c r="D15" i="15"/>
  <c r="H24" i="17" l="1"/>
  <c r="H8" i="17"/>
  <c r="I32" i="16"/>
  <c r="I15" i="15"/>
  <c r="E9" i="15"/>
  <c r="D9" i="15"/>
  <c r="F11" i="16"/>
  <c r="E11" i="16"/>
  <c r="D11" i="16"/>
  <c r="C5" i="16"/>
  <c r="F17" i="13"/>
  <c r="E17" i="13"/>
  <c r="D17" i="13"/>
  <c r="F10" i="13"/>
  <c r="E10" i="13"/>
  <c r="D10" i="13"/>
  <c r="H26" i="16" l="1"/>
  <c r="I26" i="16" s="1"/>
  <c r="H12" i="17"/>
  <c r="H30" i="16" s="1"/>
  <c r="G43" i="8" s="1"/>
  <c r="I11" i="16"/>
  <c r="I10" i="13"/>
  <c r="I17" i="13"/>
  <c r="F9" i="15"/>
  <c r="I30" i="16" l="1"/>
  <c r="I9" i="15"/>
  <c r="D3" i="9" l="1"/>
  <c r="H59" i="8" l="1"/>
  <c r="H43" i="8" l="1"/>
  <c r="G4" i="17" l="1"/>
  <c r="N4" i="17" s="1"/>
  <c r="F4" i="17"/>
  <c r="M4" i="17" s="1"/>
  <c r="E4" i="17"/>
  <c r="L4" i="17" s="1"/>
  <c r="H4" i="17"/>
  <c r="O4" i="17" s="1"/>
  <c r="D4" i="17"/>
  <c r="K4" i="17" s="1"/>
  <c r="H3" i="17" l="1"/>
  <c r="D3" i="17"/>
  <c r="N7" i="11"/>
  <c r="D8" i="8" s="1"/>
  <c r="D7" i="8" s="1"/>
  <c r="F3" i="17"/>
  <c r="G3" i="17"/>
  <c r="E3" i="17"/>
  <c r="Q7" i="11"/>
  <c r="L3" i="17" l="1"/>
  <c r="E25" i="17"/>
  <c r="D25" i="17"/>
  <c r="K3" i="17"/>
  <c r="M3" i="17"/>
  <c r="F25" i="17"/>
  <c r="N3" i="17"/>
  <c r="G25" i="17"/>
  <c r="O3" i="17"/>
  <c r="H25" i="17"/>
  <c r="G27" i="17" l="1"/>
  <c r="G15" i="17" s="1"/>
  <c r="G33" i="16" s="1"/>
  <c r="G13" i="17"/>
  <c r="G31" i="16" s="1"/>
  <c r="D27" i="17"/>
  <c r="D15" i="17" s="1"/>
  <c r="D33" i="16" s="1"/>
  <c r="D13" i="17"/>
  <c r="D31" i="16" s="1"/>
  <c r="H27" i="17"/>
  <c r="H15" i="17" s="1"/>
  <c r="H33" i="16" s="1"/>
  <c r="H13" i="17"/>
  <c r="H31" i="16" s="1"/>
  <c r="F13" i="17"/>
  <c r="F31" i="16" s="1"/>
  <c r="F27" i="17"/>
  <c r="F15" i="17" s="1"/>
  <c r="F33" i="16" s="1"/>
  <c r="E27" i="17"/>
  <c r="E15" i="17" s="1"/>
  <c r="E33" i="16" s="1"/>
  <c r="E13" i="17"/>
  <c r="E31" i="16" s="1"/>
  <c r="E28" i="17" l="1"/>
  <c r="E30" i="17" s="1"/>
  <c r="F28" i="17"/>
  <c r="F30" i="17" s="1"/>
  <c r="I33" i="16"/>
  <c r="G28" i="17"/>
  <c r="G30" i="17" s="1"/>
  <c r="G45" i="8"/>
  <c r="G47" i="8" s="1"/>
  <c r="H34" i="16"/>
  <c r="E34" i="16"/>
  <c r="D45" i="8"/>
  <c r="D47" i="8" s="1"/>
  <c r="F34" i="16"/>
  <c r="E45" i="8"/>
  <c r="E47" i="8" s="1"/>
  <c r="D28" i="17"/>
  <c r="G34" i="16"/>
  <c r="F45" i="8"/>
  <c r="F47" i="8" s="1"/>
  <c r="H28" i="17"/>
  <c r="I31" i="16"/>
  <c r="C45" i="8"/>
  <c r="D34" i="16"/>
  <c r="E5" i="16" l="1"/>
  <c r="E6" i="16" s="1"/>
  <c r="G16" i="17"/>
  <c r="G17" i="17" s="1"/>
  <c r="F16" i="17"/>
  <c r="F17" i="17" s="1"/>
  <c r="E16" i="17"/>
  <c r="E17" i="17" s="1"/>
  <c r="I34" i="16"/>
  <c r="C47" i="8"/>
  <c r="H45" i="8"/>
  <c r="H47" i="8" s="1"/>
  <c r="F5" i="16"/>
  <c r="F6" i="16" s="1"/>
  <c r="G5" i="16"/>
  <c r="G6" i="16" s="1"/>
  <c r="H30" i="17"/>
  <c r="H16" i="17"/>
  <c r="D16" i="17"/>
  <c r="D30" i="17"/>
  <c r="H17" i="17" l="1"/>
  <c r="D17" i="17"/>
  <c r="H5" i="16"/>
  <c r="H6" i="16" s="1"/>
  <c r="D5" i="16"/>
  <c r="D6" i="16" l="1"/>
  <c r="I5" i="16"/>
  <c r="I6" i="16" s="1"/>
</calcChain>
</file>

<file path=xl/sharedStrings.xml><?xml version="1.0" encoding="utf-8"?>
<sst xmlns="http://schemas.openxmlformats.org/spreadsheetml/2006/main" count="220" uniqueCount="141">
  <si>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</si>
  <si>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</si>
  <si>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</si>
  <si>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</si>
  <si>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</si>
  <si>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</si>
  <si>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</si>
  <si>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</si>
  <si>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</si>
  <si>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</si>
  <si>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</si>
  <si>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</si>
  <si>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</si>
  <si>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</si>
  <si>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</si>
  <si>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</si>
  <si>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</si>
  <si>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</si>
  <si>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</si>
  <si>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</si>
  <si>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</si>
  <si>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</si>
  <si>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</si>
  <si>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</si>
  <si>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</si>
  <si>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</si>
  <si>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</si>
  <si>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</si>
  <si>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</si>
  <si>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</si>
  <si>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</si>
  <si>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</si>
  <si>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</si>
  <si>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</si>
  <si>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</si>
  <si>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</si>
  <si>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</si>
  <si>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</si>
  <si>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</si>
  <si>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</si>
  <si>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</si>
  <si>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</si>
  <si>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</si>
  <si>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</si>
  <si>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Fixed Fee</t>
  </si>
  <si>
    <t>Fee Methodology Structure Selected</t>
  </si>
  <si>
    <t>Forecast Cost Breakup</t>
  </si>
  <si>
    <t>Alternative Control Service - Botom Up Estimation</t>
  </si>
  <si>
    <t>Contestable Works Management System</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</si>
  <si>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</si>
  <si>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</si>
  <si>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</si>
  <si>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</si>
  <si>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</si>
  <si>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</si>
  <si>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</si>
  <si>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</si>
  <si>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</si>
  <si>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</si>
  <si>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</si>
  <si>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</si>
  <si>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Bottom Up Estimation</t>
  </si>
  <si>
    <t xml:space="preserve"> - </t>
  </si>
  <si>
    <t>New Service</t>
  </si>
  <si>
    <t xml:space="preserve">Existing Service Description (2014 - 19) </t>
  </si>
  <si>
    <r>
      <t xml:space="preserve">
</t>
    </r>
    <r>
      <rPr>
        <sz val="10"/>
        <color rgb="FFFF0000"/>
        <rFont val="Arial"/>
        <family val="2"/>
      </rPr>
      <t>New Service</t>
    </r>
  </si>
  <si>
    <t>Rectification Works to Maintain Network Safety
Activities include issues identified by the distributor and work involved in managing and resolving pre-summer bush fire inspection customer vegetation defects or aerial mains where the customer has failed to do so.</t>
  </si>
  <si>
    <t>Vegetation Clearing of Private Trees near DSNP's Assets</t>
  </si>
  <si>
    <t>Material Price</t>
  </si>
  <si>
    <t>Material Price Oncost %</t>
  </si>
  <si>
    <t>Vegetation Clearing of Private Trees near DSNP's Assets (quoted / invoice service)</t>
  </si>
  <si>
    <t>Vegetation Clearing of Private Trees encroaching DSNP's Assets (NEW)</t>
  </si>
  <si>
    <t>Projected Volumes for FY2019-24 Regulatory Period</t>
  </si>
  <si>
    <t>Operating Costs (on IO's, work orders, cost objects, cost centres)</t>
  </si>
  <si>
    <t>Product Code</t>
  </si>
  <si>
    <t>Project Code</t>
  </si>
  <si>
    <t>FY22/23</t>
  </si>
  <si>
    <t>Vegetation Officer</t>
  </si>
  <si>
    <t xml:space="preserve">Operating Costs - </t>
  </si>
  <si>
    <t>New Service - Vegetation Clearing of Private Trees encroaching DSNP's Assets</t>
  </si>
  <si>
    <t>New Service. No historical operating costs available.</t>
  </si>
  <si>
    <t>New Service. No historical revenue available.</t>
  </si>
  <si>
    <t>Estimation of private  vegetation clearing works based on team feedback.</t>
  </si>
  <si>
    <t>FY17/18</t>
  </si>
  <si>
    <t>FY18/19</t>
  </si>
  <si>
    <t>Vegetation Clearing - $</t>
  </si>
  <si>
    <r>
      <t xml:space="preserve">
</t>
    </r>
    <r>
      <rPr>
        <b/>
        <sz val="10"/>
        <color theme="1"/>
        <rFont val="Arial"/>
        <family val="2"/>
      </rPr>
      <t>Vegetation Clearing of Private Trees encroaching DSNP's Assets</t>
    </r>
    <r>
      <rPr>
        <sz val="10"/>
        <color theme="1"/>
        <rFont val="Arial"/>
        <family val="2"/>
      </rPr>
      <t xml:space="preserve">
Vegetation clearing of private trees which are encroaching within safe limits of Essential Energy's electrical network. Where the land owner is responsible for the vegetation management and fails to maintain the necessary safety clearances.</t>
    </r>
  </si>
  <si>
    <t>Proposed Fee ($2018/19 - Excl GST)</t>
  </si>
  <si>
    <t>Total Direct Costs $2018/19</t>
  </si>
  <si>
    <t>Total Indirect Costs $2018/19</t>
  </si>
  <si>
    <t>TOTAL COSTS $2018/19</t>
  </si>
  <si>
    <t xml:space="preserve">Essential Energy's vegetation clearing works is completed by authorised contractors. </t>
  </si>
  <si>
    <t>Real $2018-19</t>
  </si>
  <si>
    <t>Per service</t>
  </si>
  <si>
    <t>Time on Task (Hours)</t>
  </si>
  <si>
    <t>Number of Staff</t>
  </si>
  <si>
    <t>Total Time
(Hours)</t>
  </si>
  <si>
    <t>Overtime loading?
0 = No
1 = Yes</t>
  </si>
  <si>
    <t>Direct Labour Rate (incl on-costs)</t>
  </si>
  <si>
    <t>Fleet rate</t>
  </si>
  <si>
    <t>Materials</t>
  </si>
  <si>
    <t>Direct cost per service</t>
  </si>
  <si>
    <t>Overheads</t>
  </si>
  <si>
    <t>Non-system charge</t>
  </si>
  <si>
    <t>Profit margin (WACC FY20) per service</t>
  </si>
  <si>
    <t>FY2019 Fully Loaded Cost 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</si>
  <si>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</si>
  <si>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</si>
  <si>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</si>
  <si>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</si>
  <si>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</si>
  <si>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</si>
  <si>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</si>
  <si>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</si>
  <si>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</si>
  <si>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</si>
  <si>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</si>
  <si>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</si>
  <si>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</si>
  <si>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</si>
  <si>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</si>
  <si>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</si>
  <si>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</si>
  <si>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</si>
  <si>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</si>
  <si>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</si>
  <si>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</si>
  <si>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</si>
  <si>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revenue</t>
  </si>
  <si>
    <t>9.1 Vegetation Clearing of Private Trees Enchroaching DSNP's Assets</t>
  </si>
  <si>
    <t>Contractor management eg. T/C - [Invoice + overheads] + margin</t>
  </si>
  <si>
    <t>Contractor management eg. T/C 
(Invoice + Overheads) + Margin</t>
  </si>
  <si>
    <t>Overheads rate</t>
  </si>
  <si>
    <t>Margin</t>
  </si>
  <si>
    <t>Contractors $</t>
  </si>
  <si>
    <t>Contractor costs</t>
  </si>
  <si>
    <t>Forecast contractor costs</t>
  </si>
  <si>
    <r>
      <t xml:space="preserve">Estimated have been provided on the work effort that will be required to complete each service. Forecast volumes ($) based on estimated values from team feedback.Clearing costs </t>
    </r>
    <r>
      <rPr>
        <sz val="10"/>
        <color theme="1"/>
        <rFont val="Calibri"/>
        <family val="2"/>
      </rPr>
      <t>~ 10 jobs.</t>
    </r>
    <r>
      <rPr>
        <sz val="10"/>
        <color theme="1"/>
        <rFont val="Arial"/>
        <family val="2"/>
      </rPr>
      <t xml:space="preserve">
</t>
    </r>
  </si>
  <si>
    <t>Projected Volumes</t>
  </si>
  <si>
    <t>Contractor</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</si>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</sst>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quot;$&quot;#,##0"/>
    <numFmt numFmtId="172" formatCode="_(* #,##0_);_(* \(#,##0\);_(* &quot;-&quot;??_);_(@_)"/>
  </numFmts>
  <fonts count="37"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FF0000"/>
      <name val="Arial"/>
      <family val="2"/>
    </font>
    <font>
      <b/>
      <sz val="8"/>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
      <sz val="10"/>
      <color theme="1"/>
      <name val="Calibri"/>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0" fontId="4" fillId="0" borderId="0"/>
  </cellStyleXfs>
  <cellXfs count="262">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7" fontId="7" fillId="5" borderId="8" xfId="2" applyNumberFormat="1" applyFont="1" applyFill="1" applyBorder="1"/>
    <xf numFmtId="0" fontId="7" fillId="5" borderId="11" xfId="0" applyFont="1" applyFill="1" applyBorder="1" applyAlignment="1">
      <alignment horizontal="left"/>
    </xf>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7" fillId="5" borderId="1" xfId="0" applyFont="1" applyFill="1" applyBorder="1"/>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5" fillId="8" borderId="0" xfId="0" applyFont="1" applyFill="1"/>
    <xf numFmtId="0" fontId="8" fillId="8" borderId="0" xfId="0" applyFont="1" applyFill="1"/>
    <xf numFmtId="167" fontId="2" fillId="10" borderId="4" xfId="2" applyNumberFormat="1" applyFont="1" applyFill="1" applyBorder="1"/>
    <xf numFmtId="0" fontId="5" fillId="8" borderId="12" xfId="0" applyFont="1" applyFill="1" applyBorder="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169" fontId="4" fillId="10" borderId="10" xfId="0" applyNumberFormat="1" applyFont="1" applyFill="1" applyBorder="1" applyAlignment="1">
      <alignment horizontal="center"/>
    </xf>
    <xf numFmtId="169" fontId="4" fillId="10" borderId="9" xfId="0" applyNumberFormat="1" applyFont="1" applyFill="1" applyBorder="1" applyAlignment="1">
      <alignment horizontal="center"/>
    </xf>
    <xf numFmtId="0" fontId="4" fillId="11" borderId="9" xfId="0" applyFont="1" applyFill="1" applyBorder="1"/>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2" fillId="0" borderId="0" xfId="0" applyFont="1" applyFill="1" applyAlignment="1">
      <alignment horizontal="left"/>
    </xf>
    <xf numFmtId="0" fontId="11" fillId="0" borderId="0" xfId="0" applyFont="1"/>
    <xf numFmtId="0" fontId="2" fillId="0" borderId="8" xfId="0" applyFont="1" applyBorder="1"/>
    <xf numFmtId="0" fontId="2" fillId="0" borderId="11" xfId="0" applyFont="1" applyBorder="1"/>
    <xf numFmtId="0" fontId="7" fillId="0" borderId="0" xfId="0" applyFont="1" applyFill="1" applyBorder="1"/>
    <xf numFmtId="0" fontId="4" fillId="0" borderId="0" xfId="0" applyFont="1" applyFill="1" applyBorder="1"/>
    <xf numFmtId="167" fontId="7" fillId="0" borderId="0" xfId="2" applyNumberFormat="1" applyFont="1" applyFill="1" applyBorder="1"/>
    <xf numFmtId="0" fontId="5" fillId="8" borderId="8" xfId="0" applyFont="1" applyFill="1" applyBorder="1"/>
    <xf numFmtId="0" fontId="7" fillId="5" borderId="10" xfId="0" applyFont="1" applyFill="1" applyBorder="1"/>
    <xf numFmtId="0" fontId="7" fillId="5" borderId="13" xfId="0" applyFont="1" applyFill="1" applyBorder="1" applyAlignment="1">
      <alignment horizontal="left"/>
    </xf>
    <xf numFmtId="0" fontId="11" fillId="0" borderId="6" xfId="0" applyFont="1" applyBorder="1"/>
    <xf numFmtId="0" fontId="7" fillId="11" borderId="10" xfId="0" applyFont="1" applyFill="1" applyBorder="1"/>
    <xf numFmtId="0" fontId="9" fillId="4" borderId="8" xfId="0" applyFont="1" applyFill="1" applyBorder="1" applyAlignment="1">
      <alignment horizontal="left" vertical="top" wrapText="1"/>
    </xf>
    <xf numFmtId="0" fontId="7" fillId="5" borderId="11" xfId="0" applyFont="1" applyFill="1" applyBorder="1"/>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10" fontId="4" fillId="10" borderId="10" xfId="0" applyNumberFormat="1" applyFont="1" applyFill="1" applyBorder="1" applyAlignment="1">
      <alignment horizontal="center"/>
    </xf>
    <xf numFmtId="10" fontId="7" fillId="10" borderId="4" xfId="0" applyNumberFormat="1" applyFont="1" applyFill="1" applyBorder="1" applyAlignment="1">
      <alignment horizontal="center"/>
    </xf>
    <xf numFmtId="167" fontId="2" fillId="10" borderId="5" xfId="2" applyNumberFormat="1" applyFont="1" applyFill="1" applyBorder="1" applyAlignment="1">
      <alignment horizontal="center"/>
    </xf>
    <xf numFmtId="3" fontId="2" fillId="10" borderId="4" xfId="0" applyNumberFormat="1" applyFont="1" applyFill="1" applyBorder="1"/>
    <xf numFmtId="0" fontId="4" fillId="10" borderId="4" xfId="0" applyFont="1" applyFill="1" applyBorder="1" applyAlignment="1">
      <alignment horizontal="center"/>
    </xf>
    <xf numFmtId="0" fontId="4" fillId="10" borderId="4" xfId="0" applyFont="1" applyFill="1" applyBorder="1" applyAlignment="1">
      <alignment horizontal="left" vertical="center"/>
    </xf>
    <xf numFmtId="0" fontId="9" fillId="4" borderId="4" xfId="0" applyFont="1" applyFill="1" applyBorder="1" applyAlignment="1">
      <alignment horizontal="left"/>
    </xf>
    <xf numFmtId="171" fontId="2" fillId="4" borderId="4" xfId="0" applyNumberFormat="1" applyFont="1" applyFill="1" applyBorder="1"/>
    <xf numFmtId="171" fontId="7" fillId="5" borderId="8" xfId="0" applyNumberFormat="1" applyFont="1" applyFill="1" applyBorder="1"/>
    <xf numFmtId="0" fontId="9" fillId="4" borderId="0" xfId="0" applyFont="1" applyFill="1" applyBorder="1" applyAlignment="1">
      <alignment horizontal="left" vertical="top" wrapText="1"/>
    </xf>
    <xf numFmtId="0" fontId="7" fillId="5" borderId="5" xfId="0" applyFont="1" applyFill="1" applyBorder="1" applyAlignment="1">
      <alignment horizontal="center"/>
    </xf>
    <xf numFmtId="0" fontId="7" fillId="5" borderId="8" xfId="0" applyFont="1" applyFill="1" applyBorder="1" applyAlignment="1">
      <alignment horizontal="center"/>
    </xf>
    <xf numFmtId="0" fontId="13" fillId="8" borderId="0" xfId="0" applyFont="1" applyFill="1"/>
    <xf numFmtId="0" fontId="14" fillId="8" borderId="0" xfId="0" applyFont="1" applyFill="1"/>
    <xf numFmtId="0" fontId="15" fillId="0" borderId="0" xfId="0" applyFont="1"/>
    <xf numFmtId="0" fontId="16" fillId="0" borderId="0" xfId="0" applyFont="1"/>
    <xf numFmtId="0" fontId="17" fillId="11" borderId="7" xfId="0" applyFont="1" applyFill="1" applyBorder="1" applyAlignment="1">
      <alignment horizontal="left"/>
    </xf>
    <xf numFmtId="0" fontId="17" fillId="11" borderId="7" xfId="0" applyFont="1" applyFill="1" applyBorder="1" applyAlignment="1">
      <alignment horizontal="center"/>
    </xf>
    <xf numFmtId="0" fontId="17" fillId="11" borderId="8" xfId="0" applyFont="1" applyFill="1" applyBorder="1" applyAlignment="1">
      <alignment horizontal="center"/>
    </xf>
    <xf numFmtId="0" fontId="17" fillId="11" borderId="8" xfId="0" applyFont="1" applyFill="1" applyBorder="1" applyAlignment="1">
      <alignment horizontal="right"/>
    </xf>
    <xf numFmtId="0" fontId="18" fillId="10" borderId="4" xfId="0" applyFont="1" applyFill="1" applyBorder="1" applyAlignment="1">
      <alignment horizontal="left"/>
    </xf>
    <xf numFmtId="0" fontId="16" fillId="10" borderId="4" xfId="0" applyFont="1" applyFill="1" applyBorder="1" applyAlignment="1">
      <alignment wrapText="1"/>
    </xf>
    <xf numFmtId="167" fontId="16" fillId="10" borderId="4" xfId="2" applyNumberFormat="1" applyFont="1" applyFill="1" applyBorder="1"/>
    <xf numFmtId="0" fontId="16" fillId="4" borderId="3" xfId="0" applyFont="1" applyFill="1" applyBorder="1"/>
    <xf numFmtId="0" fontId="16" fillId="10" borderId="4" xfId="0" applyFont="1" applyFill="1" applyBorder="1"/>
    <xf numFmtId="0" fontId="17" fillId="5" borderId="8" xfId="0" applyFont="1" applyFill="1" applyBorder="1"/>
    <xf numFmtId="0" fontId="17" fillId="5" borderId="0" xfId="0" applyFont="1" applyFill="1" applyBorder="1"/>
    <xf numFmtId="167" fontId="17" fillId="5" borderId="8" xfId="2" applyNumberFormat="1" applyFont="1" applyFill="1" applyBorder="1"/>
    <xf numFmtId="0" fontId="17" fillId="11" borderId="11" xfId="0" applyFont="1" applyFill="1" applyBorder="1" applyAlignment="1">
      <alignment horizontal="left"/>
    </xf>
    <xf numFmtId="0" fontId="16" fillId="4" borderId="5" xfId="0" applyFont="1" applyFill="1" applyBorder="1"/>
    <xf numFmtId="3" fontId="16" fillId="10" borderId="4" xfId="0" applyNumberFormat="1" applyFont="1" applyFill="1" applyBorder="1"/>
    <xf numFmtId="0" fontId="16" fillId="4" borderId="5" xfId="0" quotePrefix="1" applyFont="1" applyFill="1" applyBorder="1"/>
    <xf numFmtId="3" fontId="16" fillId="4" borderId="4" xfId="0" applyNumberFormat="1" applyFont="1" applyFill="1" applyBorder="1"/>
    <xf numFmtId="0" fontId="17" fillId="11" borderId="8" xfId="0" applyFont="1" applyFill="1" applyBorder="1"/>
    <xf numFmtId="3" fontId="17" fillId="5" borderId="8" xfId="0" applyNumberFormat="1" applyFont="1" applyFill="1" applyBorder="1"/>
    <xf numFmtId="0" fontId="19" fillId="0" borderId="0" xfId="0" applyFont="1"/>
    <xf numFmtId="0" fontId="17" fillId="5" borderId="6" xfId="0" applyFont="1" applyFill="1" applyBorder="1" applyAlignment="1">
      <alignment horizontal="left"/>
    </xf>
    <xf numFmtId="0" fontId="17" fillId="5" borderId="12" xfId="0" applyFont="1" applyFill="1" applyBorder="1"/>
    <xf numFmtId="0" fontId="20" fillId="5" borderId="12" xfId="0" applyFont="1" applyFill="1" applyBorder="1"/>
    <xf numFmtId="0" fontId="16" fillId="4" borderId="0" xfId="0" quotePrefix="1" applyFont="1" applyFill="1" applyBorder="1" applyAlignment="1">
      <alignment vertical="top"/>
    </xf>
    <xf numFmtId="0" fontId="16" fillId="4" borderId="0" xfId="0" applyFont="1" applyFill="1" applyBorder="1" applyAlignment="1">
      <alignment vertical="top"/>
    </xf>
    <xf numFmtId="0" fontId="5" fillId="8" borderId="0" xfId="0" applyFont="1" applyFill="1" applyAlignment="1">
      <alignment horizontal="left"/>
    </xf>
    <xf numFmtId="0" fontId="21" fillId="8" borderId="11" xfId="0" applyFont="1" applyFill="1" applyBorder="1"/>
    <xf numFmtId="0" fontId="22" fillId="8" borderId="0" xfId="0" applyFont="1" applyFill="1"/>
    <xf numFmtId="0" fontId="23" fillId="0" borderId="0" xfId="0" applyFont="1"/>
    <xf numFmtId="0" fontId="23" fillId="0" borderId="0" xfId="0" applyFont="1" applyFill="1"/>
    <xf numFmtId="0" fontId="24" fillId="9" borderId="4" xfId="0" applyFont="1" applyFill="1" applyBorder="1"/>
    <xf numFmtId="0" fontId="23" fillId="6" borderId="0" xfId="0" applyFont="1" applyFill="1"/>
    <xf numFmtId="0" fontId="24" fillId="9" borderId="10" xfId="0" applyFont="1" applyFill="1" applyBorder="1"/>
    <xf numFmtId="0" fontId="26" fillId="7" borderId="0" xfId="0" applyFont="1" applyFill="1" applyBorder="1" applyAlignment="1">
      <alignment horizontal="center" vertical="center" wrapText="1"/>
    </xf>
    <xf numFmtId="0" fontId="24" fillId="9" borderId="5" xfId="0" applyFont="1" applyFill="1" applyBorder="1"/>
    <xf numFmtId="0" fontId="27" fillId="2" borderId="4" xfId="0" applyFont="1" applyFill="1" applyBorder="1" applyAlignment="1">
      <alignment horizontal="center" vertical="center"/>
    </xf>
    <xf numFmtId="0" fontId="27" fillId="7" borderId="0" xfId="0" applyFont="1" applyFill="1" applyBorder="1" applyAlignment="1">
      <alignment horizontal="center" vertical="center"/>
    </xf>
    <xf numFmtId="0" fontId="24" fillId="9" borderId="10" xfId="0" applyFont="1" applyFill="1" applyBorder="1" applyAlignment="1">
      <alignment horizontal="left" vertical="center"/>
    </xf>
    <xf numFmtId="169" fontId="23" fillId="7" borderId="4" xfId="0" applyNumberFormat="1" applyFont="1" applyFill="1" applyBorder="1" applyAlignment="1">
      <alignment horizontal="center"/>
    </xf>
    <xf numFmtId="0" fontId="23" fillId="7" borderId="0" xfId="0" applyFont="1" applyFill="1" applyBorder="1" applyAlignment="1">
      <alignment horizontal="center" vertical="center"/>
    </xf>
    <xf numFmtId="0" fontId="24" fillId="9" borderId="8" xfId="0" applyFont="1" applyFill="1" applyBorder="1" applyAlignment="1">
      <alignment horizontal="left" vertical="center"/>
    </xf>
    <xf numFmtId="0" fontId="25" fillId="7" borderId="0" xfId="0" applyFont="1" applyFill="1" applyBorder="1" applyAlignment="1">
      <alignment horizontal="left"/>
    </xf>
    <xf numFmtId="0" fontId="21" fillId="8" borderId="10" xfId="0" applyFont="1" applyFill="1" applyBorder="1"/>
    <xf numFmtId="0" fontId="22" fillId="8" borderId="0" xfId="0" applyFont="1" applyFill="1" applyBorder="1"/>
    <xf numFmtId="0" fontId="22" fillId="8" borderId="12" xfId="0" applyFont="1" applyFill="1" applyBorder="1"/>
    <xf numFmtId="0" fontId="23" fillId="7" borderId="0" xfId="0" applyFont="1" applyFill="1" applyBorder="1" applyAlignment="1">
      <alignment horizontal="left" vertical="top" wrapText="1"/>
    </xf>
    <xf numFmtId="0" fontId="21" fillId="8" borderId="0" xfId="0" applyFont="1" applyFill="1"/>
    <xf numFmtId="0" fontId="23" fillId="7" borderId="0" xfId="0" applyFont="1" applyFill="1" applyBorder="1" applyAlignment="1">
      <alignment horizontal="left"/>
    </xf>
    <xf numFmtId="0" fontId="23" fillId="0" borderId="0" xfId="0" applyFont="1" applyAlignment="1">
      <alignment horizontal="left"/>
    </xf>
    <xf numFmtId="0" fontId="23" fillId="7" borderId="0" xfId="0" applyFont="1" applyFill="1" applyBorder="1" applyAlignment="1">
      <alignment horizontal="left" wrapText="1"/>
    </xf>
    <xf numFmtId="0" fontId="23" fillId="0" borderId="0" xfId="0" applyFont="1" applyFill="1" applyBorder="1" applyAlignment="1">
      <alignment horizontal="left"/>
    </xf>
    <xf numFmtId="0" fontId="24" fillId="2" borderId="3" xfId="0" applyFont="1" applyFill="1" applyBorder="1"/>
    <xf numFmtId="0" fontId="23" fillId="7" borderId="0" xfId="0" applyFont="1" applyFill="1" applyAlignment="1">
      <alignment horizontal="left"/>
    </xf>
    <xf numFmtId="0" fontId="24" fillId="2" borderId="1" xfId="0" applyFont="1" applyFill="1" applyBorder="1"/>
    <xf numFmtId="0" fontId="24" fillId="9" borderId="6" xfId="0" applyFont="1" applyFill="1" applyBorder="1" applyAlignment="1">
      <alignment horizontal="left"/>
    </xf>
    <xf numFmtId="0" fontId="24" fillId="9" borderId="7" xfId="0" applyFont="1" applyFill="1" applyBorder="1" applyAlignment="1">
      <alignment horizontal="right"/>
    </xf>
    <xf numFmtId="0" fontId="24" fillId="9" borderId="8" xfId="0" applyFont="1" applyFill="1" applyBorder="1" applyAlignment="1">
      <alignment horizontal="right"/>
    </xf>
    <xf numFmtId="167" fontId="28" fillId="0" borderId="0" xfId="2" applyNumberFormat="1" applyFont="1"/>
    <xf numFmtId="167" fontId="24" fillId="2" borderId="7" xfId="2" applyNumberFormat="1" applyFont="1" applyFill="1" applyBorder="1"/>
    <xf numFmtId="10" fontId="23" fillId="0" borderId="0" xfId="1" applyNumberFormat="1" applyFont="1"/>
    <xf numFmtId="10" fontId="23" fillId="0" borderId="0" xfId="0" applyNumberFormat="1" applyFont="1"/>
    <xf numFmtId="170" fontId="23" fillId="0" borderId="0" xfId="1" applyNumberFormat="1" applyFont="1"/>
    <xf numFmtId="0" fontId="21" fillId="8" borderId="6" xfId="0" applyFont="1" applyFill="1" applyBorder="1" applyAlignment="1">
      <alignment horizontal="left"/>
    </xf>
    <xf numFmtId="0" fontId="25" fillId="0" borderId="0" xfId="0" applyFont="1"/>
    <xf numFmtId="0" fontId="24" fillId="2" borderId="6" xfId="0" applyFont="1" applyFill="1" applyBorder="1" applyAlignment="1">
      <alignment horizontal="left"/>
    </xf>
    <xf numFmtId="0" fontId="24" fillId="2" borderId="7" xfId="0" applyFont="1" applyFill="1" applyBorder="1" applyAlignment="1">
      <alignment horizontal="right"/>
    </xf>
    <xf numFmtId="0" fontId="24" fillId="2" borderId="8" xfId="0" applyFont="1" applyFill="1" applyBorder="1" applyAlignment="1">
      <alignment horizontal="right"/>
    </xf>
    <xf numFmtId="168" fontId="28" fillId="0" borderId="0" xfId="3" applyNumberFormat="1" applyFont="1" applyAlignment="1"/>
    <xf numFmtId="0" fontId="30" fillId="2" borderId="4" xfId="0" applyFont="1" applyFill="1" applyBorder="1" applyAlignment="1">
      <alignment horizontal="center" vertical="center"/>
    </xf>
    <xf numFmtId="0" fontId="7" fillId="2" borderId="6" xfId="0" applyFont="1" applyFill="1" applyBorder="1"/>
    <xf numFmtId="167" fontId="6" fillId="11" borderId="5" xfId="2" applyNumberFormat="1" applyFont="1" applyFill="1" applyBorder="1"/>
    <xf numFmtId="3" fontId="6" fillId="11" borderId="10" xfId="0" applyNumberFormat="1" applyFont="1" applyFill="1" applyBorder="1"/>
    <xf numFmtId="3" fontId="6" fillId="11" borderId="5" xfId="0" applyNumberFormat="1" applyFont="1" applyFill="1" applyBorder="1"/>
    <xf numFmtId="0" fontId="5" fillId="8" borderId="8" xfId="0" applyFont="1" applyFill="1" applyBorder="1" applyAlignment="1"/>
    <xf numFmtId="0" fontId="5" fillId="8" borderId="0" xfId="0" applyFont="1" applyFill="1" applyBorder="1" applyAlignment="1"/>
    <xf numFmtId="169" fontId="7" fillId="9" borderId="5" xfId="0" applyNumberFormat="1" applyFont="1" applyFill="1" applyBorder="1" applyAlignment="1"/>
    <xf numFmtId="169" fontId="7" fillId="9" borderId="2" xfId="0" applyNumberFormat="1" applyFont="1" applyFill="1" applyBorder="1" applyAlignment="1"/>
    <xf numFmtId="169" fontId="7" fillId="9" borderId="3" xfId="0" applyNumberFormat="1" applyFont="1" applyFill="1" applyBorder="1" applyAlignment="1"/>
    <xf numFmtId="0" fontId="5" fillId="8" borderId="9" xfId="0" applyFont="1" applyFill="1" applyBorder="1" applyAlignment="1">
      <alignment horizontal="center" vertical="center" wrapText="1"/>
    </xf>
    <xf numFmtId="2" fontId="5" fillId="8" borderId="9" xfId="0" applyNumberFormat="1" applyFont="1" applyFill="1" applyBorder="1" applyAlignment="1">
      <alignment horizontal="center" vertical="center" wrapText="1"/>
    </xf>
    <xf numFmtId="1" fontId="5" fillId="8" borderId="9" xfId="0" applyNumberFormat="1" applyFont="1" applyFill="1" applyBorder="1" applyAlignment="1">
      <alignment horizontal="center" vertical="center" wrapText="1"/>
    </xf>
    <xf numFmtId="4" fontId="7" fillId="11" borderId="9" xfId="0" applyNumberFormat="1" applyFont="1" applyFill="1" applyBorder="1" applyAlignment="1">
      <alignment horizontal="center"/>
    </xf>
    <xf numFmtId="167" fontId="19" fillId="11" borderId="5" xfId="2" applyNumberFormat="1" applyFont="1" applyFill="1" applyBorder="1"/>
    <xf numFmtId="3" fontId="19" fillId="11" borderId="10" xfId="0" applyNumberFormat="1" applyFont="1" applyFill="1" applyBorder="1"/>
    <xf numFmtId="3" fontId="19" fillId="11" borderId="5" xfId="0" applyNumberFormat="1" applyFont="1" applyFill="1" applyBorder="1"/>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31" fillId="0" borderId="0" xfId="0" applyFont="1"/>
    <xf numFmtId="0" fontId="6" fillId="4" borderId="5" xfId="0" applyFont="1" applyFill="1" applyBorder="1"/>
    <xf numFmtId="0" fontId="6" fillId="4" borderId="3" xfId="0" applyFont="1" applyFill="1" applyBorder="1"/>
    <xf numFmtId="167" fontId="6" fillId="10" borderId="5" xfId="2" applyNumberFormat="1" applyFont="1" applyFill="1" applyBorder="1" applyAlignment="1">
      <alignment horizontal="center"/>
    </xf>
    <xf numFmtId="10" fontId="0" fillId="0" borderId="0" xfId="1" applyNumberFormat="1" applyFont="1"/>
    <xf numFmtId="10" fontId="0" fillId="0" borderId="0" xfId="0" applyNumberFormat="1"/>
    <xf numFmtId="0" fontId="32" fillId="0" borderId="0" xfId="0" applyFont="1"/>
    <xf numFmtId="166" fontId="5" fillId="15" borderId="4" xfId="3" applyFont="1" applyFill="1" applyBorder="1" applyAlignment="1">
      <alignment horizontal="left"/>
    </xf>
    <xf numFmtId="166" fontId="5" fillId="15"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2" fontId="2" fillId="5" borderId="4" xfId="3" applyNumberFormat="1" applyFont="1" applyFill="1" applyBorder="1"/>
    <xf numFmtId="166" fontId="6" fillId="5" borderId="4" xfId="3" applyFont="1" applyFill="1" applyBorder="1"/>
    <xf numFmtId="172"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33" fillId="4" borderId="5" xfId="0" applyFont="1" applyFill="1" applyBorder="1"/>
    <xf numFmtId="0" fontId="2" fillId="4" borderId="4" xfId="0" applyFont="1" applyFill="1" applyBorder="1" applyAlignment="1">
      <alignment horizontal="left"/>
    </xf>
    <xf numFmtId="166" fontId="34"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166" fontId="34" fillId="5" borderId="4" xfId="3" applyFont="1" applyFill="1" applyBorder="1"/>
    <xf numFmtId="0" fontId="6" fillId="4" borderId="4" xfId="0" applyFont="1" applyFill="1" applyBorder="1" applyAlignment="1">
      <alignment horizontal="left"/>
    </xf>
    <xf numFmtId="166" fontId="35"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2" fontId="2" fillId="10" borderId="4" xfId="3" applyNumberFormat="1" applyFont="1" applyFill="1" applyBorder="1"/>
    <xf numFmtId="0" fontId="4" fillId="10" borderId="4" xfId="0" applyFont="1" applyFill="1" applyBorder="1" applyAlignment="1">
      <alignment horizontal="left" vertical="center" wrapText="1"/>
    </xf>
    <xf numFmtId="169" fontId="4" fillId="10" borderId="4" xfId="0" applyNumberFormat="1" applyFont="1" applyFill="1" applyBorder="1" applyAlignment="1">
      <alignment horizontal="center"/>
    </xf>
    <xf numFmtId="10" fontId="4" fillId="10" borderId="4" xfId="1" applyNumberFormat="1" applyFont="1" applyFill="1" applyBorder="1" applyAlignment="1">
      <alignment horizontal="center" vertical="center"/>
    </xf>
    <xf numFmtId="10" fontId="4" fillId="10" borderId="4" xfId="1" applyNumberFormat="1" applyFont="1" applyFill="1" applyBorder="1" applyAlignment="1">
      <alignment horizontal="center" vertical="center" wrapText="1"/>
    </xf>
    <xf numFmtId="169" fontId="2" fillId="7" borderId="4" xfId="0" applyNumberFormat="1" applyFont="1" applyFill="1" applyBorder="1" applyAlignment="1">
      <alignment horizontal="left" wrapText="1"/>
    </xf>
    <xf numFmtId="10" fontId="2" fillId="3" borderId="4" xfId="0" applyNumberFormat="1" applyFont="1" applyFill="1" applyBorder="1" applyAlignment="1">
      <alignment horizontal="center" vertical="center"/>
    </xf>
    <xf numFmtId="10" fontId="2" fillId="3" borderId="1" xfId="0" applyNumberFormat="1" applyFont="1" applyFill="1" applyBorder="1" applyAlignment="1">
      <alignment horizontal="center" vertical="center"/>
    </xf>
    <xf numFmtId="169" fontId="2" fillId="7" borderId="4" xfId="0" applyNumberFormat="1" applyFont="1" applyFill="1" applyBorder="1" applyAlignment="1"/>
    <xf numFmtId="0" fontId="3" fillId="0" borderId="0" xfId="0" applyFont="1"/>
    <xf numFmtId="0" fontId="2" fillId="4" borderId="5" xfId="0" applyFont="1" applyFill="1" applyBorder="1" applyAlignment="1"/>
    <xf numFmtId="0" fontId="7" fillId="5" borderId="5" xfId="0" applyFont="1" applyFill="1" applyBorder="1"/>
    <xf numFmtId="0" fontId="7" fillId="5" borderId="2" xfId="0" applyFont="1" applyFill="1" applyBorder="1"/>
    <xf numFmtId="3" fontId="7" fillId="5" borderId="4" xfId="0" applyNumberFormat="1" applyFont="1" applyFill="1" applyBorder="1"/>
    <xf numFmtId="0" fontId="7" fillId="2" borderId="4" xfId="0" applyFont="1" applyFill="1" applyBorder="1" applyAlignment="1">
      <alignment horizontal="left"/>
    </xf>
    <xf numFmtId="3" fontId="24" fillId="2" borderId="4" xfId="2" applyNumberFormat="1" applyFont="1" applyFill="1" applyBorder="1" applyAlignment="1"/>
    <xf numFmtId="0" fontId="23" fillId="7" borderId="1" xfId="0" applyFont="1" applyFill="1" applyBorder="1" applyAlignment="1">
      <alignment horizontal="left" wrapText="1"/>
    </xf>
    <xf numFmtId="0" fontId="23" fillId="7" borderId="0" xfId="0" applyFont="1" applyFill="1" applyBorder="1" applyAlignment="1">
      <alignment horizontal="left" wrapText="1"/>
    </xf>
    <xf numFmtId="0" fontId="29" fillId="7" borderId="0" xfId="0" applyFont="1" applyFill="1" applyBorder="1" applyAlignment="1">
      <alignment horizontal="left" wrapText="1"/>
    </xf>
    <xf numFmtId="0" fontId="23" fillId="7" borderId="0" xfId="0" quotePrefix="1" applyFont="1" applyFill="1" applyBorder="1" applyAlignment="1">
      <alignment horizontal="left" vertical="top" wrapText="1"/>
    </xf>
    <xf numFmtId="0" fontId="23" fillId="7" borderId="0" xfId="0" applyFont="1" applyFill="1" applyBorder="1" applyAlignment="1">
      <alignment horizontal="left" vertical="top" wrapText="1"/>
    </xf>
    <xf numFmtId="0" fontId="25" fillId="7" borderId="5" xfId="0" applyNumberFormat="1" applyFont="1" applyFill="1" applyBorder="1" applyAlignment="1">
      <alignment horizontal="left" wrapText="1"/>
    </xf>
    <xf numFmtId="0" fontId="25" fillId="7" borderId="1" xfId="0" applyNumberFormat="1" applyFont="1" applyFill="1" applyBorder="1" applyAlignment="1">
      <alignment horizontal="left" wrapText="1"/>
    </xf>
    <xf numFmtId="0" fontId="23"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3" fillId="2" borderId="5" xfId="0" applyFont="1" applyFill="1" applyBorder="1" applyAlignment="1">
      <alignment horizontal="center"/>
    </xf>
    <xf numFmtId="0" fontId="23" fillId="2" borderId="3" xfId="0" applyFont="1" applyFill="1" applyBorder="1" applyAlignment="1">
      <alignment horizontal="center"/>
    </xf>
    <xf numFmtId="169" fontId="28" fillId="7" borderId="10" xfId="0" applyNumberFormat="1" applyFont="1" applyFill="1" applyBorder="1" applyAlignment="1">
      <alignment horizontal="left"/>
    </xf>
    <xf numFmtId="169" fontId="28" fillId="7" borderId="1" xfId="0" applyNumberFormat="1" applyFont="1" applyFill="1" applyBorder="1" applyAlignment="1">
      <alignment horizontal="left"/>
    </xf>
    <xf numFmtId="0" fontId="7" fillId="9" borderId="9" xfId="0" applyFont="1" applyFill="1" applyBorder="1" applyAlignment="1">
      <alignment horizontal="left" vertical="center"/>
    </xf>
    <xf numFmtId="0" fontId="7" fillId="9" borderId="7" xfId="0" applyFont="1" applyFill="1" applyBorder="1" applyAlignment="1">
      <alignment horizontal="left" vertical="center"/>
    </xf>
    <xf numFmtId="0" fontId="7" fillId="9" borderId="13" xfId="0" applyFont="1" applyFill="1" applyBorder="1" applyAlignment="1">
      <alignment horizontal="left" vertical="center"/>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12"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18" fillId="4" borderId="1" xfId="0" applyFont="1" applyFill="1" applyBorder="1" applyAlignment="1">
      <alignment horizontal="left" vertical="top" wrapText="1"/>
    </xf>
    <xf numFmtId="0" fontId="18" fillId="4" borderId="0" xfId="0" applyFont="1" applyFill="1" applyBorder="1" applyAlignment="1">
      <alignment horizontal="left" vertical="top" wrapText="1"/>
    </xf>
    <xf numFmtId="0" fontId="16" fillId="4" borderId="1" xfId="0" quotePrefix="1" applyFont="1" applyFill="1" applyBorder="1" applyAlignment="1">
      <alignment horizontal="left" vertical="top" wrapText="1"/>
    </xf>
    <xf numFmtId="0" fontId="16" fillId="4" borderId="0" xfId="0" quotePrefix="1" applyFont="1" applyFill="1" applyBorder="1" applyAlignment="1">
      <alignment horizontal="left" vertical="top" wrapText="1"/>
    </xf>
    <xf numFmtId="10" fontId="32" fillId="14" borderId="12" xfId="0" applyNumberFormat="1" applyFont="1" applyFill="1" applyBorder="1" applyAlignment="1">
      <alignment horizontal="center"/>
    </xf>
    <xf numFmtId="10" fontId="32" fillId="14" borderId="0" xfId="0" applyNumberFormat="1" applyFont="1" applyFill="1" applyBorder="1" applyAlignment="1">
      <alignment horizontal="center"/>
    </xf>
    <xf numFmtId="0" fontId="3" fillId="0" borderId="6" xfId="0" applyFont="1" applyFill="1" applyBorder="1" applyAlignment="1">
      <alignment horizontal="center" textRotation="90"/>
    </xf>
    <xf numFmtId="0" fontId="6" fillId="4" borderId="5" xfId="0" applyFont="1" applyFill="1" applyBorder="1" applyAlignment="1">
      <alignment horizontal="center"/>
    </xf>
    <xf numFmtId="0" fontId="6" fillId="4" borderId="2" xfId="0"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3" fontId="7" fillId="5" borderId="13" xfId="0" applyNumberFormat="1" applyFont="1" applyFill="1" applyBorder="1"/>
    <xf numFmtId="171" fontId="7" fillId="5" borderId="4" xfId="0" applyNumberFormat="1" applyFont="1" applyFill="1" applyBorder="1"/>
    <xf numFmtId="171" fontId="6" fillId="11" borderId="4" xfId="0" applyNumberFormat="1"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43">
          <cell r="M43">
            <v>0.46592661151676018</v>
          </cell>
        </row>
        <row r="48">
          <cell r="M48">
            <v>0.16037758511933414</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9"/>
  <sheetViews>
    <sheetView showGridLines="0" tabSelected="1" zoomScale="90" zoomScaleNormal="90" workbookViewId="0">
      <selection activeCell="H59" sqref="H59"/>
    </sheetView>
  </sheetViews>
  <sheetFormatPr defaultColWidth="9.140625" defaultRowHeight="12.75" x14ac:dyDescent="0.2"/>
  <cols>
    <col min="1" max="1" width="2.42578125" style="107" customWidth="1"/>
    <col min="2" max="2" width="41.85546875" style="107" customWidth="1"/>
    <col min="3" max="3" width="22.85546875" style="107" customWidth="1"/>
    <col min="4" max="4" width="20.28515625" style="107" customWidth="1"/>
    <col min="5" max="5" width="13.85546875" style="107" customWidth="1"/>
    <col min="6" max="6" width="14" style="107" customWidth="1"/>
    <col min="7" max="7" width="12.85546875" style="107" customWidth="1"/>
    <col min="8" max="8" width="13.28515625" style="107" customWidth="1"/>
    <col min="9" max="9" width="11.5703125" style="107" customWidth="1"/>
    <col min="10" max="16384" width="9.140625" style="107"/>
  </cols>
  <sheetData>
    <row r="2" spans="2:19" x14ac:dyDescent="0.2">
      <c r="B2" s="105" t="s">
        <v>7</v>
      </c>
      <c r="C2" s="106"/>
      <c r="D2" s="106"/>
      <c r="E2" s="106"/>
      <c r="F2" s="106"/>
      <c r="G2" s="106"/>
      <c r="H2" s="106"/>
      <c r="O2" s="108"/>
      <c r="P2" s="108"/>
      <c r="Q2" s="108"/>
      <c r="R2" s="108"/>
      <c r="S2" s="108"/>
    </row>
    <row r="3" spans="2:19" ht="75.75" customHeight="1" x14ac:dyDescent="0.2">
      <c r="B3" s="109" t="s">
        <v>53</v>
      </c>
      <c r="C3" s="216" t="s">
        <v>71</v>
      </c>
      <c r="D3" s="217"/>
      <c r="E3" s="217"/>
      <c r="F3" s="217"/>
      <c r="G3" s="217"/>
      <c r="H3" s="217"/>
      <c r="M3" s="110"/>
      <c r="N3" s="110"/>
      <c r="O3" s="108"/>
      <c r="P3" s="108"/>
      <c r="Q3" s="108"/>
      <c r="R3" s="108"/>
      <c r="S3" s="108"/>
    </row>
    <row r="4" spans="2:19" ht="55.5" customHeight="1" x14ac:dyDescent="0.2">
      <c r="B4" s="111"/>
      <c r="C4" s="220"/>
      <c r="D4" s="221"/>
      <c r="E4" s="112"/>
      <c r="F4" s="112"/>
      <c r="G4" s="112"/>
      <c r="H4" s="112"/>
      <c r="M4" s="110"/>
      <c r="N4" s="110"/>
      <c r="O4" s="108"/>
      <c r="P4" s="108"/>
      <c r="Q4" s="108"/>
      <c r="R4" s="108"/>
      <c r="S4" s="108"/>
    </row>
    <row r="5" spans="2:19" x14ac:dyDescent="0.2">
      <c r="B5" s="113" t="s">
        <v>12</v>
      </c>
      <c r="C5" s="114"/>
      <c r="D5" s="147" t="s">
        <v>44</v>
      </c>
      <c r="E5" s="115"/>
      <c r="F5" s="115"/>
      <c r="G5" s="115"/>
      <c r="H5" s="115"/>
      <c r="M5" s="110"/>
      <c r="N5" s="110"/>
      <c r="O5" s="108"/>
      <c r="P5" s="108"/>
      <c r="Q5" s="108"/>
      <c r="R5" s="108"/>
      <c r="S5" s="108"/>
    </row>
    <row r="6" spans="2:19" x14ac:dyDescent="0.2">
      <c r="B6" s="116" t="s">
        <v>38</v>
      </c>
      <c r="C6" s="117"/>
      <c r="D6" s="117" t="s">
        <v>62</v>
      </c>
      <c r="E6" s="118"/>
      <c r="F6" s="118"/>
      <c r="G6" s="118"/>
      <c r="H6" s="118"/>
      <c r="M6" s="110"/>
      <c r="N6" s="110"/>
      <c r="O6" s="108"/>
      <c r="P6" s="108"/>
      <c r="Q6" s="108"/>
      <c r="R6" s="108"/>
      <c r="S6" s="108"/>
    </row>
    <row r="7" spans="2:19" ht="51" x14ac:dyDescent="0.2">
      <c r="B7" s="224" t="s">
        <v>87</v>
      </c>
      <c r="C7" s="200" t="s">
        <v>131</v>
      </c>
      <c r="D7" s="201">
        <f>(1+D8)*(1+D9)-1</f>
        <v>0.55889567721915312</v>
      </c>
      <c r="E7" s="118"/>
      <c r="F7" s="118"/>
      <c r="G7" s="118"/>
      <c r="H7" s="118"/>
      <c r="O7" s="108"/>
      <c r="P7" s="108"/>
      <c r="Q7" s="108"/>
      <c r="R7" s="108"/>
      <c r="S7" s="108"/>
    </row>
    <row r="8" spans="2:19" x14ac:dyDescent="0.2">
      <c r="B8" s="225"/>
      <c r="C8" s="203" t="s">
        <v>132</v>
      </c>
      <c r="D8" s="202">
        <f>'Proposed price'!N7</f>
        <v>0.46592661151676018</v>
      </c>
      <c r="E8" s="118"/>
      <c r="F8" s="118"/>
      <c r="G8" s="118"/>
      <c r="H8" s="118"/>
      <c r="O8" s="108"/>
      <c r="P8" s="108"/>
      <c r="Q8" s="108"/>
      <c r="R8" s="108"/>
      <c r="S8" s="108"/>
    </row>
    <row r="9" spans="2:19" x14ac:dyDescent="0.2">
      <c r="B9" s="226"/>
      <c r="C9" s="203" t="s">
        <v>133</v>
      </c>
      <c r="D9" s="202">
        <f>'Proposed price'!P7</f>
        <v>6.3420000000000004E-2</v>
      </c>
      <c r="E9" s="118"/>
      <c r="F9" s="118"/>
      <c r="G9" s="118"/>
      <c r="H9" s="118"/>
      <c r="O9" s="108"/>
      <c r="P9" s="108"/>
      <c r="Q9" s="108"/>
      <c r="R9" s="108"/>
      <c r="S9" s="108"/>
    </row>
    <row r="10" spans="2:19" x14ac:dyDescent="0.2">
      <c r="B10" s="119" t="s">
        <v>45</v>
      </c>
      <c r="C10" s="222" t="s">
        <v>61</v>
      </c>
      <c r="D10" s="223"/>
      <c r="E10" s="120"/>
      <c r="F10" s="120"/>
      <c r="G10" s="120"/>
      <c r="H10" s="120"/>
      <c r="O10" s="108"/>
      <c r="P10" s="108"/>
      <c r="Q10" s="108"/>
      <c r="R10" s="108"/>
      <c r="S10" s="108"/>
    </row>
    <row r="11" spans="2:19" x14ac:dyDescent="0.2">
      <c r="B11" s="121" t="s">
        <v>5</v>
      </c>
      <c r="C11" s="122"/>
      <c r="D11" s="122"/>
      <c r="E11" s="123"/>
      <c r="F11" s="123"/>
      <c r="G11" s="123"/>
      <c r="H11" s="123"/>
      <c r="O11" s="108"/>
      <c r="P11" s="108"/>
      <c r="Q11" s="108"/>
      <c r="R11" s="108"/>
      <c r="S11" s="108"/>
    </row>
    <row r="12" spans="2:19" ht="88.5" customHeight="1" x14ac:dyDescent="0.2">
      <c r="B12" s="218" t="s">
        <v>86</v>
      </c>
      <c r="C12" s="218"/>
      <c r="D12" s="218"/>
      <c r="E12" s="218"/>
      <c r="F12" s="218"/>
      <c r="G12" s="218"/>
      <c r="H12" s="218"/>
      <c r="O12" s="108"/>
      <c r="P12" s="108"/>
      <c r="Q12" s="108"/>
      <c r="R12" s="108"/>
      <c r="S12" s="108"/>
    </row>
    <row r="13" spans="2:19" x14ac:dyDescent="0.2">
      <c r="B13" s="124"/>
      <c r="C13" s="124"/>
      <c r="D13" s="124"/>
      <c r="E13" s="124"/>
      <c r="F13" s="124"/>
      <c r="G13" s="124"/>
      <c r="H13" s="124"/>
      <c r="O13" s="108"/>
      <c r="P13" s="108"/>
      <c r="Q13" s="108"/>
      <c r="R13" s="108"/>
      <c r="S13" s="108"/>
    </row>
    <row r="14" spans="2:19" x14ac:dyDescent="0.2">
      <c r="O14" s="108"/>
      <c r="P14" s="108"/>
      <c r="Q14" s="108"/>
      <c r="R14" s="108"/>
      <c r="S14" s="108"/>
    </row>
    <row r="15" spans="2:19" x14ac:dyDescent="0.2">
      <c r="B15" s="125" t="s">
        <v>31</v>
      </c>
      <c r="C15" s="106"/>
      <c r="D15" s="106"/>
      <c r="E15" s="106"/>
      <c r="F15" s="106"/>
      <c r="G15" s="106"/>
      <c r="H15" s="106"/>
      <c r="O15" s="108"/>
      <c r="P15" s="108"/>
      <c r="Q15" s="108"/>
      <c r="R15" s="108"/>
      <c r="S15" s="108"/>
    </row>
    <row r="16" spans="2:19" x14ac:dyDescent="0.2">
      <c r="B16" s="212"/>
      <c r="C16" s="212"/>
      <c r="D16" s="212"/>
      <c r="E16" s="212"/>
      <c r="F16" s="212"/>
      <c r="G16" s="212"/>
      <c r="H16" s="212"/>
    </row>
    <row r="17" spans="2:9" ht="135" customHeight="1" x14ac:dyDescent="0.2">
      <c r="B17" s="219" t="s">
        <v>140</v>
      </c>
      <c r="C17" s="219"/>
      <c r="D17" s="219"/>
      <c r="E17" s="219"/>
      <c r="F17" s="219"/>
      <c r="G17" s="219"/>
      <c r="H17" s="219"/>
      <c r="I17" s="108"/>
    </row>
    <row r="18" spans="2:9" x14ac:dyDescent="0.2">
      <c r="B18" s="126"/>
      <c r="C18" s="126"/>
      <c r="D18" s="126"/>
      <c r="E18" s="126"/>
      <c r="F18" s="126"/>
      <c r="G18" s="126"/>
      <c r="H18" s="126"/>
    </row>
    <row r="19" spans="2:9" x14ac:dyDescent="0.2">
      <c r="B19" s="127"/>
      <c r="C19" s="127"/>
      <c r="D19" s="127"/>
      <c r="E19" s="127"/>
      <c r="F19" s="127"/>
      <c r="G19" s="127"/>
      <c r="H19" s="127"/>
    </row>
    <row r="20" spans="2:9" x14ac:dyDescent="0.2">
      <c r="B20" s="125" t="s">
        <v>39</v>
      </c>
      <c r="C20" s="106"/>
      <c r="D20" s="106"/>
      <c r="E20" s="106"/>
      <c r="F20" s="106"/>
      <c r="G20" s="106"/>
      <c r="H20" s="106"/>
    </row>
    <row r="21" spans="2:9" x14ac:dyDescent="0.2">
      <c r="B21" s="213"/>
      <c r="C21" s="213"/>
      <c r="D21" s="213"/>
      <c r="E21" s="213"/>
      <c r="F21" s="213"/>
      <c r="G21" s="213"/>
      <c r="H21" s="213"/>
    </row>
    <row r="22" spans="2:9" x14ac:dyDescent="0.2">
      <c r="B22" s="213" t="s">
        <v>63</v>
      </c>
      <c r="C22" s="213"/>
      <c r="D22" s="213"/>
      <c r="E22" s="213"/>
      <c r="F22" s="213"/>
      <c r="G22" s="213"/>
      <c r="H22" s="213"/>
    </row>
    <row r="23" spans="2:9" x14ac:dyDescent="0.2">
      <c r="B23" s="214"/>
      <c r="C23" s="214"/>
      <c r="D23" s="214"/>
      <c r="E23" s="214"/>
      <c r="F23" s="214"/>
      <c r="G23" s="214"/>
      <c r="H23" s="214"/>
    </row>
    <row r="24" spans="2:9" x14ac:dyDescent="0.2">
      <c r="B24" s="214"/>
      <c r="C24" s="215"/>
      <c r="D24" s="215"/>
      <c r="E24" s="215"/>
      <c r="F24" s="215"/>
      <c r="G24" s="215"/>
      <c r="H24" s="215"/>
    </row>
    <row r="25" spans="2:9" x14ac:dyDescent="0.2">
      <c r="B25" s="128"/>
      <c r="C25" s="128"/>
      <c r="D25" s="128"/>
      <c r="E25" s="128"/>
      <c r="F25" s="128"/>
      <c r="G25" s="128"/>
      <c r="H25" s="128"/>
    </row>
    <row r="26" spans="2:9" x14ac:dyDescent="0.2">
      <c r="B26" s="212"/>
      <c r="C26" s="212"/>
      <c r="D26" s="212"/>
      <c r="E26" s="212"/>
      <c r="F26" s="212"/>
      <c r="G26" s="212"/>
      <c r="H26" s="212"/>
    </row>
    <row r="27" spans="2:9" x14ac:dyDescent="0.2">
      <c r="B27" s="126"/>
      <c r="C27" s="126"/>
      <c r="D27" s="126"/>
      <c r="E27" s="126"/>
      <c r="F27" s="126"/>
      <c r="G27" s="126"/>
      <c r="H27" s="126"/>
    </row>
    <row r="28" spans="2:9" x14ac:dyDescent="0.2">
      <c r="B28" s="126"/>
      <c r="C28" s="126"/>
      <c r="D28" s="126"/>
      <c r="E28" s="126"/>
      <c r="F28" s="126"/>
      <c r="G28" s="126"/>
      <c r="H28" s="126"/>
    </row>
    <row r="29" spans="2:9" x14ac:dyDescent="0.2">
      <c r="B29" s="126"/>
      <c r="C29" s="126"/>
      <c r="D29" s="126"/>
      <c r="E29" s="126"/>
      <c r="F29" s="126"/>
      <c r="G29" s="126"/>
      <c r="H29" s="126"/>
    </row>
    <row r="30" spans="2:9" x14ac:dyDescent="0.2">
      <c r="B30" s="126"/>
      <c r="C30" s="126"/>
      <c r="D30" s="126"/>
      <c r="E30" s="126"/>
      <c r="F30" s="126"/>
      <c r="G30" s="126"/>
      <c r="H30" s="126"/>
    </row>
    <row r="31" spans="2:9" x14ac:dyDescent="0.2">
      <c r="B31" s="129"/>
      <c r="C31" s="129"/>
      <c r="D31" s="129"/>
      <c r="E31" s="129"/>
      <c r="F31" s="129"/>
      <c r="G31" s="129"/>
      <c r="H31" s="129"/>
      <c r="I31" s="108"/>
    </row>
    <row r="32" spans="2:9" x14ac:dyDescent="0.2">
      <c r="B32" s="125" t="s">
        <v>6</v>
      </c>
    </row>
    <row r="33" spans="2:8" x14ac:dyDescent="0.2">
      <c r="B33" s="130" t="s">
        <v>13</v>
      </c>
      <c r="C33" s="131" t="s">
        <v>28</v>
      </c>
      <c r="D33" s="131"/>
      <c r="E33" s="131"/>
      <c r="F33" s="131"/>
      <c r="G33" s="131"/>
      <c r="H33" s="131"/>
    </row>
    <row r="34" spans="2:8" x14ac:dyDescent="0.2">
      <c r="B34" s="132" t="s">
        <v>42</v>
      </c>
      <c r="C34" s="131" t="s">
        <v>50</v>
      </c>
      <c r="D34" s="131"/>
      <c r="E34" s="131"/>
      <c r="F34" s="131"/>
      <c r="G34" s="131"/>
      <c r="H34" s="131"/>
    </row>
    <row r="35" spans="2:8" x14ac:dyDescent="0.2">
      <c r="B35" s="132" t="s">
        <v>43</v>
      </c>
      <c r="C35" s="131" t="s">
        <v>51</v>
      </c>
      <c r="D35" s="131"/>
      <c r="E35" s="131"/>
      <c r="F35" s="131"/>
      <c r="G35" s="131"/>
      <c r="H35" s="131"/>
    </row>
    <row r="36" spans="2:8" x14ac:dyDescent="0.2">
      <c r="B36" s="132" t="s">
        <v>14</v>
      </c>
      <c r="C36" s="131" t="s">
        <v>29</v>
      </c>
      <c r="D36" s="131"/>
      <c r="E36" s="131"/>
      <c r="F36" s="131"/>
      <c r="G36" s="131"/>
      <c r="H36" s="131"/>
    </row>
    <row r="39" spans="2:8" x14ac:dyDescent="0.2">
      <c r="B39" s="125" t="s">
        <v>32</v>
      </c>
      <c r="C39" s="106"/>
      <c r="D39" s="106"/>
      <c r="E39" s="106"/>
      <c r="F39" s="106"/>
      <c r="G39" s="106"/>
      <c r="H39" s="106"/>
    </row>
    <row r="41" spans="2:8" x14ac:dyDescent="0.2">
      <c r="B41" s="133"/>
      <c r="C41" s="134" t="s">
        <v>33</v>
      </c>
      <c r="D41" s="134" t="s">
        <v>34</v>
      </c>
      <c r="E41" s="134" t="s">
        <v>35</v>
      </c>
      <c r="F41" s="134" t="s">
        <v>37</v>
      </c>
      <c r="G41" s="134" t="s">
        <v>36</v>
      </c>
      <c r="H41" s="135" t="s">
        <v>1</v>
      </c>
    </row>
    <row r="42" spans="2:8" x14ac:dyDescent="0.2">
      <c r="C42" s="136"/>
      <c r="D42" s="136"/>
      <c r="E42" s="136"/>
      <c r="F42" s="136"/>
      <c r="G42" s="136"/>
      <c r="H42" s="136"/>
    </row>
    <row r="43" spans="2:8" x14ac:dyDescent="0.2">
      <c r="B43" s="148" t="s">
        <v>88</v>
      </c>
      <c r="C43" s="137">
        <f>'Forecast Revenue - Costs'!D30</f>
        <v>8000</v>
      </c>
      <c r="D43" s="137">
        <f>'Forecast Revenue - Costs'!E30</f>
        <v>15000</v>
      </c>
      <c r="E43" s="137">
        <f>'Forecast Revenue - Costs'!F30</f>
        <v>15000</v>
      </c>
      <c r="F43" s="137">
        <f>'Forecast Revenue - Costs'!G30</f>
        <v>15000</v>
      </c>
      <c r="G43" s="137">
        <f>'Forecast Revenue - Costs'!H30</f>
        <v>15000</v>
      </c>
      <c r="H43" s="137">
        <f>SUM(C43:G43)</f>
        <v>68000</v>
      </c>
    </row>
    <row r="44" spans="2:8" x14ac:dyDescent="0.2">
      <c r="C44" s="138"/>
      <c r="D44" s="139"/>
      <c r="E44" s="138"/>
      <c r="F44" s="138"/>
      <c r="G44" s="138"/>
    </row>
    <row r="45" spans="2:8" x14ac:dyDescent="0.2">
      <c r="B45" s="148" t="s">
        <v>89</v>
      </c>
      <c r="C45" s="137">
        <f>SUM('Forecast Revenue - Costs'!D31:D33)</f>
        <v>4471.1654177532255</v>
      </c>
      <c r="D45" s="137">
        <f>SUM('Forecast Revenue - Costs'!E31:E33)</f>
        <v>8383.4351582872969</v>
      </c>
      <c r="E45" s="137">
        <f>SUM('Forecast Revenue - Costs'!F31:F33)</f>
        <v>8383.4351582872969</v>
      </c>
      <c r="F45" s="137">
        <f>SUM('Forecast Revenue - Costs'!G31:G33)</f>
        <v>8383.4351582872969</v>
      </c>
      <c r="G45" s="137">
        <f>SUM('Forecast Revenue - Costs'!H31:H33)</f>
        <v>8383.4351582872969</v>
      </c>
      <c r="H45" s="137">
        <f>SUM(C45:G45)</f>
        <v>38004.906050902413</v>
      </c>
    </row>
    <row r="46" spans="2:8" x14ac:dyDescent="0.2">
      <c r="C46" s="138"/>
      <c r="D46" s="139"/>
      <c r="E46" s="138"/>
      <c r="F46" s="138"/>
      <c r="G46" s="138"/>
    </row>
    <row r="47" spans="2:8" x14ac:dyDescent="0.2">
      <c r="B47" s="148" t="s">
        <v>90</v>
      </c>
      <c r="C47" s="137">
        <f t="shared" ref="C47:H47" si="0">+C43+C45</f>
        <v>12471.165417753225</v>
      </c>
      <c r="D47" s="137">
        <f t="shared" si="0"/>
        <v>23383.435158287299</v>
      </c>
      <c r="E47" s="137">
        <f t="shared" si="0"/>
        <v>23383.435158287299</v>
      </c>
      <c r="F47" s="137">
        <f t="shared" si="0"/>
        <v>23383.435158287299</v>
      </c>
      <c r="G47" s="137">
        <f t="shared" si="0"/>
        <v>23383.435158287299</v>
      </c>
      <c r="H47" s="137">
        <f t="shared" si="0"/>
        <v>106004.90605090241</v>
      </c>
    </row>
    <row r="48" spans="2:8" x14ac:dyDescent="0.2">
      <c r="C48" s="140"/>
      <c r="D48" s="140"/>
      <c r="E48" s="140"/>
      <c r="F48" s="140"/>
      <c r="G48" s="140"/>
    </row>
    <row r="49" spans="2:9" x14ac:dyDescent="0.2">
      <c r="B49" s="141" t="s">
        <v>6</v>
      </c>
    </row>
    <row r="50" spans="2:9" ht="14.25" customHeight="1" x14ac:dyDescent="0.2">
      <c r="B50" s="211"/>
      <c r="C50" s="211"/>
      <c r="D50" s="211"/>
      <c r="E50" s="211"/>
      <c r="F50" s="211"/>
      <c r="G50" s="211"/>
      <c r="H50" s="211"/>
    </row>
    <row r="51" spans="2:9" x14ac:dyDescent="0.2">
      <c r="B51" s="212"/>
      <c r="C51" s="212"/>
      <c r="D51" s="212"/>
      <c r="E51" s="212"/>
      <c r="F51" s="212"/>
      <c r="G51" s="212"/>
      <c r="H51" s="212"/>
      <c r="I51" s="108"/>
    </row>
    <row r="52" spans="2:9" ht="27.75" customHeight="1" x14ac:dyDescent="0.2">
      <c r="B52" s="212"/>
      <c r="C52" s="212"/>
      <c r="D52" s="212"/>
      <c r="E52" s="212"/>
      <c r="F52" s="212"/>
      <c r="G52" s="212"/>
      <c r="H52" s="212"/>
    </row>
    <row r="55" spans="2:9" x14ac:dyDescent="0.2">
      <c r="B55" s="125" t="s">
        <v>72</v>
      </c>
      <c r="C55" s="106"/>
      <c r="D55" s="106"/>
      <c r="E55" s="106"/>
      <c r="F55" s="106"/>
      <c r="G55" s="106"/>
      <c r="H55" s="106"/>
    </row>
    <row r="56" spans="2:9" x14ac:dyDescent="0.2">
      <c r="B56" s="142"/>
    </row>
    <row r="57" spans="2:9" x14ac:dyDescent="0.2">
      <c r="B57" s="143"/>
      <c r="C57" s="144" t="s">
        <v>33</v>
      </c>
      <c r="D57" s="144" t="s">
        <v>34</v>
      </c>
      <c r="E57" s="144" t="s">
        <v>35</v>
      </c>
      <c r="F57" s="144" t="s">
        <v>37</v>
      </c>
      <c r="G57" s="144" t="s">
        <v>36</v>
      </c>
      <c r="H57" s="145" t="s">
        <v>1</v>
      </c>
    </row>
    <row r="58" spans="2:9" x14ac:dyDescent="0.2">
      <c r="C58" s="146"/>
      <c r="D58" s="146"/>
      <c r="E58" s="146"/>
      <c r="F58" s="146"/>
      <c r="G58" s="146"/>
      <c r="H58" s="146"/>
    </row>
    <row r="59" spans="2:9" x14ac:dyDescent="0.2">
      <c r="B59" s="209" t="s">
        <v>138</v>
      </c>
      <c r="C59" s="210">
        <f>'Forecast Revenue - Costs'!D12</f>
        <v>10</v>
      </c>
      <c r="D59" s="210">
        <f>'Forecast Revenue - Costs'!E12</f>
        <v>10</v>
      </c>
      <c r="E59" s="210">
        <f>'Forecast Revenue - Costs'!F12</f>
        <v>10</v>
      </c>
      <c r="F59" s="210">
        <f>'Forecast Revenue - Costs'!G12</f>
        <v>10</v>
      </c>
      <c r="G59" s="210">
        <f>'Forecast Revenue - Costs'!H12</f>
        <v>10</v>
      </c>
      <c r="H59" s="210">
        <f>SUM(C59:G59)</f>
        <v>50</v>
      </c>
    </row>
  </sheetData>
  <mergeCells count="13">
    <mergeCell ref="C3:H3"/>
    <mergeCell ref="B16:H16"/>
    <mergeCell ref="B12:H12"/>
    <mergeCell ref="B17:H17"/>
    <mergeCell ref="C4:D4"/>
    <mergeCell ref="C10:D10"/>
    <mergeCell ref="B7:B9"/>
    <mergeCell ref="B50:H52"/>
    <mergeCell ref="B21:H21"/>
    <mergeCell ref="B22:H22"/>
    <mergeCell ref="B23:H23"/>
    <mergeCell ref="B24:H24"/>
    <mergeCell ref="B26:H26"/>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ColWidth="9.140625" defaultRowHeight="12.75" x14ac:dyDescent="0.2"/>
  <cols>
    <col min="1" max="1" width="2.28515625" style="1" customWidth="1"/>
    <col min="2" max="2" width="2.42578125" style="44" customWidth="1"/>
    <col min="3" max="3" width="10.140625" style="44" customWidth="1"/>
    <col min="4" max="9" width="13.140625" style="44" customWidth="1"/>
    <col min="10" max="11" width="9.140625" style="44"/>
    <col min="12" max="12" width="5.28515625" style="44" customWidth="1"/>
    <col min="13" max="13" width="2.42578125" style="1" customWidth="1"/>
    <col min="14" max="16384" width="9.140625" style="1"/>
  </cols>
  <sheetData>
    <row r="1" spans="2:14" ht="9" customHeight="1" x14ac:dyDescent="0.2"/>
    <row r="2" spans="2:14" ht="18" customHeight="1" x14ac:dyDescent="0.2">
      <c r="B2" s="41" t="s">
        <v>15</v>
      </c>
      <c r="C2" s="41"/>
      <c r="D2" s="41"/>
      <c r="E2" s="41"/>
      <c r="F2" s="41"/>
      <c r="G2" s="41"/>
      <c r="H2" s="41"/>
      <c r="I2" s="41"/>
      <c r="J2" s="41"/>
      <c r="K2" s="41"/>
    </row>
    <row r="3" spans="2:14" x14ac:dyDescent="0.2">
      <c r="B3" s="35" t="s">
        <v>0</v>
      </c>
      <c r="C3" s="42"/>
      <c r="D3" s="229" t="str">
        <f>'AER Summary'!C3</f>
        <v>Vegetation Clearing of Private Trees encroaching DSNP's Assets (NEW)</v>
      </c>
      <c r="E3" s="230"/>
      <c r="F3" s="230"/>
      <c r="G3" s="230"/>
      <c r="H3" s="230"/>
      <c r="I3" s="230"/>
      <c r="J3" s="230"/>
      <c r="K3" s="230"/>
      <c r="N3" s="33"/>
    </row>
    <row r="4" spans="2:14" x14ac:dyDescent="0.2">
      <c r="N4" s="33"/>
    </row>
    <row r="5" spans="2:14" x14ac:dyDescent="0.2">
      <c r="B5" s="231" t="s">
        <v>64</v>
      </c>
      <c r="C5" s="231"/>
      <c r="D5" s="231"/>
      <c r="E5" s="231"/>
      <c r="F5" s="231"/>
      <c r="G5" s="231"/>
      <c r="H5" s="231"/>
      <c r="I5" s="231"/>
      <c r="J5" s="231"/>
      <c r="K5" s="231"/>
      <c r="N5" s="33"/>
    </row>
    <row r="6" spans="2:14" ht="50.25" customHeight="1" x14ac:dyDescent="0.2">
      <c r="B6" s="232" t="s">
        <v>65</v>
      </c>
      <c r="C6" s="233"/>
      <c r="D6" s="233"/>
      <c r="E6" s="233"/>
      <c r="F6" s="233"/>
      <c r="G6" s="233"/>
      <c r="H6" s="233"/>
      <c r="I6" s="233"/>
      <c r="J6" s="233"/>
      <c r="K6" s="233"/>
      <c r="N6" s="33"/>
    </row>
    <row r="9" spans="2:14" x14ac:dyDescent="0.2">
      <c r="B9" s="231" t="s">
        <v>40</v>
      </c>
      <c r="C9" s="231"/>
      <c r="D9" s="231"/>
      <c r="E9" s="231"/>
      <c r="F9" s="231"/>
      <c r="G9" s="231"/>
      <c r="H9" s="231"/>
      <c r="I9" s="231"/>
      <c r="J9" s="231"/>
      <c r="K9" s="231"/>
    </row>
    <row r="10" spans="2:14" ht="15" customHeight="1" x14ac:dyDescent="0.2">
      <c r="B10" s="228" t="s">
        <v>66</v>
      </c>
      <c r="C10" s="228"/>
      <c r="D10" s="228"/>
      <c r="E10" s="228"/>
      <c r="F10" s="228"/>
      <c r="G10" s="228"/>
      <c r="H10" s="228"/>
      <c r="I10" s="228"/>
      <c r="J10" s="228"/>
      <c r="K10" s="228"/>
    </row>
    <row r="11" spans="2:14" ht="24.75" customHeight="1" x14ac:dyDescent="0.2">
      <c r="B11" s="234"/>
      <c r="C11" s="234"/>
      <c r="D11" s="234"/>
      <c r="E11" s="234"/>
      <c r="F11" s="234"/>
      <c r="G11" s="234"/>
      <c r="H11" s="234"/>
      <c r="I11" s="234"/>
      <c r="J11" s="234"/>
      <c r="K11" s="234"/>
      <c r="L11" s="45"/>
      <c r="M11" s="34"/>
      <c r="N11" s="34"/>
    </row>
    <row r="12" spans="2:14" x14ac:dyDescent="0.2">
      <c r="B12" s="234"/>
      <c r="C12" s="234"/>
      <c r="D12" s="234"/>
      <c r="E12" s="234"/>
      <c r="F12" s="234"/>
      <c r="G12" s="234"/>
      <c r="H12" s="234"/>
      <c r="I12" s="234"/>
      <c r="J12" s="234"/>
      <c r="K12" s="234"/>
      <c r="L12" s="45"/>
      <c r="M12" s="34"/>
      <c r="N12" s="34"/>
    </row>
    <row r="13" spans="2:14" x14ac:dyDescent="0.2">
      <c r="B13" s="234"/>
      <c r="C13" s="234"/>
      <c r="D13" s="234"/>
      <c r="E13" s="234"/>
      <c r="F13" s="234"/>
      <c r="G13" s="234"/>
      <c r="H13" s="234"/>
      <c r="I13" s="234"/>
      <c r="J13" s="234"/>
      <c r="K13" s="234"/>
      <c r="L13" s="45"/>
      <c r="M13" s="34"/>
      <c r="N13" s="34"/>
    </row>
    <row r="14" spans="2:14" ht="48" customHeight="1" x14ac:dyDescent="0.2">
      <c r="B14" s="234"/>
      <c r="C14" s="234"/>
      <c r="D14" s="234"/>
      <c r="E14" s="234"/>
      <c r="F14" s="234"/>
      <c r="G14" s="234"/>
      <c r="H14" s="234"/>
      <c r="I14" s="234"/>
      <c r="J14" s="234"/>
      <c r="K14" s="234"/>
      <c r="L14" s="45"/>
      <c r="M14" s="34"/>
      <c r="N14" s="34"/>
    </row>
    <row r="15" spans="2:14" x14ac:dyDescent="0.2">
      <c r="B15" s="234"/>
      <c r="C15" s="234"/>
      <c r="D15" s="234"/>
      <c r="E15" s="234"/>
      <c r="F15" s="234"/>
      <c r="G15" s="234"/>
      <c r="H15" s="234"/>
      <c r="I15" s="234"/>
      <c r="J15" s="234"/>
      <c r="K15" s="234"/>
      <c r="L15" s="45"/>
      <c r="M15" s="34"/>
      <c r="N15" s="34"/>
    </row>
    <row r="16" spans="2:14" x14ac:dyDescent="0.2">
      <c r="B16" s="234"/>
      <c r="C16" s="234"/>
      <c r="D16" s="234"/>
      <c r="E16" s="234"/>
      <c r="F16" s="234"/>
      <c r="G16" s="234"/>
      <c r="H16" s="234"/>
      <c r="I16" s="234"/>
      <c r="J16" s="234"/>
      <c r="K16" s="234"/>
      <c r="L16" s="45"/>
      <c r="M16" s="34"/>
      <c r="N16" s="34"/>
    </row>
    <row r="17" spans="2:14" x14ac:dyDescent="0.2">
      <c r="L17" s="45"/>
      <c r="M17" s="34"/>
      <c r="N17" s="34"/>
    </row>
    <row r="18" spans="2:14" x14ac:dyDescent="0.2">
      <c r="L18" s="45"/>
      <c r="M18" s="34"/>
      <c r="N18" s="34"/>
    </row>
    <row r="19" spans="2:14" x14ac:dyDescent="0.2">
      <c r="B19" s="231" t="s">
        <v>41</v>
      </c>
      <c r="C19" s="231"/>
      <c r="D19" s="231"/>
      <c r="E19" s="231"/>
      <c r="F19" s="231"/>
      <c r="G19" s="231"/>
      <c r="H19" s="231"/>
      <c r="I19" s="231"/>
      <c r="J19" s="231"/>
      <c r="K19" s="231"/>
      <c r="L19" s="45"/>
      <c r="M19" s="34"/>
      <c r="N19" s="34"/>
    </row>
    <row r="20" spans="2:14" ht="68.25" customHeight="1" x14ac:dyDescent="0.2">
      <c r="B20" s="228" t="str">
        <f>'AER Summary'!B12:H12</f>
        <v xml:space="preserve">
Vegetation Clearing of Private Trees encroaching DSNP's Assets
Vegetation clearing of private trees which are encroaching within safe limits of Essential Energy's electrical network. Where the land owner is responsible for the vegetation management and fails to maintain the necessary safety clearances.</v>
      </c>
      <c r="C20" s="228"/>
      <c r="D20" s="228"/>
      <c r="E20" s="228"/>
      <c r="F20" s="228"/>
      <c r="G20" s="228"/>
      <c r="H20" s="228"/>
      <c r="I20" s="228"/>
      <c r="J20" s="228"/>
      <c r="K20" s="228"/>
    </row>
    <row r="21" spans="2:14" x14ac:dyDescent="0.2">
      <c r="B21" s="227"/>
      <c r="C21" s="227"/>
      <c r="D21" s="227"/>
      <c r="E21" s="227"/>
      <c r="F21" s="227"/>
      <c r="G21" s="227"/>
      <c r="H21" s="227"/>
      <c r="I21" s="227"/>
      <c r="J21" s="227"/>
      <c r="K21" s="227"/>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workbookViewId="0">
      <selection activeCell="A23" sqref="A23:XFD23"/>
    </sheetView>
  </sheetViews>
  <sheetFormatPr defaultColWidth="9.140625" defaultRowHeight="12.75" x14ac:dyDescent="0.2"/>
  <cols>
    <col min="1" max="1" width="3.5703125" style="46" customWidth="1"/>
    <col min="2" max="2" width="58.7109375" style="46" customWidth="1"/>
    <col min="3" max="3" width="65.140625" style="46" customWidth="1"/>
    <col min="4" max="4" width="12.28515625" style="46" customWidth="1"/>
    <col min="5" max="8" width="11.28515625" style="46" customWidth="1"/>
    <col min="9" max="9" width="12.7109375" style="46" customWidth="1"/>
    <col min="10" max="16384" width="9.140625" style="46"/>
  </cols>
  <sheetData>
    <row r="2" spans="1:9" x14ac:dyDescent="0.2">
      <c r="B2" s="43" t="s">
        <v>73</v>
      </c>
      <c r="C2" s="31"/>
      <c r="D2" s="31"/>
      <c r="E2" s="31"/>
      <c r="F2" s="31"/>
      <c r="G2" s="31"/>
      <c r="H2" s="31"/>
      <c r="I2" s="31"/>
    </row>
    <row r="3" spans="1:9" x14ac:dyDescent="0.2">
      <c r="B3" s="21" t="s">
        <v>19</v>
      </c>
      <c r="C3" s="21" t="s">
        <v>3</v>
      </c>
      <c r="D3" s="61" t="s">
        <v>56</v>
      </c>
      <c r="E3" s="61" t="s">
        <v>55</v>
      </c>
      <c r="F3" s="61" t="s">
        <v>54</v>
      </c>
      <c r="G3" s="73" t="s">
        <v>83</v>
      </c>
      <c r="H3" s="73" t="s">
        <v>84</v>
      </c>
      <c r="I3" s="22" t="s">
        <v>1</v>
      </c>
    </row>
    <row r="4" spans="1:9" x14ac:dyDescent="0.2">
      <c r="B4" s="5" t="s">
        <v>20</v>
      </c>
      <c r="C4" s="5" t="s">
        <v>77</v>
      </c>
      <c r="D4" s="65"/>
      <c r="E4" s="65"/>
      <c r="F4" s="65"/>
      <c r="G4" s="65"/>
      <c r="H4" s="65"/>
      <c r="I4" s="149">
        <f>SUM(D4:H4)</f>
        <v>0</v>
      </c>
    </row>
    <row r="5" spans="1:9" x14ac:dyDescent="0.2">
      <c r="B5" s="5" t="s">
        <v>22</v>
      </c>
      <c r="C5" s="11"/>
      <c r="D5" s="65"/>
      <c r="E5" s="65"/>
      <c r="F5" s="65"/>
      <c r="G5" s="65"/>
      <c r="H5" s="65"/>
      <c r="I5" s="149">
        <f t="shared" ref="I5:I8" si="0">SUM(D5:H5)</f>
        <v>0</v>
      </c>
    </row>
    <row r="6" spans="1:9" x14ac:dyDescent="0.2">
      <c r="B6" s="5" t="s">
        <v>23</v>
      </c>
      <c r="C6" s="5"/>
      <c r="D6" s="65">
        <v>0</v>
      </c>
      <c r="E6" s="65">
        <v>0</v>
      </c>
      <c r="F6" s="65">
        <v>0</v>
      </c>
      <c r="G6" s="65">
        <v>0</v>
      </c>
      <c r="H6" s="65">
        <v>0</v>
      </c>
      <c r="I6" s="149">
        <f t="shared" si="0"/>
        <v>0</v>
      </c>
    </row>
    <row r="7" spans="1:9" x14ac:dyDescent="0.2">
      <c r="B7" s="5" t="s">
        <v>24</v>
      </c>
      <c r="C7" s="5"/>
      <c r="D7" s="65"/>
      <c r="E7" s="65"/>
      <c r="F7" s="65"/>
      <c r="G7" s="65"/>
      <c r="H7" s="65"/>
      <c r="I7" s="149">
        <f t="shared" si="0"/>
        <v>0</v>
      </c>
    </row>
    <row r="8" spans="1:9" x14ac:dyDescent="0.2">
      <c r="B8" s="5" t="s">
        <v>21</v>
      </c>
      <c r="C8" s="5"/>
      <c r="D8" s="65"/>
      <c r="E8" s="65"/>
      <c r="F8" s="65"/>
      <c r="G8" s="65"/>
      <c r="H8" s="65"/>
      <c r="I8" s="149">
        <f t="shared" si="0"/>
        <v>0</v>
      </c>
    </row>
    <row r="9" spans="1:9" x14ac:dyDescent="0.2">
      <c r="B9" s="53" t="s">
        <v>1</v>
      </c>
      <c r="C9" s="24"/>
      <c r="D9" s="25">
        <f t="shared" ref="D9:I9" si="1">SUM(D4:D8)</f>
        <v>0</v>
      </c>
      <c r="E9" s="25">
        <f t="shared" si="1"/>
        <v>0</v>
      </c>
      <c r="F9" s="25">
        <f t="shared" si="1"/>
        <v>0</v>
      </c>
      <c r="G9" s="25">
        <f t="shared" ref="G9:H9" si="2">SUM(G4:G8)</f>
        <v>0</v>
      </c>
      <c r="H9" s="25">
        <f t="shared" si="2"/>
        <v>0</v>
      </c>
      <c r="I9" s="26">
        <f t="shared" si="1"/>
        <v>0</v>
      </c>
    </row>
    <row r="10" spans="1:9" x14ac:dyDescent="0.2">
      <c r="B10" s="49"/>
      <c r="C10" s="50"/>
      <c r="D10" s="51"/>
      <c r="E10" s="51"/>
      <c r="F10" s="51"/>
      <c r="G10" s="51"/>
      <c r="H10" s="51"/>
      <c r="I10" s="51"/>
    </row>
    <row r="11" spans="1:9" x14ac:dyDescent="0.2">
      <c r="B11" s="52" t="s">
        <v>10</v>
      </c>
      <c r="C11" s="28"/>
      <c r="D11" s="28"/>
      <c r="E11" s="28"/>
      <c r="F11" s="28"/>
      <c r="G11" s="28"/>
      <c r="H11" s="28"/>
      <c r="I11" s="28"/>
    </row>
    <row r="12" spans="1:9" x14ac:dyDescent="0.2">
      <c r="B12" s="54" t="s">
        <v>4</v>
      </c>
      <c r="C12" s="10" t="s">
        <v>9</v>
      </c>
      <c r="D12" s="62" t="s">
        <v>56</v>
      </c>
      <c r="E12" s="62" t="s">
        <v>55</v>
      </c>
      <c r="F12" s="62" t="s">
        <v>54</v>
      </c>
      <c r="G12" s="74" t="s">
        <v>83</v>
      </c>
      <c r="H12" s="74" t="s">
        <v>84</v>
      </c>
      <c r="I12" s="4" t="s">
        <v>1</v>
      </c>
    </row>
    <row r="13" spans="1:9" x14ac:dyDescent="0.2">
      <c r="B13" s="5" t="s">
        <v>18</v>
      </c>
      <c r="C13" s="11" t="s">
        <v>48</v>
      </c>
      <c r="D13" s="66">
        <v>0</v>
      </c>
      <c r="E13" s="66">
        <v>0</v>
      </c>
      <c r="F13" s="66">
        <v>0</v>
      </c>
      <c r="G13" s="66">
        <v>0</v>
      </c>
      <c r="H13" s="66">
        <v>0</v>
      </c>
      <c r="I13" s="150">
        <f>SUM(D13:H13)</f>
        <v>0</v>
      </c>
    </row>
    <row r="14" spans="1:9" x14ac:dyDescent="0.2">
      <c r="B14" s="11"/>
      <c r="C14" s="13"/>
      <c r="D14" s="12"/>
      <c r="E14" s="12"/>
      <c r="F14" s="12"/>
      <c r="G14" s="12"/>
      <c r="H14" s="12"/>
      <c r="I14" s="151">
        <f>SUM(D14:H14)</f>
        <v>0</v>
      </c>
    </row>
    <row r="15" spans="1:9" x14ac:dyDescent="0.2">
      <c r="A15" s="55"/>
      <c r="B15" s="56" t="s">
        <v>52</v>
      </c>
      <c r="C15" s="8"/>
      <c r="D15" s="14">
        <f t="shared" ref="D15:I15" si="3">SUM(D13:D14)</f>
        <v>0</v>
      </c>
      <c r="E15" s="14">
        <f t="shared" si="3"/>
        <v>0</v>
      </c>
      <c r="F15" s="14">
        <f t="shared" si="3"/>
        <v>0</v>
      </c>
      <c r="G15" s="14">
        <f t="shared" ref="G15:H15" si="4">SUM(G13:G14)</f>
        <v>0</v>
      </c>
      <c r="H15" s="14">
        <f t="shared" si="4"/>
        <v>0</v>
      </c>
      <c r="I15" s="14">
        <f t="shared" si="3"/>
        <v>0</v>
      </c>
    </row>
    <row r="17" spans="1:9" x14ac:dyDescent="0.2">
      <c r="A17" s="55"/>
      <c r="B17" s="16" t="s">
        <v>6</v>
      </c>
      <c r="C17" s="1"/>
      <c r="D17" s="15"/>
      <c r="E17" s="15"/>
      <c r="F17" s="15"/>
      <c r="G17" s="15"/>
      <c r="H17" s="15"/>
      <c r="I17" s="15"/>
    </row>
    <row r="18" spans="1:9" x14ac:dyDescent="0.2">
      <c r="B18" s="235" t="s">
        <v>80</v>
      </c>
      <c r="C18" s="236"/>
      <c r="D18" s="236"/>
      <c r="E18" s="236"/>
      <c r="F18" s="236"/>
      <c r="G18" s="236"/>
      <c r="H18" s="236"/>
      <c r="I18" s="236"/>
    </row>
    <row r="19" spans="1:9" x14ac:dyDescent="0.2">
      <c r="B19" s="237"/>
      <c r="C19" s="238"/>
      <c r="D19" s="238"/>
      <c r="E19" s="238"/>
      <c r="F19" s="238"/>
      <c r="G19" s="238"/>
      <c r="H19" s="238"/>
      <c r="I19" s="238"/>
    </row>
    <row r="20" spans="1:9" x14ac:dyDescent="0.2">
      <c r="B20" s="57"/>
      <c r="C20" s="32"/>
      <c r="D20" s="32"/>
      <c r="E20" s="32"/>
      <c r="F20" s="32"/>
      <c r="G20" s="72"/>
      <c r="H20" s="72"/>
      <c r="I20" s="32"/>
    </row>
    <row r="21" spans="1:9" x14ac:dyDescent="0.2">
      <c r="B21" s="1"/>
      <c r="C21" s="1"/>
      <c r="D21" s="15"/>
      <c r="E21" s="15"/>
      <c r="F21" s="15"/>
      <c r="G21" s="15"/>
      <c r="H21" s="15"/>
      <c r="I21" s="15"/>
    </row>
    <row r="22" spans="1:9" x14ac:dyDescent="0.2">
      <c r="B22" s="52" t="s">
        <v>78</v>
      </c>
      <c r="C22" s="28"/>
      <c r="D22" s="28"/>
      <c r="E22" s="28"/>
      <c r="F22" s="28"/>
      <c r="G22" s="28"/>
      <c r="H22" s="28"/>
      <c r="I22" s="28"/>
    </row>
    <row r="23" spans="1:9" x14ac:dyDescent="0.2">
      <c r="B23" s="58" t="s">
        <v>11</v>
      </c>
      <c r="C23" s="18"/>
      <c r="D23" s="18"/>
      <c r="E23" s="18"/>
      <c r="F23" s="18"/>
      <c r="G23" s="18"/>
      <c r="H23" s="18"/>
      <c r="I23" s="18"/>
    </row>
    <row r="24" spans="1:9" x14ac:dyDescent="0.2">
      <c r="B24" s="239"/>
      <c r="C24" s="240"/>
      <c r="D24" s="240"/>
      <c r="E24" s="240"/>
      <c r="F24" s="240"/>
      <c r="G24" s="240"/>
      <c r="H24" s="240"/>
      <c r="I24" s="240"/>
    </row>
    <row r="25" spans="1:9" x14ac:dyDescent="0.2">
      <c r="B25" s="241"/>
      <c r="C25" s="242"/>
      <c r="D25" s="242"/>
      <c r="E25" s="242"/>
      <c r="F25" s="242"/>
      <c r="G25" s="242"/>
      <c r="H25" s="242"/>
      <c r="I25" s="242"/>
    </row>
    <row r="26" spans="1:9" x14ac:dyDescent="0.2">
      <c r="B26" s="59"/>
      <c r="C26" s="20"/>
      <c r="D26" s="20"/>
      <c r="E26" s="20"/>
      <c r="F26" s="20"/>
      <c r="G26" s="20"/>
      <c r="H26" s="20"/>
      <c r="I26" s="20"/>
    </row>
  </sheetData>
  <mergeCells count="2">
    <mergeCell ref="B18:I19"/>
    <mergeCell ref="B24:I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I17" sqref="I17"/>
    </sheetView>
  </sheetViews>
  <sheetFormatPr defaultColWidth="9.140625" defaultRowHeight="12.75" x14ac:dyDescent="0.2"/>
  <cols>
    <col min="1" max="1" width="3.140625" style="77" customWidth="1"/>
    <col min="2" max="2" width="80" style="77" bestFit="1" customWidth="1"/>
    <col min="3" max="3" width="65.140625" style="77" customWidth="1"/>
    <col min="4" max="4" width="12.85546875" style="77" customWidth="1"/>
    <col min="5" max="8" width="11.28515625" style="77" customWidth="1"/>
    <col min="9" max="9" width="12.7109375" style="77" customWidth="1"/>
    <col min="10" max="16384" width="9.140625" style="77"/>
  </cols>
  <sheetData>
    <row r="2" spans="2:9" x14ac:dyDescent="0.2">
      <c r="B2" s="75" t="s">
        <v>8</v>
      </c>
      <c r="C2" s="76"/>
      <c r="D2" s="76"/>
      <c r="E2" s="76"/>
      <c r="F2" s="76"/>
      <c r="G2" s="76"/>
      <c r="H2" s="76"/>
      <c r="I2" s="76"/>
    </row>
    <row r="3" spans="2:9" x14ac:dyDescent="0.2">
      <c r="B3" s="78"/>
      <c r="C3" s="78"/>
      <c r="D3" s="78"/>
      <c r="E3" s="78"/>
      <c r="F3" s="78"/>
      <c r="G3" s="78"/>
      <c r="H3" s="78"/>
      <c r="I3" s="78"/>
    </row>
    <row r="4" spans="2:9" x14ac:dyDescent="0.2">
      <c r="B4" s="75" t="s">
        <v>2</v>
      </c>
      <c r="C4" s="76"/>
      <c r="D4" s="76"/>
      <c r="E4" s="76"/>
      <c r="F4" s="76"/>
      <c r="G4" s="76"/>
      <c r="H4" s="76"/>
      <c r="I4" s="76"/>
    </row>
    <row r="5" spans="2:9" x14ac:dyDescent="0.2">
      <c r="B5" s="79" t="s">
        <v>74</v>
      </c>
      <c r="C5" s="79" t="s">
        <v>9</v>
      </c>
      <c r="D5" s="80" t="s">
        <v>56</v>
      </c>
      <c r="E5" s="80" t="s">
        <v>55</v>
      </c>
      <c r="F5" s="80" t="s">
        <v>54</v>
      </c>
      <c r="G5" s="81" t="s">
        <v>83</v>
      </c>
      <c r="H5" s="81" t="s">
        <v>84</v>
      </c>
      <c r="I5" s="82" t="s">
        <v>1</v>
      </c>
    </row>
    <row r="6" spans="2:9" ht="12" customHeight="1" x14ac:dyDescent="0.2">
      <c r="B6" s="83" t="s">
        <v>63</v>
      </c>
      <c r="C6" s="84"/>
      <c r="D6" s="85">
        <v>0</v>
      </c>
      <c r="E6" s="85">
        <v>0</v>
      </c>
      <c r="F6" s="85">
        <v>0</v>
      </c>
      <c r="G6" s="85">
        <v>0</v>
      </c>
      <c r="H6" s="85">
        <v>0</v>
      </c>
      <c r="I6" s="161">
        <f>SUM(D6:H6)</f>
        <v>0</v>
      </c>
    </row>
    <row r="7" spans="2:9" x14ac:dyDescent="0.2">
      <c r="B7" s="86"/>
      <c r="C7" s="87"/>
      <c r="D7" s="85"/>
      <c r="E7" s="85"/>
      <c r="F7" s="85"/>
      <c r="G7" s="85"/>
      <c r="H7" s="85"/>
      <c r="I7" s="161">
        <f t="shared" ref="I7:I9" si="0">SUM(D7:H7)</f>
        <v>0</v>
      </c>
    </row>
    <row r="8" spans="2:9" x14ac:dyDescent="0.2">
      <c r="B8" s="86"/>
      <c r="C8" s="87"/>
      <c r="D8" s="85"/>
      <c r="E8" s="85"/>
      <c r="F8" s="85"/>
      <c r="G8" s="85"/>
      <c r="H8" s="85"/>
      <c r="I8" s="161">
        <f t="shared" si="0"/>
        <v>0</v>
      </c>
    </row>
    <row r="9" spans="2:9" x14ac:dyDescent="0.2">
      <c r="B9" s="86"/>
      <c r="C9" s="87"/>
      <c r="D9" s="85"/>
      <c r="E9" s="85"/>
      <c r="F9" s="85"/>
      <c r="G9" s="85"/>
      <c r="H9" s="85"/>
      <c r="I9" s="161">
        <f t="shared" si="0"/>
        <v>0</v>
      </c>
    </row>
    <row r="10" spans="2:9" x14ac:dyDescent="0.2">
      <c r="B10" s="88" t="s">
        <v>1</v>
      </c>
      <c r="C10" s="89"/>
      <c r="D10" s="90">
        <f t="shared" ref="D10:I10" si="1">SUM(D6:D9)</f>
        <v>0</v>
      </c>
      <c r="E10" s="90">
        <f t="shared" si="1"/>
        <v>0</v>
      </c>
      <c r="F10" s="90">
        <f t="shared" si="1"/>
        <v>0</v>
      </c>
      <c r="G10" s="90">
        <f t="shared" ref="G10:H10" si="2">SUM(G6:G9)</f>
        <v>0</v>
      </c>
      <c r="H10" s="90">
        <f t="shared" si="2"/>
        <v>0</v>
      </c>
      <c r="I10" s="90">
        <f t="shared" si="1"/>
        <v>0</v>
      </c>
    </row>
    <row r="11" spans="2:9" x14ac:dyDescent="0.2">
      <c r="B11" s="78"/>
      <c r="C11" s="78"/>
      <c r="D11" s="78"/>
      <c r="E11" s="78"/>
      <c r="F11" s="78"/>
      <c r="G11" s="78"/>
      <c r="H11" s="78"/>
      <c r="I11" s="78"/>
    </row>
    <row r="12" spans="2:9" x14ac:dyDescent="0.2">
      <c r="B12" s="75" t="s">
        <v>10</v>
      </c>
      <c r="C12" s="76"/>
      <c r="D12" s="76"/>
      <c r="E12" s="76"/>
      <c r="F12" s="76"/>
      <c r="G12" s="76"/>
      <c r="H12" s="76"/>
      <c r="I12" s="76"/>
    </row>
    <row r="13" spans="2:9" x14ac:dyDescent="0.2">
      <c r="B13" s="79" t="s">
        <v>4</v>
      </c>
      <c r="C13" s="91" t="s">
        <v>9</v>
      </c>
      <c r="D13" s="80" t="s">
        <v>56</v>
      </c>
      <c r="E13" s="80" t="s">
        <v>55</v>
      </c>
      <c r="F13" s="80" t="s">
        <v>54</v>
      </c>
      <c r="G13" s="81" t="s">
        <v>83</v>
      </c>
      <c r="H13" s="81" t="s">
        <v>84</v>
      </c>
      <c r="I13" s="82" t="s">
        <v>1</v>
      </c>
    </row>
    <row r="14" spans="2:9" x14ac:dyDescent="0.2">
      <c r="B14" s="92"/>
      <c r="C14" s="92"/>
      <c r="D14" s="93">
        <v>0</v>
      </c>
      <c r="E14" s="93">
        <v>0</v>
      </c>
      <c r="F14" s="93">
        <v>0</v>
      </c>
      <c r="G14" s="93">
        <v>0</v>
      </c>
      <c r="H14" s="93">
        <v>0</v>
      </c>
      <c r="I14" s="162">
        <f>SUM(D14:H14)</f>
        <v>0</v>
      </c>
    </row>
    <row r="15" spans="2:9" x14ac:dyDescent="0.2">
      <c r="B15" s="92"/>
      <c r="C15" s="94"/>
      <c r="D15" s="93"/>
      <c r="E15" s="93"/>
      <c r="F15" s="93"/>
      <c r="G15" s="93"/>
      <c r="H15" s="93"/>
      <c r="I15" s="162">
        <f t="shared" ref="I15:I16" si="3">SUM(D15:H15)</f>
        <v>0</v>
      </c>
    </row>
    <row r="16" spans="2:9" x14ac:dyDescent="0.2">
      <c r="B16" s="92"/>
      <c r="C16" s="92"/>
      <c r="D16" s="95"/>
      <c r="E16" s="95"/>
      <c r="F16" s="95"/>
      <c r="G16" s="95"/>
      <c r="H16" s="95"/>
      <c r="I16" s="163">
        <f t="shared" si="3"/>
        <v>0</v>
      </c>
    </row>
    <row r="17" spans="2:9" x14ac:dyDescent="0.2">
      <c r="B17" s="96" t="s">
        <v>16</v>
      </c>
      <c r="C17" s="89"/>
      <c r="D17" s="97">
        <f t="shared" ref="D17:F17" si="4">SUM(D14:D16)</f>
        <v>0</v>
      </c>
      <c r="E17" s="97">
        <f t="shared" si="4"/>
        <v>0</v>
      </c>
      <c r="F17" s="97">
        <f t="shared" si="4"/>
        <v>0</v>
      </c>
      <c r="G17" s="97">
        <f t="shared" ref="G17:H17" si="5">SUM(G14:G16)</f>
        <v>0</v>
      </c>
      <c r="H17" s="97">
        <f t="shared" si="5"/>
        <v>0</v>
      </c>
      <c r="I17" s="97">
        <f>SUM(I14:I16)</f>
        <v>0</v>
      </c>
    </row>
    <row r="18" spans="2:9" x14ac:dyDescent="0.2">
      <c r="B18" s="78"/>
      <c r="C18" s="78"/>
      <c r="D18" s="98"/>
      <c r="E18" s="98"/>
      <c r="F18" s="98"/>
      <c r="G18" s="98"/>
      <c r="H18" s="98"/>
      <c r="I18" s="98"/>
    </row>
    <row r="19" spans="2:9" x14ac:dyDescent="0.2">
      <c r="B19" s="99" t="s">
        <v>6</v>
      </c>
      <c r="C19" s="78"/>
      <c r="D19" s="98"/>
      <c r="E19" s="98"/>
      <c r="F19" s="98"/>
      <c r="G19" s="98"/>
      <c r="H19" s="98"/>
      <c r="I19" s="98"/>
    </row>
    <row r="20" spans="2:9" x14ac:dyDescent="0.2">
      <c r="B20" s="247" t="s">
        <v>81</v>
      </c>
      <c r="C20" s="247"/>
      <c r="D20" s="247"/>
      <c r="E20" s="247"/>
      <c r="F20" s="247"/>
      <c r="G20" s="247"/>
      <c r="H20" s="247"/>
      <c r="I20" s="247"/>
    </row>
    <row r="21" spans="2:9" x14ac:dyDescent="0.2">
      <c r="B21" s="248"/>
      <c r="C21" s="248"/>
      <c r="D21" s="248"/>
      <c r="E21" s="248"/>
      <c r="F21" s="248"/>
      <c r="G21" s="248"/>
      <c r="H21" s="248"/>
      <c r="I21" s="248"/>
    </row>
    <row r="22" spans="2:9" x14ac:dyDescent="0.2">
      <c r="B22" s="78"/>
      <c r="C22" s="78"/>
      <c r="D22" s="98"/>
      <c r="E22" s="98"/>
      <c r="F22" s="98"/>
      <c r="G22" s="98"/>
      <c r="H22" s="98"/>
      <c r="I22" s="98"/>
    </row>
    <row r="23" spans="2:9" x14ac:dyDescent="0.2">
      <c r="B23" s="75" t="s">
        <v>2</v>
      </c>
      <c r="C23" s="76"/>
      <c r="D23" s="76"/>
      <c r="E23" s="76"/>
      <c r="F23" s="76"/>
      <c r="G23" s="76"/>
      <c r="H23" s="76"/>
      <c r="I23" s="76"/>
    </row>
    <row r="24" spans="2:9" x14ac:dyDescent="0.2">
      <c r="B24" s="100" t="s">
        <v>11</v>
      </c>
      <c r="C24" s="101"/>
      <c r="D24" s="101"/>
      <c r="E24" s="101"/>
      <c r="F24" s="101"/>
      <c r="G24" s="101"/>
      <c r="H24" s="101"/>
      <c r="I24" s="101"/>
    </row>
    <row r="25" spans="2:9" x14ac:dyDescent="0.2">
      <c r="B25" s="249"/>
      <c r="C25" s="249"/>
      <c r="D25" s="249"/>
      <c r="E25" s="249"/>
      <c r="F25" s="249"/>
      <c r="G25" s="249"/>
      <c r="H25" s="249"/>
      <c r="I25" s="249"/>
    </row>
    <row r="26" spans="2:9" x14ac:dyDescent="0.2">
      <c r="B26" s="250"/>
      <c r="C26" s="250"/>
      <c r="D26" s="250"/>
      <c r="E26" s="250"/>
      <c r="F26" s="250"/>
      <c r="G26" s="250"/>
      <c r="H26" s="250"/>
      <c r="I26" s="250"/>
    </row>
    <row r="27" spans="2:9" x14ac:dyDescent="0.2">
      <c r="B27" s="102"/>
      <c r="C27" s="103"/>
      <c r="D27" s="103"/>
      <c r="E27" s="103"/>
      <c r="F27" s="103"/>
      <c r="G27" s="103"/>
      <c r="H27" s="103"/>
      <c r="I27" s="103"/>
    </row>
  </sheetData>
  <mergeCells count="2">
    <mergeCell ref="B20:I21"/>
    <mergeCell ref="B25:I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47"/>
  <sheetViews>
    <sheetView showGridLines="0" zoomScale="90" zoomScaleNormal="90" workbookViewId="0">
      <selection activeCell="G47" sqref="G47:G49"/>
    </sheetView>
  </sheetViews>
  <sheetFormatPr defaultColWidth="9.140625" defaultRowHeight="12.75" x14ac:dyDescent="0.2"/>
  <cols>
    <col min="1" max="1" width="2.85546875" style="1" customWidth="1"/>
    <col min="2" max="2" width="89" style="1" customWidth="1"/>
    <col min="3" max="3" width="15.7109375" style="1" customWidth="1"/>
    <col min="4" max="15" width="9.140625" style="1"/>
    <col min="16" max="16" width="13" style="1" customWidth="1"/>
    <col min="17" max="17" width="14" style="1" customWidth="1"/>
    <col min="18" max="18" width="3.28515625" style="1" customWidth="1"/>
    <col min="19" max="16384" width="9.140625" style="1"/>
  </cols>
  <sheetData>
    <row r="2" spans="1:17" x14ac:dyDescent="0.2">
      <c r="B2" s="152" t="s">
        <v>47</v>
      </c>
      <c r="C2" s="153"/>
      <c r="D2" s="153"/>
      <c r="E2" s="153"/>
      <c r="F2" s="153"/>
      <c r="G2" s="153"/>
      <c r="H2" s="245" t="s">
        <v>92</v>
      </c>
      <c r="I2" s="245"/>
      <c r="J2" s="245"/>
      <c r="K2" s="245"/>
      <c r="L2" s="245"/>
      <c r="M2" s="245"/>
      <c r="N2" s="245"/>
      <c r="O2" s="245"/>
      <c r="P2" s="245"/>
      <c r="Q2" s="245"/>
    </row>
    <row r="3" spans="1:17" ht="15.75" x14ac:dyDescent="0.25">
      <c r="B3" s="60" t="s">
        <v>67</v>
      </c>
      <c r="C3" s="41"/>
      <c r="D3" s="41"/>
      <c r="E3" s="104"/>
      <c r="F3" s="104"/>
      <c r="G3" s="104"/>
      <c r="H3" s="246" t="s">
        <v>93</v>
      </c>
      <c r="I3" s="246"/>
      <c r="J3" s="246"/>
      <c r="K3" s="246"/>
      <c r="L3" s="246"/>
      <c r="M3" s="246"/>
      <c r="N3" s="246"/>
      <c r="O3" s="246"/>
      <c r="P3" s="246"/>
      <c r="Q3" s="246"/>
    </row>
    <row r="4" spans="1:17" s="34" customFormat="1" ht="4.5" customHeight="1" x14ac:dyDescent="0.2">
      <c r="B4" s="36"/>
      <c r="C4" s="36"/>
      <c r="D4" s="36"/>
      <c r="E4" s="36"/>
      <c r="F4" s="36"/>
      <c r="G4" s="36"/>
      <c r="H4" s="36"/>
      <c r="I4" s="36"/>
      <c r="J4" s="36"/>
      <c r="K4" s="36"/>
      <c r="L4" s="36"/>
      <c r="M4" s="36"/>
      <c r="N4" s="36"/>
      <c r="O4" s="36"/>
      <c r="P4" s="36"/>
      <c r="Q4" s="36"/>
    </row>
    <row r="5" spans="1:17" ht="63.75" x14ac:dyDescent="0.2">
      <c r="A5" s="47"/>
      <c r="B5" s="37" t="s">
        <v>17</v>
      </c>
      <c r="C5" s="37" t="s">
        <v>30</v>
      </c>
      <c r="D5" s="158" t="s">
        <v>94</v>
      </c>
      <c r="E5" s="159" t="s">
        <v>95</v>
      </c>
      <c r="F5" s="158" t="s">
        <v>96</v>
      </c>
      <c r="G5" s="158" t="s">
        <v>97</v>
      </c>
      <c r="H5" s="158" t="s">
        <v>98</v>
      </c>
      <c r="I5" s="158" t="s">
        <v>99</v>
      </c>
      <c r="J5" s="158" t="s">
        <v>100</v>
      </c>
      <c r="K5" s="157" t="s">
        <v>68</v>
      </c>
      <c r="L5" s="157" t="s">
        <v>69</v>
      </c>
      <c r="M5" s="158" t="s">
        <v>101</v>
      </c>
      <c r="N5" s="158" t="s">
        <v>102</v>
      </c>
      <c r="O5" s="158" t="s">
        <v>103</v>
      </c>
      <c r="P5" s="158" t="s">
        <v>104</v>
      </c>
      <c r="Q5" s="158" t="s">
        <v>105</v>
      </c>
    </row>
    <row r="6" spans="1:17" x14ac:dyDescent="0.2">
      <c r="A6" s="47"/>
      <c r="B6" s="154" t="s">
        <v>70</v>
      </c>
      <c r="C6" s="155"/>
      <c r="D6" s="155"/>
      <c r="E6" s="155"/>
      <c r="F6" s="155"/>
      <c r="G6" s="155"/>
      <c r="H6" s="155"/>
      <c r="I6" s="155"/>
      <c r="J6" s="155"/>
      <c r="K6" s="155"/>
      <c r="L6" s="155"/>
      <c r="M6" s="155"/>
      <c r="N6" s="155"/>
      <c r="O6" s="155"/>
      <c r="P6" s="155"/>
      <c r="Q6" s="156"/>
    </row>
    <row r="7" spans="1:17" ht="51" x14ac:dyDescent="0.2">
      <c r="B7" s="196" t="s">
        <v>130</v>
      </c>
      <c r="C7" s="67"/>
      <c r="D7" s="67"/>
      <c r="E7" s="67"/>
      <c r="F7" s="67"/>
      <c r="G7" s="67"/>
      <c r="H7" s="197"/>
      <c r="I7" s="197"/>
      <c r="J7" s="197"/>
      <c r="K7" s="67"/>
      <c r="L7" s="67"/>
      <c r="M7" s="197"/>
      <c r="N7" s="198">
        <f>[1]Inputs!$M$43</f>
        <v>0.46592661151676018</v>
      </c>
      <c r="O7" s="197"/>
      <c r="P7" s="198">
        <f>[1]Inputs!$H$13</f>
        <v>6.3420000000000004E-2</v>
      </c>
      <c r="Q7" s="199" t="str">
        <f>_xlfn.CONCAT("[Invoice + ",TEXT([1]Inputs!$M$43,"0.00%")," Overheads] + ",TEXT(P7,"0.00%")," Margin")</f>
        <v>[Invoice + 46.59% Overheads] + 6.34% Margin</v>
      </c>
    </row>
    <row r="8" spans="1:17" x14ac:dyDescent="0.2">
      <c r="A8" s="47"/>
      <c r="B8" s="68"/>
      <c r="C8" s="67"/>
      <c r="D8" s="39"/>
      <c r="E8" s="38"/>
      <c r="F8" s="38"/>
      <c r="G8" s="38"/>
      <c r="H8" s="38"/>
      <c r="I8" s="38"/>
      <c r="J8" s="38"/>
      <c r="K8" s="38"/>
      <c r="L8" s="38"/>
      <c r="M8" s="38"/>
      <c r="N8" s="38"/>
      <c r="O8" s="38"/>
      <c r="P8" s="63"/>
      <c r="Q8" s="64"/>
    </row>
    <row r="9" spans="1:17" x14ac:dyDescent="0.2">
      <c r="A9" s="47"/>
      <c r="B9" s="243" t="s">
        <v>1</v>
      </c>
      <c r="C9" s="244"/>
      <c r="D9" s="40"/>
      <c r="E9" s="40"/>
      <c r="F9" s="160"/>
      <c r="G9" s="160"/>
      <c r="H9" s="160"/>
      <c r="I9" s="160"/>
      <c r="J9" s="160"/>
      <c r="K9" s="160"/>
      <c r="L9" s="160"/>
      <c r="M9" s="160"/>
      <c r="N9" s="160"/>
      <c r="O9" s="160"/>
      <c r="P9" s="160"/>
      <c r="Q9" s="160"/>
    </row>
    <row r="10" spans="1:17" x14ac:dyDescent="0.2">
      <c r="A10" s="47"/>
    </row>
    <row r="13" spans="1:17" x14ac:dyDescent="0.2">
      <c r="A13" s="48"/>
      <c r="B13" s="1" t="s">
        <v>91</v>
      </c>
    </row>
    <row r="16" spans="1:17" x14ac:dyDescent="0.2">
      <c r="A16" s="47"/>
    </row>
    <row r="21" spans="1:1" x14ac:dyDescent="0.2">
      <c r="A21" s="47"/>
    </row>
    <row r="34" spans="1:1" x14ac:dyDescent="0.2">
      <c r="A34" s="47"/>
    </row>
    <row r="47" spans="1:1" x14ac:dyDescent="0.2">
      <c r="A47" s="47"/>
    </row>
  </sheetData>
  <mergeCells count="3">
    <mergeCell ref="B9:C9"/>
    <mergeCell ref="H2:Q2"/>
    <mergeCell ref="H3:Q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C1B19-5515-49AB-8BF4-92718B3D5707}">
  <dimension ref="A1:O30"/>
  <sheetViews>
    <sheetView workbookViewId="0">
      <selection activeCell="D9" sqref="D9"/>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111</v>
      </c>
      <c r="D1" s="171">
        <f>[1]Inputs!H16</f>
        <v>1</v>
      </c>
      <c r="E1" s="171">
        <f>[1]Inputs!I16</f>
        <v>1</v>
      </c>
      <c r="F1" s="171">
        <f>[1]Inputs!J16</f>
        <v>1.0109999999999999</v>
      </c>
      <c r="G1" s="171">
        <f>[1]Inputs!K16</f>
        <v>1.0231319999999999</v>
      </c>
      <c r="H1" s="171">
        <f>[1]Inputs!L16</f>
        <v>1.0337725727999998</v>
      </c>
      <c r="K1" s="172">
        <f>D1</f>
        <v>1</v>
      </c>
      <c r="L1" s="172">
        <f t="shared" ref="L1:O5" si="0">E1</f>
        <v>1</v>
      </c>
      <c r="M1" s="172">
        <f t="shared" si="0"/>
        <v>1.0109999999999999</v>
      </c>
      <c r="N1" s="172">
        <f t="shared" si="0"/>
        <v>1.0231319999999999</v>
      </c>
      <c r="O1" s="172">
        <f t="shared" si="0"/>
        <v>1.0337725727999998</v>
      </c>
    </row>
    <row r="2" spans="2:15" x14ac:dyDescent="0.25">
      <c r="B2" t="s">
        <v>112</v>
      </c>
      <c r="D2" s="171">
        <f>[1]Inputs!H61</f>
        <v>0.04</v>
      </c>
      <c r="E2" s="171">
        <f>[1]Inputs!I61</f>
        <v>0.04</v>
      </c>
      <c r="F2" s="171">
        <f>[1]Inputs!J61</f>
        <v>0.04</v>
      </c>
      <c r="G2" s="171">
        <f>[1]Inputs!K61</f>
        <v>0.04</v>
      </c>
      <c r="H2" s="171">
        <f>[1]Inputs!L61</f>
        <v>0.04</v>
      </c>
      <c r="K2" s="172"/>
      <c r="L2" s="172"/>
      <c r="M2" s="172"/>
      <c r="N2" s="172"/>
      <c r="O2" s="172"/>
    </row>
    <row r="3" spans="2:15" x14ac:dyDescent="0.25">
      <c r="B3" t="s">
        <v>113</v>
      </c>
      <c r="D3" s="172">
        <f>[1]Inputs!$M$43</f>
        <v>0.46592661151676018</v>
      </c>
      <c r="E3" s="172">
        <f>[1]Inputs!$M$43</f>
        <v>0.46592661151676018</v>
      </c>
      <c r="F3" s="172">
        <f>[1]Inputs!$M$43</f>
        <v>0.46592661151676018</v>
      </c>
      <c r="G3" s="172">
        <f>[1]Inputs!$M$43</f>
        <v>0.46592661151676018</v>
      </c>
      <c r="H3" s="172">
        <f>[1]Inputs!$M$43</f>
        <v>0.46592661151676018</v>
      </c>
      <c r="K3" s="172">
        <f t="shared" ref="K3:K5" si="1">D3</f>
        <v>0.46592661151676018</v>
      </c>
      <c r="L3" s="172">
        <f t="shared" si="0"/>
        <v>0.46592661151676018</v>
      </c>
      <c r="M3" s="172">
        <f t="shared" si="0"/>
        <v>0.46592661151676018</v>
      </c>
      <c r="N3" s="172">
        <f t="shared" si="0"/>
        <v>0.46592661151676018</v>
      </c>
      <c r="O3" s="172">
        <f t="shared" si="0"/>
        <v>0.46592661151676018</v>
      </c>
    </row>
    <row r="4" spans="2:15" x14ac:dyDescent="0.25">
      <c r="B4" t="s">
        <v>114</v>
      </c>
      <c r="D4" s="172">
        <f>[1]Inputs!$M$48</f>
        <v>0.16037758511933414</v>
      </c>
      <c r="E4" s="172">
        <f>[1]Inputs!$M$48</f>
        <v>0.16037758511933414</v>
      </c>
      <c r="F4" s="172">
        <f>[1]Inputs!$M$48</f>
        <v>0.16037758511933414</v>
      </c>
      <c r="G4" s="172">
        <f>[1]Inputs!$M$48</f>
        <v>0.16037758511933414</v>
      </c>
      <c r="H4" s="172">
        <f>[1]Inputs!$M$48</f>
        <v>0.16037758511933414</v>
      </c>
      <c r="K4" s="172">
        <f t="shared" si="1"/>
        <v>0.16037758511933414</v>
      </c>
      <c r="L4" s="172">
        <f t="shared" si="0"/>
        <v>0.16037758511933414</v>
      </c>
      <c r="M4" s="172">
        <f t="shared" si="0"/>
        <v>0.16037758511933414</v>
      </c>
      <c r="N4" s="172">
        <f t="shared" si="0"/>
        <v>0.16037758511933414</v>
      </c>
      <c r="O4" s="172">
        <f t="shared" si="0"/>
        <v>0.16037758511933414</v>
      </c>
    </row>
    <row r="5" spans="2:15" x14ac:dyDescent="0.25">
      <c r="B5" t="s">
        <v>115</v>
      </c>
      <c r="D5" s="172">
        <f>[1]Inputs!$H$13</f>
        <v>6.3420000000000004E-2</v>
      </c>
      <c r="E5" s="172">
        <f>[1]Inputs!$H$13</f>
        <v>6.3420000000000004E-2</v>
      </c>
      <c r="F5" s="172">
        <f>[1]Inputs!$H$13</f>
        <v>6.3420000000000004E-2</v>
      </c>
      <c r="G5" s="172">
        <f>[1]Inputs!$H$13</f>
        <v>6.3420000000000004E-2</v>
      </c>
      <c r="H5" s="172">
        <f>[1]Inputs!$H$13</f>
        <v>6.3420000000000004E-2</v>
      </c>
      <c r="K5" s="172">
        <f t="shared" si="1"/>
        <v>6.3420000000000004E-2</v>
      </c>
      <c r="L5" s="172">
        <f t="shared" si="0"/>
        <v>6.3420000000000004E-2</v>
      </c>
      <c r="M5" s="172">
        <f t="shared" si="0"/>
        <v>6.3420000000000004E-2</v>
      </c>
      <c r="N5" s="172">
        <f t="shared" si="0"/>
        <v>6.3420000000000004E-2</v>
      </c>
      <c r="O5" s="172">
        <f t="shared" si="0"/>
        <v>6.3420000000000004E-2</v>
      </c>
    </row>
    <row r="6" spans="2:15" s="173" customFormat="1" ht="15.75" x14ac:dyDescent="0.25">
      <c r="D6" s="251" t="s">
        <v>116</v>
      </c>
      <c r="E6" s="251"/>
      <c r="F6" s="251"/>
      <c r="G6" s="251"/>
      <c r="H6" s="251"/>
      <c r="J6" s="252" t="s">
        <v>117</v>
      </c>
      <c r="K6" s="252"/>
      <c r="L6" s="252"/>
      <c r="M6" s="252"/>
      <c r="N6" s="252"/>
      <c r="O6" s="252"/>
    </row>
    <row r="7" spans="2:15" x14ac:dyDescent="0.25">
      <c r="B7" s="174" t="s">
        <v>129</v>
      </c>
      <c r="C7" s="175"/>
      <c r="D7" s="175" t="s">
        <v>118</v>
      </c>
      <c r="E7" s="175" t="s">
        <v>119</v>
      </c>
      <c r="F7" s="175" t="s">
        <v>120</v>
      </c>
      <c r="G7" s="175" t="s">
        <v>121</v>
      </c>
      <c r="H7" s="175" t="s">
        <v>122</v>
      </c>
    </row>
    <row r="8" spans="2:15" x14ac:dyDescent="0.25">
      <c r="B8" s="176" t="s">
        <v>98</v>
      </c>
      <c r="C8" s="177"/>
      <c r="D8" s="178">
        <f>(D20*D$29)</f>
        <v>0</v>
      </c>
      <c r="E8" s="178">
        <f t="shared" ref="E8:H8" si="2">(E20*E$29)</f>
        <v>0</v>
      </c>
      <c r="F8" s="178">
        <f t="shared" si="2"/>
        <v>0</v>
      </c>
      <c r="G8" s="178">
        <f t="shared" si="2"/>
        <v>0</v>
      </c>
      <c r="H8" s="178">
        <f t="shared" si="2"/>
        <v>0</v>
      </c>
    </row>
    <row r="9" spans="2:15" x14ac:dyDescent="0.25">
      <c r="B9" s="176" t="s">
        <v>99</v>
      </c>
      <c r="C9" s="177"/>
      <c r="D9" s="178">
        <f>(D21*D$29)</f>
        <v>0</v>
      </c>
      <c r="E9" s="178">
        <f t="shared" ref="E9:H9" si="3">(E21*E$29)</f>
        <v>0</v>
      </c>
      <c r="F9" s="178">
        <f t="shared" si="3"/>
        <v>0</v>
      </c>
      <c r="G9" s="178">
        <f t="shared" si="3"/>
        <v>0</v>
      </c>
      <c r="H9" s="178">
        <f t="shared" si="3"/>
        <v>0</v>
      </c>
    </row>
    <row r="10" spans="2:15" x14ac:dyDescent="0.25">
      <c r="B10" s="176" t="s">
        <v>100</v>
      </c>
      <c r="C10" s="177"/>
      <c r="D10" s="178">
        <f>(D22*D$29)</f>
        <v>0</v>
      </c>
      <c r="E10" s="178">
        <f t="shared" ref="E10:H10" si="4">(E22*E$29)</f>
        <v>0</v>
      </c>
      <c r="F10" s="178">
        <f t="shared" si="4"/>
        <v>0</v>
      </c>
      <c r="G10" s="178">
        <f t="shared" si="4"/>
        <v>0</v>
      </c>
      <c r="H10" s="178">
        <f t="shared" si="4"/>
        <v>0</v>
      </c>
    </row>
    <row r="11" spans="2:15" x14ac:dyDescent="0.25">
      <c r="B11" s="176" t="s">
        <v>135</v>
      </c>
      <c r="C11" s="177"/>
      <c r="D11" s="178">
        <f t="shared" ref="D11:D16" si="5">D23</f>
        <v>8000</v>
      </c>
      <c r="E11" s="178">
        <f t="shared" ref="E11:H11" si="6">E23</f>
        <v>15000</v>
      </c>
      <c r="F11" s="178">
        <f t="shared" si="6"/>
        <v>15000</v>
      </c>
      <c r="G11" s="178">
        <f t="shared" si="6"/>
        <v>15000</v>
      </c>
      <c r="H11" s="178">
        <f t="shared" si="6"/>
        <v>15000</v>
      </c>
    </row>
    <row r="12" spans="2:15" x14ac:dyDescent="0.25">
      <c r="B12" s="179" t="s">
        <v>123</v>
      </c>
      <c r="C12" s="179"/>
      <c r="D12" s="180">
        <f>SUM(D8:D11)</f>
        <v>8000</v>
      </c>
      <c r="E12" s="180">
        <f t="shared" ref="E12:H12" si="7">SUM(E8:E11)</f>
        <v>15000</v>
      </c>
      <c r="F12" s="180">
        <f t="shared" si="7"/>
        <v>15000</v>
      </c>
      <c r="G12" s="180">
        <f t="shared" si="7"/>
        <v>15000</v>
      </c>
      <c r="H12" s="180">
        <f t="shared" si="7"/>
        <v>15000</v>
      </c>
    </row>
    <row r="13" spans="2:15" x14ac:dyDescent="0.25">
      <c r="B13" s="177" t="s">
        <v>102</v>
      </c>
      <c r="C13" s="177"/>
      <c r="D13" s="178">
        <f t="shared" si="5"/>
        <v>3727.4128921340816</v>
      </c>
      <c r="E13" s="178">
        <f t="shared" ref="E13:H16" si="8">E25</f>
        <v>6988.8991727514031</v>
      </c>
      <c r="F13" s="178">
        <f t="shared" si="8"/>
        <v>6988.8991727514031</v>
      </c>
      <c r="G13" s="178">
        <f t="shared" si="8"/>
        <v>6988.8991727514031</v>
      </c>
      <c r="H13" s="178">
        <f t="shared" si="8"/>
        <v>6988.8991727514031</v>
      </c>
    </row>
    <row r="14" spans="2:15" x14ac:dyDescent="0.25">
      <c r="B14" s="177" t="s">
        <v>103</v>
      </c>
      <c r="C14" s="177"/>
      <c r="D14" s="178">
        <f t="shared" si="5"/>
        <v>0</v>
      </c>
      <c r="E14" s="178">
        <f t="shared" si="8"/>
        <v>0</v>
      </c>
      <c r="F14" s="178">
        <f t="shared" si="8"/>
        <v>0</v>
      </c>
      <c r="G14" s="178">
        <f t="shared" si="8"/>
        <v>0</v>
      </c>
      <c r="H14" s="178">
        <f t="shared" si="8"/>
        <v>0</v>
      </c>
    </row>
    <row r="15" spans="2:15" x14ac:dyDescent="0.25">
      <c r="B15" s="177" t="s">
        <v>110</v>
      </c>
      <c r="C15" s="177"/>
      <c r="D15" s="178">
        <f t="shared" si="5"/>
        <v>743.75252561914351</v>
      </c>
      <c r="E15" s="178">
        <f t="shared" si="8"/>
        <v>1394.535985535894</v>
      </c>
      <c r="F15" s="178">
        <f t="shared" si="8"/>
        <v>1394.535985535894</v>
      </c>
      <c r="G15" s="178">
        <f t="shared" si="8"/>
        <v>1394.535985535894</v>
      </c>
      <c r="H15" s="178">
        <f t="shared" si="8"/>
        <v>1394.535985535894</v>
      </c>
    </row>
    <row r="16" spans="2:15" s="182" customFormat="1" x14ac:dyDescent="0.25">
      <c r="B16" s="181" t="s">
        <v>124</v>
      </c>
      <c r="C16" s="177"/>
      <c r="D16" s="180">
        <f t="shared" si="5"/>
        <v>12471.165417753225</v>
      </c>
      <c r="E16" s="180">
        <f t="shared" si="8"/>
        <v>23383.435158287299</v>
      </c>
      <c r="F16" s="180">
        <f t="shared" si="8"/>
        <v>23383.435158287299</v>
      </c>
      <c r="G16" s="180">
        <f t="shared" si="8"/>
        <v>23383.435158287299</v>
      </c>
      <c r="H16" s="180">
        <f t="shared" si="8"/>
        <v>23383.435158287299</v>
      </c>
    </row>
    <row r="17" spans="1:8" s="167" customFormat="1" x14ac:dyDescent="0.25">
      <c r="B17" s="183" t="s">
        <v>125</v>
      </c>
      <c r="C17" s="179"/>
      <c r="D17" s="180">
        <f>D30-D16</f>
        <v>0</v>
      </c>
      <c r="E17" s="180">
        <f t="shared" ref="E17:H17" si="9">E30-E16</f>
        <v>0</v>
      </c>
      <c r="F17" s="180">
        <f t="shared" si="9"/>
        <v>0</v>
      </c>
      <c r="G17" s="180">
        <f t="shared" si="9"/>
        <v>0</v>
      </c>
      <c r="H17" s="180">
        <f t="shared" si="9"/>
        <v>0</v>
      </c>
    </row>
    <row r="18" spans="1:8" s="167" customFormat="1" x14ac:dyDescent="0.25">
      <c r="C18" s="184"/>
    </row>
    <row r="19" spans="1:8" s="204" customFormat="1" x14ac:dyDescent="0.25">
      <c r="A19" s="253"/>
      <c r="B19" s="185" t="s">
        <v>134</v>
      </c>
      <c r="C19" s="168"/>
      <c r="D19" s="254" t="s">
        <v>126</v>
      </c>
      <c r="E19" s="255"/>
      <c r="F19" s="255"/>
      <c r="G19" s="255"/>
      <c r="H19" s="255"/>
    </row>
    <row r="20" spans="1:8" s="204" customFormat="1" x14ac:dyDescent="0.25">
      <c r="A20" s="253"/>
      <c r="B20" s="186" t="s">
        <v>98</v>
      </c>
      <c r="C20" s="187"/>
      <c r="D20" s="188">
        <f>C20*D$1</f>
        <v>0</v>
      </c>
      <c r="E20" s="188">
        <f t="shared" ref="E20:H20" si="10">D20*E$1</f>
        <v>0</v>
      </c>
      <c r="F20" s="188">
        <f t="shared" si="10"/>
        <v>0</v>
      </c>
      <c r="G20" s="188">
        <f t="shared" si="10"/>
        <v>0</v>
      </c>
      <c r="H20" s="188">
        <f t="shared" si="10"/>
        <v>0</v>
      </c>
    </row>
    <row r="21" spans="1:8" s="204" customFormat="1" x14ac:dyDescent="0.25">
      <c r="A21" s="253"/>
      <c r="B21" s="186" t="s">
        <v>99</v>
      </c>
      <c r="C21" s="187"/>
      <c r="D21" s="188">
        <f>C21</f>
        <v>0</v>
      </c>
      <c r="E21" s="188">
        <f t="shared" ref="E21:H22" si="11">D21</f>
        <v>0</v>
      </c>
      <c r="F21" s="188">
        <f t="shared" si="11"/>
        <v>0</v>
      </c>
      <c r="G21" s="188">
        <f t="shared" si="11"/>
        <v>0</v>
      </c>
      <c r="H21" s="188">
        <f t="shared" si="11"/>
        <v>0</v>
      </c>
    </row>
    <row r="22" spans="1:8" s="204" customFormat="1" x14ac:dyDescent="0.25">
      <c r="A22" s="253"/>
      <c r="B22" s="186" t="s">
        <v>100</v>
      </c>
      <c r="C22" s="187"/>
      <c r="D22" s="188">
        <f>C22</f>
        <v>0</v>
      </c>
      <c r="E22" s="188">
        <f>D22</f>
        <v>0</v>
      </c>
      <c r="F22" s="188">
        <f t="shared" si="11"/>
        <v>0</v>
      </c>
      <c r="G22" s="188">
        <f t="shared" si="11"/>
        <v>0</v>
      </c>
      <c r="H22" s="188">
        <f t="shared" si="11"/>
        <v>0</v>
      </c>
    </row>
    <row r="23" spans="1:8" s="204" customFormat="1" x14ac:dyDescent="0.25">
      <c r="A23" s="253"/>
      <c r="B23" s="185" t="s">
        <v>135</v>
      </c>
      <c r="C23" s="168"/>
      <c r="D23" s="205">
        <f>'Forecast Revenue - Costs'!D10</f>
        <v>8000</v>
      </c>
      <c r="E23" s="205">
        <f>'Forecast Revenue - Costs'!E10</f>
        <v>15000</v>
      </c>
      <c r="F23" s="205">
        <f>'Forecast Revenue - Costs'!F10</f>
        <v>15000</v>
      </c>
      <c r="G23" s="205">
        <f>'Forecast Revenue - Costs'!G10</f>
        <v>15000</v>
      </c>
      <c r="H23" s="205">
        <f>'Forecast Revenue - Costs'!H10</f>
        <v>15000</v>
      </c>
    </row>
    <row r="24" spans="1:8" s="204" customFormat="1" x14ac:dyDescent="0.25">
      <c r="A24" s="253"/>
      <c r="B24" s="189" t="s">
        <v>123</v>
      </c>
      <c r="C24" s="190"/>
      <c r="D24" s="179">
        <f>SUM(D20:D23)</f>
        <v>8000</v>
      </c>
      <c r="E24" s="179">
        <f t="shared" ref="E24:H24" si="12">SUM(E20:E23)</f>
        <v>15000</v>
      </c>
      <c r="F24" s="179">
        <f t="shared" si="12"/>
        <v>15000</v>
      </c>
      <c r="G24" s="179">
        <f t="shared" si="12"/>
        <v>15000</v>
      </c>
      <c r="H24" s="179">
        <f t="shared" si="12"/>
        <v>15000</v>
      </c>
    </row>
    <row r="25" spans="1:8" s="204" customFormat="1" x14ac:dyDescent="0.25">
      <c r="A25" s="253"/>
      <c r="B25" s="186" t="s">
        <v>102</v>
      </c>
      <c r="C25" s="187"/>
      <c r="D25" s="188">
        <f>D24*D$3</f>
        <v>3727.4128921340816</v>
      </c>
      <c r="E25" s="188">
        <f t="shared" ref="E25:H25" si="13">E24*E$3</f>
        <v>6988.8991727514031</v>
      </c>
      <c r="F25" s="188">
        <f t="shared" si="13"/>
        <v>6988.8991727514031</v>
      </c>
      <c r="G25" s="188">
        <f t="shared" si="13"/>
        <v>6988.8991727514031</v>
      </c>
      <c r="H25" s="188">
        <f t="shared" si="13"/>
        <v>6988.8991727514031</v>
      </c>
    </row>
    <row r="26" spans="1:8" s="204" customFormat="1" x14ac:dyDescent="0.25">
      <c r="A26" s="253"/>
      <c r="B26" s="186" t="s">
        <v>103</v>
      </c>
      <c r="C26" s="187"/>
      <c r="D26" s="188"/>
      <c r="E26" s="188"/>
      <c r="F26" s="188"/>
      <c r="G26" s="188"/>
      <c r="H26" s="188"/>
    </row>
    <row r="27" spans="1:8" s="204" customFormat="1" x14ac:dyDescent="0.25">
      <c r="A27" s="253"/>
      <c r="B27" s="186" t="s">
        <v>104</v>
      </c>
      <c r="C27" s="187"/>
      <c r="D27" s="188">
        <f>SUM(D24:D26)*D$5</f>
        <v>743.75252561914351</v>
      </c>
      <c r="E27" s="188">
        <f t="shared" ref="E27:H27" si="14">SUM(E24:E26)*E$5</f>
        <v>1394.535985535894</v>
      </c>
      <c r="F27" s="188">
        <f t="shared" si="14"/>
        <v>1394.535985535894</v>
      </c>
      <c r="G27" s="188">
        <f t="shared" si="14"/>
        <v>1394.535985535894</v>
      </c>
      <c r="H27" s="188">
        <f t="shared" si="14"/>
        <v>1394.535985535894</v>
      </c>
    </row>
    <row r="28" spans="1:8" s="204" customFormat="1" x14ac:dyDescent="0.25">
      <c r="A28" s="253"/>
      <c r="B28" s="191" t="s">
        <v>127</v>
      </c>
      <c r="C28" s="192"/>
      <c r="D28" s="193">
        <f>SUM(D24:D27)</f>
        <v>12471.165417753225</v>
      </c>
      <c r="E28" s="193">
        <f t="shared" ref="E28:H28" si="15">SUM(E24:E27)</f>
        <v>23383.435158287299</v>
      </c>
      <c r="F28" s="193">
        <f t="shared" si="15"/>
        <v>23383.435158287299</v>
      </c>
      <c r="G28" s="193">
        <f t="shared" si="15"/>
        <v>23383.435158287299</v>
      </c>
      <c r="H28" s="193">
        <f t="shared" si="15"/>
        <v>23383.435158287299</v>
      </c>
    </row>
    <row r="29" spans="1:8" s="204" customFormat="1" x14ac:dyDescent="0.25">
      <c r="A29" s="253"/>
      <c r="B29" s="194" t="s">
        <v>136</v>
      </c>
      <c r="C29" s="188"/>
      <c r="D29" s="195">
        <f>D23</f>
        <v>8000</v>
      </c>
      <c r="E29" s="195">
        <f t="shared" ref="E29:H29" si="16">E23</f>
        <v>15000</v>
      </c>
      <c r="F29" s="195">
        <f t="shared" si="16"/>
        <v>15000</v>
      </c>
      <c r="G29" s="195">
        <f t="shared" si="16"/>
        <v>15000</v>
      </c>
      <c r="H29" s="195">
        <f t="shared" si="16"/>
        <v>15000</v>
      </c>
    </row>
    <row r="30" spans="1:8" s="204" customFormat="1" x14ac:dyDescent="0.25">
      <c r="B30" s="189" t="s">
        <v>128</v>
      </c>
      <c r="C30" s="190"/>
      <c r="D30" s="179">
        <f>D28</f>
        <v>12471.165417753225</v>
      </c>
      <c r="E30" s="179">
        <f t="shared" ref="E30:H30" si="17">E28</f>
        <v>23383.435158287299</v>
      </c>
      <c r="F30" s="179">
        <f t="shared" si="17"/>
        <v>23383.435158287299</v>
      </c>
      <c r="G30" s="179">
        <f t="shared" si="17"/>
        <v>23383.435158287299</v>
      </c>
      <c r="H30" s="179">
        <f t="shared" si="17"/>
        <v>23383.435158287299</v>
      </c>
    </row>
  </sheetData>
  <mergeCells count="4">
    <mergeCell ref="D6:H6"/>
    <mergeCell ref="J6:O6"/>
    <mergeCell ref="A19:A29"/>
    <mergeCell ref="D19:H19"/>
  </mergeCells>
  <pageMargins left="0.7" right="0.7" top="0.75" bottom="0.75" header="0.3" footer="0.3"/>
  <ignoredErrors>
    <ignoredError sqref="D12:H12"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4"/>
  <sheetViews>
    <sheetView showGridLines="0" workbookViewId="0">
      <selection activeCell="I5" sqref="I5"/>
    </sheetView>
  </sheetViews>
  <sheetFormatPr defaultRowHeight="15" x14ac:dyDescent="0.25"/>
  <cols>
    <col min="1" max="1" width="3.28515625" customWidth="1"/>
    <col min="2" max="2" width="70.7109375" customWidth="1"/>
    <col min="3" max="3" width="65.140625" customWidth="1"/>
    <col min="4" max="4" width="11.85546875" customWidth="1"/>
    <col min="5" max="8" width="11.28515625" customWidth="1"/>
    <col min="9" max="9" width="12.7109375" customWidth="1"/>
  </cols>
  <sheetData>
    <row r="2" spans="2:9" x14ac:dyDescent="0.25">
      <c r="B2" s="27" t="s">
        <v>49</v>
      </c>
      <c r="C2" s="28"/>
      <c r="D2" s="28"/>
      <c r="E2" s="28"/>
      <c r="F2" s="28"/>
      <c r="G2" s="28"/>
      <c r="H2" s="28"/>
      <c r="I2" s="28"/>
    </row>
    <row r="3" spans="2:9" x14ac:dyDescent="0.25">
      <c r="B3" s="1"/>
      <c r="C3" s="1"/>
      <c r="D3" s="1"/>
      <c r="E3" s="1"/>
      <c r="F3" s="1"/>
      <c r="G3" s="1"/>
      <c r="H3" s="1"/>
      <c r="I3" s="1"/>
    </row>
    <row r="4" spans="2:9" x14ac:dyDescent="0.25">
      <c r="B4" s="3" t="s">
        <v>75</v>
      </c>
      <c r="C4" s="3" t="s">
        <v>3</v>
      </c>
      <c r="D4" s="62" t="s">
        <v>57</v>
      </c>
      <c r="E4" s="62" t="s">
        <v>58</v>
      </c>
      <c r="F4" s="62" t="s">
        <v>59</v>
      </c>
      <c r="G4" s="62" t="s">
        <v>76</v>
      </c>
      <c r="H4" s="62" t="s">
        <v>60</v>
      </c>
      <c r="I4" s="4" t="s">
        <v>1</v>
      </c>
    </row>
    <row r="5" spans="2:9" x14ac:dyDescent="0.25">
      <c r="B5" s="69" t="s">
        <v>79</v>
      </c>
      <c r="C5" s="5" t="str">
        <f>'AER Summary'!$C$3</f>
        <v>Vegetation Clearing of Private Trees encroaching DSNP's Assets (NEW)</v>
      </c>
      <c r="D5" s="29">
        <f>'Forecasts by year'!D30</f>
        <v>12471.165417753225</v>
      </c>
      <c r="E5" s="29">
        <f>'Forecasts by year'!E30</f>
        <v>23383.435158287299</v>
      </c>
      <c r="F5" s="29">
        <f>'Forecasts by year'!F30</f>
        <v>23383.435158287299</v>
      </c>
      <c r="G5" s="29">
        <f>'Forecasts by year'!G30</f>
        <v>23383.435158287299</v>
      </c>
      <c r="H5" s="29">
        <f>'Forecasts by year'!H30</f>
        <v>23383.435158287299</v>
      </c>
      <c r="I5" s="149">
        <f>SUM(D5:H5)</f>
        <v>106004.90605090241</v>
      </c>
    </row>
    <row r="6" spans="2:9" x14ac:dyDescent="0.25">
      <c r="B6" s="7" t="s">
        <v>1</v>
      </c>
      <c r="C6" s="8"/>
      <c r="D6" s="9">
        <f>SUM(D5:D5)</f>
        <v>12471.165417753225</v>
      </c>
      <c r="E6" s="9">
        <f>SUM(E5:E5)</f>
        <v>23383.435158287299</v>
      </c>
      <c r="F6" s="9">
        <f>SUM(F5:F5)</f>
        <v>23383.435158287299</v>
      </c>
      <c r="G6" s="9">
        <f>SUM(G5:G5)</f>
        <v>23383.435158287299</v>
      </c>
      <c r="H6" s="9">
        <f>SUM(H5:H5)</f>
        <v>23383.435158287299</v>
      </c>
      <c r="I6" s="9">
        <f>SUM(I5:I5)</f>
        <v>106004.90605090241</v>
      </c>
    </row>
    <row r="7" spans="2:9" x14ac:dyDescent="0.25">
      <c r="B7" s="1"/>
      <c r="C7" s="1"/>
      <c r="D7" s="1"/>
      <c r="E7" s="1"/>
      <c r="F7" s="1"/>
      <c r="G7" s="1"/>
      <c r="H7" s="1"/>
      <c r="I7" s="1"/>
    </row>
    <row r="8" spans="2:9" x14ac:dyDescent="0.25">
      <c r="B8" s="27" t="s">
        <v>26</v>
      </c>
      <c r="C8" s="28"/>
      <c r="D8" s="28"/>
      <c r="E8" s="28"/>
      <c r="F8" s="28"/>
      <c r="G8" s="28"/>
      <c r="H8" s="28"/>
      <c r="I8" s="28"/>
    </row>
    <row r="9" spans="2:9" x14ac:dyDescent="0.25">
      <c r="B9" s="3" t="s">
        <v>75</v>
      </c>
      <c r="C9" s="3" t="s">
        <v>3</v>
      </c>
      <c r="D9" s="62" t="s">
        <v>57</v>
      </c>
      <c r="E9" s="62" t="s">
        <v>58</v>
      </c>
      <c r="F9" s="62" t="s">
        <v>59</v>
      </c>
      <c r="G9" s="62" t="s">
        <v>76</v>
      </c>
      <c r="H9" s="62" t="s">
        <v>60</v>
      </c>
      <c r="I9" s="4" t="s">
        <v>1</v>
      </c>
    </row>
    <row r="10" spans="2:9" x14ac:dyDescent="0.25">
      <c r="B10" s="69" t="s">
        <v>79</v>
      </c>
      <c r="C10" s="5" t="s">
        <v>85</v>
      </c>
      <c r="D10" s="70">
        <v>8000</v>
      </c>
      <c r="E10" s="70">
        <v>15000</v>
      </c>
      <c r="F10" s="70">
        <v>15000</v>
      </c>
      <c r="G10" s="70">
        <v>15000</v>
      </c>
      <c r="H10" s="70">
        <v>15000</v>
      </c>
      <c r="I10" s="261">
        <f>SUM(D10:H10)</f>
        <v>68000</v>
      </c>
    </row>
    <row r="11" spans="2:9" x14ac:dyDescent="0.25">
      <c r="B11" s="7" t="s">
        <v>1</v>
      </c>
      <c r="C11" s="8"/>
      <c r="D11" s="71">
        <f>SUM(D10:D10)</f>
        <v>8000</v>
      </c>
      <c r="E11" s="71">
        <f>SUM(E10:E10)</f>
        <v>15000</v>
      </c>
      <c r="F11" s="71">
        <f>SUM(F10:F10)</f>
        <v>15000</v>
      </c>
      <c r="G11" s="71">
        <f>SUM(G10:G10)</f>
        <v>15000</v>
      </c>
      <c r="H11" s="71">
        <f>SUM(H10:H10)</f>
        <v>15000</v>
      </c>
      <c r="I11" s="260">
        <f>SUM(I10:I10)</f>
        <v>68000</v>
      </c>
    </row>
    <row r="12" spans="2:9" x14ac:dyDescent="0.25">
      <c r="B12" s="206" t="s">
        <v>16</v>
      </c>
      <c r="C12" s="207"/>
      <c r="D12" s="208">
        <v>10</v>
      </c>
      <c r="E12" s="208">
        <v>10</v>
      </c>
      <c r="F12" s="208">
        <v>10</v>
      </c>
      <c r="G12" s="208">
        <v>10</v>
      </c>
      <c r="H12" s="208">
        <v>10</v>
      </c>
      <c r="I12" s="259">
        <f>SUM(D12:H12)</f>
        <v>50</v>
      </c>
    </row>
    <row r="13" spans="2:9" x14ac:dyDescent="0.25">
      <c r="B13" s="1"/>
      <c r="C13" s="1"/>
      <c r="D13" s="15"/>
      <c r="E13" s="15"/>
      <c r="F13" s="15"/>
      <c r="G13" s="15"/>
      <c r="H13" s="15"/>
      <c r="I13" s="15"/>
    </row>
    <row r="14" spans="2:9" x14ac:dyDescent="0.25">
      <c r="B14" s="16" t="s">
        <v>6</v>
      </c>
      <c r="C14" s="1"/>
      <c r="D14" s="15"/>
      <c r="E14" s="15"/>
      <c r="F14" s="15"/>
      <c r="G14" s="15"/>
      <c r="H14" s="15"/>
      <c r="I14" s="15"/>
    </row>
    <row r="15" spans="2:9" x14ac:dyDescent="0.25">
      <c r="B15" s="256" t="s">
        <v>82</v>
      </c>
      <c r="C15" s="256"/>
      <c r="D15" s="256"/>
      <c r="E15" s="256"/>
      <c r="F15" s="256"/>
      <c r="G15" s="256"/>
      <c r="H15" s="256"/>
      <c r="I15" s="256"/>
    </row>
    <row r="16" spans="2:9" x14ac:dyDescent="0.25">
      <c r="B16" s="257"/>
      <c r="C16" s="257"/>
      <c r="D16" s="257"/>
      <c r="E16" s="257"/>
      <c r="F16" s="257"/>
      <c r="G16" s="257"/>
      <c r="H16" s="257"/>
      <c r="I16" s="257"/>
    </row>
    <row r="17" spans="2:9" x14ac:dyDescent="0.25">
      <c r="B17" s="1"/>
      <c r="C17" s="1"/>
      <c r="D17" s="15"/>
      <c r="E17" s="15"/>
      <c r="F17" s="15"/>
      <c r="G17" s="15"/>
      <c r="H17" s="15"/>
      <c r="I17" s="15"/>
    </row>
    <row r="18" spans="2:9" x14ac:dyDescent="0.25">
      <c r="B18" s="27" t="s">
        <v>27</v>
      </c>
      <c r="C18" s="28"/>
      <c r="D18" s="28"/>
      <c r="E18" s="28"/>
      <c r="F18" s="28"/>
      <c r="G18" s="28"/>
      <c r="H18" s="28"/>
      <c r="I18" s="28"/>
    </row>
    <row r="19" spans="2:9" x14ac:dyDescent="0.25">
      <c r="B19" s="17" t="s">
        <v>25</v>
      </c>
      <c r="C19" s="18"/>
      <c r="D19" s="18"/>
      <c r="E19" s="18"/>
      <c r="F19" s="18"/>
      <c r="G19" s="18"/>
      <c r="H19" s="18"/>
      <c r="I19" s="18"/>
    </row>
    <row r="20" spans="2:9" x14ac:dyDescent="0.25">
      <c r="B20" s="240" t="s">
        <v>137</v>
      </c>
      <c r="C20" s="240"/>
      <c r="D20" s="240"/>
      <c r="E20" s="240"/>
      <c r="F20" s="240"/>
      <c r="G20" s="240"/>
      <c r="H20" s="240"/>
      <c r="I20" s="240"/>
    </row>
    <row r="21" spans="2:9" x14ac:dyDescent="0.25">
      <c r="B21" s="242"/>
      <c r="C21" s="242"/>
      <c r="D21" s="242"/>
      <c r="E21" s="242"/>
      <c r="F21" s="242"/>
      <c r="G21" s="242"/>
      <c r="H21" s="242"/>
      <c r="I21" s="242"/>
    </row>
    <row r="22" spans="2:9" x14ac:dyDescent="0.25">
      <c r="B22" s="19"/>
      <c r="C22" s="20"/>
      <c r="D22" s="20"/>
      <c r="E22" s="20"/>
      <c r="F22" s="20"/>
      <c r="G22" s="20"/>
      <c r="H22" s="20"/>
      <c r="I22" s="20"/>
    </row>
    <row r="23" spans="2:9" x14ac:dyDescent="0.25">
      <c r="B23" s="1"/>
      <c r="C23" s="1"/>
      <c r="D23" s="1"/>
      <c r="E23" s="1"/>
      <c r="F23" s="1"/>
      <c r="G23" s="1"/>
      <c r="H23" s="1"/>
      <c r="I23" s="1"/>
    </row>
    <row r="24" spans="2:9" x14ac:dyDescent="0.25">
      <c r="B24" s="30" t="s">
        <v>46</v>
      </c>
      <c r="C24" s="31"/>
      <c r="D24" s="258" t="s">
        <v>106</v>
      </c>
      <c r="E24" s="258"/>
      <c r="F24" s="258"/>
      <c r="G24" s="258"/>
      <c r="H24" s="258"/>
      <c r="I24" s="31"/>
    </row>
    <row r="25" spans="2:9" ht="15.75" customHeight="1" x14ac:dyDescent="0.25">
      <c r="B25" s="2" t="s">
        <v>19</v>
      </c>
      <c r="C25" s="21" t="s">
        <v>3</v>
      </c>
      <c r="D25" s="62" t="s">
        <v>57</v>
      </c>
      <c r="E25" s="62" t="s">
        <v>58</v>
      </c>
      <c r="F25" s="62" t="s">
        <v>59</v>
      </c>
      <c r="G25" s="62" t="s">
        <v>76</v>
      </c>
      <c r="H25" s="74" t="s">
        <v>60</v>
      </c>
      <c r="I25" s="22" t="s">
        <v>1</v>
      </c>
    </row>
    <row r="26" spans="2:9" s="167" customFormat="1" x14ac:dyDescent="0.25">
      <c r="B26" s="164" t="s">
        <v>107</v>
      </c>
      <c r="C26" s="165"/>
      <c r="D26" s="65">
        <f>'Forecasts by year'!D8</f>
        <v>0</v>
      </c>
      <c r="E26" s="65">
        <f>'Forecasts by year'!E8</f>
        <v>0</v>
      </c>
      <c r="F26" s="65">
        <f>'Forecasts by year'!F8</f>
        <v>0</v>
      </c>
      <c r="G26" s="65">
        <f>'Forecasts by year'!G8</f>
        <v>0</v>
      </c>
      <c r="H26" s="65">
        <f>'Forecasts by year'!H8</f>
        <v>0</v>
      </c>
      <c r="I26" s="166">
        <f t="shared" ref="I26:I29" si="0">SUM(D26:H26)</f>
        <v>0</v>
      </c>
    </row>
    <row r="27" spans="2:9" s="167" customFormat="1" x14ac:dyDescent="0.25">
      <c r="B27" s="164" t="s">
        <v>108</v>
      </c>
      <c r="C27" s="168"/>
      <c r="D27" s="65">
        <f>'Forecasts by year'!D9</f>
        <v>0</v>
      </c>
      <c r="E27" s="65">
        <f>'Forecasts by year'!E9</f>
        <v>0</v>
      </c>
      <c r="F27" s="65">
        <f>'Forecasts by year'!F9</f>
        <v>0</v>
      </c>
      <c r="G27" s="65">
        <f>'Forecasts by year'!G9</f>
        <v>0</v>
      </c>
      <c r="H27" s="65">
        <f>'Forecasts by year'!H9</f>
        <v>0</v>
      </c>
      <c r="I27" s="166">
        <f t="shared" si="0"/>
        <v>0</v>
      </c>
    </row>
    <row r="28" spans="2:9" s="167" customFormat="1" x14ac:dyDescent="0.25">
      <c r="B28" s="164" t="s">
        <v>100</v>
      </c>
      <c r="C28" s="168"/>
      <c r="D28" s="65">
        <f>'Forecasts by year'!D10</f>
        <v>0</v>
      </c>
      <c r="E28" s="65">
        <f>'Forecasts by year'!E10</f>
        <v>0</v>
      </c>
      <c r="F28" s="65">
        <f>'Forecasts by year'!F10</f>
        <v>0</v>
      </c>
      <c r="G28" s="65">
        <f>'Forecasts by year'!G10</f>
        <v>0</v>
      </c>
      <c r="H28" s="65">
        <f>'Forecasts by year'!H10</f>
        <v>0</v>
      </c>
      <c r="I28" s="166">
        <f t="shared" si="0"/>
        <v>0</v>
      </c>
    </row>
    <row r="29" spans="2:9" s="167" customFormat="1" x14ac:dyDescent="0.25">
      <c r="B29" s="164" t="s">
        <v>139</v>
      </c>
      <c r="C29" s="168"/>
      <c r="D29" s="65">
        <f>'Forecasts by year'!D11</f>
        <v>8000</v>
      </c>
      <c r="E29" s="65">
        <f>'Forecasts by year'!E11</f>
        <v>15000</v>
      </c>
      <c r="F29" s="65">
        <f>'Forecasts by year'!F11</f>
        <v>15000</v>
      </c>
      <c r="G29" s="65">
        <f>'Forecasts by year'!G11</f>
        <v>15000</v>
      </c>
      <c r="H29" s="65">
        <f>'Forecasts by year'!H11</f>
        <v>15000</v>
      </c>
      <c r="I29" s="166">
        <f t="shared" si="0"/>
        <v>68000</v>
      </c>
    </row>
    <row r="30" spans="2:9" s="167" customFormat="1" x14ac:dyDescent="0.25">
      <c r="B30" s="169" t="s">
        <v>109</v>
      </c>
      <c r="C30" s="168"/>
      <c r="D30" s="170">
        <f>'Forecasts by year'!D12</f>
        <v>8000</v>
      </c>
      <c r="E30" s="170">
        <f>'Forecasts by year'!E12</f>
        <v>15000</v>
      </c>
      <c r="F30" s="170">
        <f>'Forecasts by year'!F12</f>
        <v>15000</v>
      </c>
      <c r="G30" s="170">
        <f>'Forecasts by year'!G12</f>
        <v>15000</v>
      </c>
      <c r="H30" s="170">
        <f>'Forecasts by year'!H12</f>
        <v>15000</v>
      </c>
      <c r="I30" s="166">
        <f>SUM(D30:H30)</f>
        <v>68000</v>
      </c>
    </row>
    <row r="31" spans="2:9" x14ac:dyDescent="0.25">
      <c r="B31" s="6" t="s">
        <v>102</v>
      </c>
      <c r="C31" s="11"/>
      <c r="D31" s="65">
        <f>'Forecasts by year'!D13</f>
        <v>3727.4128921340816</v>
      </c>
      <c r="E31" s="65">
        <f>'Forecasts by year'!E13</f>
        <v>6988.8991727514031</v>
      </c>
      <c r="F31" s="65">
        <f>'Forecasts by year'!F13</f>
        <v>6988.8991727514031</v>
      </c>
      <c r="G31" s="65">
        <f>'Forecasts by year'!G13</f>
        <v>6988.8991727514031</v>
      </c>
      <c r="H31" s="65">
        <f>'Forecasts by year'!H13</f>
        <v>6988.8991727514031</v>
      </c>
      <c r="I31" s="166">
        <f>SUM(D31:H31)</f>
        <v>31683.009583139697</v>
      </c>
    </row>
    <row r="32" spans="2:9" x14ac:dyDescent="0.25">
      <c r="B32" s="6" t="s">
        <v>103</v>
      </c>
      <c r="C32" s="5"/>
      <c r="D32" s="65">
        <f>'Forecasts by year'!D14</f>
        <v>0</v>
      </c>
      <c r="E32" s="65">
        <f>'Forecasts by year'!E14</f>
        <v>0</v>
      </c>
      <c r="F32" s="65">
        <f>'Forecasts by year'!F14</f>
        <v>0</v>
      </c>
      <c r="G32" s="65">
        <f>'Forecasts by year'!G14</f>
        <v>0</v>
      </c>
      <c r="H32" s="65">
        <f>'Forecasts by year'!H14</f>
        <v>0</v>
      </c>
      <c r="I32" s="166">
        <f>SUM(D32:H32)</f>
        <v>0</v>
      </c>
    </row>
    <row r="33" spans="2:9" x14ac:dyDescent="0.25">
      <c r="B33" s="6" t="s">
        <v>110</v>
      </c>
      <c r="C33" s="5"/>
      <c r="D33" s="65">
        <f>'Forecasts by year'!D15</f>
        <v>743.75252561914351</v>
      </c>
      <c r="E33" s="65">
        <f>'Forecasts by year'!E15</f>
        <v>1394.535985535894</v>
      </c>
      <c r="F33" s="65">
        <f>'Forecasts by year'!F15</f>
        <v>1394.535985535894</v>
      </c>
      <c r="G33" s="65">
        <f>'Forecasts by year'!G15</f>
        <v>1394.535985535894</v>
      </c>
      <c r="H33" s="65">
        <f>'Forecasts by year'!H15</f>
        <v>1394.535985535894</v>
      </c>
      <c r="I33" s="166">
        <f>SUM(D33:H33)</f>
        <v>6321.8964677627191</v>
      </c>
    </row>
    <row r="34" spans="2:9" x14ac:dyDescent="0.25">
      <c r="B34" s="23" t="s">
        <v>1</v>
      </c>
      <c r="C34" s="24"/>
      <c r="D34" s="25">
        <f>SUM(D30:D33)</f>
        <v>12471.165417753225</v>
      </c>
      <c r="E34" s="25">
        <f t="shared" ref="E34:H34" si="1">SUM(E30:E33)</f>
        <v>23383.435158287299</v>
      </c>
      <c r="F34" s="25">
        <f t="shared" si="1"/>
        <v>23383.435158287299</v>
      </c>
      <c r="G34" s="25">
        <f t="shared" si="1"/>
        <v>23383.435158287299</v>
      </c>
      <c r="H34" s="25">
        <f t="shared" si="1"/>
        <v>23383.435158287299</v>
      </c>
      <c r="I34" s="26">
        <f>SUM(I30:I33)</f>
        <v>106004.90605090243</v>
      </c>
    </row>
  </sheetData>
  <mergeCells count="3">
    <mergeCell ref="B15:I16"/>
    <mergeCell ref="B20:I21"/>
    <mergeCell ref="D24:H24"/>
  </mergeCells>
  <pageMargins left="0.7" right="0.7" top="0.75" bottom="0.75" header="0.3" footer="0.3"/>
  <ignoredErrors>
    <ignoredError sqref="I11"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price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2018-04-17T05:04:25Z</dcterms:modified>
</cp:coreProperties>
</file>