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4_DSNP Arranged Outage (NEW)\"/>
    </mc:Choice>
  </mc:AlternateContent>
  <xr:revisionPtr revIDLastSave="0" documentId="13_ncr:1_{4C341979-623B-47CE-A7A1-F2E642121A42}"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10" i="11"/>
  <c r="H10" i="11"/>
  <c r="I9" i="11"/>
  <c r="H9" i="11"/>
  <c r="I7" i="11"/>
  <c r="H7" i="11"/>
  <c r="C21" i="17" l="1"/>
  <c r="D21" i="17" s="1"/>
  <c r="D27" i="17"/>
  <c r="K21" i="17"/>
  <c r="K20" i="17"/>
  <c r="L20" i="17" s="1"/>
  <c r="L9" i="17" s="1"/>
  <c r="O5" i="17"/>
  <c r="K5" i="17"/>
  <c r="N1" i="17"/>
  <c r="O1" i="17"/>
  <c r="M1" i="17"/>
  <c r="L1" i="17"/>
  <c r="K1" i="17"/>
  <c r="G12" i="11"/>
  <c r="J12" i="11"/>
  <c r="K12" i="11"/>
  <c r="L12" i="11"/>
  <c r="F9" i="11"/>
  <c r="M9" i="11"/>
  <c r="F10" i="11"/>
  <c r="M10" i="11"/>
  <c r="L5" i="17" l="1"/>
  <c r="K9" i="17"/>
  <c r="M20" i="17"/>
  <c r="K10" i="17"/>
  <c r="L21" i="17"/>
  <c r="K19" i="17"/>
  <c r="E21" i="17"/>
  <c r="D10" i="17"/>
  <c r="D26" i="16" s="1"/>
  <c r="N5" i="17"/>
  <c r="M5" i="17"/>
  <c r="I17" i="13"/>
  <c r="I18" i="13"/>
  <c r="I16" i="13"/>
  <c r="G19" i="13"/>
  <c r="H19" i="13"/>
  <c r="I8" i="13"/>
  <c r="I9" i="13"/>
  <c r="I10" i="13"/>
  <c r="I7" i="13"/>
  <c r="G11" i="13"/>
  <c r="H11" i="13"/>
  <c r="I14" i="15"/>
  <c r="I13" i="15"/>
  <c r="F15" i="15"/>
  <c r="G15" i="15"/>
  <c r="H15" i="15"/>
  <c r="I5" i="15"/>
  <c r="I6" i="15"/>
  <c r="I7" i="15"/>
  <c r="I8" i="15"/>
  <c r="I4" i="15"/>
  <c r="G9" i="15"/>
  <c r="H9" i="15"/>
  <c r="K22" i="17" l="1"/>
  <c r="K8" i="17"/>
  <c r="L19" i="17"/>
  <c r="L10" i="17"/>
  <c r="M21" i="17"/>
  <c r="F21" i="17"/>
  <c r="M9" i="17"/>
  <c r="N20" i="17"/>
  <c r="G10" i="16"/>
  <c r="E10" i="16"/>
  <c r="F10" i="16" l="1"/>
  <c r="F27" i="17" s="1"/>
  <c r="F10" i="17" s="1"/>
  <c r="F26" i="16" s="1"/>
  <c r="E27" i="17"/>
  <c r="E10" i="17" s="1"/>
  <c r="E26" i="16" s="1"/>
  <c r="H10" i="16"/>
  <c r="H27" i="17" s="1"/>
  <c r="G27" i="17"/>
  <c r="G21" i="17"/>
  <c r="O20" i="17"/>
  <c r="O9" i="17" s="1"/>
  <c r="N9" i="17"/>
  <c r="N21" i="17"/>
  <c r="M10" i="17"/>
  <c r="L22" i="17"/>
  <c r="L8" i="17"/>
  <c r="M19" i="17"/>
  <c r="K11" i="17"/>
  <c r="C10" i="16"/>
  <c r="M22" i="17" l="1"/>
  <c r="N19" i="17"/>
  <c r="M8" i="17"/>
  <c r="O21" i="17"/>
  <c r="O10" i="17" s="1"/>
  <c r="N10" i="17"/>
  <c r="L11" i="17"/>
  <c r="G10" i="17"/>
  <c r="G26" i="16" s="1"/>
  <c r="H21" i="17"/>
  <c r="H10" i="17" s="1"/>
  <c r="H26" i="16" s="1"/>
  <c r="I10" i="16"/>
  <c r="G11" i="16"/>
  <c r="I26" i="16" l="1"/>
  <c r="O19" i="17"/>
  <c r="N8" i="17"/>
  <c r="N22" i="17"/>
  <c r="M11" i="17"/>
  <c r="F63" i="8"/>
  <c r="F7" i="11"/>
  <c r="O22" i="17" l="1"/>
  <c r="O8" i="17"/>
  <c r="N11" i="17"/>
  <c r="I12" i="11"/>
  <c r="C20" i="17" s="1"/>
  <c r="D20" i="17" s="1"/>
  <c r="F12" i="11"/>
  <c r="D9" i="17" l="1"/>
  <c r="D25" i="16" s="1"/>
  <c r="E20" i="17"/>
  <c r="O11" i="17"/>
  <c r="M7" i="11"/>
  <c r="H12" i="11"/>
  <c r="C19" i="17" s="1"/>
  <c r="D19" i="17" s="1"/>
  <c r="H11" i="16"/>
  <c r="D22" i="17" l="1"/>
  <c r="D8" i="17"/>
  <c r="D24" i="16" s="1"/>
  <c r="E19" i="17"/>
  <c r="F20" i="17"/>
  <c r="E9" i="17"/>
  <c r="E25" i="16" s="1"/>
  <c r="M12" i="11"/>
  <c r="C22" i="17" s="1"/>
  <c r="G63" i="8"/>
  <c r="F9" i="17" l="1"/>
  <c r="F25" i="16" s="1"/>
  <c r="G20" i="17"/>
  <c r="F19" i="17"/>
  <c r="E8" i="17"/>
  <c r="E24" i="16" s="1"/>
  <c r="E22" i="17"/>
  <c r="D11" i="17"/>
  <c r="D27" i="16" s="1"/>
  <c r="E15" i="15"/>
  <c r="D15" i="15"/>
  <c r="G19" i="17" l="1"/>
  <c r="F8" i="17"/>
  <c r="F24" i="16" s="1"/>
  <c r="F22" i="17"/>
  <c r="H20" i="17"/>
  <c r="H9" i="17" s="1"/>
  <c r="H25" i="16" s="1"/>
  <c r="G9" i="17"/>
  <c r="G25" i="16" s="1"/>
  <c r="E11" i="17"/>
  <c r="E27" i="16" s="1"/>
  <c r="D47" i="8" s="1"/>
  <c r="C47" i="8"/>
  <c r="I15" i="15"/>
  <c r="E9" i="15"/>
  <c r="D9" i="15"/>
  <c r="F11" i="16"/>
  <c r="E11" i="16"/>
  <c r="D11" i="16"/>
  <c r="C63" i="8" s="1"/>
  <c r="C5" i="16"/>
  <c r="F19" i="13"/>
  <c r="E19" i="13"/>
  <c r="D19" i="13"/>
  <c r="F11" i="13"/>
  <c r="E11" i="13"/>
  <c r="D11" i="13"/>
  <c r="I25" i="16" l="1"/>
  <c r="F11" i="17"/>
  <c r="F27" i="16" s="1"/>
  <c r="H19" i="17"/>
  <c r="G22" i="17"/>
  <c r="G8" i="17"/>
  <c r="G24" i="16" s="1"/>
  <c r="E63" i="8"/>
  <c r="D63" i="8"/>
  <c r="I11" i="16"/>
  <c r="I11" i="13"/>
  <c r="I19" i="13"/>
  <c r="F9" i="15"/>
  <c r="E47" i="8" l="1"/>
  <c r="G11" i="17"/>
  <c r="G27" i="16" s="1"/>
  <c r="F47" i="8" s="1"/>
  <c r="H8" i="17"/>
  <c r="H24" i="16" s="1"/>
  <c r="I24" i="16" s="1"/>
  <c r="H22" i="17"/>
  <c r="I9" i="15"/>
  <c r="H11" i="17" l="1"/>
  <c r="H27" i="16" s="1"/>
  <c r="D3" i="9"/>
  <c r="G47" i="8" l="1"/>
  <c r="I27" i="16"/>
  <c r="H63" i="8" l="1"/>
  <c r="H47" i="8" l="1"/>
  <c r="E4" i="17" l="1"/>
  <c r="O7" i="11"/>
  <c r="G4" i="17"/>
  <c r="H4" i="17"/>
  <c r="D4" i="17"/>
  <c r="O9" i="11"/>
  <c r="O10" i="11"/>
  <c r="F4" i="17"/>
  <c r="O4" i="17" l="1"/>
  <c r="O24" i="17" s="1"/>
  <c r="O13" i="17" s="1"/>
  <c r="H24" i="17"/>
  <c r="H13" i="17" s="1"/>
  <c r="H29" i="16" s="1"/>
  <c r="N4" i="17"/>
  <c r="N24" i="17" s="1"/>
  <c r="N13" i="17" s="1"/>
  <c r="G24" i="17"/>
  <c r="G13" i="17" s="1"/>
  <c r="G29" i="16" s="1"/>
  <c r="O12" i="11"/>
  <c r="C24" i="17" s="1"/>
  <c r="M4" i="17"/>
  <c r="M24" i="17" s="1"/>
  <c r="M13" i="17" s="1"/>
  <c r="F24" i="17"/>
  <c r="F13" i="17" s="1"/>
  <c r="F29" i="16" s="1"/>
  <c r="K4" i="17"/>
  <c r="K24" i="17" s="1"/>
  <c r="K13" i="17" s="1"/>
  <c r="D24" i="17"/>
  <c r="D13" i="17" s="1"/>
  <c r="D29" i="16" s="1"/>
  <c r="L4" i="17"/>
  <c r="L24" i="17" s="1"/>
  <c r="L13" i="17" s="1"/>
  <c r="E24" i="17"/>
  <c r="E13" i="17" s="1"/>
  <c r="E29" i="16" s="1"/>
  <c r="I29" i="16" l="1"/>
  <c r="F3" i="17" l="1"/>
  <c r="D3" i="17"/>
  <c r="N9" i="11"/>
  <c r="G3" i="17"/>
  <c r="E3" i="17"/>
  <c r="N7" i="11"/>
  <c r="H3" i="17"/>
  <c r="N10" i="11"/>
  <c r="N3" i="17" l="1"/>
  <c r="N23" i="17" s="1"/>
  <c r="G23" i="17"/>
  <c r="P9" i="11"/>
  <c r="Q9" i="11" s="1"/>
  <c r="P7" i="11"/>
  <c r="Q7" i="11" s="1"/>
  <c r="N12" i="11"/>
  <c r="C23" i="17" s="1"/>
  <c r="D23" i="17"/>
  <c r="K3" i="17"/>
  <c r="K23" i="17" s="1"/>
  <c r="P10" i="11"/>
  <c r="Q10" i="11" s="1"/>
  <c r="H23" i="17"/>
  <c r="O3" i="17"/>
  <c r="O23" i="17" s="1"/>
  <c r="E23" i="17"/>
  <c r="L3" i="17"/>
  <c r="L23" i="17" s="1"/>
  <c r="F23" i="17"/>
  <c r="M3" i="17"/>
  <c r="M23" i="17" s="1"/>
  <c r="F25" i="17" l="1"/>
  <c r="F14" i="17" s="1"/>
  <c r="F30" i="16" s="1"/>
  <c r="F12" i="17"/>
  <c r="F28" i="16" s="1"/>
  <c r="D12" i="17"/>
  <c r="D28" i="16" s="1"/>
  <c r="D25" i="17"/>
  <c r="D14" i="17" s="1"/>
  <c r="D30" i="16" s="1"/>
  <c r="L12" i="17"/>
  <c r="L25" i="17"/>
  <c r="L14" i="17" s="1"/>
  <c r="E12" i="17"/>
  <c r="E28" i="16" s="1"/>
  <c r="E25" i="17"/>
  <c r="E14" i="17" s="1"/>
  <c r="E30" i="16" s="1"/>
  <c r="G12" i="17"/>
  <c r="G28" i="16" s="1"/>
  <c r="G25" i="17"/>
  <c r="G14" i="17" s="1"/>
  <c r="G30" i="16" s="1"/>
  <c r="H12" i="17"/>
  <c r="H28" i="16" s="1"/>
  <c r="H25" i="17"/>
  <c r="H14" i="17" s="1"/>
  <c r="H30" i="16" s="1"/>
  <c r="Q12" i="11"/>
  <c r="M12" i="17"/>
  <c r="M25" i="17"/>
  <c r="M14" i="17" s="1"/>
  <c r="O12" i="17"/>
  <c r="O25" i="17"/>
  <c r="O14" i="17" s="1"/>
  <c r="K12" i="17"/>
  <c r="K25" i="17"/>
  <c r="K14" i="17" s="1"/>
  <c r="P12" i="11"/>
  <c r="C25" i="17" s="1"/>
  <c r="N12" i="17"/>
  <c r="N25" i="17"/>
  <c r="N14" i="17" s="1"/>
  <c r="E26" i="17" l="1"/>
  <c r="E15" i="17" s="1"/>
  <c r="N26" i="17"/>
  <c r="K26" i="17"/>
  <c r="K28" i="17" s="1"/>
  <c r="G31" i="16"/>
  <c r="F26" i="17"/>
  <c r="F15" i="17" s="1"/>
  <c r="G26" i="17"/>
  <c r="N15" i="17"/>
  <c r="N28" i="17"/>
  <c r="E28" i="17"/>
  <c r="D31" i="16"/>
  <c r="I28" i="16"/>
  <c r="C49" i="8"/>
  <c r="F28" i="17"/>
  <c r="M26" i="17"/>
  <c r="H26" i="17"/>
  <c r="F49" i="8"/>
  <c r="F51" i="8" s="1"/>
  <c r="E31" i="16"/>
  <c r="D49" i="8"/>
  <c r="D51" i="8" s="1"/>
  <c r="D26" i="17"/>
  <c r="F31" i="16"/>
  <c r="E49" i="8"/>
  <c r="E51" i="8" s="1"/>
  <c r="H31" i="16"/>
  <c r="G49" i="8"/>
  <c r="G51" i="8" s="1"/>
  <c r="C26" i="17"/>
  <c r="D7" i="8"/>
  <c r="G28" i="17"/>
  <c r="G15" i="17"/>
  <c r="O26" i="17"/>
  <c r="L26" i="17"/>
  <c r="I30" i="16"/>
  <c r="I31" i="16" l="1"/>
  <c r="K15" i="17"/>
  <c r="G16" i="17"/>
  <c r="G5" i="16"/>
  <c r="G6" i="16" s="1"/>
  <c r="C51" i="8"/>
  <c r="H49" i="8"/>
  <c r="H51" i="8" s="1"/>
  <c r="O15" i="17"/>
  <c r="O28" i="17"/>
  <c r="K16" i="17"/>
  <c r="M15" i="17"/>
  <c r="M28" i="17"/>
  <c r="N16" i="17"/>
  <c r="L28" i="17"/>
  <c r="L15" i="17"/>
  <c r="D15" i="17"/>
  <c r="D28" i="17"/>
  <c r="H28" i="17"/>
  <c r="H15" i="17"/>
  <c r="E16" i="17"/>
  <c r="E5" i="16"/>
  <c r="E6" i="16" s="1"/>
  <c r="F16" i="17"/>
  <c r="F5" i="16"/>
  <c r="F6" i="16" s="1"/>
  <c r="D5" i="16" l="1"/>
  <c r="D16" i="17"/>
  <c r="O16" i="17"/>
  <c r="H5" i="16"/>
  <c r="H6" i="16" s="1"/>
  <c r="H16" i="17"/>
  <c r="L16" i="17"/>
  <c r="M16" i="17"/>
  <c r="D6" i="16" l="1"/>
  <c r="I5" i="16"/>
  <c r="I6" i="16" s="1"/>
</calcChain>
</file>

<file path=xl/sharedStrings.xml><?xml version="1.0" encoding="utf-8"?>
<sst xmlns="http://schemas.openxmlformats.org/spreadsheetml/2006/main" count="222" uniqueCount="136">
  <si>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</si>
  <si>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</si>
  <si>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</si>
  <si>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</si>
  <si>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</si>
  <si>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</si>
  <si>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</si>
  <si>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</si>
  <si>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</si>
  <si>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</si>
  <si>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</si>
  <si>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</si>
  <si>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</si>
  <si>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</si>
  <si>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</si>
  <si>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</si>
  <si>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</si>
  <si>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</si>
  <si>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</si>
  <si>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</si>
  <si>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</si>
  <si>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</si>
  <si>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</si>
  <si>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</si>
  <si>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</si>
  <si>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</si>
  <si>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</si>
  <si>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</si>
  <si>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</si>
  <si>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</si>
  <si>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</si>
  <si>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</si>
  <si>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</si>
  <si>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</si>
  <si>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</si>
  <si>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</si>
  <si>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</si>
  <si>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</si>
  <si>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</si>
  <si>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</si>
  <si>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</si>
  <si>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</si>
  <si>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</si>
  <si>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</si>
  <si>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</si>
  <si>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</si>
  <si>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</si>
  <si>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</si>
  <si>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</si>
  <si>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</si>
  <si>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</si>
  <si>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</si>
  <si>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</si>
  <si>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</si>
  <si>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</si>
  <si>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</si>
  <si>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</si>
  <si>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</si>
  <si>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</si>
  <si>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</si>
  <si>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</si>
  <si>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</si>
  <si>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</si>
  <si>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Bottom Up Estimation</t>
  </si>
  <si>
    <t>Retailer requested Distributor Planned Interruption (Shared Fuse) - Partial charge MC cancellation post customer notification</t>
  </si>
  <si>
    <t>New Service</t>
  </si>
  <si>
    <r>
      <t xml:space="preserve">
</t>
    </r>
    <r>
      <rPr>
        <sz val="10"/>
        <color rgb="FFFF0000"/>
        <rFont val="Arial"/>
        <family val="2"/>
      </rPr>
      <t>New Service</t>
    </r>
  </si>
  <si>
    <t>Distributor Arranged Outage for Purposes of Replacing Meter
At the request of a retailer or metering coordinator provide notification to affected customers and facilitate the disconnection/reconnection of customer metering installations where a retailer planned interruption cannot be conducted.
This service will predominantly be in shared fuse installations, where the retailer may not be the retailer for all associated premises.</t>
  </si>
  <si>
    <t>R4</t>
  </si>
  <si>
    <t>Outage scheduled between MC and Essential Energy</t>
  </si>
  <si>
    <t xml:space="preserve">MC notifies EE of cancellation of outage </t>
  </si>
  <si>
    <t xml:space="preserve">Update Outage Cancellation status </t>
  </si>
  <si>
    <t>Report job status to job dispatcher - MC Job Cancelled</t>
  </si>
  <si>
    <t>Retailer requested Distributor Planned Interruption (Shared Fuse) - MC Cancellation (fixed fee)</t>
  </si>
  <si>
    <t>Fixed Fee</t>
  </si>
  <si>
    <t xml:space="preserve"> - </t>
  </si>
  <si>
    <t>Retailer requested Distributor Planned Interruption (Shared Fuse) - Partial charge MC cancellation post customer notification -  (NEW)</t>
  </si>
  <si>
    <t xml:space="preserve">Existing Service Description (2014 - 19) </t>
  </si>
  <si>
    <t>R1a</t>
  </si>
  <si>
    <t>Projected Volumes for FY2019-24 Regulatory Period</t>
  </si>
  <si>
    <t>Operating Costs (on IO's, work orders, cost objects, cost centres)</t>
  </si>
  <si>
    <t>Project Code</t>
  </si>
  <si>
    <t>Field Officer</t>
  </si>
  <si>
    <t>FY22/23</t>
  </si>
  <si>
    <t>New Service - Retailer requests DSNP outage - Cancellation post notification</t>
  </si>
  <si>
    <t xml:space="preserve">Operating  Costs - </t>
  </si>
  <si>
    <t>New Service. No historical revenue information available.</t>
  </si>
  <si>
    <t>New Service. No historical operating costs available.</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</si>
  <si>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</si>
  <si>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</si>
  <si>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</si>
  <si>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</si>
  <si>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</si>
  <si>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</si>
  <si>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</si>
  <si>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</si>
  <si>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</si>
  <si>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</si>
  <si>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</si>
  <si>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</si>
  <si>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</si>
  <si>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</si>
  <si>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</si>
  <si>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</si>
  <si>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</si>
  <si>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</si>
  <si>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</si>
  <si>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</si>
  <si>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</si>
  <si>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</si>
  <si>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</si>
  <si>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</si>
  <si>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</si>
  <si>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</si>
  <si>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</si>
  <si>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</si>
  <si>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</si>
  <si>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</si>
  <si>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</si>
  <si>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</si>
  <si>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</si>
  <si>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</si>
  <si>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</si>
  <si>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</si>
  <si>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</si>
  <si>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</si>
  <si>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</si>
  <si>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</si>
  <si>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</si>
  <si>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</si>
  <si>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</si>
  <si>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</si>
  <si>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t>
    </r>
    <r>
      <rPr>
        <b/>
        <sz val="10"/>
        <color theme="1"/>
        <rFont val="Arial"/>
        <family val="2"/>
      </rPr>
      <t xml:space="preserve">Retailer requested Distributor Planned Interruption (Shared Fuse) - Partial charge MC cancellation post customer notification </t>
    </r>
    <r>
      <rPr>
        <sz val="10"/>
        <color theme="1"/>
        <rFont val="Arial"/>
        <family val="2"/>
      </rPr>
      <t xml:space="preserve">
Retailer requested Essential Energy notification of customers configured on shared fuse arrangements (non-retailer customers), to facilitate the replacement of retailer owned metering equipment.
Service to complete customer notifications and attend site for isolation, however MC cancels outage post customer notification - no site attendance required by EE.</t>
    </r>
  </si>
  <si>
    <t>4.4 Retailer Requested Interruption - Early Cancellation</t>
  </si>
  <si>
    <t>Retailer Requested Interruption - Early Cancellation</t>
  </si>
  <si>
    <t>Estimates have been provided on the work effort that will be required to complete each service. Volumes are estimated based on volumes of shared fuses across EE's footprint. Approx 38,500 (4.8%) of [remises are on shared fure arrangements. Volumes of shared fuse outage required by retailer account to around 23 outages a week to facilitate shared fure meter replacements. Installation of smart meters will also increase seperate fure isolations - reducing shared fuse arrangements.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</si>
</sst>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9"/>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9">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9" borderId="9" xfId="0" applyFont="1" applyFill="1" applyBorder="1"/>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4" fillId="10" borderId="10"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5" fillId="8" borderId="5" xfId="0" applyFont="1" applyFill="1" applyBorder="1"/>
    <xf numFmtId="0" fontId="8" fillId="8" borderId="3" xfId="0" applyFont="1" applyFill="1" applyBorder="1"/>
    <xf numFmtId="0" fontId="6" fillId="2" borderId="10" xfId="0" applyFont="1" applyFill="1" applyBorder="1" applyAlignment="1">
      <alignment vertical="center"/>
    </xf>
    <xf numFmtId="0" fontId="7" fillId="9" borderId="4" xfId="0" applyFont="1" applyFill="1" applyBorder="1" applyAlignment="1">
      <alignment horizontal="left" vertical="center"/>
    </xf>
    <xf numFmtId="0" fontId="2" fillId="2" borderId="5" xfId="0" applyFont="1" applyFill="1" applyBorder="1" applyAlignment="1"/>
    <xf numFmtId="169" fontId="9" fillId="7" borderId="5" xfId="0" applyNumberFormat="1" applyFont="1" applyFill="1" applyBorder="1" applyAlignment="1"/>
    <xf numFmtId="0" fontId="2" fillId="0" borderId="7" xfId="0" applyFont="1" applyBorder="1"/>
    <xf numFmtId="0" fontId="4" fillId="10" borderId="4" xfId="0" applyFont="1" applyFill="1" applyBorder="1" applyAlignment="1">
      <alignment horizontal="center" vertical="center"/>
    </xf>
    <xf numFmtId="2" fontId="4" fillId="10" borderId="8" xfId="0" applyNumberFormat="1" applyFont="1" applyFill="1" applyBorder="1" applyAlignment="1">
      <alignment horizontal="center" vertical="center"/>
    </xf>
    <xf numFmtId="2" fontId="4" fillId="10" borderId="10" xfId="0" applyNumberFormat="1" applyFont="1" applyFill="1" applyBorder="1" applyAlignment="1">
      <alignment horizontal="center" vertical="center"/>
    </xf>
    <xf numFmtId="0" fontId="7" fillId="9" borderId="4" xfId="0" applyFont="1" applyFill="1" applyBorder="1" applyAlignment="1">
      <alignment vertical="center"/>
    </xf>
    <xf numFmtId="0" fontId="7" fillId="7" borderId="0" xfId="0" applyFont="1" applyFill="1" applyBorder="1" applyAlignment="1">
      <alignment horizontal="center" vertical="center"/>
    </xf>
    <xf numFmtId="0" fontId="2" fillId="7" borderId="0" xfId="0" applyFont="1" applyFill="1" applyBorder="1" applyAlignment="1">
      <alignment vertical="center"/>
    </xf>
    <xf numFmtId="169" fontId="2" fillId="7" borderId="0" xfId="0" applyNumberFormat="1" applyFont="1" applyFill="1" applyBorder="1" applyAlignment="1">
      <alignment vertical="center"/>
    </xf>
    <xf numFmtId="169" fontId="2" fillId="7" borderId="5"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16" fillId="2" borderId="5" xfId="0" applyFont="1" applyFill="1" applyBorder="1" applyAlignment="1">
      <alignment horizontal="center" vertical="center"/>
    </xf>
    <xf numFmtId="169" fontId="2" fillId="3" borderId="5" xfId="0" applyNumberFormat="1" applyFont="1" applyFill="1" applyBorder="1" applyAlignment="1">
      <alignment horizontal="center" vertical="center"/>
    </xf>
    <xf numFmtId="169" fontId="2" fillId="7" borderId="2" xfId="0" applyNumberFormat="1" applyFont="1" applyFill="1" applyBorder="1" applyAlignment="1">
      <alignment horizontal="left" vertical="center" wrapText="1"/>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5" borderId="7" xfId="0" applyFont="1" applyFill="1" applyBorder="1" applyAlignment="1">
      <alignment horizontal="left"/>
    </xf>
    <xf numFmtId="0" fontId="21" fillId="5" borderId="7" xfId="0" applyFont="1" applyFill="1" applyBorder="1" applyAlignment="1">
      <alignment horizontal="center"/>
    </xf>
    <xf numFmtId="0" fontId="21" fillId="5" borderId="8" xfId="0" applyFont="1" applyFill="1" applyBorder="1" applyAlignment="1">
      <alignment horizontal="right"/>
    </xf>
    <xf numFmtId="0" fontId="23"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25" fillId="8" borderId="0" xfId="0" applyFont="1" applyFill="1"/>
    <xf numFmtId="0" fontId="26" fillId="8" borderId="0" xfId="0" applyFont="1" applyFill="1"/>
    <xf numFmtId="0" fontId="27" fillId="0" borderId="0" xfId="0" applyFont="1"/>
    <xf numFmtId="0" fontId="28" fillId="0" borderId="0" xfId="0" applyFont="1"/>
    <xf numFmtId="0" fontId="29" fillId="11" borderId="7" xfId="0" applyFont="1" applyFill="1" applyBorder="1" applyAlignment="1">
      <alignment horizontal="left"/>
    </xf>
    <xf numFmtId="0" fontId="29" fillId="11" borderId="7" xfId="0" applyFont="1" applyFill="1" applyBorder="1" applyAlignment="1">
      <alignment horizontal="center"/>
    </xf>
    <xf numFmtId="0" fontId="29" fillId="11" borderId="8" xfId="0" applyFont="1" applyFill="1" applyBorder="1" applyAlignment="1">
      <alignment horizontal="center"/>
    </xf>
    <xf numFmtId="0" fontId="29" fillId="11" borderId="8" xfId="0" applyFont="1" applyFill="1" applyBorder="1" applyAlignment="1">
      <alignment horizontal="right"/>
    </xf>
    <xf numFmtId="0" fontId="30" fillId="10" borderId="4" xfId="0" applyFont="1" applyFill="1" applyBorder="1" applyAlignment="1">
      <alignment horizontal="left"/>
    </xf>
    <xf numFmtId="0" fontId="28" fillId="10" borderId="4" xfId="0" applyFont="1" applyFill="1" applyBorder="1" applyAlignment="1">
      <alignment wrapText="1"/>
    </xf>
    <xf numFmtId="167" fontId="28" fillId="10" borderId="4" xfId="2" applyNumberFormat="1" applyFont="1" applyFill="1" applyBorder="1"/>
    <xf numFmtId="0" fontId="28" fillId="4" borderId="3" xfId="0" applyFont="1" applyFill="1" applyBorder="1"/>
    <xf numFmtId="0" fontId="28" fillId="10" borderId="4" xfId="0" applyFont="1" applyFill="1" applyBorder="1"/>
    <xf numFmtId="0" fontId="29" fillId="5" borderId="8" xfId="0" applyFont="1" applyFill="1" applyBorder="1"/>
    <xf numFmtId="0" fontId="29" fillId="5" borderId="0" xfId="0" applyFont="1" applyFill="1" applyBorder="1"/>
    <xf numFmtId="167" fontId="29" fillId="5" borderId="8" xfId="2" applyNumberFormat="1" applyFont="1" applyFill="1" applyBorder="1"/>
    <xf numFmtId="0" fontId="29" fillId="11" borderId="11" xfId="0" applyFont="1" applyFill="1" applyBorder="1" applyAlignment="1">
      <alignment horizontal="left"/>
    </xf>
    <xf numFmtId="0" fontId="28" fillId="4" borderId="5" xfId="0" applyFont="1" applyFill="1" applyBorder="1"/>
    <xf numFmtId="3" fontId="28" fillId="10" borderId="4" xfId="0" applyNumberFormat="1" applyFont="1" applyFill="1" applyBorder="1"/>
    <xf numFmtId="0" fontId="28" fillId="4" borderId="5" xfId="0" quotePrefix="1" applyFont="1" applyFill="1" applyBorder="1"/>
    <xf numFmtId="3" fontId="28" fillId="4" borderId="4" xfId="0" applyNumberFormat="1" applyFont="1" applyFill="1" applyBorder="1"/>
    <xf numFmtId="0" fontId="29" fillId="11" borderId="8" xfId="0" applyFont="1" applyFill="1" applyBorder="1"/>
    <xf numFmtId="3" fontId="29" fillId="5" borderId="8" xfId="0" applyNumberFormat="1" applyFont="1" applyFill="1" applyBorder="1"/>
    <xf numFmtId="0" fontId="31" fillId="0" borderId="0" xfId="0" applyFont="1"/>
    <xf numFmtId="0" fontId="29" fillId="5" borderId="6" xfId="0" applyFont="1" applyFill="1" applyBorder="1" applyAlignment="1">
      <alignment horizontal="left"/>
    </xf>
    <xf numFmtId="0" fontId="29" fillId="5" borderId="12" xfId="0" applyFont="1" applyFill="1" applyBorder="1"/>
    <xf numFmtId="0" fontId="32"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0" xfId="0" applyNumberFormat="1" applyFont="1" applyFill="1" applyAlignment="1">
      <alignment horizontal="left"/>
    </xf>
    <xf numFmtId="2" fontId="5" fillId="0" borderId="0" xfId="0" applyNumberFormat="1" applyFont="1" applyFill="1" applyAlignment="1">
      <alignment horizontal="left"/>
    </xf>
    <xf numFmtId="3" fontId="4" fillId="10" borderId="4" xfId="3" applyNumberFormat="1" applyFont="1" applyFill="1" applyBorder="1" applyAlignment="1">
      <alignment horizontal="center"/>
    </xf>
    <xf numFmtId="1" fontId="4" fillId="10" borderId="4" xfId="0" applyNumberFormat="1" applyFont="1" applyFill="1" applyBorder="1" applyAlignment="1">
      <alignment horizontal="center"/>
    </xf>
    <xf numFmtId="1" fontId="4" fillId="10" borderId="4" xfId="0" applyNumberFormat="1" applyFont="1" applyFill="1" applyBorder="1" applyAlignment="1">
      <alignment horizontal="center" vertical="center"/>
    </xf>
    <xf numFmtId="167" fontId="31" fillId="11" borderId="5" xfId="2" applyNumberFormat="1" applyFont="1" applyFill="1" applyBorder="1"/>
    <xf numFmtId="3" fontId="31" fillId="11" borderId="10" xfId="0" applyNumberFormat="1" applyFont="1" applyFill="1" applyBorder="1"/>
    <xf numFmtId="3" fontId="31" fillId="11" borderId="5" xfId="0" applyNumberFormat="1" applyFont="1" applyFill="1" applyBorder="1"/>
    <xf numFmtId="0" fontId="5" fillId="8" borderId="12" xfId="0" applyFont="1" applyFill="1" applyBorder="1"/>
    <xf numFmtId="0" fontId="33" fillId="0" borderId="0" xfId="0" applyFont="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34"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35" fillId="4" borderId="5" xfId="0" applyFont="1" applyFill="1" applyBorder="1"/>
    <xf numFmtId="0" fontId="2" fillId="4" borderId="4" xfId="0" applyFont="1" applyFill="1" applyBorder="1" applyAlignment="1">
      <alignment horizontal="left"/>
    </xf>
    <xf numFmtId="166" fontId="36"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6" fillId="5" borderId="4" xfId="3" applyFont="1" applyFill="1" applyBorder="1"/>
    <xf numFmtId="0" fontId="6" fillId="4" borderId="4" xfId="0" applyFont="1" applyFill="1" applyBorder="1" applyAlignment="1">
      <alignment horizontal="left"/>
    </xf>
    <xf numFmtId="166" fontId="37"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4" fillId="7" borderId="9" xfId="0" applyNumberFormat="1" applyFont="1" applyFill="1" applyBorder="1" applyAlignment="1"/>
    <xf numFmtId="169" fontId="4" fillId="7" borderId="10" xfId="0" applyNumberFormat="1" applyFont="1" applyFill="1" applyBorder="1" applyAlignment="1"/>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30" fillId="4" borderId="1" xfId="0" applyFont="1" applyFill="1" applyBorder="1" applyAlignment="1">
      <alignment horizontal="left" vertical="top" wrapText="1"/>
    </xf>
    <xf numFmtId="0" fontId="30" fillId="4" borderId="0" xfId="0" applyFont="1" applyFill="1" applyBorder="1" applyAlignment="1">
      <alignment horizontal="left" vertical="top" wrapText="1"/>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4" fillId="4" borderId="1" xfId="0" applyFont="1" applyFill="1" applyBorder="1" applyAlignment="1">
      <alignment horizontal="left" vertical="top"/>
    </xf>
    <xf numFmtId="0" fontId="24" fillId="4" borderId="0" xfId="0" applyFont="1" applyFill="1" applyBorder="1" applyAlignment="1">
      <alignment horizontal="left" vertical="top"/>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1" fillId="7" borderId="1" xfId="0" applyFont="1" applyFill="1" applyBorder="1" applyAlignment="1">
      <alignment horizontal="left" vertical="top" wrapText="1"/>
    </xf>
    <xf numFmtId="166" fontId="37" fillId="5" borderId="4" xfId="3" applyFont="1" applyFill="1" applyBorder="1"/>
    <xf numFmtId="0" fontId="22" fillId="4" borderId="4" xfId="0" applyFont="1" applyFill="1" applyBorder="1" applyAlignment="1">
      <alignment horizontal="left" wrapText="1"/>
    </xf>
    <xf numFmtId="0" fontId="20" fillId="4" borderId="4" xfId="0" applyFont="1" applyFill="1" applyBorder="1" applyAlignment="1">
      <alignment wrapText="1"/>
    </xf>
    <xf numFmtId="3" fontId="20" fillId="10" borderId="4" xfId="0" applyNumberFormat="1" applyFont="1" applyFill="1" applyBorder="1" applyAlignment="1">
      <alignment vertical="center"/>
    </xf>
    <xf numFmtId="167" fontId="20" fillId="10" borderId="4" xfId="2" applyNumberFormat="1" applyFont="1" applyFill="1" applyBorder="1" applyAlignment="1">
      <alignment vertical="center"/>
    </xf>
    <xf numFmtId="3" fontId="23" fillId="11" borderId="4" xfId="0" applyNumberFormat="1" applyFont="1" applyFill="1" applyBorder="1" applyAlignment="1">
      <alignment vertical="center"/>
    </xf>
    <xf numFmtId="0" fontId="21" fillId="5" borderId="4" xfId="0" applyFont="1" applyFill="1" applyBorder="1"/>
    <xf numFmtId="3" fontId="21" fillId="5" borderId="4" xfId="0" applyNumberFormat="1" applyFont="1" applyFill="1" applyBorder="1"/>
    <xf numFmtId="167" fontId="23" fillId="11" borderId="4" xfId="2" applyNumberFormat="1" applyFont="1" applyFill="1" applyBorder="1"/>
    <xf numFmtId="167" fontId="21"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Normal="100" workbookViewId="0">
      <selection activeCell="B10" sqref="B10:H10"/>
    </sheetView>
  </sheetViews>
  <sheetFormatPr defaultRowHeight="12.75" x14ac:dyDescent="0.2"/>
  <cols>
    <col min="1" max="1" width="2.42578125" style="1" customWidth="1"/>
    <col min="2" max="2" width="41.85546875" style="1" customWidth="1"/>
    <col min="3" max="3" width="29" style="1" customWidth="1"/>
    <col min="4" max="4" width="18.42578125" style="1" customWidth="1"/>
    <col min="5" max="5" width="17" style="1" customWidth="1"/>
    <col min="6" max="6" width="18.42578125" style="1" customWidth="1"/>
    <col min="7" max="7" width="12.85546875" style="1" customWidth="1"/>
    <col min="8" max="8" width="13.28515625" style="1" customWidth="1"/>
    <col min="9" max="9" width="11.5703125" style="1" customWidth="1"/>
    <col min="10" max="16384" width="9.140625" style="1"/>
  </cols>
  <sheetData>
    <row r="2" spans="2:19" x14ac:dyDescent="0.2">
      <c r="B2" s="36" t="s">
        <v>7</v>
      </c>
      <c r="C2" s="21"/>
      <c r="D2" s="21"/>
      <c r="E2" s="21"/>
      <c r="F2" s="21"/>
      <c r="G2" s="21"/>
      <c r="H2" s="21"/>
      <c r="O2" s="27"/>
      <c r="P2" s="27"/>
      <c r="Q2" s="27"/>
      <c r="R2" s="27"/>
      <c r="S2" s="27"/>
    </row>
    <row r="3" spans="2:19" ht="75.75" customHeight="1" x14ac:dyDescent="0.2">
      <c r="B3" s="37" t="s">
        <v>54</v>
      </c>
      <c r="C3" s="214" t="s">
        <v>76</v>
      </c>
      <c r="D3" s="215"/>
      <c r="E3" s="216"/>
      <c r="F3" s="216"/>
      <c r="G3" s="216"/>
      <c r="H3" s="216"/>
      <c r="M3" s="38"/>
      <c r="N3" s="38"/>
      <c r="O3" s="27"/>
      <c r="P3" s="27"/>
      <c r="Q3" s="27"/>
      <c r="R3" s="27"/>
      <c r="S3" s="27"/>
    </row>
    <row r="4" spans="2:19" ht="55.5" customHeight="1" x14ac:dyDescent="0.2">
      <c r="B4" s="77"/>
      <c r="C4" s="96"/>
      <c r="D4" s="96"/>
      <c r="E4" s="88"/>
      <c r="F4" s="88"/>
      <c r="G4" s="88"/>
      <c r="H4" s="88"/>
      <c r="M4" s="38"/>
      <c r="N4" s="38"/>
      <c r="O4" s="27"/>
      <c r="P4" s="27"/>
      <c r="Q4" s="27"/>
      <c r="R4" s="27"/>
      <c r="S4" s="27"/>
    </row>
    <row r="5" spans="2:19" x14ac:dyDescent="0.2">
      <c r="B5" s="37" t="s">
        <v>13</v>
      </c>
      <c r="C5" s="94"/>
      <c r="D5" s="109" t="s">
        <v>74</v>
      </c>
      <c r="E5" s="103"/>
      <c r="F5" s="103"/>
      <c r="G5" s="89"/>
      <c r="H5" s="89"/>
      <c r="M5" s="38"/>
      <c r="N5" s="38"/>
      <c r="O5" s="27"/>
      <c r="P5" s="27"/>
      <c r="Q5" s="27"/>
      <c r="R5" s="27"/>
      <c r="S5" s="27"/>
    </row>
    <row r="6" spans="2:19" x14ac:dyDescent="0.2">
      <c r="B6" s="95" t="s">
        <v>41</v>
      </c>
      <c r="C6" s="97"/>
      <c r="D6" s="106" t="s">
        <v>75</v>
      </c>
      <c r="E6" s="104"/>
      <c r="F6" s="91"/>
      <c r="G6" s="90"/>
      <c r="H6" s="90"/>
      <c r="M6" s="38"/>
      <c r="N6" s="38"/>
      <c r="O6" s="27"/>
      <c r="P6" s="27"/>
      <c r="Q6" s="27"/>
      <c r="R6" s="27"/>
      <c r="S6" s="27"/>
    </row>
    <row r="7" spans="2:19" ht="15.75" customHeight="1" x14ac:dyDescent="0.2">
      <c r="B7" s="102" t="s">
        <v>90</v>
      </c>
      <c r="C7" s="111"/>
      <c r="D7" s="110">
        <f>'Proposed Fee'!Q12</f>
        <v>47.193606253936608</v>
      </c>
      <c r="E7" s="105"/>
      <c r="F7" s="105"/>
      <c r="G7" s="91"/>
      <c r="H7" s="91"/>
      <c r="O7" s="27"/>
      <c r="P7" s="27"/>
      <c r="Q7" s="27"/>
      <c r="R7" s="27"/>
      <c r="S7" s="27"/>
    </row>
    <row r="8" spans="2:19" x14ac:dyDescent="0.2">
      <c r="B8" s="39" t="s">
        <v>47</v>
      </c>
      <c r="C8" s="212" t="s">
        <v>63</v>
      </c>
      <c r="D8" s="213"/>
      <c r="E8" s="29"/>
      <c r="F8" s="29"/>
      <c r="G8" s="29"/>
      <c r="H8" s="29"/>
      <c r="O8" s="27"/>
      <c r="P8" s="27"/>
      <c r="Q8" s="27"/>
      <c r="R8" s="27"/>
      <c r="S8" s="27"/>
    </row>
    <row r="9" spans="2:19" x14ac:dyDescent="0.2">
      <c r="B9" s="92" t="s">
        <v>5</v>
      </c>
      <c r="C9" s="40"/>
      <c r="D9" s="40"/>
      <c r="E9" s="40"/>
      <c r="F9" s="40"/>
      <c r="G9" s="40"/>
      <c r="H9" s="93"/>
      <c r="O9" s="27"/>
      <c r="P9" s="27"/>
      <c r="Q9" s="27"/>
      <c r="R9" s="27"/>
      <c r="S9" s="27"/>
    </row>
    <row r="10" spans="2:19" ht="129" customHeight="1" x14ac:dyDescent="0.2">
      <c r="B10" s="257" t="s">
        <v>132</v>
      </c>
      <c r="C10" s="218"/>
      <c r="D10" s="218"/>
      <c r="E10" s="218"/>
      <c r="F10" s="218"/>
      <c r="G10" s="218"/>
      <c r="H10" s="218"/>
      <c r="O10" s="27"/>
      <c r="P10" s="27"/>
      <c r="Q10" s="27"/>
      <c r="R10" s="27"/>
      <c r="S10" s="27"/>
    </row>
    <row r="11" spans="2:19" x14ac:dyDescent="0.2">
      <c r="B11" s="41"/>
      <c r="C11" s="41"/>
      <c r="D11" s="41"/>
      <c r="E11" s="41"/>
      <c r="F11" s="41"/>
      <c r="G11" s="41"/>
      <c r="H11" s="41"/>
      <c r="O11" s="27"/>
      <c r="P11" s="27"/>
      <c r="Q11" s="27"/>
      <c r="R11" s="27"/>
      <c r="S11" s="27"/>
    </row>
    <row r="12" spans="2:19" x14ac:dyDescent="0.2">
      <c r="O12" s="27"/>
      <c r="P12" s="27"/>
      <c r="Q12" s="27"/>
      <c r="R12" s="27"/>
      <c r="S12" s="27"/>
    </row>
    <row r="13" spans="2:19" x14ac:dyDescent="0.2">
      <c r="B13" s="20" t="s">
        <v>34</v>
      </c>
      <c r="C13" s="21"/>
      <c r="D13" s="21"/>
      <c r="E13" s="21"/>
      <c r="F13" s="21"/>
      <c r="G13" s="21"/>
      <c r="H13" s="21"/>
      <c r="O13" s="27"/>
      <c r="P13" s="27"/>
      <c r="Q13" s="27"/>
      <c r="R13" s="27"/>
      <c r="S13" s="27"/>
    </row>
    <row r="14" spans="2:19" x14ac:dyDescent="0.2">
      <c r="B14" s="217"/>
      <c r="C14" s="217"/>
      <c r="D14" s="217"/>
      <c r="E14" s="217"/>
      <c r="F14" s="217"/>
      <c r="G14" s="217"/>
      <c r="H14" s="217"/>
    </row>
    <row r="15" spans="2:19" ht="30" customHeight="1" x14ac:dyDescent="0.2">
      <c r="B15" s="219" t="s">
        <v>131</v>
      </c>
      <c r="C15" s="219"/>
      <c r="D15" s="219"/>
      <c r="E15" s="219"/>
      <c r="F15" s="219"/>
      <c r="G15" s="219"/>
      <c r="H15" s="219"/>
      <c r="I15" s="27"/>
    </row>
    <row r="16" spans="2:19" ht="30" customHeight="1" x14ac:dyDescent="0.2">
      <c r="B16" s="219"/>
      <c r="C16" s="219"/>
      <c r="D16" s="219"/>
      <c r="E16" s="219"/>
      <c r="F16" s="219"/>
      <c r="G16" s="219"/>
      <c r="H16" s="219"/>
    </row>
    <row r="17" spans="2:8" ht="30" customHeight="1" x14ac:dyDescent="0.2">
      <c r="B17" s="219"/>
      <c r="C17" s="219"/>
      <c r="D17" s="219"/>
      <c r="E17" s="219"/>
      <c r="F17" s="219"/>
      <c r="G17" s="219"/>
      <c r="H17" s="219"/>
    </row>
    <row r="18" spans="2:8" ht="15" customHeight="1" x14ac:dyDescent="0.2">
      <c r="B18" s="219"/>
      <c r="C18" s="219"/>
      <c r="D18" s="219"/>
      <c r="E18" s="219"/>
      <c r="F18" s="219"/>
      <c r="G18" s="219"/>
      <c r="H18" s="219"/>
    </row>
    <row r="19" spans="2:8" ht="15" customHeight="1" x14ac:dyDescent="0.2">
      <c r="B19" s="219"/>
      <c r="C19" s="219"/>
      <c r="D19" s="219"/>
      <c r="E19" s="219"/>
      <c r="F19" s="219"/>
      <c r="G19" s="219"/>
      <c r="H19" s="219"/>
    </row>
    <row r="20" spans="2:8" x14ac:dyDescent="0.2">
      <c r="B20" s="219"/>
      <c r="C20" s="219"/>
      <c r="D20" s="219"/>
      <c r="E20" s="219"/>
      <c r="F20" s="219"/>
      <c r="G20" s="219"/>
      <c r="H20" s="219"/>
    </row>
    <row r="21" spans="2:8" x14ac:dyDescent="0.2">
      <c r="B21" s="219"/>
      <c r="C21" s="219"/>
      <c r="D21" s="219"/>
      <c r="E21" s="219"/>
      <c r="F21" s="219"/>
      <c r="G21" s="219"/>
      <c r="H21" s="219"/>
    </row>
    <row r="22" spans="2:8" x14ac:dyDescent="0.2">
      <c r="B22" s="43"/>
      <c r="C22" s="43"/>
      <c r="D22" s="43"/>
      <c r="E22" s="43"/>
      <c r="F22" s="43"/>
      <c r="G22" s="43"/>
      <c r="H22" s="43"/>
    </row>
    <row r="23" spans="2:8" x14ac:dyDescent="0.2">
      <c r="B23" s="44"/>
      <c r="C23" s="44"/>
      <c r="D23" s="44"/>
      <c r="E23" s="44"/>
      <c r="F23" s="44"/>
      <c r="G23" s="44"/>
      <c r="H23" s="44"/>
    </row>
    <row r="24" spans="2:8" x14ac:dyDescent="0.2">
      <c r="B24" s="20" t="s">
        <v>42</v>
      </c>
      <c r="C24" s="21"/>
      <c r="D24" s="21"/>
      <c r="E24" s="21"/>
      <c r="F24" s="21"/>
      <c r="G24" s="21"/>
      <c r="H24" s="21"/>
    </row>
    <row r="25" spans="2:8" x14ac:dyDescent="0.2">
      <c r="B25" s="217"/>
      <c r="C25" s="217"/>
      <c r="D25" s="217"/>
      <c r="E25" s="217"/>
      <c r="F25" s="217"/>
      <c r="G25" s="217"/>
      <c r="H25" s="217"/>
    </row>
    <row r="26" spans="2:8" x14ac:dyDescent="0.2">
      <c r="B26" s="221" t="s">
        <v>65</v>
      </c>
      <c r="C26" s="221"/>
      <c r="D26" s="221"/>
      <c r="E26" s="221"/>
      <c r="F26" s="221"/>
      <c r="G26" s="221"/>
      <c r="H26" s="221"/>
    </row>
    <row r="27" spans="2:8" x14ac:dyDescent="0.2">
      <c r="B27" s="219"/>
      <c r="C27" s="219"/>
      <c r="D27" s="219"/>
      <c r="E27" s="219"/>
      <c r="F27" s="219"/>
      <c r="G27" s="219"/>
      <c r="H27" s="219"/>
    </row>
    <row r="28" spans="2:8" x14ac:dyDescent="0.2">
      <c r="B28" s="219"/>
      <c r="C28" s="222"/>
      <c r="D28" s="222"/>
      <c r="E28" s="222"/>
      <c r="F28" s="222"/>
      <c r="G28" s="222"/>
      <c r="H28" s="222"/>
    </row>
    <row r="29" spans="2:8" x14ac:dyDescent="0.2">
      <c r="B29" s="42"/>
      <c r="C29" s="42"/>
      <c r="D29" s="42"/>
      <c r="E29" s="42"/>
      <c r="F29" s="42"/>
      <c r="G29" s="42"/>
      <c r="H29" s="42"/>
    </row>
    <row r="30" spans="2:8" x14ac:dyDescent="0.2">
      <c r="B30" s="217"/>
      <c r="C30" s="217"/>
      <c r="D30" s="217"/>
      <c r="E30" s="217"/>
      <c r="F30" s="217"/>
      <c r="G30" s="217"/>
      <c r="H30" s="217"/>
    </row>
    <row r="31" spans="2:8" x14ac:dyDescent="0.2">
      <c r="B31" s="43"/>
      <c r="C31" s="43"/>
      <c r="D31" s="43"/>
      <c r="E31" s="43"/>
      <c r="F31" s="43"/>
      <c r="G31" s="43"/>
      <c r="H31" s="43"/>
    </row>
    <row r="32" spans="2:8" x14ac:dyDescent="0.2">
      <c r="B32" s="43"/>
      <c r="C32" s="43"/>
      <c r="D32" s="43"/>
      <c r="E32" s="43"/>
      <c r="F32" s="43"/>
      <c r="G32" s="43"/>
      <c r="H32" s="43"/>
    </row>
    <row r="33" spans="2:9" x14ac:dyDescent="0.2">
      <c r="B33" s="43"/>
      <c r="C33" s="43"/>
      <c r="D33" s="43"/>
      <c r="E33" s="43"/>
      <c r="F33" s="43"/>
      <c r="G33" s="43"/>
      <c r="H33" s="43"/>
    </row>
    <row r="34" spans="2:9" x14ac:dyDescent="0.2">
      <c r="B34" s="43"/>
      <c r="C34" s="43"/>
      <c r="D34" s="43"/>
      <c r="E34" s="43"/>
      <c r="F34" s="43"/>
      <c r="G34" s="43"/>
      <c r="H34" s="43"/>
    </row>
    <row r="35" spans="2:9" x14ac:dyDescent="0.2">
      <c r="B35" s="45"/>
      <c r="C35" s="45"/>
      <c r="D35" s="45"/>
      <c r="E35" s="45"/>
      <c r="F35" s="45"/>
      <c r="G35" s="45"/>
      <c r="H35" s="45"/>
      <c r="I35" s="27"/>
    </row>
    <row r="36" spans="2:9" x14ac:dyDescent="0.2">
      <c r="B36" s="20" t="s">
        <v>6</v>
      </c>
    </row>
    <row r="37" spans="2:9" x14ac:dyDescent="0.2">
      <c r="B37" s="46" t="s">
        <v>14</v>
      </c>
      <c r="C37" s="47" t="s">
        <v>29</v>
      </c>
      <c r="D37" s="47"/>
      <c r="E37" s="47"/>
      <c r="F37" s="47"/>
      <c r="G37" s="47"/>
      <c r="H37" s="47"/>
    </row>
    <row r="38" spans="2:9" x14ac:dyDescent="0.2">
      <c r="B38" s="48" t="s">
        <v>45</v>
      </c>
      <c r="C38" s="47" t="s">
        <v>50</v>
      </c>
      <c r="D38" s="47"/>
      <c r="E38" s="47"/>
      <c r="F38" s="47"/>
      <c r="G38" s="47"/>
      <c r="H38" s="47"/>
    </row>
    <row r="39" spans="2:9" x14ac:dyDescent="0.2">
      <c r="B39" s="48" t="s">
        <v>46</v>
      </c>
      <c r="C39" s="47" t="s">
        <v>51</v>
      </c>
      <c r="D39" s="47"/>
      <c r="E39" s="47"/>
      <c r="F39" s="47"/>
      <c r="G39" s="47"/>
      <c r="H39" s="47"/>
    </row>
    <row r="40" spans="2:9" x14ac:dyDescent="0.2">
      <c r="B40" s="48" t="s">
        <v>15</v>
      </c>
      <c r="C40" s="47" t="s">
        <v>30</v>
      </c>
      <c r="D40" s="47"/>
      <c r="E40" s="47"/>
      <c r="F40" s="47"/>
      <c r="G40" s="47"/>
      <c r="H40" s="47"/>
    </row>
    <row r="43" spans="2:9" x14ac:dyDescent="0.2">
      <c r="B43" s="20" t="s">
        <v>35</v>
      </c>
      <c r="C43" s="21"/>
      <c r="D43" s="21"/>
      <c r="E43" s="21"/>
      <c r="F43" s="21"/>
      <c r="G43" s="21"/>
      <c r="H43" s="21"/>
    </row>
    <row r="45" spans="2:9" x14ac:dyDescent="0.2">
      <c r="B45" s="35"/>
      <c r="C45" s="22" t="s">
        <v>36</v>
      </c>
      <c r="D45" s="22" t="s">
        <v>37</v>
      </c>
      <c r="E45" s="22" t="s">
        <v>38</v>
      </c>
      <c r="F45" s="22" t="s">
        <v>40</v>
      </c>
      <c r="G45" s="22" t="s">
        <v>39</v>
      </c>
      <c r="H45" s="23" t="s">
        <v>1</v>
      </c>
    </row>
    <row r="46" spans="2:9" x14ac:dyDescent="0.2">
      <c r="C46" s="49"/>
      <c r="D46" s="49"/>
      <c r="E46" s="49"/>
      <c r="F46" s="49"/>
      <c r="G46" s="49"/>
      <c r="H46" s="49"/>
    </row>
    <row r="47" spans="2:9" x14ac:dyDescent="0.2">
      <c r="B47" s="50" t="s">
        <v>91</v>
      </c>
      <c r="C47" s="51">
        <f>'Forecast Revenue - Costs'!D27</f>
        <v>1500.8567669355848</v>
      </c>
      <c r="D47" s="51">
        <f>'Forecast Revenue - Costs'!E27</f>
        <v>1598.4124567863978</v>
      </c>
      <c r="E47" s="51">
        <f>'Forecast Revenue - Costs'!F27</f>
        <v>1718.3265646803191</v>
      </c>
      <c r="F47" s="51">
        <f>'Forecast Revenue - Costs'!G27</f>
        <v>1236.0016743237561</v>
      </c>
      <c r="G47" s="51">
        <f>'Forecast Revenue - Costs'!H27</f>
        <v>1017.5041420874919</v>
      </c>
      <c r="H47" s="51">
        <f>SUM(C47:G47)</f>
        <v>7071.1016048135507</v>
      </c>
    </row>
    <row r="48" spans="2:9" x14ac:dyDescent="0.2">
      <c r="C48" s="52"/>
      <c r="D48" s="53"/>
      <c r="E48" s="52"/>
      <c r="F48" s="52"/>
      <c r="G48" s="52"/>
    </row>
    <row r="49" spans="2:9" x14ac:dyDescent="0.2">
      <c r="B49" s="50" t="s">
        <v>92</v>
      </c>
      <c r="C49" s="51">
        <f>SUM('Forecast Revenue - Costs'!D28:D30)</f>
        <v>1094.7915770309287</v>
      </c>
      <c r="D49" s="51">
        <f>SUM('Forecast Revenue - Costs'!E28:E30)</f>
        <v>1165.9530295379391</v>
      </c>
      <c r="E49" s="51">
        <f>SUM('Forecast Revenue - Costs'!F28:F30)</f>
        <v>1253.4237050758118</v>
      </c>
      <c r="F49" s="51">
        <f>SUM('Forecast Revenue - Costs'!G28:G30)</f>
        <v>901.59451058653212</v>
      </c>
      <c r="G49" s="51">
        <f>SUM('Forecast Revenue - Costs'!H28:H30)</f>
        <v>742.21270736308543</v>
      </c>
      <c r="H49" s="51">
        <f>SUM(C49:G49)</f>
        <v>5157.9755295942969</v>
      </c>
    </row>
    <row r="50" spans="2:9" x14ac:dyDescent="0.2">
      <c r="C50" s="52"/>
      <c r="D50" s="53"/>
      <c r="E50" s="52"/>
      <c r="F50" s="52"/>
      <c r="G50" s="52"/>
    </row>
    <row r="51" spans="2:9" x14ac:dyDescent="0.2">
      <c r="B51" s="50" t="s">
        <v>93</v>
      </c>
      <c r="C51" s="51">
        <f t="shared" ref="C51:H51" si="0">+C47+C49</f>
        <v>2595.6483439665135</v>
      </c>
      <c r="D51" s="51">
        <f t="shared" si="0"/>
        <v>2764.3654863243369</v>
      </c>
      <c r="E51" s="51">
        <f t="shared" si="0"/>
        <v>2971.7502697561308</v>
      </c>
      <c r="F51" s="51">
        <f t="shared" si="0"/>
        <v>2137.5961849102882</v>
      </c>
      <c r="G51" s="51">
        <f t="shared" si="0"/>
        <v>1759.7168494505772</v>
      </c>
      <c r="H51" s="51">
        <f t="shared" si="0"/>
        <v>12229.077134407848</v>
      </c>
    </row>
    <row r="52" spans="2:9" x14ac:dyDescent="0.2">
      <c r="C52" s="54"/>
      <c r="D52" s="54"/>
      <c r="E52" s="54"/>
      <c r="F52" s="54"/>
      <c r="G52" s="54"/>
    </row>
    <row r="53" spans="2:9" x14ac:dyDescent="0.2">
      <c r="B53" s="55" t="s">
        <v>6</v>
      </c>
    </row>
    <row r="54" spans="2:9" ht="14.25" customHeight="1" x14ac:dyDescent="0.2">
      <c r="B54" s="220"/>
      <c r="C54" s="220"/>
      <c r="D54" s="220"/>
      <c r="E54" s="220"/>
      <c r="F54" s="220"/>
      <c r="G54" s="220"/>
      <c r="H54" s="220"/>
    </row>
    <row r="55" spans="2:9" x14ac:dyDescent="0.2">
      <c r="B55" s="217"/>
      <c r="C55" s="217"/>
      <c r="D55" s="217"/>
      <c r="E55" s="217"/>
      <c r="F55" s="217"/>
      <c r="G55" s="217"/>
      <c r="H55" s="217"/>
      <c r="I55" s="27"/>
    </row>
    <row r="56" spans="2:9" ht="27.75" customHeight="1" x14ac:dyDescent="0.2">
      <c r="B56" s="217"/>
      <c r="C56" s="217"/>
      <c r="D56" s="217"/>
      <c r="E56" s="217"/>
      <c r="F56" s="217"/>
      <c r="G56" s="217"/>
      <c r="H56" s="217"/>
    </row>
    <row r="59" spans="2:9" x14ac:dyDescent="0.2">
      <c r="B59" s="20" t="s">
        <v>79</v>
      </c>
      <c r="C59" s="21"/>
      <c r="D59" s="21"/>
      <c r="E59" s="21"/>
      <c r="F59" s="21"/>
      <c r="G59" s="21"/>
      <c r="H59" s="21"/>
    </row>
    <row r="60" spans="2:9" x14ac:dyDescent="0.2">
      <c r="B60" s="10"/>
    </row>
    <row r="61" spans="2:9" x14ac:dyDescent="0.2">
      <c r="B61" s="56"/>
      <c r="C61" s="57" t="s">
        <v>36</v>
      </c>
      <c r="D61" s="57" t="s">
        <v>37</v>
      </c>
      <c r="E61" s="57" t="s">
        <v>38</v>
      </c>
      <c r="F61" s="57" t="s">
        <v>40</v>
      </c>
      <c r="G61" s="57" t="s">
        <v>39</v>
      </c>
      <c r="H61" s="58" t="s">
        <v>1</v>
      </c>
    </row>
    <row r="62" spans="2:9" x14ac:dyDescent="0.2">
      <c r="C62" s="59"/>
      <c r="D62" s="59"/>
      <c r="E62" s="59"/>
      <c r="F62" s="59"/>
      <c r="G62" s="59"/>
      <c r="H62" s="59"/>
    </row>
    <row r="63" spans="2:9" x14ac:dyDescent="0.2">
      <c r="B63" s="56" t="s">
        <v>12</v>
      </c>
      <c r="C63" s="60">
        <f>'Forecast Revenue - Costs'!D11</f>
        <v>55</v>
      </c>
      <c r="D63" s="60">
        <f>'Forecast Revenue - Costs'!E11</f>
        <v>58.575000000000003</v>
      </c>
      <c r="E63" s="60">
        <f>'Forecast Revenue - Costs'!F11</f>
        <v>62.382375000000003</v>
      </c>
      <c r="F63" s="60">
        <f>'Forecast Revenue - Costs'!G11</f>
        <v>44</v>
      </c>
      <c r="G63" s="60">
        <f>'Forecast Revenue - Costs'!H11</f>
        <v>35.200000000000003</v>
      </c>
      <c r="H63" s="60">
        <f>SUM(C63:G63)</f>
        <v>255.157375</v>
      </c>
    </row>
    <row r="64" spans="2:9" x14ac:dyDescent="0.2">
      <c r="C64" s="61"/>
      <c r="D64" s="61"/>
      <c r="E64" s="61"/>
      <c r="F64" s="61"/>
      <c r="G64" s="61"/>
      <c r="H64" s="62"/>
    </row>
  </sheetData>
  <mergeCells count="11">
    <mergeCell ref="B54:H56"/>
    <mergeCell ref="B25:H25"/>
    <mergeCell ref="B26:H26"/>
    <mergeCell ref="B27:H27"/>
    <mergeCell ref="B28:H28"/>
    <mergeCell ref="B30:H30"/>
    <mergeCell ref="C8:D8"/>
    <mergeCell ref="C3:H3"/>
    <mergeCell ref="B14:H14"/>
    <mergeCell ref="B10:H10"/>
    <mergeCell ref="B15:H2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34" t="s">
        <v>16</v>
      </c>
      <c r="C2" s="34"/>
      <c r="D2" s="34"/>
      <c r="E2" s="34"/>
      <c r="F2" s="34"/>
      <c r="G2" s="34"/>
      <c r="H2" s="34"/>
      <c r="I2" s="34"/>
      <c r="J2" s="34"/>
      <c r="K2" s="34"/>
    </row>
    <row r="3" spans="2:14" x14ac:dyDescent="0.2">
      <c r="B3" s="28" t="s">
        <v>0</v>
      </c>
      <c r="C3" s="35"/>
      <c r="D3" s="225" t="str">
        <f>'AER Summary'!C3</f>
        <v>Retailer requested Distributor Planned Interruption (Shared Fuse) - Partial charge MC cancellation post customer notification -  (NEW)</v>
      </c>
      <c r="E3" s="226"/>
      <c r="F3" s="226"/>
      <c r="G3" s="226"/>
      <c r="H3" s="226"/>
      <c r="I3" s="226"/>
      <c r="J3" s="226"/>
      <c r="K3" s="226"/>
      <c r="N3" s="26"/>
    </row>
    <row r="4" spans="2:14" x14ac:dyDescent="0.2">
      <c r="N4" s="26"/>
    </row>
    <row r="5" spans="2:14" x14ac:dyDescent="0.2">
      <c r="B5" s="227" t="s">
        <v>77</v>
      </c>
      <c r="C5" s="227"/>
      <c r="D5" s="227"/>
      <c r="E5" s="227"/>
      <c r="F5" s="227"/>
      <c r="G5" s="227"/>
      <c r="H5" s="227"/>
      <c r="I5" s="227"/>
      <c r="J5" s="227"/>
      <c r="K5" s="227"/>
      <c r="N5" s="26"/>
    </row>
    <row r="6" spans="2:14" ht="39.75" customHeight="1" x14ac:dyDescent="0.2">
      <c r="B6" s="228" t="s">
        <v>66</v>
      </c>
      <c r="C6" s="229"/>
      <c r="D6" s="229"/>
      <c r="E6" s="229"/>
      <c r="F6" s="229"/>
      <c r="G6" s="229"/>
      <c r="H6" s="229"/>
      <c r="I6" s="229"/>
      <c r="J6" s="229"/>
      <c r="K6" s="229"/>
      <c r="N6" s="26"/>
    </row>
    <row r="9" spans="2:14" x14ac:dyDescent="0.2">
      <c r="B9" s="227" t="s">
        <v>43</v>
      </c>
      <c r="C9" s="227"/>
      <c r="D9" s="227"/>
      <c r="E9" s="227"/>
      <c r="F9" s="227"/>
      <c r="G9" s="227"/>
      <c r="H9" s="227"/>
      <c r="I9" s="227"/>
      <c r="J9" s="227"/>
      <c r="K9" s="227"/>
    </row>
    <row r="10" spans="2:14" ht="15" customHeight="1" x14ac:dyDescent="0.2">
      <c r="B10" s="224" t="s">
        <v>67</v>
      </c>
      <c r="C10" s="224"/>
      <c r="D10" s="224"/>
      <c r="E10" s="224"/>
      <c r="F10" s="224"/>
      <c r="G10" s="224"/>
      <c r="H10" s="224"/>
      <c r="I10" s="224"/>
      <c r="J10" s="224"/>
      <c r="K10" s="224"/>
    </row>
    <row r="11" spans="2:14" ht="24.75" customHeight="1" x14ac:dyDescent="0.2">
      <c r="B11" s="230"/>
      <c r="C11" s="230"/>
      <c r="D11" s="230"/>
      <c r="E11" s="230"/>
      <c r="F11" s="230"/>
      <c r="G11" s="230"/>
      <c r="H11" s="230"/>
      <c r="I11" s="230"/>
      <c r="J11" s="230"/>
      <c r="K11" s="230"/>
      <c r="L11" s="63"/>
      <c r="M11" s="27"/>
      <c r="N11" s="27"/>
    </row>
    <row r="12" spans="2:14" x14ac:dyDescent="0.2">
      <c r="B12" s="230"/>
      <c r="C12" s="230"/>
      <c r="D12" s="230"/>
      <c r="E12" s="230"/>
      <c r="F12" s="230"/>
      <c r="G12" s="230"/>
      <c r="H12" s="230"/>
      <c r="I12" s="230"/>
      <c r="J12" s="230"/>
      <c r="K12" s="230"/>
      <c r="L12" s="63"/>
      <c r="M12" s="27"/>
      <c r="N12" s="27"/>
    </row>
    <row r="13" spans="2:14" x14ac:dyDescent="0.2">
      <c r="B13" s="230"/>
      <c r="C13" s="230"/>
      <c r="D13" s="230"/>
      <c r="E13" s="230"/>
      <c r="F13" s="230"/>
      <c r="G13" s="230"/>
      <c r="H13" s="230"/>
      <c r="I13" s="230"/>
      <c r="J13" s="230"/>
      <c r="K13" s="230"/>
      <c r="L13" s="63"/>
      <c r="M13" s="27"/>
      <c r="N13" s="27"/>
    </row>
    <row r="14" spans="2:14" ht="48" customHeight="1" x14ac:dyDescent="0.2">
      <c r="B14" s="230"/>
      <c r="C14" s="230"/>
      <c r="D14" s="230"/>
      <c r="E14" s="230"/>
      <c r="F14" s="230"/>
      <c r="G14" s="230"/>
      <c r="H14" s="230"/>
      <c r="I14" s="230"/>
      <c r="J14" s="230"/>
      <c r="K14" s="230"/>
      <c r="L14" s="63"/>
      <c r="M14" s="27"/>
      <c r="N14" s="27"/>
    </row>
    <row r="15" spans="2:14" x14ac:dyDescent="0.2">
      <c r="B15" s="230"/>
      <c r="C15" s="230"/>
      <c r="D15" s="230"/>
      <c r="E15" s="230"/>
      <c r="F15" s="230"/>
      <c r="G15" s="230"/>
      <c r="H15" s="230"/>
      <c r="I15" s="230"/>
      <c r="J15" s="230"/>
      <c r="K15" s="230"/>
      <c r="L15" s="63"/>
      <c r="M15" s="27"/>
      <c r="N15" s="27"/>
    </row>
    <row r="16" spans="2:14" x14ac:dyDescent="0.2">
      <c r="B16" s="230"/>
      <c r="C16" s="230"/>
      <c r="D16" s="230"/>
      <c r="E16" s="230"/>
      <c r="F16" s="230"/>
      <c r="G16" s="230"/>
      <c r="H16" s="230"/>
      <c r="I16" s="230"/>
      <c r="J16" s="230"/>
      <c r="K16" s="230"/>
      <c r="L16" s="63"/>
      <c r="M16" s="27"/>
      <c r="N16" s="27"/>
    </row>
    <row r="17" spans="2:14" x14ac:dyDescent="0.2">
      <c r="L17" s="63"/>
      <c r="M17" s="27"/>
      <c r="N17" s="27"/>
    </row>
    <row r="18" spans="2:14" x14ac:dyDescent="0.2">
      <c r="L18" s="63"/>
      <c r="M18" s="27"/>
      <c r="N18" s="27"/>
    </row>
    <row r="19" spans="2:14" x14ac:dyDescent="0.2">
      <c r="B19" s="227" t="s">
        <v>44</v>
      </c>
      <c r="C19" s="227"/>
      <c r="D19" s="227"/>
      <c r="E19" s="227"/>
      <c r="F19" s="227"/>
      <c r="G19" s="227"/>
      <c r="H19" s="227"/>
      <c r="I19" s="227"/>
      <c r="J19" s="227"/>
      <c r="K19" s="227"/>
      <c r="L19" s="63"/>
      <c r="M19" s="27"/>
      <c r="N19" s="27"/>
    </row>
    <row r="20" spans="2:14" ht="112.5" customHeight="1" x14ac:dyDescent="0.2">
      <c r="B20" s="224" t="str">
        <f>'AER Summary'!B10:H10</f>
        <v xml:space="preserve">
Retailer requested Distributor Planned Interruption (Shared Fuse) - Partial charge MC cancellation post customer notification 
Retailer requested Essential Energy notification of customers configured on shared fuse arrangements (non-retailer customers), to facilitate the replacement of retailer owned metering equipment.
Service to complete customer notifications and attend site for isolation, however MC cancels outage post customer notification - no site attendance required by EE.</v>
      </c>
      <c r="C20" s="224"/>
      <c r="D20" s="224"/>
      <c r="E20" s="224"/>
      <c r="F20" s="224"/>
      <c r="G20" s="224"/>
      <c r="H20" s="224"/>
      <c r="I20" s="224"/>
      <c r="J20" s="224"/>
      <c r="K20" s="224"/>
    </row>
    <row r="21" spans="2:14" x14ac:dyDescent="0.2">
      <c r="B21" s="223"/>
      <c r="C21" s="223"/>
      <c r="D21" s="223"/>
      <c r="E21" s="223"/>
      <c r="F21" s="223"/>
      <c r="G21" s="223"/>
      <c r="H21" s="223"/>
      <c r="I21" s="223"/>
      <c r="J21" s="223"/>
      <c r="K21" s="22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5" sqref="B35"/>
    </sheetView>
  </sheetViews>
  <sheetFormatPr defaultRowHeight="12.75" x14ac:dyDescent="0.2"/>
  <cols>
    <col min="1" max="1" width="3.5703125" style="64" customWidth="1"/>
    <col min="2" max="2" width="58.7109375" style="64" customWidth="1"/>
    <col min="3" max="3" width="65.140625" style="64" customWidth="1"/>
    <col min="4" max="4" width="12.85546875" style="64" customWidth="1"/>
    <col min="5" max="8" width="11.28515625" style="64" customWidth="1"/>
    <col min="9" max="9" width="12.7109375" style="64" customWidth="1"/>
    <col min="10" max="16384" width="9.140625" style="64"/>
  </cols>
  <sheetData>
    <row r="2" spans="1:9" x14ac:dyDescent="0.2">
      <c r="B2" s="36" t="s">
        <v>80</v>
      </c>
      <c r="C2" s="24"/>
      <c r="D2" s="24"/>
      <c r="E2" s="24"/>
      <c r="F2" s="24"/>
      <c r="G2" s="24"/>
      <c r="H2" s="24"/>
      <c r="I2" s="24"/>
    </row>
    <row r="3" spans="1:9" x14ac:dyDescent="0.2">
      <c r="B3" s="14" t="s">
        <v>20</v>
      </c>
      <c r="C3" s="14" t="s">
        <v>3</v>
      </c>
      <c r="D3" s="78" t="s">
        <v>57</v>
      </c>
      <c r="E3" s="78" t="s">
        <v>56</v>
      </c>
      <c r="F3" s="78" t="s">
        <v>55</v>
      </c>
      <c r="G3" s="124" t="s">
        <v>88</v>
      </c>
      <c r="H3" s="124" t="s">
        <v>89</v>
      </c>
      <c r="I3" s="15" t="s">
        <v>1</v>
      </c>
    </row>
    <row r="4" spans="1:9" x14ac:dyDescent="0.2">
      <c r="B4" s="4" t="s">
        <v>21</v>
      </c>
      <c r="C4" s="4" t="s">
        <v>82</v>
      </c>
      <c r="D4" s="107"/>
      <c r="E4" s="107"/>
      <c r="F4" s="107"/>
      <c r="G4" s="107"/>
      <c r="H4" s="107"/>
      <c r="I4" s="155">
        <f>SUM(D4:H4)</f>
        <v>0</v>
      </c>
    </row>
    <row r="5" spans="1:9" x14ac:dyDescent="0.2">
      <c r="B5" s="4" t="s">
        <v>23</v>
      </c>
      <c r="C5" s="7"/>
      <c r="D5" s="107"/>
      <c r="E5" s="107"/>
      <c r="F5" s="107"/>
      <c r="G5" s="107"/>
      <c r="H5" s="107"/>
      <c r="I5" s="155">
        <f t="shared" ref="I5:I8" si="0">SUM(D5:H5)</f>
        <v>0</v>
      </c>
    </row>
    <row r="6" spans="1:9" x14ac:dyDescent="0.2">
      <c r="B6" s="4" t="s">
        <v>24</v>
      </c>
      <c r="C6" s="4"/>
      <c r="D6" s="107">
        <v>0</v>
      </c>
      <c r="E6" s="107">
        <v>0</v>
      </c>
      <c r="F6" s="107">
        <v>0</v>
      </c>
      <c r="G6" s="107">
        <v>0</v>
      </c>
      <c r="H6" s="107">
        <v>0</v>
      </c>
      <c r="I6" s="155">
        <f t="shared" si="0"/>
        <v>0</v>
      </c>
    </row>
    <row r="7" spans="1:9" x14ac:dyDescent="0.2">
      <c r="B7" s="4" t="s">
        <v>25</v>
      </c>
      <c r="C7" s="4"/>
      <c r="D7" s="107"/>
      <c r="E7" s="107"/>
      <c r="F7" s="107"/>
      <c r="G7" s="107"/>
      <c r="H7" s="107"/>
      <c r="I7" s="155">
        <f t="shared" si="0"/>
        <v>0</v>
      </c>
    </row>
    <row r="8" spans="1:9" x14ac:dyDescent="0.2">
      <c r="B8" s="4" t="s">
        <v>22</v>
      </c>
      <c r="C8" s="4"/>
      <c r="D8" s="16"/>
      <c r="E8" s="16"/>
      <c r="F8" s="16"/>
      <c r="G8" s="16"/>
      <c r="H8" s="16"/>
      <c r="I8" s="155">
        <f t="shared" si="0"/>
        <v>0</v>
      </c>
    </row>
    <row r="9" spans="1:9" x14ac:dyDescent="0.2">
      <c r="B9" s="69" t="s">
        <v>1</v>
      </c>
      <c r="C9" s="17"/>
      <c r="D9" s="18">
        <f t="shared" ref="D9:I9" si="1">SUM(D4:D8)</f>
        <v>0</v>
      </c>
      <c r="E9" s="18">
        <f t="shared" si="1"/>
        <v>0</v>
      </c>
      <c r="F9" s="18">
        <f t="shared" si="1"/>
        <v>0</v>
      </c>
      <c r="G9" s="18">
        <f t="shared" ref="G9:H9" si="2">SUM(G4:G8)</f>
        <v>0</v>
      </c>
      <c r="H9" s="18">
        <f t="shared" si="2"/>
        <v>0</v>
      </c>
      <c r="I9" s="19">
        <f t="shared" si="1"/>
        <v>0</v>
      </c>
    </row>
    <row r="10" spans="1:9" x14ac:dyDescent="0.2">
      <c r="B10" s="65"/>
      <c r="C10" s="66"/>
      <c r="D10" s="67"/>
      <c r="E10" s="67"/>
      <c r="F10" s="67"/>
      <c r="G10" s="67"/>
      <c r="H10" s="67"/>
      <c r="I10" s="67"/>
    </row>
    <row r="11" spans="1:9" x14ac:dyDescent="0.2">
      <c r="B11" s="68" t="s">
        <v>10</v>
      </c>
      <c r="C11" s="21"/>
      <c r="D11" s="21"/>
      <c r="E11" s="21"/>
      <c r="F11" s="21"/>
      <c r="G11" s="21"/>
      <c r="H11" s="21"/>
      <c r="I11" s="21"/>
    </row>
    <row r="12" spans="1:9" x14ac:dyDescent="0.2">
      <c r="B12" s="70" t="s">
        <v>4</v>
      </c>
      <c r="C12" s="6" t="s">
        <v>9</v>
      </c>
      <c r="D12" s="79" t="s">
        <v>57</v>
      </c>
      <c r="E12" s="79" t="s">
        <v>56</v>
      </c>
      <c r="F12" s="79" t="s">
        <v>55</v>
      </c>
      <c r="G12" s="125" t="s">
        <v>88</v>
      </c>
      <c r="H12" s="125" t="s">
        <v>89</v>
      </c>
      <c r="I12" s="3" t="s">
        <v>1</v>
      </c>
    </row>
    <row r="13" spans="1:9" x14ac:dyDescent="0.2">
      <c r="B13" s="4" t="s">
        <v>19</v>
      </c>
      <c r="C13" s="7"/>
      <c r="D13" s="108"/>
      <c r="E13" s="108"/>
      <c r="F13" s="108"/>
      <c r="G13" s="108"/>
      <c r="H13" s="108"/>
      <c r="I13" s="156">
        <f>SUM(D13:H13)</f>
        <v>0</v>
      </c>
    </row>
    <row r="14" spans="1:9" x14ac:dyDescent="0.2">
      <c r="B14" s="7"/>
      <c r="C14" s="8"/>
      <c r="D14" s="108"/>
      <c r="E14" s="108"/>
      <c r="F14" s="108"/>
      <c r="G14" s="108"/>
      <c r="H14" s="108"/>
      <c r="I14" s="157">
        <f>SUM(D14:H14)</f>
        <v>0</v>
      </c>
    </row>
    <row r="15" spans="1:9" x14ac:dyDescent="0.2">
      <c r="A15" s="71"/>
      <c r="B15" s="72" t="s">
        <v>52</v>
      </c>
      <c r="C15" s="5"/>
      <c r="D15" s="9">
        <f t="shared" ref="D15:I15" si="3">SUM(D13:D14)</f>
        <v>0</v>
      </c>
      <c r="E15" s="9">
        <f t="shared" si="3"/>
        <v>0</v>
      </c>
      <c r="F15" s="9">
        <f t="shared" ref="F15:H15" si="4">SUM(F13:F14)</f>
        <v>0</v>
      </c>
      <c r="G15" s="9">
        <f t="shared" si="4"/>
        <v>0</v>
      </c>
      <c r="H15" s="9">
        <f t="shared" si="4"/>
        <v>0</v>
      </c>
      <c r="I15" s="9">
        <f t="shared" si="3"/>
        <v>0</v>
      </c>
    </row>
    <row r="17" spans="1:9" x14ac:dyDescent="0.2">
      <c r="A17" s="71"/>
      <c r="B17" s="11" t="s">
        <v>6</v>
      </c>
      <c r="C17" s="1"/>
      <c r="D17" s="10"/>
      <c r="E17" s="10"/>
      <c r="F17" s="10"/>
      <c r="G17" s="10"/>
      <c r="H17" s="10"/>
      <c r="I17" s="10"/>
    </row>
    <row r="18" spans="1:9" x14ac:dyDescent="0.2">
      <c r="B18" s="231" t="s">
        <v>87</v>
      </c>
      <c r="C18" s="232"/>
      <c r="D18" s="232"/>
      <c r="E18" s="232"/>
      <c r="F18" s="232"/>
      <c r="G18" s="232"/>
      <c r="H18" s="232"/>
      <c r="I18" s="232"/>
    </row>
    <row r="19" spans="1:9" x14ac:dyDescent="0.2">
      <c r="B19" s="233"/>
      <c r="C19" s="234"/>
      <c r="D19" s="234"/>
      <c r="E19" s="234"/>
      <c r="F19" s="234"/>
      <c r="G19" s="234"/>
      <c r="H19" s="234"/>
      <c r="I19" s="234"/>
    </row>
    <row r="20" spans="1:9" x14ac:dyDescent="0.2">
      <c r="B20" s="73"/>
      <c r="C20" s="25"/>
      <c r="D20" s="25"/>
      <c r="E20" s="25"/>
      <c r="F20" s="25"/>
      <c r="G20" s="123"/>
      <c r="H20" s="123"/>
      <c r="I20" s="25"/>
    </row>
    <row r="21" spans="1:9" x14ac:dyDescent="0.2">
      <c r="B21" s="1"/>
      <c r="C21" s="1"/>
      <c r="D21" s="10"/>
      <c r="E21" s="10"/>
      <c r="F21" s="10"/>
      <c r="G21" s="10"/>
      <c r="H21" s="10"/>
      <c r="I21" s="10"/>
    </row>
    <row r="22" spans="1:9" x14ac:dyDescent="0.2">
      <c r="B22" s="68" t="s">
        <v>85</v>
      </c>
      <c r="C22" s="21"/>
      <c r="D22" s="21"/>
      <c r="E22" s="21"/>
      <c r="F22" s="21"/>
      <c r="G22" s="21"/>
      <c r="H22" s="21"/>
      <c r="I22" s="21"/>
    </row>
    <row r="23" spans="1:9" x14ac:dyDescent="0.2">
      <c r="B23" s="74" t="s">
        <v>11</v>
      </c>
      <c r="C23" s="12"/>
      <c r="D23" s="12"/>
      <c r="E23" s="12"/>
      <c r="F23" s="12"/>
      <c r="G23" s="12"/>
      <c r="H23" s="12"/>
      <c r="I23" s="12"/>
    </row>
    <row r="24" spans="1:9" x14ac:dyDescent="0.2">
      <c r="B24" s="235"/>
      <c r="C24" s="236"/>
      <c r="D24" s="236"/>
      <c r="E24" s="236"/>
      <c r="F24" s="236"/>
      <c r="G24" s="236"/>
      <c r="H24" s="236"/>
      <c r="I24" s="236"/>
    </row>
    <row r="25" spans="1:9" x14ac:dyDescent="0.2">
      <c r="B25" s="237"/>
      <c r="C25" s="238"/>
      <c r="D25" s="238"/>
      <c r="E25" s="238"/>
      <c r="F25" s="238"/>
      <c r="G25" s="238"/>
      <c r="H25" s="238"/>
      <c r="I25" s="238"/>
    </row>
    <row r="26" spans="1:9" x14ac:dyDescent="0.2">
      <c r="B26" s="75"/>
      <c r="C26" s="13"/>
      <c r="D26" s="13"/>
      <c r="E26" s="13"/>
      <c r="F26" s="13"/>
      <c r="G26" s="13"/>
      <c r="H26" s="13"/>
      <c r="I26" s="13"/>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I18" sqref="I18"/>
    </sheetView>
  </sheetViews>
  <sheetFormatPr defaultRowHeight="12.75" x14ac:dyDescent="0.2"/>
  <cols>
    <col min="1" max="1" width="3.140625" style="128" customWidth="1"/>
    <col min="2" max="2" width="80" style="128" bestFit="1" customWidth="1"/>
    <col min="3" max="3" width="65.140625" style="128" customWidth="1"/>
    <col min="4" max="4" width="12.85546875" style="128" customWidth="1"/>
    <col min="5" max="8" width="11.28515625" style="128" customWidth="1"/>
    <col min="9" max="9" width="12.7109375" style="128" customWidth="1"/>
    <col min="10" max="16384" width="9.140625" style="128"/>
  </cols>
  <sheetData>
    <row r="2" spans="2:9" x14ac:dyDescent="0.2">
      <c r="B2" s="126" t="s">
        <v>8</v>
      </c>
      <c r="C2" s="127"/>
      <c r="D2" s="127"/>
      <c r="E2" s="127"/>
      <c r="F2" s="127"/>
      <c r="G2" s="127"/>
      <c r="H2" s="127"/>
      <c r="I2" s="127"/>
    </row>
    <row r="3" spans="2:9" x14ac:dyDescent="0.2">
      <c r="B3" s="129"/>
      <c r="C3" s="129"/>
      <c r="D3" s="129"/>
      <c r="E3" s="129"/>
      <c r="F3" s="129"/>
      <c r="G3" s="129"/>
      <c r="H3" s="129"/>
      <c r="I3" s="129"/>
    </row>
    <row r="4" spans="2:9" x14ac:dyDescent="0.2">
      <c r="B4" s="126" t="s">
        <v>2</v>
      </c>
      <c r="C4" s="127"/>
      <c r="D4" s="127"/>
      <c r="E4" s="127"/>
      <c r="F4" s="127"/>
      <c r="G4" s="127"/>
      <c r="H4" s="127"/>
      <c r="I4" s="127"/>
    </row>
    <row r="5" spans="2:9" x14ac:dyDescent="0.2">
      <c r="B5" s="129"/>
      <c r="C5" s="129"/>
      <c r="D5" s="129"/>
      <c r="E5" s="129"/>
      <c r="F5" s="129"/>
      <c r="G5" s="129"/>
      <c r="H5" s="129"/>
      <c r="I5" s="129"/>
    </row>
    <row r="6" spans="2:9" x14ac:dyDescent="0.2">
      <c r="B6" s="130" t="s">
        <v>81</v>
      </c>
      <c r="C6" s="130" t="s">
        <v>9</v>
      </c>
      <c r="D6" s="131" t="s">
        <v>57</v>
      </c>
      <c r="E6" s="131" t="s">
        <v>56</v>
      </c>
      <c r="F6" s="131" t="s">
        <v>55</v>
      </c>
      <c r="G6" s="132" t="s">
        <v>88</v>
      </c>
      <c r="H6" s="132" t="s">
        <v>89</v>
      </c>
      <c r="I6" s="133" t="s">
        <v>1</v>
      </c>
    </row>
    <row r="7" spans="2:9" ht="12.75" customHeight="1" x14ac:dyDescent="0.2">
      <c r="B7" s="134" t="s">
        <v>65</v>
      </c>
      <c r="C7" s="135"/>
      <c r="D7" s="136"/>
      <c r="E7" s="136"/>
      <c r="F7" s="136"/>
      <c r="G7" s="136"/>
      <c r="H7" s="136"/>
      <c r="I7" s="174">
        <f>SUM(D7:H7)</f>
        <v>0</v>
      </c>
    </row>
    <row r="8" spans="2:9" x14ac:dyDescent="0.2">
      <c r="B8" s="137"/>
      <c r="C8" s="138"/>
      <c r="D8" s="136"/>
      <c r="E8" s="136"/>
      <c r="F8" s="136"/>
      <c r="G8" s="136"/>
      <c r="H8" s="136"/>
      <c r="I8" s="174">
        <f t="shared" ref="I8:I10" si="0">SUM(D8:H8)</f>
        <v>0</v>
      </c>
    </row>
    <row r="9" spans="2:9" x14ac:dyDescent="0.2">
      <c r="B9" s="137"/>
      <c r="C9" s="138"/>
      <c r="D9" s="136"/>
      <c r="E9" s="136"/>
      <c r="F9" s="136"/>
      <c r="G9" s="136"/>
      <c r="H9" s="136"/>
      <c r="I9" s="174">
        <f t="shared" si="0"/>
        <v>0</v>
      </c>
    </row>
    <row r="10" spans="2:9" x14ac:dyDescent="0.2">
      <c r="B10" s="137"/>
      <c r="C10" s="138"/>
      <c r="D10" s="136"/>
      <c r="E10" s="136"/>
      <c r="F10" s="136"/>
      <c r="G10" s="136"/>
      <c r="H10" s="136"/>
      <c r="I10" s="174">
        <f t="shared" si="0"/>
        <v>0</v>
      </c>
    </row>
    <row r="11" spans="2:9" x14ac:dyDescent="0.2">
      <c r="B11" s="139" t="s">
        <v>1</v>
      </c>
      <c r="C11" s="140"/>
      <c r="D11" s="141">
        <f t="shared" ref="D11:I11" si="1">SUM(D7:D10)</f>
        <v>0</v>
      </c>
      <c r="E11" s="141">
        <f t="shared" si="1"/>
        <v>0</v>
      </c>
      <c r="F11" s="141">
        <f t="shared" si="1"/>
        <v>0</v>
      </c>
      <c r="G11" s="141">
        <f t="shared" ref="G11:H11" si="2">SUM(G7:G10)</f>
        <v>0</v>
      </c>
      <c r="H11" s="141">
        <f t="shared" si="2"/>
        <v>0</v>
      </c>
      <c r="I11" s="141">
        <f t="shared" si="1"/>
        <v>0</v>
      </c>
    </row>
    <row r="12" spans="2:9" x14ac:dyDescent="0.2">
      <c r="B12" s="129"/>
      <c r="C12" s="129"/>
      <c r="D12" s="129"/>
      <c r="E12" s="129"/>
      <c r="F12" s="129"/>
      <c r="G12" s="129"/>
      <c r="H12" s="129"/>
      <c r="I12" s="129"/>
    </row>
    <row r="13" spans="2:9" x14ac:dyDescent="0.2">
      <c r="B13" s="126" t="s">
        <v>10</v>
      </c>
      <c r="C13" s="127"/>
      <c r="D13" s="127"/>
      <c r="E13" s="127"/>
      <c r="F13" s="127"/>
      <c r="G13" s="127"/>
      <c r="H13" s="127"/>
      <c r="I13" s="127"/>
    </row>
    <row r="14" spans="2:9" x14ac:dyDescent="0.2">
      <c r="B14" s="129"/>
      <c r="C14" s="129"/>
      <c r="D14" s="129"/>
      <c r="E14" s="129"/>
      <c r="F14" s="129"/>
      <c r="G14" s="129"/>
      <c r="H14" s="129"/>
      <c r="I14" s="129"/>
    </row>
    <row r="15" spans="2:9" x14ac:dyDescent="0.2">
      <c r="B15" s="130" t="s">
        <v>4</v>
      </c>
      <c r="C15" s="142" t="s">
        <v>9</v>
      </c>
      <c r="D15" s="131" t="s">
        <v>57</v>
      </c>
      <c r="E15" s="131" t="s">
        <v>56</v>
      </c>
      <c r="F15" s="131" t="s">
        <v>55</v>
      </c>
      <c r="G15" s="132" t="s">
        <v>88</v>
      </c>
      <c r="H15" s="132" t="s">
        <v>89</v>
      </c>
      <c r="I15" s="133" t="s">
        <v>1</v>
      </c>
    </row>
    <row r="16" spans="2:9" x14ac:dyDescent="0.2">
      <c r="B16" s="143" t="s">
        <v>19</v>
      </c>
      <c r="C16" s="143"/>
      <c r="D16" s="144"/>
      <c r="E16" s="144"/>
      <c r="F16" s="144"/>
      <c r="G16" s="144"/>
      <c r="H16" s="144"/>
      <c r="I16" s="175">
        <f>SUM(D16:H16)</f>
        <v>0</v>
      </c>
    </row>
    <row r="17" spans="2:9" x14ac:dyDescent="0.2">
      <c r="B17" s="143"/>
      <c r="C17" s="145"/>
      <c r="D17" s="146"/>
      <c r="E17" s="146"/>
      <c r="F17" s="146"/>
      <c r="G17" s="146"/>
      <c r="H17" s="146"/>
      <c r="I17" s="175">
        <f t="shared" ref="I17:I18" si="3">SUM(D17:H17)</f>
        <v>0</v>
      </c>
    </row>
    <row r="18" spans="2:9" x14ac:dyDescent="0.2">
      <c r="B18" s="143"/>
      <c r="C18" s="143"/>
      <c r="D18" s="146"/>
      <c r="E18" s="146"/>
      <c r="F18" s="146"/>
      <c r="G18" s="146"/>
      <c r="H18" s="146"/>
      <c r="I18" s="176">
        <f t="shared" si="3"/>
        <v>0</v>
      </c>
    </row>
    <row r="19" spans="2:9" x14ac:dyDescent="0.2">
      <c r="B19" s="147" t="s">
        <v>17</v>
      </c>
      <c r="C19" s="140"/>
      <c r="D19" s="148">
        <f t="shared" ref="D19:F19" si="4">SUM(D16:D18)</f>
        <v>0</v>
      </c>
      <c r="E19" s="148">
        <f t="shared" si="4"/>
        <v>0</v>
      </c>
      <c r="F19" s="148">
        <f t="shared" si="4"/>
        <v>0</v>
      </c>
      <c r="G19" s="148">
        <f t="shared" ref="G19:H19" si="5">SUM(G16:G18)</f>
        <v>0</v>
      </c>
      <c r="H19" s="148">
        <f t="shared" si="5"/>
        <v>0</v>
      </c>
      <c r="I19" s="148">
        <f>SUM(I16:I18)</f>
        <v>0</v>
      </c>
    </row>
    <row r="20" spans="2:9" x14ac:dyDescent="0.2">
      <c r="B20" s="129"/>
      <c r="C20" s="129"/>
      <c r="D20" s="149"/>
      <c r="E20" s="149"/>
      <c r="F20" s="149"/>
      <c r="G20" s="149"/>
      <c r="H20" s="149"/>
      <c r="I20" s="149"/>
    </row>
    <row r="21" spans="2:9" x14ac:dyDescent="0.2">
      <c r="B21" s="150" t="s">
        <v>6</v>
      </c>
      <c r="C21" s="129"/>
      <c r="D21" s="149"/>
      <c r="E21" s="149"/>
      <c r="F21" s="149"/>
      <c r="G21" s="149"/>
      <c r="H21" s="149"/>
      <c r="I21" s="149"/>
    </row>
    <row r="22" spans="2:9" x14ac:dyDescent="0.2">
      <c r="B22" s="244" t="s">
        <v>86</v>
      </c>
      <c r="C22" s="244"/>
      <c r="D22" s="244"/>
      <c r="E22" s="244"/>
      <c r="F22" s="244"/>
      <c r="G22" s="244"/>
      <c r="H22" s="244"/>
      <c r="I22" s="244"/>
    </row>
    <row r="23" spans="2:9" x14ac:dyDescent="0.2">
      <c r="B23" s="245"/>
      <c r="C23" s="245"/>
      <c r="D23" s="245"/>
      <c r="E23" s="245"/>
      <c r="F23" s="245"/>
      <c r="G23" s="245"/>
      <c r="H23" s="245"/>
      <c r="I23" s="245"/>
    </row>
    <row r="24" spans="2:9" x14ac:dyDescent="0.2">
      <c r="B24" s="129"/>
      <c r="C24" s="129"/>
      <c r="D24" s="149"/>
      <c r="E24" s="149"/>
      <c r="F24" s="149"/>
      <c r="G24" s="149"/>
      <c r="H24" s="149"/>
      <c r="I24" s="149"/>
    </row>
    <row r="25" spans="2:9" x14ac:dyDescent="0.2">
      <c r="B25" s="126" t="s">
        <v>2</v>
      </c>
      <c r="C25" s="127"/>
      <c r="D25" s="127"/>
      <c r="E25" s="127"/>
      <c r="F25" s="127"/>
      <c r="G25" s="127"/>
      <c r="H25" s="127"/>
      <c r="I25" s="127"/>
    </row>
    <row r="26" spans="2:9" x14ac:dyDescent="0.2">
      <c r="B26" s="129"/>
      <c r="C26" s="129"/>
      <c r="D26" s="129"/>
      <c r="E26" s="129"/>
      <c r="F26" s="129"/>
      <c r="G26" s="129"/>
      <c r="H26" s="129"/>
      <c r="I26" s="129"/>
    </row>
    <row r="27" spans="2:9" x14ac:dyDescent="0.2">
      <c r="B27" s="151" t="s">
        <v>11</v>
      </c>
      <c r="C27" s="152"/>
      <c r="D27" s="152"/>
      <c r="E27" s="152"/>
      <c r="F27" s="152"/>
      <c r="G27" s="152"/>
      <c r="H27" s="152"/>
      <c r="I27" s="152"/>
    </row>
    <row r="28" spans="2:9" x14ac:dyDescent="0.2">
      <c r="B28" s="246"/>
      <c r="C28" s="246"/>
      <c r="D28" s="246"/>
      <c r="E28" s="246"/>
      <c r="F28" s="246"/>
      <c r="G28" s="246"/>
      <c r="H28" s="246"/>
      <c r="I28" s="246"/>
    </row>
    <row r="29" spans="2:9" x14ac:dyDescent="0.2">
      <c r="B29" s="247"/>
      <c r="C29" s="247"/>
      <c r="D29" s="247"/>
      <c r="E29" s="247"/>
      <c r="F29" s="247"/>
      <c r="G29" s="247"/>
      <c r="H29" s="247"/>
      <c r="I29" s="247"/>
    </row>
    <row r="30" spans="2:9" x14ac:dyDescent="0.2">
      <c r="B30" s="153"/>
      <c r="C30" s="154"/>
      <c r="D30" s="154"/>
      <c r="E30" s="154"/>
      <c r="F30" s="154"/>
      <c r="G30" s="154"/>
      <c r="H30" s="154"/>
      <c r="I30" s="154"/>
    </row>
  </sheetData>
  <mergeCells count="2">
    <mergeCell ref="B22:I23"/>
    <mergeCell ref="B28:I2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2"/>
  <sheetViews>
    <sheetView showGridLines="0" zoomScale="90" zoomScaleNormal="90" workbookViewId="0">
      <selection activeCell="H7" sqref="H7"/>
    </sheetView>
  </sheetViews>
  <sheetFormatPr defaultRowHeight="12.75" x14ac:dyDescent="0.2"/>
  <cols>
    <col min="1" max="1" width="2.85546875" style="1" customWidth="1"/>
    <col min="2" max="2" width="87.42578125" style="1" customWidth="1"/>
    <col min="3" max="3" width="15.7109375" style="1" customWidth="1"/>
    <col min="4" max="16384" width="9.140625" style="1"/>
  </cols>
  <sheetData>
    <row r="2" spans="1:17" x14ac:dyDescent="0.2">
      <c r="B2" s="158" t="s">
        <v>53</v>
      </c>
      <c r="C2" s="159"/>
      <c r="D2" s="159"/>
      <c r="E2" s="159"/>
      <c r="F2" s="159"/>
      <c r="G2" s="159"/>
      <c r="H2" s="242" t="s">
        <v>94</v>
      </c>
      <c r="I2" s="242"/>
      <c r="J2" s="242"/>
      <c r="K2" s="242"/>
      <c r="L2" s="242"/>
      <c r="M2" s="242"/>
      <c r="N2" s="242"/>
      <c r="O2" s="242"/>
      <c r="P2" s="242"/>
      <c r="Q2" s="242"/>
    </row>
    <row r="3" spans="1:17" ht="15.75" x14ac:dyDescent="0.25">
      <c r="B3" s="76" t="s">
        <v>64</v>
      </c>
      <c r="C3" s="34"/>
      <c r="D3" s="34"/>
      <c r="E3" s="34"/>
      <c r="F3" s="34"/>
      <c r="G3" s="169"/>
      <c r="H3" s="243" t="s">
        <v>95</v>
      </c>
      <c r="I3" s="243"/>
      <c r="J3" s="243"/>
      <c r="K3" s="243"/>
      <c r="L3" s="243"/>
      <c r="M3" s="243"/>
      <c r="N3" s="243"/>
      <c r="O3" s="243"/>
      <c r="P3" s="243"/>
      <c r="Q3" s="243"/>
    </row>
    <row r="4" spans="1:17" s="27" customFormat="1" ht="3" customHeight="1" x14ac:dyDescent="0.2">
      <c r="B4" s="30"/>
      <c r="C4" s="30"/>
      <c r="D4" s="30"/>
      <c r="E4" s="30"/>
      <c r="F4" s="30"/>
      <c r="G4" s="170"/>
      <c r="H4" s="170"/>
      <c r="I4" s="170"/>
      <c r="J4" s="170"/>
      <c r="K4" s="170"/>
      <c r="L4" s="170"/>
      <c r="M4" s="170"/>
      <c r="N4" s="170"/>
      <c r="O4" s="30"/>
      <c r="P4" s="30"/>
      <c r="Q4" s="30"/>
    </row>
    <row r="5" spans="1:17" ht="76.5" x14ac:dyDescent="0.2">
      <c r="B5" s="31" t="s">
        <v>18</v>
      </c>
      <c r="C5" s="31" t="s">
        <v>31</v>
      </c>
      <c r="D5" s="160" t="s">
        <v>62</v>
      </c>
      <c r="E5" s="161" t="s">
        <v>33</v>
      </c>
      <c r="F5" s="160" t="s">
        <v>32</v>
      </c>
      <c r="G5" s="160" t="s">
        <v>96</v>
      </c>
      <c r="H5" s="160" t="s">
        <v>97</v>
      </c>
      <c r="I5" s="160" t="s">
        <v>98</v>
      </c>
      <c r="J5" s="160" t="s">
        <v>99</v>
      </c>
      <c r="K5" s="162" t="s">
        <v>100</v>
      </c>
      <c r="L5" s="162" t="s">
        <v>101</v>
      </c>
      <c r="M5" s="160" t="s">
        <v>102</v>
      </c>
      <c r="N5" s="160" t="s">
        <v>103</v>
      </c>
      <c r="O5" s="160" t="s">
        <v>104</v>
      </c>
      <c r="P5" s="160" t="s">
        <v>105</v>
      </c>
      <c r="Q5" s="160" t="s">
        <v>106</v>
      </c>
    </row>
    <row r="6" spans="1:17" ht="13.5" customHeight="1" x14ac:dyDescent="0.2">
      <c r="B6" s="166" t="s">
        <v>73</v>
      </c>
      <c r="C6" s="167"/>
      <c r="D6" s="167"/>
      <c r="E6" s="167"/>
      <c r="F6" s="167"/>
      <c r="G6" s="167"/>
      <c r="H6" s="167"/>
      <c r="I6" s="167"/>
      <c r="J6" s="167"/>
      <c r="K6" s="167"/>
      <c r="L6" s="167"/>
      <c r="M6" s="167"/>
      <c r="N6" s="167"/>
      <c r="O6" s="167"/>
      <c r="P6" s="167"/>
      <c r="Q6" s="168"/>
    </row>
    <row r="7" spans="1:17" x14ac:dyDescent="0.2">
      <c r="B7" s="163" t="s">
        <v>69</v>
      </c>
      <c r="C7" s="164" t="s">
        <v>68</v>
      </c>
      <c r="D7" s="165">
        <v>0.1</v>
      </c>
      <c r="E7" s="172">
        <v>1</v>
      </c>
      <c r="F7" s="86">
        <f>E7*D7</f>
        <v>0.1</v>
      </c>
      <c r="G7" s="171">
        <v>0</v>
      </c>
      <c r="H7" s="86">
        <f>IF(G7=0,VLOOKUP(C:C,[1]Inputs!$B$20:$H$25,7,FALSE)*F7,VLOOKUP(C:C,[1]Inputs!$B$20:$I$25,8,FALSE)*F7)</f>
        <v>7.9838346469665016</v>
      </c>
      <c r="I7" s="86">
        <f>VLOOKUP(C:C,[1]Inputs!$C$54:$G$59,5,FALSE)*F7</f>
        <v>1.9732436288346318</v>
      </c>
      <c r="J7" s="86"/>
      <c r="K7" s="86"/>
      <c r="L7" s="86"/>
      <c r="M7" s="86">
        <f>SUM(H7:J7)</f>
        <v>9.957078275801134</v>
      </c>
      <c r="N7" s="86">
        <f>[1]Inputs!$M$43*M7</f>
        <v>4.6392677416511674</v>
      </c>
      <c r="O7" s="86">
        <f>[1]Inputs!$M$48*M7</f>
        <v>1.5968921687171693</v>
      </c>
      <c r="P7" s="86">
        <f>[1]Inputs!$H$13*SUM(M7:O7)</f>
        <v>1.0269751657668678</v>
      </c>
      <c r="Q7" s="86">
        <f t="shared" ref="Q7" si="0">SUM(M7:P7)</f>
        <v>17.220213351936337</v>
      </c>
    </row>
    <row r="8" spans="1:17" x14ac:dyDescent="0.2">
      <c r="A8" s="98"/>
      <c r="B8" s="82" t="s">
        <v>70</v>
      </c>
      <c r="C8" s="84"/>
      <c r="D8" s="84"/>
      <c r="E8" s="172"/>
      <c r="F8" s="86"/>
      <c r="G8" s="171"/>
      <c r="H8" s="86"/>
      <c r="I8" s="86"/>
      <c r="J8" s="86"/>
      <c r="K8" s="86"/>
      <c r="L8" s="86"/>
      <c r="M8" s="86"/>
      <c r="N8" s="86"/>
      <c r="O8" s="86"/>
      <c r="P8" s="86"/>
      <c r="Q8" s="86"/>
    </row>
    <row r="9" spans="1:17" x14ac:dyDescent="0.2">
      <c r="A9" s="98"/>
      <c r="B9" s="81" t="s">
        <v>72</v>
      </c>
      <c r="C9" s="99" t="s">
        <v>68</v>
      </c>
      <c r="D9" s="100">
        <v>0.1</v>
      </c>
      <c r="E9" s="173">
        <v>1</v>
      </c>
      <c r="F9" s="86">
        <f t="shared" ref="F9:F10" si="1">E9*D9</f>
        <v>0.1</v>
      </c>
      <c r="G9" s="171">
        <v>0</v>
      </c>
      <c r="H9" s="86">
        <f>IF(G9=0,VLOOKUP(C:C,[1]Inputs!$B$20:$H$25,7,FALSE)*F9,VLOOKUP(C:C,[1]Inputs!$B$20:$I$25,8,FALSE)*F9)</f>
        <v>7.9838346469665016</v>
      </c>
      <c r="I9" s="86">
        <f>VLOOKUP(C:C,[1]Inputs!$C$54:$G$59,5,FALSE)*F9</f>
        <v>1.9732436288346318</v>
      </c>
      <c r="J9" s="86"/>
      <c r="K9" s="86"/>
      <c r="L9" s="86"/>
      <c r="M9" s="86">
        <f t="shared" ref="M9:M10" si="2">SUM(H9:J9)</f>
        <v>9.957078275801134</v>
      </c>
      <c r="N9" s="86">
        <f>[1]Inputs!$M$43*M9</f>
        <v>4.6392677416511674</v>
      </c>
      <c r="O9" s="86">
        <f>[1]Inputs!$M$48*M9</f>
        <v>1.5968921687171693</v>
      </c>
      <c r="P9" s="86">
        <f>[1]Inputs!$H$13*SUM(M9:O9)</f>
        <v>1.0269751657668678</v>
      </c>
      <c r="Q9" s="86">
        <f t="shared" ref="Q9:Q10" si="3">SUM(M9:P9)</f>
        <v>17.220213351936337</v>
      </c>
    </row>
    <row r="10" spans="1:17" x14ac:dyDescent="0.2">
      <c r="B10" s="81" t="s">
        <v>71</v>
      </c>
      <c r="C10" s="99" t="s">
        <v>78</v>
      </c>
      <c r="D10" s="101">
        <v>0.1</v>
      </c>
      <c r="E10" s="173">
        <v>1</v>
      </c>
      <c r="F10" s="86">
        <f t="shared" si="1"/>
        <v>0.1</v>
      </c>
      <c r="G10" s="171">
        <v>0</v>
      </c>
      <c r="H10" s="86">
        <f>IF(G10=0,VLOOKUP(C:C,[1]Inputs!$B$20:$H$25,7,FALSE)*F10,VLOOKUP(C:C,[1]Inputs!$B$20:$I$25,8,FALSE)*F10)</f>
        <v>7.3741483017720002</v>
      </c>
      <c r="I10" s="86">
        <f>VLOOKUP(C:C,[1]Inputs!$C$54:$G$59,5,FALSE)*F10</f>
        <v>0</v>
      </c>
      <c r="J10" s="86"/>
      <c r="K10" s="86"/>
      <c r="L10" s="86"/>
      <c r="M10" s="86">
        <f t="shared" si="2"/>
        <v>7.3741483017720002</v>
      </c>
      <c r="N10" s="86">
        <f>[1]Inputs!$M$43*M10</f>
        <v>3.4358119310666995</v>
      </c>
      <c r="O10" s="86">
        <f>[1]Inputs!$M$48*M10</f>
        <v>1.1826480969500324</v>
      </c>
      <c r="P10" s="86">
        <f>[1]Inputs!$H$13*SUM(M10:O10)</f>
        <v>0.76057122027520141</v>
      </c>
      <c r="Q10" s="86">
        <f t="shared" si="3"/>
        <v>12.753179550063933</v>
      </c>
    </row>
    <row r="11" spans="1:17" x14ac:dyDescent="0.2">
      <c r="B11" s="81"/>
      <c r="C11" s="80"/>
      <c r="D11" s="84"/>
      <c r="E11" s="83"/>
      <c r="F11" s="85"/>
      <c r="G11" s="85"/>
      <c r="H11" s="85"/>
      <c r="I11" s="85"/>
      <c r="J11" s="85"/>
      <c r="K11" s="85"/>
      <c r="L11" s="85"/>
      <c r="M11" s="85"/>
      <c r="N11" s="85"/>
      <c r="O11" s="32"/>
      <c r="P11" s="33"/>
      <c r="Q11" s="33"/>
    </row>
    <row r="12" spans="1:17" x14ac:dyDescent="0.2">
      <c r="B12" s="239" t="s">
        <v>1</v>
      </c>
      <c r="C12" s="240"/>
      <c r="D12" s="240"/>
      <c r="E12" s="241"/>
      <c r="F12" s="87">
        <f>SUM(F7:F11)</f>
        <v>0.30000000000000004</v>
      </c>
      <c r="G12" s="87">
        <f t="shared" ref="G12:Q12" si="4">SUM(G7:G11)</f>
        <v>0</v>
      </c>
      <c r="H12" s="87">
        <f t="shared" si="4"/>
        <v>23.341817595705002</v>
      </c>
      <c r="I12" s="87">
        <f t="shared" si="4"/>
        <v>3.9464872576692636</v>
      </c>
      <c r="J12" s="87">
        <f t="shared" si="4"/>
        <v>0</v>
      </c>
      <c r="K12" s="87">
        <f t="shared" si="4"/>
        <v>0</v>
      </c>
      <c r="L12" s="87">
        <f t="shared" si="4"/>
        <v>0</v>
      </c>
      <c r="M12" s="87">
        <f t="shared" si="4"/>
        <v>27.288304853374267</v>
      </c>
      <c r="N12" s="87">
        <f t="shared" si="4"/>
        <v>12.714347414369033</v>
      </c>
      <c r="O12" s="87">
        <f t="shared" si="4"/>
        <v>4.3764324343843715</v>
      </c>
      <c r="P12" s="87">
        <f t="shared" si="4"/>
        <v>2.8145215518089368</v>
      </c>
      <c r="Q12" s="87">
        <f t="shared" si="4"/>
        <v>47.193606253936608</v>
      </c>
    </row>
  </sheetData>
  <mergeCells count="3">
    <mergeCell ref="B12:E12"/>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2F1E4-EC57-44C0-8915-A1397E9FFDD7}">
  <dimension ref="B1:O28"/>
  <sheetViews>
    <sheetView workbookViewId="0">
      <selection activeCell="E33" sqref="E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112</v>
      </c>
      <c r="D1" s="187">
        <f>[1]Inputs!H16</f>
        <v>1</v>
      </c>
      <c r="E1" s="187">
        <f>[1]Inputs!I16</f>
        <v>1</v>
      </c>
      <c r="F1" s="187">
        <f>[1]Inputs!J16</f>
        <v>1.0109999999999999</v>
      </c>
      <c r="G1" s="187">
        <f>[1]Inputs!K16</f>
        <v>1.0231319999999999</v>
      </c>
      <c r="H1" s="187">
        <f>[1]Inputs!L16</f>
        <v>1.0337725727999998</v>
      </c>
      <c r="K1" s="188">
        <f>D1</f>
        <v>1</v>
      </c>
      <c r="L1" s="188">
        <f t="shared" ref="L1:O5" si="0">E1</f>
        <v>1</v>
      </c>
      <c r="M1" s="188">
        <f t="shared" si="0"/>
        <v>1.0109999999999999</v>
      </c>
      <c r="N1" s="188">
        <f t="shared" si="0"/>
        <v>1.0231319999999999</v>
      </c>
      <c r="O1" s="188">
        <f t="shared" si="0"/>
        <v>1.0337725727999998</v>
      </c>
    </row>
    <row r="2" spans="2:15" x14ac:dyDescent="0.25">
      <c r="B2" t="s">
        <v>113</v>
      </c>
      <c r="D2" s="187">
        <f>[1]Inputs!H61</f>
        <v>0.04</v>
      </c>
      <c r="E2" s="187">
        <f>[1]Inputs!I61</f>
        <v>0.04</v>
      </c>
      <c r="F2" s="187">
        <f>[1]Inputs!J61</f>
        <v>0.04</v>
      </c>
      <c r="G2" s="187">
        <f>[1]Inputs!K61</f>
        <v>0.04</v>
      </c>
      <c r="H2" s="187">
        <f>[1]Inputs!L61</f>
        <v>0.04</v>
      </c>
      <c r="K2" s="188"/>
      <c r="L2" s="188"/>
      <c r="M2" s="188"/>
      <c r="N2" s="188"/>
      <c r="O2" s="188"/>
    </row>
    <row r="3" spans="2:15" x14ac:dyDescent="0.25">
      <c r="B3" t="s">
        <v>114</v>
      </c>
      <c r="D3" s="188">
        <f>[1]Inputs!$M$43</f>
        <v>0.46592661151676018</v>
      </c>
      <c r="E3" s="188">
        <f>[1]Inputs!$M$43</f>
        <v>0.46592661151676018</v>
      </c>
      <c r="F3" s="188">
        <f>[1]Inputs!$M$43</f>
        <v>0.46592661151676018</v>
      </c>
      <c r="G3" s="188">
        <f>[1]Inputs!$M$43</f>
        <v>0.46592661151676018</v>
      </c>
      <c r="H3" s="188">
        <f>[1]Inputs!$M$43</f>
        <v>0.46592661151676018</v>
      </c>
      <c r="K3" s="188">
        <f t="shared" ref="K3:K5" si="1">D3</f>
        <v>0.46592661151676018</v>
      </c>
      <c r="L3" s="188">
        <f t="shared" si="0"/>
        <v>0.46592661151676018</v>
      </c>
      <c r="M3" s="188">
        <f t="shared" si="0"/>
        <v>0.46592661151676018</v>
      </c>
      <c r="N3" s="188">
        <f t="shared" si="0"/>
        <v>0.46592661151676018</v>
      </c>
      <c r="O3" s="188">
        <f t="shared" si="0"/>
        <v>0.46592661151676018</v>
      </c>
    </row>
    <row r="4" spans="2:15" x14ac:dyDescent="0.25">
      <c r="B4" t="s">
        <v>115</v>
      </c>
      <c r="D4" s="188">
        <f>[1]Inputs!$M$48</f>
        <v>0.16037758511933414</v>
      </c>
      <c r="E4" s="188">
        <f>[1]Inputs!$M$48</f>
        <v>0.16037758511933414</v>
      </c>
      <c r="F4" s="188">
        <f>[1]Inputs!$M$48</f>
        <v>0.16037758511933414</v>
      </c>
      <c r="G4" s="188">
        <f>[1]Inputs!$M$48</f>
        <v>0.16037758511933414</v>
      </c>
      <c r="H4" s="188">
        <f>[1]Inputs!$M$48</f>
        <v>0.16037758511933414</v>
      </c>
      <c r="K4" s="188">
        <f t="shared" si="1"/>
        <v>0.16037758511933414</v>
      </c>
      <c r="L4" s="188">
        <f t="shared" si="0"/>
        <v>0.16037758511933414</v>
      </c>
      <c r="M4" s="188">
        <f t="shared" si="0"/>
        <v>0.16037758511933414</v>
      </c>
      <c r="N4" s="188">
        <f t="shared" si="0"/>
        <v>0.16037758511933414</v>
      </c>
      <c r="O4" s="188">
        <f t="shared" si="0"/>
        <v>0.16037758511933414</v>
      </c>
    </row>
    <row r="5" spans="2:15" x14ac:dyDescent="0.25">
      <c r="B5" t="s">
        <v>116</v>
      </c>
      <c r="D5" s="188">
        <f>[1]Inputs!$H$13</f>
        <v>6.3420000000000004E-2</v>
      </c>
      <c r="E5" s="188">
        <f>[1]Inputs!$H$13</f>
        <v>6.3420000000000004E-2</v>
      </c>
      <c r="F5" s="188">
        <f>[1]Inputs!$H$13</f>
        <v>6.3420000000000004E-2</v>
      </c>
      <c r="G5" s="188">
        <f>[1]Inputs!$H$13</f>
        <v>6.3420000000000004E-2</v>
      </c>
      <c r="H5" s="188">
        <f>[1]Inputs!$H$13</f>
        <v>6.3420000000000004E-2</v>
      </c>
      <c r="K5" s="188">
        <f t="shared" si="1"/>
        <v>6.3420000000000004E-2</v>
      </c>
      <c r="L5" s="188">
        <f t="shared" si="0"/>
        <v>6.3420000000000004E-2</v>
      </c>
      <c r="M5" s="188">
        <f t="shared" si="0"/>
        <v>6.3420000000000004E-2</v>
      </c>
      <c r="N5" s="188">
        <f t="shared" si="0"/>
        <v>6.3420000000000004E-2</v>
      </c>
      <c r="O5" s="188">
        <f t="shared" si="0"/>
        <v>6.3420000000000004E-2</v>
      </c>
    </row>
    <row r="6" spans="2:15" s="189" customFormat="1" ht="15.75" x14ac:dyDescent="0.25">
      <c r="D6" s="248" t="s">
        <v>117</v>
      </c>
      <c r="E6" s="248"/>
      <c r="F6" s="248"/>
      <c r="G6" s="248"/>
      <c r="H6" s="248"/>
      <c r="J6" s="249" t="s">
        <v>118</v>
      </c>
      <c r="K6" s="249"/>
      <c r="L6" s="249"/>
      <c r="M6" s="249"/>
      <c r="N6" s="249"/>
      <c r="O6" s="249"/>
    </row>
    <row r="7" spans="2:15" x14ac:dyDescent="0.25">
      <c r="B7" s="190" t="s">
        <v>133</v>
      </c>
      <c r="C7" s="191"/>
      <c r="D7" s="191" t="s">
        <v>119</v>
      </c>
      <c r="E7" s="191" t="s">
        <v>120</v>
      </c>
      <c r="F7" s="191" t="s">
        <v>121</v>
      </c>
      <c r="G7" s="191" t="s">
        <v>122</v>
      </c>
      <c r="H7" s="191" t="s">
        <v>123</v>
      </c>
      <c r="J7" s="191"/>
      <c r="K7" s="191" t="s">
        <v>119</v>
      </c>
      <c r="L7" s="191" t="s">
        <v>120</v>
      </c>
      <c r="M7" s="191" t="s">
        <v>121</v>
      </c>
      <c r="N7" s="191" t="s">
        <v>122</v>
      </c>
      <c r="O7" s="191" t="s">
        <v>123</v>
      </c>
    </row>
    <row r="8" spans="2:15" x14ac:dyDescent="0.25">
      <c r="B8" s="192" t="s">
        <v>97</v>
      </c>
      <c r="C8" s="193"/>
      <c r="D8" s="194">
        <f>(D19*D$27)</f>
        <v>1283.7999677637752</v>
      </c>
      <c r="E8" s="194">
        <f t="shared" ref="E8:H8" si="2">(E19*E$27)</f>
        <v>1367.2469656684207</v>
      </c>
      <c r="F8" s="194">
        <f t="shared" si="2"/>
        <v>1472.1353166396732</v>
      </c>
      <c r="G8" s="194">
        <f t="shared" si="2"/>
        <v>1062.3562349863084</v>
      </c>
      <c r="H8" s="194">
        <f t="shared" si="2"/>
        <v>878.58779061753387</v>
      </c>
      <c r="J8" s="193"/>
      <c r="K8" s="194">
        <f>(K19*K$27)</f>
        <v>0</v>
      </c>
      <c r="L8" s="194">
        <f t="shared" ref="L8:O8" si="3">(L19*L$27)</f>
        <v>0</v>
      </c>
      <c r="M8" s="194">
        <f t="shared" si="3"/>
        <v>0</v>
      </c>
      <c r="N8" s="194">
        <f t="shared" si="3"/>
        <v>0</v>
      </c>
      <c r="O8" s="194">
        <f t="shared" si="3"/>
        <v>0</v>
      </c>
    </row>
    <row r="9" spans="2:15" x14ac:dyDescent="0.25">
      <c r="B9" s="192" t="s">
        <v>98</v>
      </c>
      <c r="C9" s="193"/>
      <c r="D9" s="194">
        <f t="shared" ref="D9:H15" si="4">(D20*D$27)</f>
        <v>217.0567991718095</v>
      </c>
      <c r="E9" s="194">
        <f t="shared" si="4"/>
        <v>231.16549111797713</v>
      </c>
      <c r="F9" s="194">
        <f t="shared" si="4"/>
        <v>246.19124804064563</v>
      </c>
      <c r="G9" s="194">
        <f t="shared" si="4"/>
        <v>173.64543933744758</v>
      </c>
      <c r="H9" s="194">
        <f t="shared" si="4"/>
        <v>138.9163514699581</v>
      </c>
      <c r="J9" s="193"/>
      <c r="K9" s="194">
        <f t="shared" ref="K9:O15" si="5">(K20*K$27)</f>
        <v>0</v>
      </c>
      <c r="L9" s="194">
        <f t="shared" si="5"/>
        <v>0</v>
      </c>
      <c r="M9" s="194">
        <f t="shared" si="5"/>
        <v>0</v>
      </c>
      <c r="N9" s="194">
        <f t="shared" si="5"/>
        <v>0</v>
      </c>
      <c r="O9" s="194">
        <f t="shared" si="5"/>
        <v>0</v>
      </c>
    </row>
    <row r="10" spans="2:15" x14ac:dyDescent="0.25">
      <c r="B10" s="192" t="s">
        <v>99</v>
      </c>
      <c r="C10" s="193"/>
      <c r="D10" s="194">
        <f t="shared" si="4"/>
        <v>0</v>
      </c>
      <c r="E10" s="194">
        <f t="shared" si="4"/>
        <v>0</v>
      </c>
      <c r="F10" s="194">
        <f t="shared" si="4"/>
        <v>0</v>
      </c>
      <c r="G10" s="194">
        <f t="shared" si="4"/>
        <v>0</v>
      </c>
      <c r="H10" s="194">
        <f t="shared" si="4"/>
        <v>0</v>
      </c>
      <c r="J10" s="193"/>
      <c r="K10" s="194">
        <f t="shared" si="5"/>
        <v>0</v>
      </c>
      <c r="L10" s="194">
        <f t="shared" si="5"/>
        <v>0</v>
      </c>
      <c r="M10" s="194">
        <f t="shared" si="5"/>
        <v>0</v>
      </c>
      <c r="N10" s="194">
        <f t="shared" si="5"/>
        <v>0</v>
      </c>
      <c r="O10" s="194">
        <f t="shared" si="5"/>
        <v>0</v>
      </c>
    </row>
    <row r="11" spans="2:15" x14ac:dyDescent="0.25">
      <c r="B11" s="195" t="s">
        <v>124</v>
      </c>
      <c r="C11" s="195"/>
      <c r="D11" s="199">
        <f t="shared" si="4"/>
        <v>1500.8567669355848</v>
      </c>
      <c r="E11" s="199">
        <f t="shared" si="4"/>
        <v>1598.4124567863978</v>
      </c>
      <c r="F11" s="199">
        <f t="shared" si="4"/>
        <v>1718.3265646803191</v>
      </c>
      <c r="G11" s="199">
        <f t="shared" si="4"/>
        <v>1236.0016743237561</v>
      </c>
      <c r="H11" s="199">
        <f t="shared" si="4"/>
        <v>1017.5041420874919</v>
      </c>
      <c r="I11" s="178"/>
      <c r="J11" s="195"/>
      <c r="K11" s="199">
        <f t="shared" si="5"/>
        <v>0</v>
      </c>
      <c r="L11" s="199">
        <f t="shared" si="5"/>
        <v>0</v>
      </c>
      <c r="M11" s="199">
        <f t="shared" si="5"/>
        <v>0</v>
      </c>
      <c r="N11" s="199">
        <f t="shared" si="5"/>
        <v>0</v>
      </c>
      <c r="O11" s="199">
        <f t="shared" si="5"/>
        <v>0</v>
      </c>
    </row>
    <row r="12" spans="2:15" x14ac:dyDescent="0.25">
      <c r="B12" s="193" t="s">
        <v>103</v>
      </c>
      <c r="C12" s="193"/>
      <c r="D12" s="194">
        <f t="shared" si="4"/>
        <v>699.28910779029684</v>
      </c>
      <c r="E12" s="194">
        <f t="shared" si="4"/>
        <v>744.74289979666617</v>
      </c>
      <c r="F12" s="194">
        <f t="shared" si="4"/>
        <v>800.61407376073612</v>
      </c>
      <c r="G12" s="194">
        <f t="shared" si="4"/>
        <v>575.88607194670988</v>
      </c>
      <c r="H12" s="194">
        <f t="shared" si="4"/>
        <v>474.08225712709321</v>
      </c>
      <c r="J12" s="193"/>
      <c r="K12" s="194">
        <f t="shared" si="5"/>
        <v>0</v>
      </c>
      <c r="L12" s="194">
        <f t="shared" si="5"/>
        <v>0</v>
      </c>
      <c r="M12" s="194">
        <f t="shared" si="5"/>
        <v>0</v>
      </c>
      <c r="N12" s="194">
        <f t="shared" si="5"/>
        <v>0</v>
      </c>
      <c r="O12" s="194">
        <f t="shared" si="5"/>
        <v>0</v>
      </c>
    </row>
    <row r="13" spans="2:15" x14ac:dyDescent="0.25">
      <c r="B13" s="193" t="s">
        <v>104</v>
      </c>
      <c r="C13" s="193"/>
      <c r="D13" s="194">
        <f t="shared" si="4"/>
        <v>240.70378389114038</v>
      </c>
      <c r="E13" s="194">
        <f t="shared" si="4"/>
        <v>256.34952984406453</v>
      </c>
      <c r="F13" s="194">
        <f t="shared" si="4"/>
        <v>275.58106488983088</v>
      </c>
      <c r="G13" s="194">
        <f t="shared" si="4"/>
        <v>198.2269637314977</v>
      </c>
      <c r="H13" s="194">
        <f t="shared" si="4"/>
        <v>163.18485715691182</v>
      </c>
      <c r="J13" s="193"/>
      <c r="K13" s="194">
        <f t="shared" si="5"/>
        <v>0</v>
      </c>
      <c r="L13" s="194">
        <f t="shared" si="5"/>
        <v>0</v>
      </c>
      <c r="M13" s="194">
        <f t="shared" si="5"/>
        <v>0</v>
      </c>
      <c r="N13" s="194">
        <f t="shared" si="5"/>
        <v>0</v>
      </c>
      <c r="O13" s="194">
        <f t="shared" si="5"/>
        <v>0</v>
      </c>
    </row>
    <row r="14" spans="2:15" x14ac:dyDescent="0.25">
      <c r="B14" s="193" t="s">
        <v>111</v>
      </c>
      <c r="C14" s="193"/>
      <c r="D14" s="194">
        <f t="shared" si="4"/>
        <v>154.79868534949156</v>
      </c>
      <c r="E14" s="194">
        <f t="shared" si="4"/>
        <v>164.86059989720852</v>
      </c>
      <c r="F14" s="194">
        <f t="shared" si="4"/>
        <v>177.22856642524479</v>
      </c>
      <c r="G14" s="194">
        <f t="shared" si="4"/>
        <v>127.48147490832451</v>
      </c>
      <c r="H14" s="194">
        <f t="shared" si="4"/>
        <v>104.94559307908035</v>
      </c>
      <c r="J14" s="193"/>
      <c r="K14" s="194">
        <f t="shared" si="5"/>
        <v>0</v>
      </c>
      <c r="L14" s="194">
        <f t="shared" si="5"/>
        <v>0</v>
      </c>
      <c r="M14" s="194">
        <f t="shared" si="5"/>
        <v>0</v>
      </c>
      <c r="N14" s="194">
        <f t="shared" si="5"/>
        <v>0</v>
      </c>
      <c r="O14" s="194">
        <f t="shared" si="5"/>
        <v>0</v>
      </c>
    </row>
    <row r="15" spans="2:15" s="197" customFormat="1" x14ac:dyDescent="0.25">
      <c r="B15" s="196" t="s">
        <v>125</v>
      </c>
      <c r="C15" s="193"/>
      <c r="D15" s="199">
        <f t="shared" si="4"/>
        <v>2595.6483439665135</v>
      </c>
      <c r="E15" s="199">
        <f t="shared" si="4"/>
        <v>2764.3654863243369</v>
      </c>
      <c r="F15" s="199">
        <f t="shared" si="4"/>
        <v>2971.7502697561308</v>
      </c>
      <c r="G15" s="199">
        <f t="shared" si="4"/>
        <v>2137.5961849102878</v>
      </c>
      <c r="H15" s="199">
        <f t="shared" si="4"/>
        <v>1759.7168494505772</v>
      </c>
      <c r="I15" s="178"/>
      <c r="J15" s="195"/>
      <c r="K15" s="199">
        <f t="shared" si="5"/>
        <v>0</v>
      </c>
      <c r="L15" s="199">
        <f t="shared" si="5"/>
        <v>0</v>
      </c>
      <c r="M15" s="199">
        <f t="shared" si="5"/>
        <v>0</v>
      </c>
      <c r="N15" s="199">
        <f t="shared" si="5"/>
        <v>0</v>
      </c>
      <c r="O15" s="199">
        <f t="shared" si="5"/>
        <v>0</v>
      </c>
    </row>
    <row r="16" spans="2:15" s="178" customFormat="1" x14ac:dyDescent="0.25">
      <c r="B16" s="198" t="s">
        <v>126</v>
      </c>
      <c r="C16" s="195"/>
      <c r="D16" s="199">
        <f>D28-D15</f>
        <v>0</v>
      </c>
      <c r="E16" s="199">
        <f t="shared" ref="E16:H16" si="6">E28-E15</f>
        <v>0</v>
      </c>
      <c r="F16" s="199">
        <f t="shared" si="6"/>
        <v>0</v>
      </c>
      <c r="G16" s="199">
        <f t="shared" si="6"/>
        <v>0</v>
      </c>
      <c r="H16" s="199">
        <f t="shared" si="6"/>
        <v>0</v>
      </c>
      <c r="J16" s="195"/>
      <c r="K16" s="199">
        <f>K28-K15</f>
        <v>0</v>
      </c>
      <c r="L16" s="199">
        <f t="shared" ref="L16:O16" si="7">L28-L15</f>
        <v>0</v>
      </c>
      <c r="M16" s="199">
        <f t="shared" si="7"/>
        <v>0</v>
      </c>
      <c r="N16" s="199">
        <f t="shared" si="7"/>
        <v>0</v>
      </c>
      <c r="O16" s="199">
        <f t="shared" si="7"/>
        <v>0</v>
      </c>
    </row>
    <row r="17" spans="2:15" s="178" customFormat="1" x14ac:dyDescent="0.25">
      <c r="C17" s="200"/>
    </row>
    <row r="18" spans="2:15" x14ac:dyDescent="0.25">
      <c r="B18" s="201" t="s">
        <v>134</v>
      </c>
      <c r="C18" s="182"/>
      <c r="D18" s="250" t="s">
        <v>127</v>
      </c>
      <c r="E18" s="251"/>
      <c r="F18" s="251"/>
      <c r="G18" s="251"/>
      <c r="H18" s="251"/>
      <c r="J18" s="182"/>
      <c r="K18" s="250" t="s">
        <v>127</v>
      </c>
      <c r="L18" s="251"/>
      <c r="M18" s="251"/>
      <c r="N18" s="251"/>
      <c r="O18" s="251"/>
    </row>
    <row r="19" spans="2:15" x14ac:dyDescent="0.25">
      <c r="B19" s="202" t="s">
        <v>97</v>
      </c>
      <c r="C19" s="203">
        <f>'Proposed Fee'!H12</f>
        <v>23.341817595705002</v>
      </c>
      <c r="D19" s="204">
        <f>C19*D$1</f>
        <v>23.341817595705002</v>
      </c>
      <c r="E19" s="204">
        <f>D19*E1</f>
        <v>23.341817595705002</v>
      </c>
      <c r="F19" s="204">
        <f>E19*F1</f>
        <v>23.598577589257754</v>
      </c>
      <c r="G19" s="204">
        <f>F19*G1</f>
        <v>24.144459886052463</v>
      </c>
      <c r="H19" s="204">
        <f>G19*H1</f>
        <v>24.959880415270845</v>
      </c>
      <c r="J19" s="203"/>
      <c r="K19" s="204">
        <f>J19*K$1</f>
        <v>0</v>
      </c>
      <c r="L19" s="204">
        <f>K19*L1</f>
        <v>0</v>
      </c>
      <c r="M19" s="204">
        <f>L19*M1</f>
        <v>0</v>
      </c>
      <c r="N19" s="204">
        <f>M19*N1</f>
        <v>0</v>
      </c>
      <c r="O19" s="204">
        <f>N19*O1</f>
        <v>0</v>
      </c>
    </row>
    <row r="20" spans="2:15" x14ac:dyDescent="0.25">
      <c r="B20" s="202" t="s">
        <v>98</v>
      </c>
      <c r="C20" s="203">
        <f>'Proposed Fee'!I12</f>
        <v>3.9464872576692636</v>
      </c>
      <c r="D20" s="204">
        <f>C20</f>
        <v>3.9464872576692636</v>
      </c>
      <c r="E20" s="204">
        <f t="shared" ref="E20:H21" si="8">D20</f>
        <v>3.9464872576692636</v>
      </c>
      <c r="F20" s="204">
        <f t="shared" si="8"/>
        <v>3.9464872576692636</v>
      </c>
      <c r="G20" s="204">
        <f t="shared" si="8"/>
        <v>3.9464872576692636</v>
      </c>
      <c r="H20" s="204">
        <f t="shared" si="8"/>
        <v>3.9464872576692636</v>
      </c>
      <c r="J20" s="203"/>
      <c r="K20" s="204">
        <f>J20</f>
        <v>0</v>
      </c>
      <c r="L20" s="204">
        <f t="shared" ref="L20:O21" si="9">K20</f>
        <v>0</v>
      </c>
      <c r="M20" s="204">
        <f t="shared" si="9"/>
        <v>0</v>
      </c>
      <c r="N20" s="204">
        <f t="shared" si="9"/>
        <v>0</v>
      </c>
      <c r="O20" s="204">
        <f t="shared" si="9"/>
        <v>0</v>
      </c>
    </row>
    <row r="21" spans="2:15" x14ac:dyDescent="0.25">
      <c r="B21" s="202" t="s">
        <v>99</v>
      </c>
      <c r="C21" s="203">
        <f>'Proposed Fee'!J12</f>
        <v>0</v>
      </c>
      <c r="D21" s="204">
        <f>C21</f>
        <v>0</v>
      </c>
      <c r="E21" s="204">
        <f t="shared" si="8"/>
        <v>0</v>
      </c>
      <c r="F21" s="204">
        <f t="shared" si="8"/>
        <v>0</v>
      </c>
      <c r="G21" s="204">
        <f t="shared" si="8"/>
        <v>0</v>
      </c>
      <c r="H21" s="204">
        <f t="shared" si="8"/>
        <v>0</v>
      </c>
      <c r="J21" s="203"/>
      <c r="K21" s="204">
        <f>J21</f>
        <v>0</v>
      </c>
      <c r="L21" s="204">
        <f t="shared" si="9"/>
        <v>0</v>
      </c>
      <c r="M21" s="204">
        <f t="shared" si="9"/>
        <v>0</v>
      </c>
      <c r="N21" s="204">
        <f t="shared" si="9"/>
        <v>0</v>
      </c>
      <c r="O21" s="204">
        <f t="shared" si="9"/>
        <v>0</v>
      </c>
    </row>
    <row r="22" spans="2:15" s="178" customFormat="1" x14ac:dyDescent="0.25">
      <c r="B22" s="205" t="s">
        <v>124</v>
      </c>
      <c r="C22" s="258">
        <f>'Proposed Fee'!M12</f>
        <v>27.288304853374267</v>
      </c>
      <c r="D22" s="195">
        <f>SUM(D19:D21)</f>
        <v>27.288304853374267</v>
      </c>
      <c r="E22" s="195">
        <f t="shared" ref="E22:H22" si="10">SUM(E19:E21)</f>
        <v>27.288304853374267</v>
      </c>
      <c r="F22" s="195">
        <f t="shared" si="10"/>
        <v>27.545064846927019</v>
      </c>
      <c r="G22" s="195">
        <f t="shared" si="10"/>
        <v>28.090947143721728</v>
      </c>
      <c r="H22" s="195">
        <f t="shared" si="10"/>
        <v>28.90636767294011</v>
      </c>
      <c r="J22" s="206"/>
      <c r="K22" s="193">
        <f>SUM(K19:K21)</f>
        <v>0</v>
      </c>
      <c r="L22" s="193">
        <f t="shared" ref="L22:O22" si="11">SUM(L19:L21)</f>
        <v>0</v>
      </c>
      <c r="M22" s="193">
        <f t="shared" si="11"/>
        <v>0</v>
      </c>
      <c r="N22" s="193">
        <f t="shared" si="11"/>
        <v>0</v>
      </c>
      <c r="O22" s="193">
        <f t="shared" si="11"/>
        <v>0</v>
      </c>
    </row>
    <row r="23" spans="2:15" x14ac:dyDescent="0.25">
      <c r="B23" s="202" t="s">
        <v>103</v>
      </c>
      <c r="C23" s="203">
        <f>'Proposed Fee'!N12</f>
        <v>12.714347414369033</v>
      </c>
      <c r="D23" s="204">
        <f>D22*D$3</f>
        <v>12.714347414369033</v>
      </c>
      <c r="E23" s="204">
        <f t="shared" ref="E23:H23" si="12">E22*E$3</f>
        <v>12.714347414369033</v>
      </c>
      <c r="F23" s="204">
        <f t="shared" si="12"/>
        <v>12.833978728138133</v>
      </c>
      <c r="G23" s="204">
        <f t="shared" si="12"/>
        <v>13.088319816970678</v>
      </c>
      <c r="H23" s="204">
        <f t="shared" si="12"/>
        <v>13.468245941110602</v>
      </c>
      <c r="J23" s="203"/>
      <c r="K23" s="204">
        <f>K22*K$3</f>
        <v>0</v>
      </c>
      <c r="L23" s="204">
        <f t="shared" ref="L23:O23" si="13">L22*L$3</f>
        <v>0</v>
      </c>
      <c r="M23" s="204">
        <f t="shared" si="13"/>
        <v>0</v>
      </c>
      <c r="N23" s="204">
        <f t="shared" si="13"/>
        <v>0</v>
      </c>
      <c r="O23" s="204">
        <f t="shared" si="13"/>
        <v>0</v>
      </c>
    </row>
    <row r="24" spans="2:15" x14ac:dyDescent="0.25">
      <c r="B24" s="202" t="s">
        <v>104</v>
      </c>
      <c r="C24" s="203">
        <f>'Proposed Fee'!O12</f>
        <v>4.3764324343843715</v>
      </c>
      <c r="D24" s="204">
        <f>D22*D$4</f>
        <v>4.3764324343843706</v>
      </c>
      <c r="E24" s="204">
        <f t="shared" ref="E24:H24" si="14">E22*E$4</f>
        <v>4.3764324343843706</v>
      </c>
      <c r="F24" s="204">
        <f t="shared" si="14"/>
        <v>4.4176109821056171</v>
      </c>
      <c r="G24" s="204">
        <f t="shared" si="14"/>
        <v>4.5051582666249477</v>
      </c>
      <c r="H24" s="204">
        <f t="shared" si="14"/>
        <v>4.6359334419577216</v>
      </c>
      <c r="J24" s="203"/>
      <c r="K24" s="204">
        <f>K22*K$4</f>
        <v>0</v>
      </c>
      <c r="L24" s="204">
        <f t="shared" ref="L24:O24" si="15">L22*L$4</f>
        <v>0</v>
      </c>
      <c r="M24" s="204">
        <f t="shared" si="15"/>
        <v>0</v>
      </c>
      <c r="N24" s="204">
        <f t="shared" si="15"/>
        <v>0</v>
      </c>
      <c r="O24" s="204">
        <f t="shared" si="15"/>
        <v>0</v>
      </c>
    </row>
    <row r="25" spans="2:15" x14ac:dyDescent="0.25">
      <c r="B25" s="202" t="s">
        <v>105</v>
      </c>
      <c r="C25" s="203">
        <f>'Proposed Fee'!P12</f>
        <v>2.8145215518089368</v>
      </c>
      <c r="D25" s="204">
        <f>SUM(D22:D24)*D$5</f>
        <v>2.8145215518089373</v>
      </c>
      <c r="E25" s="204">
        <f t="shared" ref="E25:H25" si="16">SUM(E22:E24)*E$5</f>
        <v>2.8145215518089373</v>
      </c>
      <c r="F25" s="204">
        <f t="shared" si="16"/>
        <v>2.8410038320157702</v>
      </c>
      <c r="G25" s="204">
        <f t="shared" si="16"/>
        <v>2.8973062479164664</v>
      </c>
      <c r="H25" s="204">
        <f t="shared" si="16"/>
        <v>2.9814088942920551</v>
      </c>
      <c r="J25" s="203"/>
      <c r="K25" s="204">
        <f>SUM(K22:K24)*K$5</f>
        <v>0</v>
      </c>
      <c r="L25" s="204">
        <f t="shared" ref="L25:O25" si="17">SUM(L22:L24)*L$5</f>
        <v>0</v>
      </c>
      <c r="M25" s="204">
        <f t="shared" si="17"/>
        <v>0</v>
      </c>
      <c r="N25" s="204">
        <f t="shared" si="17"/>
        <v>0</v>
      </c>
      <c r="O25" s="204">
        <f t="shared" si="17"/>
        <v>0</v>
      </c>
    </row>
    <row r="26" spans="2:15" s="178" customFormat="1" x14ac:dyDescent="0.25">
      <c r="B26" s="207" t="s">
        <v>128</v>
      </c>
      <c r="C26" s="208">
        <f>'Proposed Fee'!Q12</f>
        <v>47.193606253936608</v>
      </c>
      <c r="D26" s="209">
        <f>SUM(D22:D25)</f>
        <v>47.193606253936608</v>
      </c>
      <c r="E26" s="209">
        <f t="shared" ref="E26:H26" si="18">SUM(E22:E25)</f>
        <v>47.193606253936608</v>
      </c>
      <c r="F26" s="209">
        <f t="shared" si="18"/>
        <v>47.637658389186541</v>
      </c>
      <c r="G26" s="209">
        <f t="shared" si="18"/>
        <v>48.581731475233816</v>
      </c>
      <c r="H26" s="209">
        <f t="shared" si="18"/>
        <v>49.991955950300486</v>
      </c>
      <c r="J26" s="208"/>
      <c r="K26" s="209">
        <f>SUM(K22:K25)</f>
        <v>0</v>
      </c>
      <c r="L26" s="209">
        <f t="shared" ref="L26:O26" si="19">SUM(L22:L25)</f>
        <v>0</v>
      </c>
      <c r="M26" s="209">
        <f t="shared" si="19"/>
        <v>0</v>
      </c>
      <c r="N26" s="209">
        <f t="shared" si="19"/>
        <v>0</v>
      </c>
      <c r="O26" s="209">
        <f t="shared" si="19"/>
        <v>0</v>
      </c>
    </row>
    <row r="27" spans="2:15" x14ac:dyDescent="0.25">
      <c r="B27" s="210" t="s">
        <v>129</v>
      </c>
      <c r="C27" s="204"/>
      <c r="D27" s="211">
        <f>'Forecast Revenue - Costs'!D10</f>
        <v>55</v>
      </c>
      <c r="E27" s="211">
        <f>'Forecast Revenue - Costs'!E10</f>
        <v>58.575000000000003</v>
      </c>
      <c r="F27" s="211">
        <f>'Forecast Revenue - Costs'!F10</f>
        <v>62.382375000000003</v>
      </c>
      <c r="G27" s="211">
        <f>'Forecast Revenue - Costs'!G10</f>
        <v>44</v>
      </c>
      <c r="H27" s="211">
        <f>'Forecast Revenue - Costs'!H10</f>
        <v>35.200000000000003</v>
      </c>
      <c r="J27" s="204"/>
      <c r="K27" s="211"/>
      <c r="L27" s="211"/>
      <c r="M27" s="211"/>
      <c r="N27" s="211"/>
      <c r="O27" s="211"/>
    </row>
    <row r="28" spans="2:15" s="178" customFormat="1" x14ac:dyDescent="0.25">
      <c r="B28" s="196" t="s">
        <v>130</v>
      </c>
      <c r="C28" s="195"/>
      <c r="D28" s="199">
        <f>D26*D27</f>
        <v>2595.6483439665135</v>
      </c>
      <c r="E28" s="199">
        <f t="shared" ref="E28:H28" si="20">E26*E27</f>
        <v>2764.3654863243369</v>
      </c>
      <c r="F28" s="199">
        <f t="shared" si="20"/>
        <v>2971.7502697561308</v>
      </c>
      <c r="G28" s="199">
        <f t="shared" si="20"/>
        <v>2137.5961849102878</v>
      </c>
      <c r="H28" s="199">
        <f t="shared" si="20"/>
        <v>1759.7168494505772</v>
      </c>
      <c r="J28" s="195"/>
      <c r="K28" s="199">
        <f>K27*K26</f>
        <v>0</v>
      </c>
      <c r="L28" s="199">
        <f t="shared" ref="L28:O28" si="21">L27*L26</f>
        <v>0</v>
      </c>
      <c r="M28" s="199">
        <f t="shared" si="21"/>
        <v>0</v>
      </c>
      <c r="N28" s="199">
        <f t="shared" si="21"/>
        <v>0</v>
      </c>
      <c r="O28" s="199">
        <f t="shared" si="21"/>
        <v>0</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1"/>
  <sheetViews>
    <sheetView showGridLines="0" zoomScale="90" zoomScaleNormal="90" workbookViewId="0">
      <selection activeCell="B37" sqref="B37"/>
    </sheetView>
  </sheetViews>
  <sheetFormatPr defaultRowHeight="15" x14ac:dyDescent="0.25"/>
  <cols>
    <col min="1" max="1" width="3.28515625" style="114" customWidth="1"/>
    <col min="2" max="2" width="64.5703125" style="114" customWidth="1"/>
    <col min="3" max="3" width="82.140625" style="114" customWidth="1"/>
    <col min="4" max="4" width="11.85546875" style="114" customWidth="1"/>
    <col min="5" max="8" width="11.28515625" style="114" customWidth="1"/>
    <col min="9" max="9" width="12.7109375" style="114" customWidth="1"/>
    <col min="10" max="16384" width="9.140625" style="114"/>
  </cols>
  <sheetData>
    <row r="2" spans="2:9" x14ac:dyDescent="0.25">
      <c r="B2" s="112" t="s">
        <v>49</v>
      </c>
      <c r="C2" s="113"/>
      <c r="D2" s="113"/>
      <c r="E2" s="113"/>
      <c r="F2" s="113"/>
      <c r="G2" s="113"/>
      <c r="H2" s="113"/>
      <c r="I2" s="113"/>
    </row>
    <row r="3" spans="2:9" x14ac:dyDescent="0.25">
      <c r="B3" s="115"/>
      <c r="C3" s="115"/>
      <c r="D3" s="115"/>
      <c r="E3" s="115"/>
      <c r="F3" s="115"/>
      <c r="G3" s="115"/>
      <c r="H3" s="115"/>
      <c r="I3" s="115"/>
    </row>
    <row r="4" spans="2:9" x14ac:dyDescent="0.25">
      <c r="B4" s="116" t="s">
        <v>81</v>
      </c>
      <c r="C4" s="116" t="s">
        <v>3</v>
      </c>
      <c r="D4" s="117" t="s">
        <v>58</v>
      </c>
      <c r="E4" s="117" t="s">
        <v>59</v>
      </c>
      <c r="F4" s="117" t="s">
        <v>60</v>
      </c>
      <c r="G4" s="117" t="s">
        <v>83</v>
      </c>
      <c r="H4" s="117" t="s">
        <v>61</v>
      </c>
      <c r="I4" s="118" t="s">
        <v>1</v>
      </c>
    </row>
    <row r="5" spans="2:9" ht="26.25" x14ac:dyDescent="0.25">
      <c r="B5" s="259" t="s">
        <v>84</v>
      </c>
      <c r="C5" s="260" t="str">
        <f>'AER Summary'!$C$3</f>
        <v>Retailer requested Distributor Planned Interruption (Shared Fuse) - Partial charge MC cancellation post customer notification -  (NEW)</v>
      </c>
      <c r="D5" s="262">
        <f>'Forecast by year'!D28</f>
        <v>2595.6483439665135</v>
      </c>
      <c r="E5" s="262">
        <f>'Forecast by year'!E28</f>
        <v>2764.3654863243369</v>
      </c>
      <c r="F5" s="262">
        <f>'Forecast by year'!F28</f>
        <v>2971.7502697561308</v>
      </c>
      <c r="G5" s="262">
        <f>'Forecast by year'!G28</f>
        <v>2137.5961849102878</v>
      </c>
      <c r="H5" s="262">
        <f>'Forecast by year'!H28</f>
        <v>1759.7168494505772</v>
      </c>
      <c r="I5" s="266">
        <f>SUM(D5:H5)</f>
        <v>12229.077134407846</v>
      </c>
    </row>
    <row r="6" spans="2:9" x14ac:dyDescent="0.25">
      <c r="B6" s="264" t="s">
        <v>1</v>
      </c>
      <c r="C6" s="264"/>
      <c r="D6" s="267">
        <f>SUM(D5:D5)</f>
        <v>2595.6483439665135</v>
      </c>
      <c r="E6" s="267">
        <f>SUM(E5:E5)</f>
        <v>2764.3654863243369</v>
      </c>
      <c r="F6" s="267">
        <f>SUM(F5:F5)</f>
        <v>2971.7502697561308</v>
      </c>
      <c r="G6" s="267">
        <f>SUM(G5:G5)</f>
        <v>2137.5961849102878</v>
      </c>
      <c r="H6" s="267">
        <f>SUM(H5:H5)</f>
        <v>1759.7168494505772</v>
      </c>
      <c r="I6" s="267">
        <f>SUM(I5:I5)</f>
        <v>12229.077134407846</v>
      </c>
    </row>
    <row r="7" spans="2:9" x14ac:dyDescent="0.25">
      <c r="B7" s="115"/>
      <c r="C7" s="115"/>
      <c r="D7" s="115"/>
      <c r="E7" s="115"/>
      <c r="F7" s="115"/>
      <c r="G7" s="115"/>
      <c r="H7" s="115"/>
      <c r="I7" s="115"/>
    </row>
    <row r="8" spans="2:9" x14ac:dyDescent="0.25">
      <c r="B8" s="112" t="s">
        <v>27</v>
      </c>
      <c r="C8" s="113"/>
      <c r="D8" s="113"/>
      <c r="E8" s="113"/>
      <c r="F8" s="113"/>
      <c r="G8" s="113"/>
      <c r="H8" s="113"/>
      <c r="I8" s="113"/>
    </row>
    <row r="9" spans="2:9" x14ac:dyDescent="0.25">
      <c r="B9" s="116" t="s">
        <v>81</v>
      </c>
      <c r="C9" s="116" t="s">
        <v>3</v>
      </c>
      <c r="D9" s="117" t="s">
        <v>58</v>
      </c>
      <c r="E9" s="117" t="s">
        <v>59</v>
      </c>
      <c r="F9" s="117" t="s">
        <v>60</v>
      </c>
      <c r="G9" s="117" t="s">
        <v>83</v>
      </c>
      <c r="H9" s="117" t="s">
        <v>61</v>
      </c>
      <c r="I9" s="118" t="s">
        <v>1</v>
      </c>
    </row>
    <row r="10" spans="2:9" ht="26.25" x14ac:dyDescent="0.25">
      <c r="B10" s="259" t="s">
        <v>84</v>
      </c>
      <c r="C10" s="260" t="str">
        <f>'AER Summary'!$C$3</f>
        <v>Retailer requested Distributor Planned Interruption (Shared Fuse) - Partial charge MC cancellation post customer notification -  (NEW)</v>
      </c>
      <c r="D10" s="261">
        <v>55</v>
      </c>
      <c r="E10" s="261">
        <f>D10+(D10*6.5%)</f>
        <v>58.575000000000003</v>
      </c>
      <c r="F10" s="261">
        <f t="shared" ref="F10" si="0">E10+(E10*6.5%)</f>
        <v>62.382375000000003</v>
      </c>
      <c r="G10" s="261">
        <f>D10*80%</f>
        <v>44</v>
      </c>
      <c r="H10" s="261">
        <f>G10*80%</f>
        <v>35.200000000000003</v>
      </c>
      <c r="I10" s="263">
        <f>SUM(D10:H10)</f>
        <v>255.157375</v>
      </c>
    </row>
    <row r="11" spans="2:9" x14ac:dyDescent="0.25">
      <c r="B11" s="264" t="s">
        <v>17</v>
      </c>
      <c r="C11" s="264"/>
      <c r="D11" s="265">
        <f>SUM(D10:D10)</f>
        <v>55</v>
      </c>
      <c r="E11" s="265">
        <f>SUM(E10:E10)</f>
        <v>58.575000000000003</v>
      </c>
      <c r="F11" s="265">
        <f>SUM(F10:F10)</f>
        <v>62.382375000000003</v>
      </c>
      <c r="G11" s="265">
        <f>SUM(G10:G10)</f>
        <v>44</v>
      </c>
      <c r="H11" s="265">
        <f>SUM(H10:H10)</f>
        <v>35.200000000000003</v>
      </c>
      <c r="I11" s="265">
        <f>SUM(I10:I10)</f>
        <v>255.157375</v>
      </c>
    </row>
    <row r="12" spans="2:9" x14ac:dyDescent="0.25">
      <c r="B12" s="115"/>
      <c r="C12" s="115"/>
      <c r="D12" s="119"/>
      <c r="E12" s="119"/>
      <c r="F12" s="119"/>
      <c r="G12" s="119"/>
      <c r="H12" s="119"/>
      <c r="I12" s="119"/>
    </row>
    <row r="13" spans="2:9" x14ac:dyDescent="0.25">
      <c r="B13" s="120" t="s">
        <v>6</v>
      </c>
      <c r="C13" s="115"/>
      <c r="D13" s="119"/>
      <c r="E13" s="119"/>
      <c r="F13" s="119"/>
      <c r="G13" s="119"/>
      <c r="H13" s="119"/>
      <c r="I13" s="119"/>
    </row>
    <row r="14" spans="2:9" x14ac:dyDescent="0.25">
      <c r="B14" s="252"/>
      <c r="C14" s="252"/>
      <c r="D14" s="252"/>
      <c r="E14" s="252"/>
      <c r="F14" s="252"/>
      <c r="G14" s="252"/>
      <c r="H14" s="252"/>
      <c r="I14" s="252"/>
    </row>
    <row r="15" spans="2:9" x14ac:dyDescent="0.25">
      <c r="B15" s="253"/>
      <c r="C15" s="253"/>
      <c r="D15" s="253"/>
      <c r="E15" s="253"/>
      <c r="F15" s="253"/>
      <c r="G15" s="253"/>
      <c r="H15" s="253"/>
      <c r="I15" s="253"/>
    </row>
    <row r="16" spans="2:9" x14ac:dyDescent="0.25">
      <c r="B16" s="115"/>
      <c r="C16" s="115"/>
      <c r="D16" s="119"/>
      <c r="E16" s="119"/>
      <c r="F16" s="119"/>
      <c r="G16" s="119"/>
      <c r="H16" s="119"/>
      <c r="I16" s="119"/>
    </row>
    <row r="17" spans="2:9" x14ac:dyDescent="0.25">
      <c r="B17" s="112" t="s">
        <v>28</v>
      </c>
      <c r="C17" s="113"/>
      <c r="D17" s="113"/>
      <c r="E17" s="113"/>
      <c r="F17" s="113"/>
      <c r="G17" s="113"/>
      <c r="H17" s="113"/>
      <c r="I17" s="113"/>
    </row>
    <row r="18" spans="2:9" x14ac:dyDescent="0.25">
      <c r="B18" s="121" t="s">
        <v>26</v>
      </c>
      <c r="C18" s="122"/>
      <c r="D18" s="122"/>
      <c r="E18" s="122"/>
      <c r="F18" s="122"/>
      <c r="G18" s="122"/>
      <c r="H18" s="122"/>
      <c r="I18" s="122"/>
    </row>
    <row r="19" spans="2:9" x14ac:dyDescent="0.25">
      <c r="B19" s="268" t="s">
        <v>135</v>
      </c>
      <c r="C19" s="254"/>
      <c r="D19" s="254"/>
      <c r="E19" s="254"/>
      <c r="F19" s="254"/>
      <c r="G19" s="254"/>
      <c r="H19" s="254"/>
      <c r="I19" s="254"/>
    </row>
    <row r="20" spans="2:9" ht="25.5" customHeight="1" x14ac:dyDescent="0.25">
      <c r="B20" s="255"/>
      <c r="C20" s="255"/>
      <c r="D20" s="255"/>
      <c r="E20" s="255"/>
      <c r="F20" s="255"/>
      <c r="G20" s="255"/>
      <c r="H20" s="255"/>
      <c r="I20" s="255"/>
    </row>
    <row r="21" spans="2:9" x14ac:dyDescent="0.25">
      <c r="B21" s="115"/>
      <c r="C21" s="115"/>
      <c r="D21" s="115"/>
      <c r="E21" s="115"/>
      <c r="F21" s="115"/>
      <c r="G21" s="115"/>
      <c r="H21" s="115"/>
      <c r="I21" s="115"/>
    </row>
    <row r="22" spans="2:9" customFormat="1" x14ac:dyDescent="0.25">
      <c r="B22" s="177" t="s">
        <v>48</v>
      </c>
      <c r="C22" s="24"/>
      <c r="D22" s="256" t="s">
        <v>107</v>
      </c>
      <c r="E22" s="256"/>
      <c r="F22" s="256"/>
      <c r="G22" s="256"/>
      <c r="H22" s="256"/>
      <c r="I22" s="24"/>
    </row>
    <row r="23" spans="2:9" customFormat="1" ht="15.75" customHeight="1" x14ac:dyDescent="0.25">
      <c r="B23" s="2" t="s">
        <v>20</v>
      </c>
      <c r="C23" s="14" t="s">
        <v>3</v>
      </c>
      <c r="D23" s="79" t="s">
        <v>58</v>
      </c>
      <c r="E23" s="79" t="s">
        <v>59</v>
      </c>
      <c r="F23" s="79" t="s">
        <v>60</v>
      </c>
      <c r="G23" s="79" t="s">
        <v>83</v>
      </c>
      <c r="H23" s="125" t="s">
        <v>61</v>
      </c>
      <c r="I23" s="15" t="s">
        <v>1</v>
      </c>
    </row>
    <row r="24" spans="2:9" s="178" customFormat="1" x14ac:dyDescent="0.25">
      <c r="B24" s="179" t="s">
        <v>108</v>
      </c>
      <c r="C24" s="180"/>
      <c r="D24" s="107">
        <f>'Forecast by year'!D8</f>
        <v>1283.7999677637752</v>
      </c>
      <c r="E24" s="107">
        <f>'Forecast by year'!E8</f>
        <v>1367.2469656684207</v>
      </c>
      <c r="F24" s="107">
        <f>'Forecast by year'!F8</f>
        <v>1472.1353166396732</v>
      </c>
      <c r="G24" s="107">
        <f>'Forecast by year'!G8</f>
        <v>1062.3562349863084</v>
      </c>
      <c r="H24" s="107">
        <f>'Forecast by year'!H8</f>
        <v>878.58779061753387</v>
      </c>
      <c r="I24" s="181">
        <f t="shared" ref="I24:I26" si="1">SUM(D24:H24)</f>
        <v>6064.1262756757114</v>
      </c>
    </row>
    <row r="25" spans="2:9" s="178" customFormat="1" x14ac:dyDescent="0.25">
      <c r="B25" s="179" t="s">
        <v>109</v>
      </c>
      <c r="C25" s="182"/>
      <c r="D25" s="107">
        <f>'Forecast by year'!D9</f>
        <v>217.0567991718095</v>
      </c>
      <c r="E25" s="107">
        <f>'Forecast by year'!E9</f>
        <v>231.16549111797713</v>
      </c>
      <c r="F25" s="107">
        <f>'Forecast by year'!F9</f>
        <v>246.19124804064563</v>
      </c>
      <c r="G25" s="107">
        <f>'Forecast by year'!G9</f>
        <v>173.64543933744758</v>
      </c>
      <c r="H25" s="107">
        <f>'Forecast by year'!H9</f>
        <v>138.9163514699581</v>
      </c>
      <c r="I25" s="181">
        <f t="shared" si="1"/>
        <v>1006.9753291378379</v>
      </c>
    </row>
    <row r="26" spans="2:9" s="178" customFormat="1" x14ac:dyDescent="0.25">
      <c r="B26" s="179" t="s">
        <v>99</v>
      </c>
      <c r="C26" s="182"/>
      <c r="D26" s="107">
        <f>'Forecast by year'!D10</f>
        <v>0</v>
      </c>
      <c r="E26" s="107">
        <f>'Forecast by year'!E10</f>
        <v>0</v>
      </c>
      <c r="F26" s="107">
        <f>'Forecast by year'!F10</f>
        <v>0</v>
      </c>
      <c r="G26" s="107">
        <f>'Forecast by year'!G10</f>
        <v>0</v>
      </c>
      <c r="H26" s="107">
        <f>'Forecast by year'!H10</f>
        <v>0</v>
      </c>
      <c r="I26" s="181">
        <f t="shared" si="1"/>
        <v>0</v>
      </c>
    </row>
    <row r="27" spans="2:9" s="178" customFormat="1" x14ac:dyDescent="0.25">
      <c r="B27" s="183" t="s">
        <v>110</v>
      </c>
      <c r="C27" s="182"/>
      <c r="D27" s="184">
        <f>'Forecast by year'!D11</f>
        <v>1500.8567669355848</v>
      </c>
      <c r="E27" s="184">
        <f>'Forecast by year'!E11</f>
        <v>1598.4124567863978</v>
      </c>
      <c r="F27" s="184">
        <f>'Forecast by year'!F11</f>
        <v>1718.3265646803191</v>
      </c>
      <c r="G27" s="184">
        <f>'Forecast by year'!G11</f>
        <v>1236.0016743237561</v>
      </c>
      <c r="H27" s="184">
        <f>'Forecast by year'!H11</f>
        <v>1017.5041420874919</v>
      </c>
      <c r="I27" s="181">
        <f>SUM(D27:H27)</f>
        <v>7071.1016048135507</v>
      </c>
    </row>
    <row r="28" spans="2:9" customFormat="1" x14ac:dyDescent="0.25">
      <c r="B28" s="185" t="s">
        <v>103</v>
      </c>
      <c r="C28" s="7"/>
      <c r="D28" s="107">
        <f>'Forecast by year'!D12</f>
        <v>699.28910779029684</v>
      </c>
      <c r="E28" s="107">
        <f>'Forecast by year'!E12</f>
        <v>744.74289979666617</v>
      </c>
      <c r="F28" s="107">
        <f>'Forecast by year'!F12</f>
        <v>800.61407376073612</v>
      </c>
      <c r="G28" s="107">
        <f>'Forecast by year'!G12</f>
        <v>575.88607194670988</v>
      </c>
      <c r="H28" s="107">
        <f>'Forecast by year'!H12</f>
        <v>474.08225712709321</v>
      </c>
      <c r="I28" s="181">
        <f>SUM(D28:H28)</f>
        <v>3294.6144104215023</v>
      </c>
    </row>
    <row r="29" spans="2:9" customFormat="1" x14ac:dyDescent="0.25">
      <c r="B29" s="185" t="s">
        <v>104</v>
      </c>
      <c r="C29" s="4"/>
      <c r="D29" s="107">
        <f>'Forecast by year'!D13</f>
        <v>240.70378389114038</v>
      </c>
      <c r="E29" s="107">
        <f>'Forecast by year'!E13</f>
        <v>256.34952984406453</v>
      </c>
      <c r="F29" s="107">
        <f>'Forecast by year'!F13</f>
        <v>275.58106488983088</v>
      </c>
      <c r="G29" s="107">
        <f>'Forecast by year'!G13</f>
        <v>198.2269637314977</v>
      </c>
      <c r="H29" s="107">
        <f>'Forecast by year'!H13</f>
        <v>163.18485715691182</v>
      </c>
      <c r="I29" s="181">
        <f>SUM(D29:H29)</f>
        <v>1134.0461995134453</v>
      </c>
    </row>
    <row r="30" spans="2:9" customFormat="1" x14ac:dyDescent="0.25">
      <c r="B30" s="185" t="s">
        <v>111</v>
      </c>
      <c r="C30" s="4"/>
      <c r="D30" s="107">
        <f>'Forecast by year'!D14</f>
        <v>154.79868534949156</v>
      </c>
      <c r="E30" s="107">
        <f>'Forecast by year'!E14</f>
        <v>164.86059989720852</v>
      </c>
      <c r="F30" s="107">
        <f>'Forecast by year'!F14</f>
        <v>177.22856642524479</v>
      </c>
      <c r="G30" s="107">
        <f>'Forecast by year'!G14</f>
        <v>127.48147490832451</v>
      </c>
      <c r="H30" s="107">
        <f>'Forecast by year'!H14</f>
        <v>104.94559307908035</v>
      </c>
      <c r="I30" s="181">
        <f>SUM(D30:H30)</f>
        <v>729.31491965934981</v>
      </c>
    </row>
    <row r="31" spans="2:9" customFormat="1" x14ac:dyDescent="0.25">
      <c r="B31" s="186" t="s">
        <v>1</v>
      </c>
      <c r="C31" s="17"/>
      <c r="D31" s="18">
        <f>SUM(D27:D30)</f>
        <v>2595.6483439665139</v>
      </c>
      <c r="E31" s="18">
        <f t="shared" ref="E31:H31" si="2">SUM(E27:E30)</f>
        <v>2764.3654863243369</v>
      </c>
      <c r="F31" s="18">
        <f t="shared" si="2"/>
        <v>2971.7502697561308</v>
      </c>
      <c r="G31" s="18">
        <f t="shared" si="2"/>
        <v>2137.5961849102882</v>
      </c>
      <c r="H31" s="18">
        <f t="shared" si="2"/>
        <v>1759.7168494505772</v>
      </c>
      <c r="I31" s="19">
        <f>SUM(I27:I30)</f>
        <v>12229.077134407848</v>
      </c>
    </row>
  </sheetData>
  <mergeCells count="3">
    <mergeCell ref="B14:I15"/>
    <mergeCell ref="B19:I20"/>
    <mergeCell ref="D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2018-04-18T03:25:32Z</dcterms:modified>
</cp:coreProperties>
</file>