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635" yWindow="1650" windowWidth="11340" windowHeight="6795"/>
  </bookViews>
  <sheets>
    <sheet name="Capex Forecast Components 1213" sheetId="6" r:id="rId1"/>
    <sheet name="Average of Deloitte &amp; CEG" sheetId="14" r:id="rId2"/>
    <sheet name="Input Cost Escalators Nov 14" sheetId="10" r:id="rId3"/>
    <sheet name="Revised Cost Esc &amp; Weightings " sheetId="11" r:id="rId4"/>
  </sheets>
  <definedNames>
    <definedName name="_xlnm.Print_Area" localSheetId="0">'Capex Forecast Components 1213'!$A$1:$R$40</definedName>
    <definedName name="_xlnm.Print_Area" localSheetId="3">'Revised Cost Esc &amp; Weightings '!$A$1:$J$30</definedName>
  </definedNames>
  <calcPr calcId="145621"/>
</workbook>
</file>

<file path=xl/calcChain.xml><?xml version="1.0" encoding="utf-8"?>
<calcChain xmlns="http://schemas.openxmlformats.org/spreadsheetml/2006/main">
  <c r="B32" i="11" l="1"/>
  <c r="B25" i="11"/>
  <c r="B19" i="11"/>
  <c r="E39" i="11"/>
  <c r="F39" i="11"/>
  <c r="G39" i="11"/>
  <c r="H39" i="11"/>
  <c r="I39" i="11"/>
  <c r="J39" i="11"/>
  <c r="E32" i="11"/>
  <c r="F32" i="11"/>
  <c r="G32" i="11"/>
  <c r="H32" i="11"/>
  <c r="I32" i="11"/>
  <c r="J32" i="11"/>
  <c r="E25" i="11"/>
  <c r="F25" i="11"/>
  <c r="G25" i="11"/>
  <c r="H25" i="11"/>
  <c r="I25" i="11"/>
  <c r="J25" i="11"/>
  <c r="E19" i="11"/>
  <c r="F19" i="11"/>
  <c r="G19" i="11"/>
  <c r="H19" i="11"/>
  <c r="I19" i="11"/>
  <c r="J19" i="11"/>
  <c r="N44" i="6"/>
  <c r="G5" i="6"/>
  <c r="F5" i="6"/>
  <c r="P48" i="6"/>
  <c r="P47" i="6"/>
  <c r="P46" i="6"/>
  <c r="P45" i="6"/>
  <c r="P38" i="6"/>
  <c r="P37" i="6"/>
  <c r="P36" i="6"/>
  <c r="P29" i="6"/>
  <c r="P28" i="6"/>
  <c r="N19" i="6"/>
  <c r="N18" i="6"/>
  <c r="P18" i="6" s="1"/>
  <c r="N17" i="6"/>
  <c r="P17" i="6" s="1"/>
  <c r="N16" i="6"/>
  <c r="P16" i="6" s="1"/>
  <c r="N15" i="6"/>
  <c r="P15" i="6" s="1"/>
  <c r="H14" i="6"/>
  <c r="G14" i="6"/>
  <c r="P13" i="6"/>
  <c r="N12" i="6"/>
  <c r="N11" i="6"/>
  <c r="N10" i="6"/>
  <c r="N9" i="6"/>
  <c r="N8" i="6"/>
  <c r="N7" i="6"/>
  <c r="N6" i="6"/>
  <c r="N5" i="6"/>
  <c r="N4" i="6"/>
  <c r="N21" i="6"/>
  <c r="J39" i="6"/>
  <c r="N20" i="6"/>
  <c r="P20" i="6" s="1"/>
  <c r="J30" i="6"/>
  <c r="P21" i="6"/>
  <c r="N30" i="6"/>
  <c r="P7" i="6" l="1"/>
  <c r="N39" i="6"/>
  <c r="P39" i="6" s="1"/>
  <c r="P11" i="6"/>
  <c r="N14" i="6"/>
  <c r="P44" i="6"/>
  <c r="P30" i="6"/>
  <c r="P4" i="6"/>
  <c r="P9" i="6"/>
  <c r="P5" i="6"/>
  <c r="P14" i="6"/>
  <c r="P19" i="6"/>
  <c r="P6" i="6"/>
  <c r="P8" i="6"/>
  <c r="P10" i="6"/>
  <c r="P12" i="6"/>
  <c r="G49" i="6" l="1"/>
  <c r="O49" i="6"/>
  <c r="L49" i="6"/>
  <c r="K49" i="6"/>
  <c r="H49" i="6"/>
  <c r="J49" i="6"/>
  <c r="F49" i="6"/>
  <c r="M49" i="6"/>
  <c r="I49" i="6"/>
  <c r="D37" i="11"/>
  <c r="N49" i="6"/>
  <c r="D33" i="11"/>
  <c r="P3" i="6" l="1"/>
  <c r="P49" i="6"/>
  <c r="D11" i="11" l="1"/>
  <c r="D15" i="11"/>
  <c r="D13" i="11"/>
  <c r="D4" i="11"/>
  <c r="D14" i="11"/>
  <c r="D10" i="11"/>
  <c r="D8" i="11"/>
  <c r="D9" i="11"/>
  <c r="D5" i="11"/>
  <c r="D12" i="11"/>
  <c r="D7" i="11"/>
  <c r="D6" i="11"/>
  <c r="I22" i="6"/>
  <c r="J27" i="6"/>
  <c r="J22" i="6"/>
  <c r="K22" i="6"/>
  <c r="L22" i="6"/>
  <c r="O22" i="6"/>
  <c r="N22" i="6"/>
  <c r="M22" i="6"/>
  <c r="F22" i="6" l="1"/>
  <c r="H22" i="6"/>
  <c r="G22" i="6"/>
  <c r="D3" i="11"/>
  <c r="D22" i="11"/>
  <c r="D21" i="11"/>
  <c r="D20" i="11"/>
  <c r="L27" i="6"/>
  <c r="P27" i="6"/>
  <c r="D16" i="11" l="1"/>
  <c r="P22" i="6"/>
  <c r="D23" i="11"/>
  <c r="D29" i="11"/>
  <c r="D28" i="11"/>
  <c r="D26" i="11"/>
  <c r="D27" i="11"/>
  <c r="D30" i="11" l="1"/>
  <c r="L40" i="6"/>
  <c r="P35" i="6"/>
  <c r="O40" i="6"/>
  <c r="M40" i="6"/>
  <c r="N40" i="6"/>
  <c r="F40" i="6"/>
  <c r="G40" i="6"/>
  <c r="J40" i="6"/>
  <c r="I40" i="6"/>
  <c r="H40" i="6"/>
  <c r="K40" i="6"/>
  <c r="P40" i="6" l="1"/>
  <c r="F5" i="14" l="1"/>
  <c r="J40" i="11" s="1"/>
  <c r="D5" i="14"/>
  <c r="H40" i="11" s="1"/>
  <c r="E40" i="11"/>
  <c r="E5" i="14"/>
  <c r="I40" i="11" s="1"/>
  <c r="C5" i="14"/>
  <c r="G40" i="11" s="1"/>
  <c r="B5" i="14"/>
  <c r="F40" i="11" s="1"/>
  <c r="J14" i="11" l="1"/>
  <c r="J7" i="11"/>
  <c r="J10" i="11"/>
  <c r="J5" i="11"/>
  <c r="J9" i="11"/>
  <c r="J4" i="11"/>
  <c r="J8" i="11"/>
  <c r="J12" i="11"/>
  <c r="J33" i="11"/>
  <c r="J37" i="11" s="1"/>
  <c r="J15" i="11"/>
  <c r="J11" i="11"/>
  <c r="J6" i="11"/>
  <c r="J13" i="11"/>
  <c r="J3" i="11"/>
  <c r="H5" i="11"/>
  <c r="H8" i="11"/>
  <c r="H9" i="11"/>
  <c r="H11" i="11"/>
  <c r="H33" i="11"/>
  <c r="H37" i="11" s="1"/>
  <c r="H7" i="11"/>
  <c r="H4" i="11"/>
  <c r="H13" i="11"/>
  <c r="H10" i="11"/>
  <c r="H15" i="11"/>
  <c r="H12" i="11"/>
  <c r="H14" i="11"/>
  <c r="H6" i="11"/>
  <c r="H3" i="11"/>
  <c r="E10" i="11"/>
  <c r="E6" i="11"/>
  <c r="E12" i="11"/>
  <c r="E14" i="11"/>
  <c r="E15" i="11"/>
  <c r="E5" i="11"/>
  <c r="E4" i="11"/>
  <c r="E7" i="11"/>
  <c r="E33" i="11"/>
  <c r="E37" i="11" s="1"/>
  <c r="E11" i="11"/>
  <c r="E9" i="11"/>
  <c r="E13" i="11"/>
  <c r="E8" i="11"/>
  <c r="E3" i="11"/>
  <c r="F6" i="11"/>
  <c r="F8" i="11"/>
  <c r="F33" i="11"/>
  <c r="F37" i="11" s="1"/>
  <c r="F15" i="11"/>
  <c r="F7" i="11"/>
  <c r="F9" i="11"/>
  <c r="F11" i="11"/>
  <c r="F13" i="11"/>
  <c r="F5" i="11"/>
  <c r="F12" i="11"/>
  <c r="F14" i="11"/>
  <c r="F4" i="11"/>
  <c r="F10" i="11"/>
  <c r="F3" i="11"/>
  <c r="I4" i="11"/>
  <c r="I5" i="11"/>
  <c r="I10" i="11"/>
  <c r="I6" i="11"/>
  <c r="I8" i="11"/>
  <c r="I9" i="11"/>
  <c r="I12" i="11"/>
  <c r="I7" i="11"/>
  <c r="I11" i="11"/>
  <c r="I15" i="11"/>
  <c r="I13" i="11"/>
  <c r="I33" i="11"/>
  <c r="I37" i="11" s="1"/>
  <c r="I14" i="11"/>
  <c r="I3" i="11"/>
  <c r="G13" i="11"/>
  <c r="G33" i="11"/>
  <c r="G37" i="11" s="1"/>
  <c r="G10" i="11"/>
  <c r="G11" i="11"/>
  <c r="G15" i="11"/>
  <c r="G12" i="11"/>
  <c r="G9" i="11"/>
  <c r="G5" i="11"/>
  <c r="G4" i="11"/>
  <c r="G7" i="11"/>
  <c r="G6" i="11"/>
  <c r="G14" i="11"/>
  <c r="G8" i="11"/>
  <c r="G3" i="11"/>
  <c r="E16" i="11" l="1"/>
  <c r="G16" i="11"/>
  <c r="J16" i="11"/>
  <c r="H16" i="11"/>
  <c r="I16" i="11"/>
  <c r="F16" i="11"/>
</calcChain>
</file>

<file path=xl/sharedStrings.xml><?xml version="1.0" encoding="utf-8"?>
<sst xmlns="http://schemas.openxmlformats.org/spreadsheetml/2006/main" count="152" uniqueCount="62">
  <si>
    <t>changed for this version</t>
  </si>
  <si>
    <t>Capital Spend - Component</t>
  </si>
  <si>
    <t>Actual Split</t>
  </si>
  <si>
    <t>Actual Weight</t>
  </si>
  <si>
    <t>Aluminium</t>
  </si>
  <si>
    <t>Copper</t>
  </si>
  <si>
    <t>Steel</t>
  </si>
  <si>
    <t>Oil</t>
  </si>
  <si>
    <t>EGW wages</t>
  </si>
  <si>
    <t>Construction costs</t>
  </si>
  <si>
    <t>Wages General</t>
  </si>
  <si>
    <t>Producers Margin</t>
  </si>
  <si>
    <t>Other</t>
  </si>
  <si>
    <t>Land and Easements</t>
  </si>
  <si>
    <t>Totals</t>
  </si>
  <si>
    <t>Labour</t>
  </si>
  <si>
    <t>Fleet/plant</t>
  </si>
  <si>
    <t>Copper and aluminium cable/conductors</t>
  </si>
  <si>
    <t>Power Transformers</t>
  </si>
  <si>
    <t>Kiosks (distribution transformers and switchgear in a prefab box)</t>
  </si>
  <si>
    <t>Switchgear</t>
  </si>
  <si>
    <t>Poles-Timber</t>
  </si>
  <si>
    <t>Concrete poles</t>
  </si>
  <si>
    <t>Steel poles</t>
  </si>
  <si>
    <t>Underground copper cable</t>
  </si>
  <si>
    <t>Materials - other</t>
  </si>
  <si>
    <t>Communications and control equipment</t>
  </si>
  <si>
    <t>Conduit, fittings</t>
  </si>
  <si>
    <t>Switches, switchgear</t>
  </si>
  <si>
    <t>Regulators, reclosers, relays</t>
  </si>
  <si>
    <t>Meters</t>
  </si>
  <si>
    <t>Divisional Overhead</t>
  </si>
  <si>
    <t>Weighted average</t>
  </si>
  <si>
    <t>Plant</t>
  </si>
  <si>
    <t>Materials</t>
  </si>
  <si>
    <t>Divisional OH</t>
  </si>
  <si>
    <t>Weighted Average</t>
  </si>
  <si>
    <t>Maintenance-Vegetation</t>
  </si>
  <si>
    <t>Contractors</t>
  </si>
  <si>
    <t>Non System Capital</t>
  </si>
  <si>
    <t>Non System</t>
  </si>
  <si>
    <t>Forecast Input Cost Escalators</t>
  </si>
  <si>
    <t>2014
Forecast</t>
  </si>
  <si>
    <t>Real</t>
  </si>
  <si>
    <t>Crude oil</t>
  </si>
  <si>
    <t>Wages general</t>
  </si>
  <si>
    <t>Producers margin</t>
  </si>
  <si>
    <t xml:space="preserve">Land </t>
  </si>
  <si>
    <t>Other (escalated at CPI)</t>
  </si>
  <si>
    <t>CPI</t>
  </si>
  <si>
    <t>Weight</t>
  </si>
  <si>
    <t>2015
Forecast</t>
  </si>
  <si>
    <t>2016
Forecast</t>
  </si>
  <si>
    <t>2017
Forecast</t>
  </si>
  <si>
    <t>2018
Forecast</t>
  </si>
  <si>
    <t>2019
Forecast</t>
  </si>
  <si>
    <t>Streetlighting/ANS-Opex and Capex</t>
  </si>
  <si>
    <t>Corporate Overhead</t>
  </si>
  <si>
    <t>Deloitte</t>
  </si>
  <si>
    <t>CEG Nov 14</t>
  </si>
  <si>
    <t>Average</t>
  </si>
  <si>
    <t>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</si>
</sst>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,;[Red]\-#,##0,"/>
    <numFmt numFmtId="165" formatCode="0.0%"/>
    <numFmt numFmtId="166" formatCode="0.0%;\(0.0\)%"/>
    <numFmt numFmtId="167" formatCode="0.00%;\(0.00\)%"/>
  </numFmts>
  <fonts count="18" x14ac:knownFonts="1">
    <font>
      <sz val="10"/>
      <color indexed="64"/>
      <name val="Arial"/>
      <charset val="1"/>
    </font>
    <font>
      <sz val="11"/>
      <color theme="1"/>
      <name val="Calibri"/>
      <family val="2"/>
      <scheme val="minor"/>
    </font>
    <font>
      <b/>
      <sz val="10"/>
      <color indexed="64"/>
      <name val="Arial"/>
      <family val="2"/>
    </font>
    <font>
      <sz val="10"/>
      <name val="Courier"/>
      <family val="3"/>
    </font>
    <font>
      <sz val="10"/>
      <name val="Franklin Gothic Book"/>
      <family val="2"/>
    </font>
    <font>
      <b/>
      <sz val="10"/>
      <color indexed="60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10"/>
      <color indexed="63"/>
      <name val="Franklin Gothic Book"/>
      <family val="2"/>
    </font>
    <font>
      <b/>
      <sz val="10"/>
      <color indexed="18"/>
      <name val="Franklin Gothic Book"/>
      <family val="2"/>
    </font>
    <font>
      <b/>
      <sz val="16"/>
      <name val="Franklin Gothic Book"/>
      <family val="2"/>
    </font>
    <font>
      <b/>
      <sz val="10"/>
      <color indexed="54"/>
      <name val="Franklin Gothic Book"/>
      <family val="2"/>
    </font>
    <font>
      <sz val="10"/>
      <color indexed="17"/>
      <name val="Franklin Gothic Book"/>
      <family val="2"/>
    </font>
    <font>
      <sz val="10"/>
      <color indexed="18"/>
      <name val="Franklin Gothic Book"/>
      <family val="2"/>
    </font>
    <font>
      <i/>
      <sz val="10"/>
      <name val="Franklin Gothic Book"/>
      <family val="2"/>
    </font>
    <font>
      <b/>
      <sz val="10"/>
      <color theme="1"/>
      <name val="Franklin Gothic Book"/>
      <family val="2"/>
    </font>
    <font>
      <b/>
      <sz val="10"/>
      <color rgb="FF00B050"/>
      <name val="Franklin Gothic Book"/>
      <family val="2"/>
    </font>
    <font>
      <b/>
      <sz val="8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37" fontId="17" fillId="0" borderId="12">
      <alignment vertical="center"/>
    </xf>
    <xf numFmtId="0" fontId="6" fillId="0" borderId="0"/>
  </cellStyleXfs>
  <cellXfs count="122">
    <xf numFmtId="0" fontId="0" fillId="0" borderId="0" xfId="0"/>
    <xf numFmtId="0" fontId="4" fillId="0" borderId="0" xfId="2" applyFont="1"/>
    <xf numFmtId="0" fontId="4" fillId="0" borderId="0" xfId="2" applyFont="1" applyAlignment="1">
      <alignment horizontal="center"/>
    </xf>
    <xf numFmtId="0" fontId="4" fillId="2" borderId="0" xfId="2" applyFont="1" applyFill="1"/>
    <xf numFmtId="0" fontId="4" fillId="0" borderId="0" xfId="2" applyFont="1" applyBorder="1"/>
    <xf numFmtId="0" fontId="5" fillId="3" borderId="1" xfId="2" applyFont="1" applyFill="1" applyBorder="1"/>
    <xf numFmtId="0" fontId="5" fillId="3" borderId="2" xfId="2" applyFont="1" applyFill="1" applyBorder="1"/>
    <xf numFmtId="0" fontId="5" fillId="3" borderId="2" xfId="2" applyFont="1" applyFill="1" applyBorder="1" applyAlignment="1">
      <alignment horizontal="center" textRotation="90" wrapText="1"/>
    </xf>
    <xf numFmtId="0" fontId="5" fillId="3" borderId="1" xfId="2" applyFont="1" applyFill="1" applyBorder="1" applyAlignment="1">
      <alignment textRotation="90" wrapText="1"/>
    </xf>
    <xf numFmtId="0" fontId="5" fillId="3" borderId="2" xfId="2" applyFont="1" applyFill="1" applyBorder="1" applyAlignment="1">
      <alignment textRotation="90" wrapText="1"/>
    </xf>
    <xf numFmtId="0" fontId="5" fillId="3" borderId="3" xfId="2" applyFont="1" applyFill="1" applyBorder="1" applyAlignment="1">
      <alignment textRotation="90" wrapText="1"/>
    </xf>
    <xf numFmtId="0" fontId="4" fillId="0" borderId="0" xfId="2" applyFont="1" applyBorder="1" applyAlignment="1">
      <alignment textRotation="90" wrapText="1"/>
    </xf>
    <xf numFmtId="0" fontId="4" fillId="3" borderId="4" xfId="2" applyFont="1" applyFill="1" applyBorder="1"/>
    <xf numFmtId="0" fontId="4" fillId="3" borderId="0" xfId="2" applyFont="1" applyFill="1" applyBorder="1"/>
    <xf numFmtId="164" fontId="4" fillId="3" borderId="0" xfId="2" applyNumberFormat="1" applyFont="1" applyFill="1" applyBorder="1"/>
    <xf numFmtId="164" fontId="4" fillId="4" borderId="0" xfId="2" applyNumberFormat="1" applyFont="1" applyFill="1" applyBorder="1"/>
    <xf numFmtId="9" fontId="4" fillId="3" borderId="0" xfId="4" applyFont="1" applyFill="1" applyBorder="1" applyAlignment="1">
      <alignment horizontal="center"/>
    </xf>
    <xf numFmtId="9" fontId="4" fillId="3" borderId="4" xfId="4" applyFont="1" applyFill="1" applyBorder="1"/>
    <xf numFmtId="9" fontId="4" fillId="3" borderId="0" xfId="4" applyFont="1" applyFill="1" applyBorder="1"/>
    <xf numFmtId="165" fontId="4" fillId="3" borderId="5" xfId="2" applyNumberFormat="1" applyFont="1" applyFill="1" applyBorder="1"/>
    <xf numFmtId="0" fontId="4" fillId="3" borderId="4" xfId="2" applyFont="1" applyFill="1" applyBorder="1" applyAlignment="1">
      <alignment wrapText="1"/>
    </xf>
    <xf numFmtId="0" fontId="7" fillId="3" borderId="4" xfId="2" applyFont="1" applyFill="1" applyBorder="1"/>
    <xf numFmtId="9" fontId="7" fillId="3" borderId="0" xfId="4" applyFont="1" applyFill="1" applyBorder="1" applyAlignment="1">
      <alignment horizontal="center"/>
    </xf>
    <xf numFmtId="9" fontId="7" fillId="3" borderId="4" xfId="4" applyFont="1" applyFill="1" applyBorder="1"/>
    <xf numFmtId="9" fontId="7" fillId="3" borderId="0" xfId="4" applyFont="1" applyFill="1" applyBorder="1"/>
    <xf numFmtId="0" fontId="4" fillId="3" borderId="4" xfId="2" applyFont="1" applyFill="1" applyBorder="1" applyAlignment="1">
      <alignment horizontal="left"/>
    </xf>
    <xf numFmtId="164" fontId="7" fillId="3" borderId="0" xfId="2" applyNumberFormat="1" applyFont="1" applyFill="1" applyBorder="1"/>
    <xf numFmtId="165" fontId="7" fillId="3" borderId="4" xfId="4" applyNumberFormat="1" applyFont="1" applyFill="1" applyBorder="1"/>
    <xf numFmtId="165" fontId="7" fillId="3" borderId="0" xfId="4" applyNumberFormat="1" applyFont="1" applyFill="1" applyBorder="1"/>
    <xf numFmtId="165" fontId="7" fillId="3" borderId="5" xfId="2" applyNumberFormat="1" applyFont="1" applyFill="1" applyBorder="1"/>
    <xf numFmtId="0" fontId="4" fillId="3" borderId="6" xfId="2" applyFont="1" applyFill="1" applyBorder="1"/>
    <xf numFmtId="0" fontId="4" fillId="3" borderId="7" xfId="2" applyFont="1" applyFill="1" applyBorder="1"/>
    <xf numFmtId="164" fontId="4" fillId="3" borderId="7" xfId="2" applyNumberFormat="1" applyFont="1" applyFill="1" applyBorder="1"/>
    <xf numFmtId="0" fontId="4" fillId="3" borderId="7" xfId="2" applyFont="1" applyFill="1" applyBorder="1" applyAlignment="1">
      <alignment horizontal="center"/>
    </xf>
    <xf numFmtId="0" fontId="4" fillId="3" borderId="8" xfId="2" applyFont="1" applyFill="1" applyBorder="1"/>
    <xf numFmtId="0" fontId="5" fillId="3" borderId="9" xfId="2" applyFont="1" applyFill="1" applyBorder="1" applyAlignment="1">
      <alignment textRotation="90" wrapText="1"/>
    </xf>
    <xf numFmtId="9" fontId="4" fillId="3" borderId="5" xfId="2" applyNumberFormat="1" applyFont="1" applyFill="1" applyBorder="1"/>
    <xf numFmtId="9" fontId="4" fillId="3" borderId="7" xfId="4" applyFont="1" applyFill="1" applyBorder="1"/>
    <xf numFmtId="9" fontId="4" fillId="3" borderId="10" xfId="4" applyFont="1" applyFill="1" applyBorder="1"/>
    <xf numFmtId="0" fontId="9" fillId="0" borderId="0" xfId="2" applyFont="1"/>
    <xf numFmtId="9" fontId="4" fillId="3" borderId="11" xfId="4" applyFont="1" applyFill="1" applyBorder="1" applyAlignment="1">
      <alignment horizontal="center"/>
    </xf>
    <xf numFmtId="9" fontId="4" fillId="3" borderId="6" xfId="4" applyFont="1" applyFill="1" applyBorder="1"/>
    <xf numFmtId="9" fontId="4" fillId="3" borderId="11" xfId="4" applyFont="1" applyFill="1" applyBorder="1"/>
    <xf numFmtId="9" fontId="4" fillId="3" borderId="8" xfId="2" applyNumberFormat="1" applyFont="1" applyFill="1" applyBorder="1"/>
    <xf numFmtId="9" fontId="4" fillId="3" borderId="7" xfId="4" applyFont="1" applyFill="1" applyBorder="1" applyAlignment="1">
      <alignment horizontal="center"/>
    </xf>
    <xf numFmtId="9" fontId="7" fillId="0" borderId="6" xfId="2" applyNumberFormat="1" applyFont="1" applyBorder="1"/>
    <xf numFmtId="9" fontId="7" fillId="0" borderId="7" xfId="4" applyFont="1" applyBorder="1"/>
    <xf numFmtId="9" fontId="7" fillId="0" borderId="11" xfId="4" applyFont="1" applyBorder="1"/>
    <xf numFmtId="164" fontId="4" fillId="0" borderId="0" xfId="2" applyNumberFormat="1" applyFont="1" applyFill="1" applyBorder="1"/>
    <xf numFmtId="0" fontId="10" fillId="3" borderId="0" xfId="2" applyFont="1" applyFill="1"/>
    <xf numFmtId="0" fontId="4" fillId="3" borderId="0" xfId="2" applyFont="1" applyFill="1"/>
    <xf numFmtId="0" fontId="12" fillId="3" borderId="0" xfId="2" applyFont="1" applyFill="1"/>
    <xf numFmtId="0" fontId="7" fillId="3" borderId="0" xfId="2" applyFont="1" applyFill="1" applyAlignment="1">
      <alignment horizontal="right" wrapText="1"/>
    </xf>
    <xf numFmtId="166" fontId="4" fillId="3" borderId="0" xfId="4" applyNumberFormat="1" applyFont="1" applyFill="1"/>
    <xf numFmtId="166" fontId="11" fillId="3" borderId="0" xfId="4" applyNumberFormat="1" applyFont="1" applyFill="1"/>
    <xf numFmtId="0" fontId="13" fillId="0" borderId="0" xfId="2" applyFont="1"/>
    <xf numFmtId="10" fontId="4" fillId="3" borderId="0" xfId="2" applyNumberFormat="1" applyFont="1" applyFill="1"/>
    <xf numFmtId="0" fontId="14" fillId="3" borderId="7" xfId="2" applyFont="1" applyFill="1" applyBorder="1"/>
    <xf numFmtId="0" fontId="14" fillId="0" borderId="0" xfId="2" applyFont="1"/>
    <xf numFmtId="0" fontId="7" fillId="0" borderId="0" xfId="2" applyFont="1"/>
    <xf numFmtId="0" fontId="5" fillId="3" borderId="3" xfId="2" applyFont="1" applyFill="1" applyBorder="1" applyAlignment="1">
      <alignment horizontal="center" textRotation="90" wrapText="1"/>
    </xf>
    <xf numFmtId="0" fontId="5" fillId="3" borderId="1" xfId="2" applyFont="1" applyFill="1" applyBorder="1" applyAlignment="1">
      <alignment horizontal="center" textRotation="90" wrapText="1"/>
    </xf>
    <xf numFmtId="9" fontId="4" fillId="3" borderId="5" xfId="4" applyFont="1" applyFill="1" applyBorder="1" applyAlignment="1">
      <alignment horizontal="center"/>
    </xf>
    <xf numFmtId="166" fontId="4" fillId="3" borderId="4" xfId="4" applyNumberFormat="1" applyFont="1" applyFill="1" applyBorder="1"/>
    <xf numFmtId="166" fontId="4" fillId="3" borderId="0" xfId="4" applyNumberFormat="1" applyFont="1" applyFill="1" applyBorder="1"/>
    <xf numFmtId="166" fontId="4" fillId="3" borderId="10" xfId="4" applyNumberFormat="1" applyFont="1" applyFill="1" applyBorder="1"/>
    <xf numFmtId="0" fontId="7" fillId="3" borderId="0" xfId="2" applyFont="1" applyFill="1" applyBorder="1"/>
    <xf numFmtId="9" fontId="7" fillId="3" borderId="5" xfId="4" applyFont="1" applyFill="1" applyBorder="1" applyAlignment="1">
      <alignment horizontal="center"/>
    </xf>
    <xf numFmtId="165" fontId="7" fillId="3" borderId="10" xfId="4" applyNumberFormat="1" applyFont="1" applyFill="1" applyBorder="1"/>
    <xf numFmtId="0" fontId="7" fillId="0" borderId="0" xfId="2" applyFont="1" applyBorder="1"/>
    <xf numFmtId="165" fontId="7" fillId="0" borderId="0" xfId="2" applyNumberFormat="1" applyFont="1"/>
    <xf numFmtId="0" fontId="4" fillId="3" borderId="8" xfId="2" applyFont="1" applyFill="1" applyBorder="1" applyAlignment="1">
      <alignment horizontal="center"/>
    </xf>
    <xf numFmtId="165" fontId="4" fillId="0" borderId="0" xfId="4" applyNumberFormat="1" applyFont="1"/>
    <xf numFmtId="0" fontId="7" fillId="3" borderId="6" xfId="2" applyFont="1" applyFill="1" applyBorder="1"/>
    <xf numFmtId="0" fontId="7" fillId="3" borderId="7" xfId="2" applyFont="1" applyFill="1" applyBorder="1"/>
    <xf numFmtId="9" fontId="7" fillId="3" borderId="8" xfId="4" applyFont="1" applyFill="1" applyBorder="1" applyAlignment="1">
      <alignment horizontal="center"/>
    </xf>
    <xf numFmtId="165" fontId="7" fillId="3" borderId="6" xfId="4" applyNumberFormat="1" applyFont="1" applyFill="1" applyBorder="1"/>
    <xf numFmtId="165" fontId="7" fillId="3" borderId="7" xfId="4" applyNumberFormat="1" applyFont="1" applyFill="1" applyBorder="1"/>
    <xf numFmtId="165" fontId="7" fillId="3" borderId="11" xfId="4" applyNumberFormat="1" applyFont="1" applyFill="1" applyBorder="1"/>
    <xf numFmtId="10" fontId="7" fillId="3" borderId="7" xfId="4" applyNumberFormat="1" applyFont="1" applyFill="1" applyBorder="1"/>
    <xf numFmtId="10" fontId="7" fillId="3" borderId="11" xfId="4" applyNumberFormat="1" applyFont="1" applyFill="1" applyBorder="1"/>
    <xf numFmtId="0" fontId="7" fillId="0" borderId="0" xfId="2" applyFont="1" applyAlignment="1">
      <alignment horizontal="center"/>
    </xf>
    <xf numFmtId="165" fontId="4" fillId="3" borderId="6" xfId="3" applyNumberFormat="1" applyFont="1" applyFill="1" applyBorder="1" applyAlignment="1">
      <alignment horizontal="center"/>
    </xf>
    <xf numFmtId="0" fontId="7" fillId="0" borderId="0" xfId="2" applyFont="1" applyFill="1"/>
    <xf numFmtId="10" fontId="4" fillId="0" borderId="0" xfId="3" applyNumberFormat="1" applyFont="1"/>
    <xf numFmtId="0" fontId="2" fillId="0" borderId="0" xfId="0" applyFont="1"/>
    <xf numFmtId="10" fontId="0" fillId="0" borderId="0" xfId="3" applyNumberFormat="1" applyFont="1"/>
    <xf numFmtId="10" fontId="2" fillId="0" borderId="0" xfId="3" applyNumberFormat="1" applyFont="1"/>
    <xf numFmtId="0" fontId="4" fillId="0" borderId="0" xfId="2" applyFont="1" applyFill="1"/>
    <xf numFmtId="164" fontId="4" fillId="0" borderId="0" xfId="2" applyNumberFormat="1" applyFont="1" applyFill="1" applyAlignment="1">
      <alignment horizontal="center"/>
    </xf>
    <xf numFmtId="0" fontId="4" fillId="0" borderId="0" xfId="2" applyFont="1" applyFill="1" applyAlignment="1">
      <alignment horizontal="center"/>
    </xf>
    <xf numFmtId="0" fontId="16" fillId="0" borderId="0" xfId="2" applyFont="1" applyFill="1" applyAlignment="1">
      <alignment horizontal="left"/>
    </xf>
    <xf numFmtId="0" fontId="7" fillId="0" borderId="4" xfId="2" applyFont="1" applyFill="1" applyBorder="1"/>
    <xf numFmtId="0" fontId="8" fillId="0" borderId="4" xfId="2" applyFont="1" applyFill="1" applyBorder="1" applyAlignment="1">
      <alignment horizontal="left" indent="1"/>
    </xf>
    <xf numFmtId="0" fontId="4" fillId="0" borderId="0" xfId="2" applyFont="1" applyFill="1" applyBorder="1"/>
    <xf numFmtId="9" fontId="4" fillId="0" borderId="0" xfId="4" applyFont="1" applyFill="1" applyBorder="1"/>
    <xf numFmtId="9" fontId="7" fillId="0" borderId="0" xfId="4" applyFont="1" applyFill="1" applyBorder="1"/>
    <xf numFmtId="165" fontId="7" fillId="3" borderId="8" xfId="2" applyNumberFormat="1" applyFont="1" applyFill="1" applyBorder="1"/>
    <xf numFmtId="9" fontId="4" fillId="0" borderId="0" xfId="4" applyFont="1" applyFill="1" applyBorder="1" applyAlignment="1">
      <alignment horizontal="center"/>
    </xf>
    <xf numFmtId="9" fontId="4" fillId="0" borderId="4" xfId="4" applyFont="1" applyFill="1" applyBorder="1"/>
    <xf numFmtId="164" fontId="4" fillId="0" borderId="7" xfId="2" applyNumberFormat="1" applyFont="1" applyFill="1" applyBorder="1"/>
    <xf numFmtId="9" fontId="4" fillId="0" borderId="7" xfId="4" applyFont="1" applyFill="1" applyBorder="1"/>
    <xf numFmtId="9" fontId="7" fillId="0" borderId="6" xfId="4" applyFont="1" applyFill="1" applyBorder="1"/>
    <xf numFmtId="9" fontId="7" fillId="0" borderId="7" xfId="4" applyFont="1" applyFill="1" applyBorder="1"/>
    <xf numFmtId="165" fontId="7" fillId="3" borderId="3" xfId="2" applyNumberFormat="1" applyFont="1" applyFill="1" applyBorder="1"/>
    <xf numFmtId="9" fontId="4" fillId="5" borderId="0" xfId="4" applyFont="1" applyFill="1" applyBorder="1"/>
    <xf numFmtId="9" fontId="4" fillId="5" borderId="7" xfId="4" applyFont="1" applyFill="1" applyBorder="1"/>
    <xf numFmtId="166" fontId="11" fillId="5" borderId="0" xfId="4" applyNumberFormat="1" applyFont="1" applyFill="1"/>
    <xf numFmtId="167" fontId="11" fillId="5" borderId="0" xfId="4" applyNumberFormat="1" applyFont="1" applyFill="1"/>
    <xf numFmtId="167" fontId="15" fillId="5" borderId="0" xfId="4" applyNumberFormat="1" applyFont="1" applyFill="1"/>
    <xf numFmtId="166" fontId="9" fillId="5" borderId="0" xfId="4" applyNumberFormat="1" applyFont="1" applyFill="1"/>
    <xf numFmtId="165" fontId="4" fillId="3" borderId="7" xfId="3" applyNumberFormat="1" applyFont="1" applyFill="1" applyBorder="1" applyAlignment="1">
      <alignment horizontal="center"/>
    </xf>
    <xf numFmtId="165" fontId="4" fillId="3" borderId="11" xfId="3" applyNumberFormat="1" applyFont="1" applyFill="1" applyBorder="1" applyAlignment="1">
      <alignment horizontal="center"/>
    </xf>
    <xf numFmtId="166" fontId="4" fillId="3" borderId="5" xfId="4" applyNumberFormat="1" applyFont="1" applyFill="1" applyBorder="1"/>
    <xf numFmtId="165" fontId="7" fillId="3" borderId="8" xfId="4" applyNumberFormat="1" applyFont="1" applyFill="1" applyBorder="1"/>
    <xf numFmtId="0" fontId="4" fillId="3" borderId="3" xfId="2" applyFont="1" applyFill="1" applyBorder="1" applyAlignment="1">
      <alignment horizontal="center"/>
    </xf>
    <xf numFmtId="0" fontId="4" fillId="0" borderId="3" xfId="2" applyFont="1" applyBorder="1" applyAlignment="1">
      <alignment horizontal="center"/>
    </xf>
    <xf numFmtId="165" fontId="4" fillId="0" borderId="3" xfId="4" applyNumberFormat="1" applyFont="1" applyBorder="1" applyAlignment="1">
      <alignment horizontal="center"/>
    </xf>
    <xf numFmtId="0" fontId="5" fillId="3" borderId="1" xfId="2" applyFont="1" applyFill="1" applyBorder="1" applyAlignment="1">
      <alignment horizontal="left"/>
    </xf>
    <xf numFmtId="0" fontId="5" fillId="3" borderId="9" xfId="2" applyFont="1" applyFill="1" applyBorder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9" xfId="2" applyFont="1" applyBorder="1" applyAlignment="1">
      <alignment horizontal="left"/>
    </xf>
  </cellXfs>
  <cellStyles count="9">
    <cellStyle name="Comma 2" xfId="1"/>
    <cellStyle name="Header Total_Cash Flow Forecast, 12 Months" xfId="7"/>
    <cellStyle name="Normal" xfId="0" builtinId="0"/>
    <cellStyle name="Normal 2" xfId="2"/>
    <cellStyle name="Normal 3" xfId="5"/>
    <cellStyle name="Normal 6 2" xfId="8"/>
    <cellStyle name="Percent" xfId="3" builtinId="5"/>
    <cellStyle name="Percent 2" xfId="4"/>
    <cellStyle name="Percent 3" xfId="6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U49"/>
  <sheetViews>
    <sheetView tabSelected="1" zoomScale="80" workbookViewId="0">
      <selection activeCell="M9" sqref="M9"/>
    </sheetView>
  </sheetViews>
  <sheetFormatPr defaultRowHeight="13.5" x14ac:dyDescent="0.25"/>
  <cols>
    <col min="1" max="1" width="2.140625" style="1" customWidth="1"/>
    <col min="2" max="2" width="32.42578125" style="1" bestFit="1" customWidth="1"/>
    <col min="3" max="3" width="2.5703125" style="1" customWidth="1"/>
    <col min="4" max="4" width="11.140625" style="2" customWidth="1"/>
    <col min="5" max="5" width="6.42578125" style="2" customWidth="1"/>
    <col min="6" max="6" width="8.28515625" style="1" bestFit="1" customWidth="1"/>
    <col min="7" max="15" width="7.5703125" style="1" customWidth="1"/>
    <col min="16" max="16" width="9.140625" style="1" customWidth="1"/>
    <col min="17" max="17" width="1.85546875" style="1" customWidth="1"/>
    <col min="18" max="18" width="55" style="1" bestFit="1" customWidth="1"/>
    <col min="19" max="19" width="11.28515625" style="1" bestFit="1" customWidth="1"/>
    <col min="20" max="20" width="11.42578125" style="1" customWidth="1"/>
    <col min="21" max="21" width="13.5703125" style="1" bestFit="1" customWidth="1"/>
    <col min="22" max="22" width="13.28515625" style="1" customWidth="1"/>
    <col min="23" max="16384" width="9.140625" style="1"/>
  </cols>
  <sheetData>
    <row r="1" spans="2:21" ht="18" customHeight="1" x14ac:dyDescent="0.25">
      <c r="H1" s="3" t="s">
        <v>0</v>
      </c>
      <c r="I1" s="3"/>
      <c r="J1" s="3"/>
      <c r="Q1" s="4"/>
    </row>
    <row r="2" spans="2:21" ht="75" customHeight="1" x14ac:dyDescent="0.25">
      <c r="B2" s="5" t="s">
        <v>1</v>
      </c>
      <c r="C2" s="6"/>
      <c r="D2" s="7" t="s">
        <v>2</v>
      </c>
      <c r="E2" s="7" t="s">
        <v>3</v>
      </c>
      <c r="F2" s="8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12</v>
      </c>
      <c r="O2" s="9" t="s">
        <v>13</v>
      </c>
      <c r="P2" s="10" t="s">
        <v>14</v>
      </c>
      <c r="Q2" s="11"/>
      <c r="R2"/>
      <c r="S2"/>
      <c r="T2"/>
      <c r="U2"/>
    </row>
    <row r="3" spans="2:21" x14ac:dyDescent="0.25">
      <c r="B3" s="12" t="s">
        <v>15</v>
      </c>
      <c r="C3" s="13"/>
      <c r="D3" s="15">
        <v>236746252.78932208</v>
      </c>
      <c r="E3" s="16">
        <v>0.41088814408492647</v>
      </c>
      <c r="F3" s="17"/>
      <c r="G3" s="18"/>
      <c r="H3" s="18"/>
      <c r="I3" s="18"/>
      <c r="J3" s="18">
        <v>0.73807513829756521</v>
      </c>
      <c r="K3" s="18"/>
      <c r="L3" s="18">
        <v>0.26192486170243479</v>
      </c>
      <c r="M3" s="18"/>
      <c r="N3" s="18"/>
      <c r="O3" s="18"/>
      <c r="P3" s="19">
        <f>SUM(F3:O3)</f>
        <v>1</v>
      </c>
      <c r="Q3" s="4"/>
      <c r="R3"/>
      <c r="S3"/>
      <c r="T3"/>
      <c r="U3"/>
    </row>
    <row r="4" spans="2:21" x14ac:dyDescent="0.25">
      <c r="B4" s="12" t="s">
        <v>16</v>
      </c>
      <c r="C4" s="13"/>
      <c r="D4" s="15">
        <v>35536286.412463725</v>
      </c>
      <c r="E4" s="16">
        <v>6.1675479969185702E-2</v>
      </c>
      <c r="F4" s="17"/>
      <c r="G4" s="18"/>
      <c r="H4" s="18"/>
      <c r="I4" s="18">
        <v>0.42199999999999999</v>
      </c>
      <c r="J4" s="18"/>
      <c r="K4" s="18"/>
      <c r="L4" s="18"/>
      <c r="M4" s="18"/>
      <c r="N4" s="18">
        <f>1-I4</f>
        <v>0.57800000000000007</v>
      </c>
      <c r="O4" s="18"/>
      <c r="P4" s="19">
        <f t="shared" ref="P4:P22" si="0">SUM(F4:O4)</f>
        <v>1</v>
      </c>
      <c r="Q4" s="4"/>
      <c r="R4"/>
      <c r="S4"/>
      <c r="T4"/>
      <c r="U4"/>
    </row>
    <row r="5" spans="2:21" x14ac:dyDescent="0.25">
      <c r="B5" s="12" t="s">
        <v>17</v>
      </c>
      <c r="C5" s="13"/>
      <c r="D5" s="15">
        <v>89027927.571725056</v>
      </c>
      <c r="E5" s="16">
        <v>0.15451361743083625</v>
      </c>
      <c r="F5" s="17">
        <f>0.58*0.9</f>
        <v>0.52200000000000002</v>
      </c>
      <c r="G5" s="18">
        <f>0.58*0.1</f>
        <v>5.7999999999999996E-2</v>
      </c>
      <c r="H5" s="18">
        <v>0.05</v>
      </c>
      <c r="I5" s="18"/>
      <c r="J5" s="18"/>
      <c r="K5" s="18"/>
      <c r="L5" s="95">
        <v>0</v>
      </c>
      <c r="M5" s="18">
        <v>0</v>
      </c>
      <c r="N5" s="18">
        <f t="shared" ref="N5:N12" si="1">1-SUM(F5:M5)</f>
        <v>0.36999999999999988</v>
      </c>
      <c r="O5" s="18"/>
      <c r="P5" s="19">
        <f t="shared" si="0"/>
        <v>1</v>
      </c>
      <c r="Q5" s="4"/>
      <c r="R5"/>
      <c r="S5"/>
      <c r="T5"/>
      <c r="U5"/>
    </row>
    <row r="6" spans="2:21" x14ac:dyDescent="0.25">
      <c r="B6" s="12" t="s">
        <v>18</v>
      </c>
      <c r="C6" s="13"/>
      <c r="D6" s="15">
        <v>22122910.525294729</v>
      </c>
      <c r="E6" s="16">
        <v>3.8395714991883594E-2</v>
      </c>
      <c r="F6" s="17"/>
      <c r="G6" s="18">
        <v>0.1</v>
      </c>
      <c r="H6" s="18">
        <v>0.09</v>
      </c>
      <c r="I6" s="18">
        <v>0.04</v>
      </c>
      <c r="J6" s="18"/>
      <c r="K6" s="18"/>
      <c r="L6" s="95">
        <v>0</v>
      </c>
      <c r="M6" s="18">
        <v>0</v>
      </c>
      <c r="N6" s="18">
        <f t="shared" si="1"/>
        <v>0.77</v>
      </c>
      <c r="O6" s="18"/>
      <c r="P6" s="19">
        <f t="shared" si="0"/>
        <v>1</v>
      </c>
      <c r="Q6" s="4"/>
      <c r="R6"/>
      <c r="S6"/>
      <c r="T6"/>
      <c r="U6"/>
    </row>
    <row r="7" spans="2:21" ht="27.75" customHeight="1" x14ac:dyDescent="0.25">
      <c r="B7" s="20" t="s">
        <v>19</v>
      </c>
      <c r="C7" s="13"/>
      <c r="D7" s="15">
        <v>56864869.234063089</v>
      </c>
      <c r="E7" s="16">
        <v>9.8692588828464226E-2</v>
      </c>
      <c r="F7" s="17">
        <v>5.2999999999999999E-2</v>
      </c>
      <c r="G7" s="18">
        <v>0.1</v>
      </c>
      <c r="H7" s="18">
        <v>0.23200000000000001</v>
      </c>
      <c r="I7" s="18">
        <v>1.6E-2</v>
      </c>
      <c r="J7" s="18"/>
      <c r="K7" s="18"/>
      <c r="L7" s="95">
        <v>0</v>
      </c>
      <c r="M7" s="18">
        <v>0</v>
      </c>
      <c r="N7" s="18">
        <f t="shared" si="1"/>
        <v>0.59899999999999998</v>
      </c>
      <c r="O7" s="18"/>
      <c r="P7" s="19">
        <f t="shared" si="0"/>
        <v>1</v>
      </c>
      <c r="Q7" s="4"/>
      <c r="R7"/>
      <c r="S7"/>
      <c r="T7"/>
      <c r="U7"/>
    </row>
    <row r="8" spans="2:21" x14ac:dyDescent="0.25">
      <c r="B8" s="12" t="s">
        <v>20</v>
      </c>
      <c r="C8" s="13"/>
      <c r="D8" s="15">
        <v>28972562.853457034</v>
      </c>
      <c r="E8" s="16">
        <v>5.0283721241554398E-2</v>
      </c>
      <c r="F8" s="17"/>
      <c r="G8" s="18">
        <v>0.1</v>
      </c>
      <c r="H8" s="18">
        <v>0.09</v>
      </c>
      <c r="I8" s="18">
        <v>0.04</v>
      </c>
      <c r="J8" s="18"/>
      <c r="K8" s="18"/>
      <c r="L8" s="95">
        <v>0</v>
      </c>
      <c r="M8" s="18">
        <v>0</v>
      </c>
      <c r="N8" s="18">
        <f t="shared" si="1"/>
        <v>0.77</v>
      </c>
      <c r="O8" s="18"/>
      <c r="P8" s="19">
        <f t="shared" si="0"/>
        <v>1</v>
      </c>
      <c r="Q8" s="4"/>
      <c r="R8"/>
      <c r="S8"/>
      <c r="T8"/>
      <c r="U8"/>
    </row>
    <row r="9" spans="2:21" x14ac:dyDescent="0.25">
      <c r="B9" s="12" t="s">
        <v>21</v>
      </c>
      <c r="C9" s="13"/>
      <c r="D9" s="15">
        <v>12792453.274238408</v>
      </c>
      <c r="E9" s="16">
        <v>2.220211438287243E-2</v>
      </c>
      <c r="F9" s="17"/>
      <c r="G9" s="18"/>
      <c r="H9" s="18"/>
      <c r="I9" s="18"/>
      <c r="J9" s="18"/>
      <c r="K9" s="18"/>
      <c r="L9" s="95">
        <v>0</v>
      </c>
      <c r="M9" s="18">
        <v>0</v>
      </c>
      <c r="N9" s="18">
        <f t="shared" si="1"/>
        <v>1</v>
      </c>
      <c r="O9" s="18"/>
      <c r="P9" s="19">
        <f t="shared" si="0"/>
        <v>1</v>
      </c>
      <c r="Q9" s="4"/>
      <c r="R9"/>
      <c r="S9"/>
      <c r="T9"/>
      <c r="U9"/>
    </row>
    <row r="10" spans="2:21" x14ac:dyDescent="0.25">
      <c r="B10" s="12" t="s">
        <v>22</v>
      </c>
      <c r="C10" s="13"/>
      <c r="D10" s="15">
        <v>5759944.6620039167</v>
      </c>
      <c r="E10" s="16">
        <v>9.9967494493303031E-3</v>
      </c>
      <c r="F10" s="17"/>
      <c r="G10" s="18"/>
      <c r="H10" s="18"/>
      <c r="I10" s="18"/>
      <c r="J10" s="18"/>
      <c r="K10" s="18"/>
      <c r="L10" s="95">
        <v>0</v>
      </c>
      <c r="M10" s="18">
        <v>0</v>
      </c>
      <c r="N10" s="18">
        <f t="shared" si="1"/>
        <v>1</v>
      </c>
      <c r="O10" s="18"/>
      <c r="P10" s="19">
        <f t="shared" si="0"/>
        <v>1</v>
      </c>
      <c r="Q10" s="4"/>
      <c r="R10"/>
      <c r="S10"/>
      <c r="T10"/>
      <c r="U10"/>
    </row>
    <row r="11" spans="2:21" x14ac:dyDescent="0.25">
      <c r="B11" s="12" t="s">
        <v>23</v>
      </c>
      <c r="C11" s="13"/>
      <c r="D11" s="15">
        <v>21954307.209126566</v>
      </c>
      <c r="E11" s="16">
        <v>3.8103093238209838E-2</v>
      </c>
      <c r="F11" s="17"/>
      <c r="G11" s="18"/>
      <c r="H11" s="18">
        <v>0.76400000000000001</v>
      </c>
      <c r="I11" s="18"/>
      <c r="J11" s="18"/>
      <c r="K11" s="18"/>
      <c r="L11" s="95">
        <v>0</v>
      </c>
      <c r="M11" s="18">
        <v>0</v>
      </c>
      <c r="N11" s="18">
        <f t="shared" si="1"/>
        <v>0.23599999999999999</v>
      </c>
      <c r="O11" s="18"/>
      <c r="P11" s="19">
        <f t="shared" si="0"/>
        <v>1</v>
      </c>
      <c r="Q11" s="4"/>
      <c r="R11"/>
      <c r="S11"/>
      <c r="T11"/>
      <c r="U11"/>
    </row>
    <row r="12" spans="2:21" x14ac:dyDescent="0.25">
      <c r="B12" s="12" t="s">
        <v>24</v>
      </c>
      <c r="C12" s="13"/>
      <c r="D12" s="15">
        <v>0</v>
      </c>
      <c r="E12" s="16">
        <v>0</v>
      </c>
      <c r="F12" s="17"/>
      <c r="G12" s="18">
        <v>0.55000000000000004</v>
      </c>
      <c r="H12" s="18"/>
      <c r="I12" s="18">
        <v>0.05</v>
      </c>
      <c r="J12" s="18"/>
      <c r="K12" s="18"/>
      <c r="L12" s="95">
        <v>0</v>
      </c>
      <c r="M12" s="18">
        <v>0</v>
      </c>
      <c r="N12" s="18">
        <f t="shared" si="1"/>
        <v>0.39999999999999991</v>
      </c>
      <c r="O12" s="18"/>
      <c r="P12" s="19">
        <f t="shared" si="0"/>
        <v>1</v>
      </c>
      <c r="Q12" s="4"/>
      <c r="R12"/>
      <c r="S12"/>
      <c r="T12"/>
      <c r="U12"/>
    </row>
    <row r="13" spans="2:21" x14ac:dyDescent="0.25">
      <c r="B13" s="12" t="s">
        <v>13</v>
      </c>
      <c r="C13" s="13"/>
      <c r="D13" s="15">
        <v>18609547.014860354</v>
      </c>
      <c r="E13" s="16">
        <v>3.2298049684451144E-2</v>
      </c>
      <c r="F13" s="17"/>
      <c r="G13" s="18"/>
      <c r="H13" s="18"/>
      <c r="I13" s="18"/>
      <c r="J13" s="18"/>
      <c r="K13" s="18"/>
      <c r="L13" s="95"/>
      <c r="M13" s="18"/>
      <c r="N13" s="18"/>
      <c r="O13" s="18">
        <v>1</v>
      </c>
      <c r="P13" s="19">
        <f t="shared" si="0"/>
        <v>1</v>
      </c>
      <c r="Q13" s="4"/>
      <c r="R13"/>
      <c r="S13"/>
      <c r="T13"/>
      <c r="U13"/>
    </row>
    <row r="14" spans="2:21" x14ac:dyDescent="0.25">
      <c r="B14" s="92" t="s">
        <v>25</v>
      </c>
      <c r="C14" s="94"/>
      <c r="D14" s="15">
        <v>31808743.631570868</v>
      </c>
      <c r="E14" s="16">
        <v>5.5206092947456625E-2</v>
      </c>
      <c r="F14" s="23"/>
      <c r="G14" s="24">
        <f>AVERAGE(G15:G18)</f>
        <v>0.03</v>
      </c>
      <c r="H14" s="24">
        <f>AVERAGE(H15:H18)</f>
        <v>0.02</v>
      </c>
      <c r="I14" s="24"/>
      <c r="J14" s="24"/>
      <c r="K14" s="24"/>
      <c r="L14" s="96">
        <v>0</v>
      </c>
      <c r="M14" s="24">
        <v>0</v>
      </c>
      <c r="N14" s="24">
        <f t="shared" ref="N14:N19" si="2">1-SUM(F14:M14)</f>
        <v>0.95</v>
      </c>
      <c r="O14" s="24"/>
      <c r="P14" s="19">
        <f t="shared" si="0"/>
        <v>1</v>
      </c>
      <c r="Q14" s="4"/>
      <c r="R14"/>
      <c r="S14"/>
      <c r="T14"/>
      <c r="U14"/>
    </row>
    <row r="15" spans="2:21" x14ac:dyDescent="0.25">
      <c r="B15" s="93" t="s">
        <v>26</v>
      </c>
      <c r="C15" s="94"/>
      <c r="D15" s="15"/>
      <c r="E15" s="16"/>
      <c r="F15" s="17"/>
      <c r="G15" s="18">
        <v>0.03</v>
      </c>
      <c r="H15" s="18">
        <v>0.02</v>
      </c>
      <c r="I15" s="18"/>
      <c r="J15" s="18"/>
      <c r="K15" s="18"/>
      <c r="L15" s="95">
        <v>0</v>
      </c>
      <c r="M15" s="18">
        <v>0</v>
      </c>
      <c r="N15" s="18">
        <f t="shared" si="2"/>
        <v>0.95</v>
      </c>
      <c r="O15" s="18"/>
      <c r="P15" s="19">
        <f>SUM(F15:O15)</f>
        <v>1</v>
      </c>
      <c r="Q15" s="4"/>
      <c r="R15"/>
      <c r="S15"/>
      <c r="T15"/>
      <c r="U15"/>
    </row>
    <row r="16" spans="2:21" x14ac:dyDescent="0.25">
      <c r="B16" s="93" t="s">
        <v>27</v>
      </c>
      <c r="C16" s="94"/>
      <c r="D16" s="15"/>
      <c r="E16" s="16"/>
      <c r="F16" s="17"/>
      <c r="G16" s="18">
        <v>0.03</v>
      </c>
      <c r="H16" s="18">
        <v>0.02</v>
      </c>
      <c r="I16" s="18"/>
      <c r="J16" s="18"/>
      <c r="K16" s="18"/>
      <c r="L16" s="95">
        <v>0</v>
      </c>
      <c r="M16" s="18">
        <v>0</v>
      </c>
      <c r="N16" s="18">
        <f t="shared" si="2"/>
        <v>0.95</v>
      </c>
      <c r="O16" s="18"/>
      <c r="P16" s="19">
        <f>SUM(F16:O16)</f>
        <v>1</v>
      </c>
      <c r="Q16" s="4"/>
      <c r="R16"/>
      <c r="S16"/>
      <c r="T16"/>
      <c r="U16"/>
    </row>
    <row r="17" spans="2:21" x14ac:dyDescent="0.25">
      <c r="B17" s="93" t="s">
        <v>28</v>
      </c>
      <c r="C17" s="94"/>
      <c r="D17" s="15"/>
      <c r="E17" s="16"/>
      <c r="F17" s="17"/>
      <c r="G17" s="18">
        <v>0.03</v>
      </c>
      <c r="H17" s="18">
        <v>0.02</v>
      </c>
      <c r="I17" s="18"/>
      <c r="J17" s="18"/>
      <c r="K17" s="18"/>
      <c r="L17" s="95">
        <v>0</v>
      </c>
      <c r="M17" s="18">
        <v>0</v>
      </c>
      <c r="N17" s="18">
        <f t="shared" si="2"/>
        <v>0.95</v>
      </c>
      <c r="O17" s="18"/>
      <c r="P17" s="19">
        <f t="shared" si="0"/>
        <v>1</v>
      </c>
      <c r="Q17" s="4"/>
      <c r="R17"/>
      <c r="S17"/>
      <c r="T17"/>
      <c r="U17"/>
    </row>
    <row r="18" spans="2:21" x14ac:dyDescent="0.25">
      <c r="B18" s="93" t="s">
        <v>29</v>
      </c>
      <c r="C18" s="94"/>
      <c r="D18" s="15"/>
      <c r="E18" s="16"/>
      <c r="F18" s="17"/>
      <c r="G18" s="18">
        <v>0.03</v>
      </c>
      <c r="H18" s="18">
        <v>0.02</v>
      </c>
      <c r="I18" s="18"/>
      <c r="J18" s="18"/>
      <c r="K18" s="18"/>
      <c r="L18" s="95">
        <v>0</v>
      </c>
      <c r="M18" s="18">
        <v>0</v>
      </c>
      <c r="N18" s="18">
        <f t="shared" si="2"/>
        <v>0.95</v>
      </c>
      <c r="O18" s="18"/>
      <c r="P18" s="19">
        <f t="shared" si="0"/>
        <v>1</v>
      </c>
      <c r="Q18" s="4"/>
      <c r="R18"/>
      <c r="S18"/>
      <c r="T18"/>
      <c r="U18"/>
    </row>
    <row r="19" spans="2:21" x14ac:dyDescent="0.25">
      <c r="B19" s="25" t="s">
        <v>30</v>
      </c>
      <c r="C19" s="13"/>
      <c r="D19" s="15">
        <v>15985951.821874095</v>
      </c>
      <c r="E19" s="16">
        <v>2.77446337508289E-2</v>
      </c>
      <c r="F19" s="17"/>
      <c r="G19" s="18">
        <v>0.03</v>
      </c>
      <c r="H19" s="18"/>
      <c r="I19" s="18"/>
      <c r="J19" s="18"/>
      <c r="K19" s="18"/>
      <c r="L19" s="95">
        <v>0</v>
      </c>
      <c r="M19" s="18">
        <v>0</v>
      </c>
      <c r="N19" s="18">
        <f t="shared" si="2"/>
        <v>0.97</v>
      </c>
      <c r="O19" s="18"/>
      <c r="P19" s="19">
        <f>SUM(F19:O19)</f>
        <v>1</v>
      </c>
      <c r="Q19" s="4"/>
      <c r="R19"/>
      <c r="S19"/>
      <c r="T19"/>
      <c r="U19"/>
    </row>
    <row r="20" spans="2:21" x14ac:dyDescent="0.25">
      <c r="B20" s="12" t="s">
        <v>31</v>
      </c>
      <c r="C20" s="13"/>
      <c r="D20" s="15"/>
      <c r="E20" s="16"/>
      <c r="F20" s="17"/>
      <c r="G20" s="18"/>
      <c r="H20" s="18"/>
      <c r="I20" s="18"/>
      <c r="J20" s="18">
        <v>0.8016881769796349</v>
      </c>
      <c r="K20" s="18"/>
      <c r="L20" s="18"/>
      <c r="M20" s="18"/>
      <c r="N20" s="18">
        <f>1-J20</f>
        <v>0.1983118230203651</v>
      </c>
      <c r="O20" s="18"/>
      <c r="P20" s="19">
        <f t="shared" si="0"/>
        <v>1</v>
      </c>
      <c r="Q20" s="4"/>
      <c r="R20"/>
      <c r="S20"/>
      <c r="T20"/>
      <c r="U20"/>
    </row>
    <row r="21" spans="2:21" x14ac:dyDescent="0.25">
      <c r="B21" s="12" t="s">
        <v>57</v>
      </c>
      <c r="C21" s="13"/>
      <c r="D21" s="15"/>
      <c r="E21" s="16"/>
      <c r="F21" s="17"/>
      <c r="G21" s="18"/>
      <c r="H21" s="18"/>
      <c r="I21" s="18"/>
      <c r="J21" s="18"/>
      <c r="K21" s="18"/>
      <c r="L21" s="18">
        <v>0.64775099200734554</v>
      </c>
      <c r="M21" s="18"/>
      <c r="N21" s="18">
        <f>1-L21</f>
        <v>0.35224900799265446</v>
      </c>
      <c r="O21" s="18"/>
      <c r="P21" s="19">
        <f t="shared" si="0"/>
        <v>1</v>
      </c>
      <c r="Q21" s="4"/>
      <c r="R21"/>
      <c r="S21"/>
      <c r="T21"/>
      <c r="U21"/>
    </row>
    <row r="22" spans="2:21" x14ac:dyDescent="0.25">
      <c r="B22" s="12" t="s">
        <v>32</v>
      </c>
      <c r="C22" s="13"/>
      <c r="D22" s="26">
        <v>576181757</v>
      </c>
      <c r="E22" s="22">
        <v>0.99999999999999978</v>
      </c>
      <c r="F22" s="27">
        <f t="shared" ref="F22:O22" si="3">($E$3*F3)+($E$4*F4)+($E$5*F5)+($E$6*F6)+($E$7*F7)+($E$8*F8)+($E$9*F9)+($E$10*F10)+($E$11*F11)+($E$12*F12)+($E$13*F13)+($E$14*F14)+($E$19*F19)</f>
        <v>8.5886815506805131E-2</v>
      </c>
      <c r="G22" s="28">
        <f t="shared" si="3"/>
        <v>3.0187514118127288E-2</v>
      </c>
      <c r="H22" s="28">
        <f t="shared" si="3"/>
        <v>6.881839583369638E-2</v>
      </c>
      <c r="I22" s="28">
        <f t="shared" si="3"/>
        <v>3.1153311417589313E-2</v>
      </c>
      <c r="J22" s="28">
        <f t="shared" si="3"/>
        <v>0.30326632377031199</v>
      </c>
      <c r="K22" s="28">
        <f t="shared" si="3"/>
        <v>0</v>
      </c>
      <c r="L22" s="28">
        <f t="shared" si="3"/>
        <v>0.10762182031461447</v>
      </c>
      <c r="M22" s="28">
        <f t="shared" si="3"/>
        <v>0</v>
      </c>
      <c r="N22" s="28">
        <f t="shared" si="3"/>
        <v>0.34076776935440412</v>
      </c>
      <c r="O22" s="28">
        <f t="shared" si="3"/>
        <v>3.2298049684451144E-2</v>
      </c>
      <c r="P22" s="29">
        <f t="shared" si="0"/>
        <v>0.99999999999999978</v>
      </c>
      <c r="Q22" s="4"/>
      <c r="R22"/>
      <c r="S22"/>
      <c r="T22"/>
      <c r="U22"/>
    </row>
    <row r="23" spans="2:21" x14ac:dyDescent="0.25">
      <c r="B23" s="30"/>
      <c r="C23" s="31"/>
      <c r="D23" s="33"/>
      <c r="E23" s="33"/>
      <c r="F23" s="30"/>
      <c r="G23" s="31"/>
      <c r="H23" s="31"/>
      <c r="I23" s="31"/>
      <c r="J23" s="31"/>
      <c r="K23" s="31"/>
      <c r="L23" s="31"/>
      <c r="M23" s="31"/>
      <c r="N23" s="31"/>
      <c r="O23" s="31"/>
      <c r="P23" s="34"/>
      <c r="Q23" s="4"/>
      <c r="R23"/>
      <c r="S23"/>
      <c r="T23"/>
      <c r="U23"/>
    </row>
    <row r="24" spans="2:21" x14ac:dyDescent="0.25">
      <c r="D24" s="89"/>
      <c r="E24" s="90"/>
      <c r="F24" s="88"/>
      <c r="G24" s="88"/>
      <c r="H24" s="88"/>
    </row>
    <row r="25" spans="2:21" x14ac:dyDescent="0.25">
      <c r="D25" s="90"/>
      <c r="E25" s="91"/>
      <c r="F25" s="88"/>
      <c r="G25" s="88"/>
      <c r="H25" s="88"/>
    </row>
    <row r="26" spans="2:21" ht="72" customHeight="1" x14ac:dyDescent="0.25">
      <c r="B26" s="5" t="s">
        <v>61</v>
      </c>
      <c r="C26" s="6"/>
      <c r="D26" s="7" t="s">
        <v>2</v>
      </c>
      <c r="E26" s="7" t="s">
        <v>3</v>
      </c>
      <c r="F26" s="8" t="s">
        <v>4</v>
      </c>
      <c r="G26" s="9" t="s">
        <v>5</v>
      </c>
      <c r="H26" s="9" t="s">
        <v>6</v>
      </c>
      <c r="I26" s="9" t="s">
        <v>7</v>
      </c>
      <c r="J26" s="9" t="s">
        <v>8</v>
      </c>
      <c r="K26" s="9" t="s">
        <v>9</v>
      </c>
      <c r="L26" s="9" t="s">
        <v>10</v>
      </c>
      <c r="M26" s="9" t="s">
        <v>11</v>
      </c>
      <c r="N26" s="9" t="s">
        <v>12</v>
      </c>
      <c r="O26" s="35" t="s">
        <v>13</v>
      </c>
      <c r="P26" s="10" t="s">
        <v>14</v>
      </c>
    </row>
    <row r="27" spans="2:21" x14ac:dyDescent="0.25">
      <c r="B27" s="12" t="s">
        <v>15</v>
      </c>
      <c r="C27" s="13"/>
      <c r="D27" s="48">
        <v>214346613.66869223</v>
      </c>
      <c r="E27" s="98">
        <v>0.83077762436097324</v>
      </c>
      <c r="F27" s="99"/>
      <c r="G27" s="95"/>
      <c r="H27" s="95"/>
      <c r="I27" s="95"/>
      <c r="J27" s="95" t="e">
        <f>(D27-#REF!)/D27</f>
        <v>#REF!</v>
      </c>
      <c r="K27" s="95"/>
      <c r="L27" s="95" t="e">
        <f>1-J27</f>
        <v>#REF!</v>
      </c>
      <c r="M27" s="95"/>
      <c r="N27" s="95"/>
      <c r="O27" s="95"/>
      <c r="P27" s="36" t="e">
        <f>SUM(F27:O27)</f>
        <v>#REF!</v>
      </c>
    </row>
    <row r="28" spans="2:21" x14ac:dyDescent="0.25">
      <c r="B28" s="12" t="s">
        <v>33</v>
      </c>
      <c r="C28" s="13"/>
      <c r="D28" s="48">
        <v>13501235.445227606</v>
      </c>
      <c r="E28" s="98">
        <v>5.2328908384161973E-2</v>
      </c>
      <c r="F28" s="99"/>
      <c r="G28" s="95"/>
      <c r="H28" s="95"/>
      <c r="I28" s="95">
        <v>0</v>
      </c>
      <c r="J28" s="95"/>
      <c r="K28" s="95"/>
      <c r="L28" s="95"/>
      <c r="M28" s="95"/>
      <c r="N28" s="95">
        <v>1</v>
      </c>
      <c r="O28" s="95"/>
      <c r="P28" s="36">
        <f>SUM(F28:O28)</f>
        <v>1</v>
      </c>
    </row>
    <row r="29" spans="2:21" x14ac:dyDescent="0.25">
      <c r="B29" s="12" t="s">
        <v>34</v>
      </c>
      <c r="C29" s="13"/>
      <c r="D29" s="48">
        <v>30159356.886080172</v>
      </c>
      <c r="E29" s="98">
        <v>0.11689346725486485</v>
      </c>
      <c r="F29" s="99"/>
      <c r="G29" s="95"/>
      <c r="H29" s="95"/>
      <c r="I29" s="95"/>
      <c r="J29" s="95"/>
      <c r="K29" s="95"/>
      <c r="L29" s="95"/>
      <c r="M29" s="95"/>
      <c r="N29" s="95">
        <v>1</v>
      </c>
      <c r="O29" s="95"/>
      <c r="P29" s="36">
        <f>SUM(F29:O29)</f>
        <v>1</v>
      </c>
    </row>
    <row r="30" spans="2:21" x14ac:dyDescent="0.25">
      <c r="B30" s="12" t="s">
        <v>35</v>
      </c>
      <c r="C30" s="13"/>
      <c r="D30" s="48"/>
      <c r="E30" s="98">
        <v>0</v>
      </c>
      <c r="F30" s="99"/>
      <c r="G30" s="95"/>
      <c r="H30" s="95"/>
      <c r="I30" s="95"/>
      <c r="J30" s="95">
        <f>$J$20</f>
        <v>0.8016881769796349</v>
      </c>
      <c r="K30" s="95"/>
      <c r="L30" s="95"/>
      <c r="M30" s="95"/>
      <c r="N30" s="95">
        <f>$N$20</f>
        <v>0.1983118230203651</v>
      </c>
      <c r="O30" s="95"/>
      <c r="P30" s="36">
        <f>SUM(F30:O30)</f>
        <v>1</v>
      </c>
    </row>
    <row r="31" spans="2:21" x14ac:dyDescent="0.25">
      <c r="B31" s="30" t="s">
        <v>36</v>
      </c>
      <c r="C31" s="31"/>
      <c r="D31" s="100">
        <v>258007206</v>
      </c>
      <c r="E31" s="101">
        <v>1</v>
      </c>
      <c r="F31" s="102">
        <v>0</v>
      </c>
      <c r="G31" s="103">
        <v>0</v>
      </c>
      <c r="H31" s="103">
        <v>0</v>
      </c>
      <c r="I31" s="103">
        <v>0</v>
      </c>
      <c r="J31" s="103">
        <v>0.6158687257458173</v>
      </c>
      <c r="K31" s="103">
        <v>0</v>
      </c>
      <c r="L31" s="103">
        <v>7.8392770084016322E-2</v>
      </c>
      <c r="M31" s="103">
        <v>0</v>
      </c>
      <c r="N31" s="103">
        <v>0.30573850417016635</v>
      </c>
      <c r="O31" s="103">
        <v>0</v>
      </c>
      <c r="P31" s="97">
        <v>1</v>
      </c>
    </row>
    <row r="32" spans="2:21" x14ac:dyDescent="0.25">
      <c r="D32" s="90"/>
      <c r="E32" s="91"/>
      <c r="F32" s="88"/>
      <c r="G32" s="88"/>
      <c r="H32" s="88"/>
      <c r="I32" s="88"/>
      <c r="J32" s="88"/>
      <c r="K32" s="88"/>
      <c r="L32" s="88"/>
      <c r="M32" s="88"/>
      <c r="N32" s="88"/>
      <c r="O32" s="88"/>
    </row>
    <row r="34" spans="2:18" ht="75" customHeight="1" x14ac:dyDescent="0.25">
      <c r="B34" s="5" t="s">
        <v>37</v>
      </c>
      <c r="C34" s="6"/>
      <c r="D34" s="7" t="s">
        <v>2</v>
      </c>
      <c r="E34" s="7" t="s">
        <v>3</v>
      </c>
      <c r="F34" s="8" t="s">
        <v>4</v>
      </c>
      <c r="G34" s="9" t="s">
        <v>5</v>
      </c>
      <c r="H34" s="9" t="s">
        <v>6</v>
      </c>
      <c r="I34" s="9" t="s">
        <v>7</v>
      </c>
      <c r="J34" s="9" t="s">
        <v>8</v>
      </c>
      <c r="K34" s="9" t="s">
        <v>9</v>
      </c>
      <c r="L34" s="9" t="s">
        <v>10</v>
      </c>
      <c r="M34" s="9" t="s">
        <v>11</v>
      </c>
      <c r="N34" s="9" t="s">
        <v>12</v>
      </c>
      <c r="O34" s="35" t="s">
        <v>13</v>
      </c>
      <c r="P34" s="10" t="s">
        <v>14</v>
      </c>
    </row>
    <row r="35" spans="2:18" x14ac:dyDescent="0.25">
      <c r="B35" s="12" t="s">
        <v>15</v>
      </c>
      <c r="C35" s="13"/>
      <c r="D35" s="14">
        <v>26397924.217379432</v>
      </c>
      <c r="E35" s="16">
        <v>0.2149980245697026</v>
      </c>
      <c r="F35" s="17"/>
      <c r="G35" s="18"/>
      <c r="H35" s="18"/>
      <c r="I35" s="18"/>
      <c r="J35" s="18">
        <v>0.83567669163478342</v>
      </c>
      <c r="K35" s="18"/>
      <c r="L35" s="18">
        <v>0.16432330836521658</v>
      </c>
      <c r="M35" s="18"/>
      <c r="N35" s="18"/>
      <c r="O35" s="38"/>
      <c r="P35" s="36">
        <f t="shared" ref="P35:P40" si="4">SUM(F35:O35)</f>
        <v>1</v>
      </c>
    </row>
    <row r="36" spans="2:18" x14ac:dyDescent="0.25">
      <c r="B36" s="12" t="s">
        <v>38</v>
      </c>
      <c r="C36" s="13"/>
      <c r="D36" s="14">
        <v>94610588.068118334</v>
      </c>
      <c r="E36" s="16">
        <v>0.7705564032429294</v>
      </c>
      <c r="F36" s="17"/>
      <c r="G36" s="18"/>
      <c r="H36" s="18"/>
      <c r="I36" s="18"/>
      <c r="J36" s="18">
        <v>0</v>
      </c>
      <c r="K36" s="18"/>
      <c r="L36" s="18">
        <v>1</v>
      </c>
      <c r="M36" s="18"/>
      <c r="N36" s="18"/>
      <c r="O36" s="38"/>
      <c r="P36" s="36">
        <f t="shared" si="4"/>
        <v>1</v>
      </c>
      <c r="R36" s="39"/>
    </row>
    <row r="37" spans="2:18" x14ac:dyDescent="0.25">
      <c r="B37" s="12" t="s">
        <v>34</v>
      </c>
      <c r="C37" s="13"/>
      <c r="D37" s="14">
        <v>130776.38404017279</v>
      </c>
      <c r="E37" s="16">
        <v>1.065108907710817E-3</v>
      </c>
      <c r="F37" s="17"/>
      <c r="G37" s="18"/>
      <c r="H37" s="18"/>
      <c r="I37" s="18"/>
      <c r="J37" s="18"/>
      <c r="K37" s="18"/>
      <c r="L37" s="18"/>
      <c r="M37" s="18"/>
      <c r="N37" s="18">
        <v>1</v>
      </c>
      <c r="O37" s="38"/>
      <c r="P37" s="36">
        <f t="shared" si="4"/>
        <v>1</v>
      </c>
    </row>
    <row r="38" spans="2:18" x14ac:dyDescent="0.25">
      <c r="B38" s="12" t="s">
        <v>33</v>
      </c>
      <c r="C38" s="13"/>
      <c r="D38" s="14">
        <v>1642882.3304620907</v>
      </c>
      <c r="E38" s="16">
        <v>1.3380463279657194E-2</v>
      </c>
      <c r="F38" s="17"/>
      <c r="G38" s="18"/>
      <c r="H38" s="18"/>
      <c r="I38" s="105">
        <v>0</v>
      </c>
      <c r="J38" s="105"/>
      <c r="K38" s="105"/>
      <c r="L38" s="105"/>
      <c r="M38" s="105"/>
      <c r="N38" s="105">
        <v>1</v>
      </c>
      <c r="O38" s="38"/>
      <c r="P38" s="36">
        <f t="shared" si="4"/>
        <v>1</v>
      </c>
    </row>
    <row r="39" spans="2:18" x14ac:dyDescent="0.25">
      <c r="B39" s="30" t="s">
        <v>35</v>
      </c>
      <c r="C39" s="31"/>
      <c r="D39" s="32"/>
      <c r="E39" s="40">
        <v>0</v>
      </c>
      <c r="F39" s="41"/>
      <c r="G39" s="37"/>
      <c r="H39" s="37"/>
      <c r="I39" s="106"/>
      <c r="J39" s="106">
        <f>$J$20</f>
        <v>0.8016881769796349</v>
      </c>
      <c r="K39" s="106"/>
      <c r="L39" s="106"/>
      <c r="M39" s="106"/>
      <c r="N39" s="106">
        <f>$N$20</f>
        <v>0.1983118230203651</v>
      </c>
      <c r="O39" s="42"/>
      <c r="P39" s="43">
        <f t="shared" si="4"/>
        <v>1</v>
      </c>
    </row>
    <row r="40" spans="2:18" x14ac:dyDescent="0.25">
      <c r="B40" s="30" t="s">
        <v>36</v>
      </c>
      <c r="C40" s="31"/>
      <c r="D40" s="32">
        <v>122782171.00000003</v>
      </c>
      <c r="E40" s="44">
        <v>1</v>
      </c>
      <c r="F40" s="45">
        <f t="shared" ref="F40:O40" si="5">($E$35*F35)+($E$36*F36)+($E$37*F37)+($E$38*F38)+($E$39*F39)</f>
        <v>0</v>
      </c>
      <c r="G40" s="46">
        <f t="shared" si="5"/>
        <v>0</v>
      </c>
      <c r="H40" s="46">
        <f t="shared" si="5"/>
        <v>0</v>
      </c>
      <c r="I40" s="103">
        <f t="shared" si="5"/>
        <v>0</v>
      </c>
      <c r="J40" s="103">
        <f t="shared" si="5"/>
        <v>0.17966883788042295</v>
      </c>
      <c r="K40" s="103">
        <f t="shared" si="5"/>
        <v>0</v>
      </c>
      <c r="L40" s="103">
        <f t="shared" si="5"/>
        <v>0.80588558993220905</v>
      </c>
      <c r="M40" s="103">
        <f t="shared" si="5"/>
        <v>0</v>
      </c>
      <c r="N40" s="103">
        <f t="shared" si="5"/>
        <v>1.444557218736801E-2</v>
      </c>
      <c r="O40" s="47">
        <f t="shared" si="5"/>
        <v>0</v>
      </c>
      <c r="P40" s="104">
        <f t="shared" si="4"/>
        <v>1</v>
      </c>
    </row>
    <row r="43" spans="2:18" ht="64.5" customHeight="1" x14ac:dyDescent="0.25">
      <c r="B43" s="5" t="s">
        <v>39</v>
      </c>
      <c r="C43" s="6"/>
      <c r="D43" s="7" t="s">
        <v>2</v>
      </c>
      <c r="E43" s="7" t="s">
        <v>3</v>
      </c>
      <c r="F43" s="8" t="s">
        <v>4</v>
      </c>
      <c r="G43" s="9" t="s">
        <v>5</v>
      </c>
      <c r="H43" s="9" t="s">
        <v>6</v>
      </c>
      <c r="I43" s="9" t="s">
        <v>7</v>
      </c>
      <c r="J43" s="9" t="s">
        <v>8</v>
      </c>
      <c r="K43" s="9" t="s">
        <v>9</v>
      </c>
      <c r="L43" s="9" t="s">
        <v>10</v>
      </c>
      <c r="M43" s="9" t="s">
        <v>11</v>
      </c>
      <c r="N43" s="9" t="s">
        <v>12</v>
      </c>
      <c r="O43" s="35" t="s">
        <v>13</v>
      </c>
      <c r="P43" s="10" t="s">
        <v>14</v>
      </c>
    </row>
    <row r="44" spans="2:18" x14ac:dyDescent="0.25">
      <c r="B44" s="12" t="s">
        <v>40</v>
      </c>
      <c r="C44" s="13"/>
      <c r="D44" s="14">
        <v>63515605.917297788</v>
      </c>
      <c r="E44" s="16">
        <v>1</v>
      </c>
      <c r="F44" s="17"/>
      <c r="G44" s="18"/>
      <c r="H44" s="18"/>
      <c r="I44" s="18"/>
      <c r="J44" s="18"/>
      <c r="K44" s="18"/>
      <c r="L44" s="18">
        <v>0.27</v>
      </c>
      <c r="M44" s="18">
        <v>0</v>
      </c>
      <c r="N44" s="18">
        <f>1-SUM(F44:M44)-O44</f>
        <v>0.58754826652494074</v>
      </c>
      <c r="O44" s="38">
        <v>0.14245173347505924</v>
      </c>
      <c r="P44" s="36">
        <f t="shared" ref="P44:P49" si="6">SUM(F44:O44)</f>
        <v>1</v>
      </c>
    </row>
    <row r="45" spans="2:18" x14ac:dyDescent="0.25">
      <c r="B45" s="12"/>
      <c r="C45" s="13"/>
      <c r="D45" s="14"/>
      <c r="E45" s="16"/>
      <c r="F45" s="17"/>
      <c r="G45" s="18"/>
      <c r="H45" s="18"/>
      <c r="I45" s="18"/>
      <c r="J45" s="18"/>
      <c r="K45" s="18"/>
      <c r="L45" s="18"/>
      <c r="M45" s="18"/>
      <c r="N45" s="18"/>
      <c r="O45" s="38"/>
      <c r="P45" s="36">
        <f t="shared" si="6"/>
        <v>0</v>
      </c>
    </row>
    <row r="46" spans="2:18" x14ac:dyDescent="0.25">
      <c r="B46" s="12"/>
      <c r="C46" s="13"/>
      <c r="D46" s="14"/>
      <c r="E46" s="16"/>
      <c r="F46" s="17"/>
      <c r="G46" s="18"/>
      <c r="H46" s="18"/>
      <c r="I46" s="18"/>
      <c r="J46" s="18"/>
      <c r="K46" s="18"/>
      <c r="L46" s="18"/>
      <c r="M46" s="18"/>
      <c r="N46" s="18"/>
      <c r="O46" s="38"/>
      <c r="P46" s="36">
        <f t="shared" si="6"/>
        <v>0</v>
      </c>
    </row>
    <row r="47" spans="2:18" x14ac:dyDescent="0.25">
      <c r="B47" s="12"/>
      <c r="C47" s="13"/>
      <c r="D47" s="14"/>
      <c r="E47" s="16"/>
      <c r="F47" s="17"/>
      <c r="G47" s="18"/>
      <c r="H47" s="18"/>
      <c r="I47" s="18"/>
      <c r="J47" s="18"/>
      <c r="K47" s="18"/>
      <c r="L47" s="18"/>
      <c r="M47" s="18"/>
      <c r="N47" s="18"/>
      <c r="O47" s="38"/>
      <c r="P47" s="36">
        <f t="shared" si="6"/>
        <v>0</v>
      </c>
    </row>
    <row r="48" spans="2:18" x14ac:dyDescent="0.25">
      <c r="B48" s="30"/>
      <c r="C48" s="31"/>
      <c r="D48" s="32"/>
      <c r="E48" s="40"/>
      <c r="F48" s="41"/>
      <c r="G48" s="37"/>
      <c r="H48" s="37"/>
      <c r="I48" s="37"/>
      <c r="J48" s="37"/>
      <c r="K48" s="37"/>
      <c r="L48" s="37"/>
      <c r="M48" s="37"/>
      <c r="N48" s="37"/>
      <c r="O48" s="42"/>
      <c r="P48" s="43">
        <f t="shared" si="6"/>
        <v>0</v>
      </c>
    </row>
    <row r="49" spans="2:16" x14ac:dyDescent="0.25">
      <c r="B49" s="30" t="s">
        <v>36</v>
      </c>
      <c r="C49" s="31"/>
      <c r="D49" s="32">
        <v>63515605.917297788</v>
      </c>
      <c r="E49" s="44">
        <v>1</v>
      </c>
      <c r="F49" s="45">
        <f>F44*$E$44</f>
        <v>0</v>
      </c>
      <c r="G49" s="45">
        <f t="shared" ref="G49:O49" si="7">G44*$E$44</f>
        <v>0</v>
      </c>
      <c r="H49" s="45">
        <f t="shared" si="7"/>
        <v>0</v>
      </c>
      <c r="I49" s="45">
        <f t="shared" si="7"/>
        <v>0</v>
      </c>
      <c r="J49" s="45">
        <f t="shared" si="7"/>
        <v>0</v>
      </c>
      <c r="K49" s="45">
        <f t="shared" si="7"/>
        <v>0</v>
      </c>
      <c r="L49" s="45">
        <f t="shared" si="7"/>
        <v>0.27</v>
      </c>
      <c r="M49" s="45">
        <f t="shared" si="7"/>
        <v>0</v>
      </c>
      <c r="N49" s="45">
        <f t="shared" si="7"/>
        <v>0.58754826652494074</v>
      </c>
      <c r="O49" s="45">
        <f t="shared" si="7"/>
        <v>0.14245173347505924</v>
      </c>
      <c r="P49" s="29">
        <f t="shared" si="6"/>
        <v>1</v>
      </c>
    </row>
  </sheetData>
  <conditionalFormatting sqref="P22 P31 P40 P49">
    <cfRule type="cellIs" dxfId="0" priority="1" stopIfTrue="1" operator="notEqual">
      <formula>1</formula>
    </cfRule>
  </conditionalFormatting>
  <pageMargins left="0.54" right="0.75" top="0.63" bottom="0.82" header="0.5" footer="0.5"/>
  <pageSetup paperSize="9" scale="59" orientation="landscape" r:id="rId1"/>
  <headerFooter alignWithMargins="0">
    <oddFooter>&amp;L&amp;"Franklin Gothic Book,Regular"&amp;8&amp;Z&amp;F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"/>
  <sheetViews>
    <sheetView workbookViewId="0">
      <selection activeCell="E21" sqref="E21"/>
    </sheetView>
  </sheetViews>
  <sheetFormatPr defaultRowHeight="12.75" x14ac:dyDescent="0.2"/>
  <cols>
    <col min="1" max="1" width="13.85546875" customWidth="1"/>
  </cols>
  <sheetData>
    <row r="2" spans="1:7" x14ac:dyDescent="0.2">
      <c r="B2" s="85">
        <v>2015</v>
      </c>
      <c r="C2" s="85">
        <v>2016</v>
      </c>
      <c r="D2" s="85">
        <v>2017</v>
      </c>
      <c r="E2" s="85">
        <v>2018</v>
      </c>
      <c r="F2" s="85">
        <v>2019</v>
      </c>
    </row>
    <row r="3" spans="1:7" x14ac:dyDescent="0.2">
      <c r="A3" t="s">
        <v>58</v>
      </c>
      <c r="B3" s="86">
        <v>8.8999999999999999E-3</v>
      </c>
      <c r="C3" s="86">
        <v>8.6999999999999994E-3</v>
      </c>
      <c r="D3" s="86">
        <v>1.4E-2</v>
      </c>
      <c r="E3" s="86">
        <v>1.6199999999999999E-2</v>
      </c>
      <c r="F3" s="86">
        <v>1.44E-2</v>
      </c>
      <c r="G3" s="86"/>
    </row>
    <row r="4" spans="1:7" x14ac:dyDescent="0.2">
      <c r="A4" t="s">
        <v>59</v>
      </c>
      <c r="B4" s="86">
        <v>5.3160017471283183E-3</v>
      </c>
      <c r="C4" s="86">
        <v>1.1267751003617432E-2</v>
      </c>
      <c r="D4" s="86">
        <v>1.7021706560260919E-2</v>
      </c>
      <c r="E4" s="86">
        <v>1.4992616122043501E-2</v>
      </c>
      <c r="F4" s="86">
        <v>1.4496785733471906E-2</v>
      </c>
      <c r="G4" s="86"/>
    </row>
    <row r="5" spans="1:7" x14ac:dyDescent="0.2">
      <c r="A5" s="85" t="s">
        <v>60</v>
      </c>
      <c r="B5" s="87">
        <f>AVERAGE(B3:B4)</f>
        <v>7.1080008735641591E-3</v>
      </c>
      <c r="C5" s="87">
        <f t="shared" ref="C5:F5" si="0">AVERAGE(C3:C4)</f>
        <v>9.9838755018087158E-3</v>
      </c>
      <c r="D5" s="87">
        <f t="shared" si="0"/>
        <v>1.5510853280130459E-2</v>
      </c>
      <c r="E5" s="87">
        <f t="shared" si="0"/>
        <v>1.559630806102175E-2</v>
      </c>
      <c r="F5" s="87">
        <f t="shared" si="0"/>
        <v>1.4448392866735953E-2</v>
      </c>
      <c r="G5" s="8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zoomScale="80" workbookViewId="0">
      <selection activeCell="E8" sqref="E8"/>
    </sheetView>
  </sheetViews>
  <sheetFormatPr defaultRowHeight="13.5" x14ac:dyDescent="0.25"/>
  <cols>
    <col min="1" max="1" width="21.140625" style="1" customWidth="1"/>
    <col min="2" max="2" width="9.140625" style="1"/>
    <col min="3" max="3" width="10" style="1" bestFit="1" customWidth="1"/>
    <col min="4" max="4" width="9.85546875" style="1" customWidth="1"/>
    <col min="5" max="6" width="10" style="1" bestFit="1" customWidth="1"/>
    <col min="7" max="7" width="11.85546875" style="1" bestFit="1" customWidth="1"/>
    <col min="8" max="8" width="10" style="1" bestFit="1" customWidth="1"/>
    <col min="9" max="9" width="2.85546875" style="1" customWidth="1"/>
    <col min="10" max="16384" width="9.140625" style="1"/>
  </cols>
  <sheetData>
    <row r="1" spans="1:20" ht="21" x14ac:dyDescent="0.35">
      <c r="A1" s="49" t="s">
        <v>41</v>
      </c>
      <c r="B1" s="50"/>
      <c r="C1" s="50"/>
      <c r="D1" s="51"/>
      <c r="E1" s="50"/>
      <c r="F1" s="50"/>
      <c r="G1" s="50"/>
      <c r="H1" s="50"/>
    </row>
    <row r="2" spans="1:20" x14ac:dyDescent="0.25">
      <c r="A2" s="50"/>
      <c r="B2" s="50"/>
      <c r="C2" s="50"/>
      <c r="D2" s="50"/>
      <c r="E2" s="50"/>
      <c r="F2" s="50"/>
      <c r="G2" s="50"/>
      <c r="H2" s="50"/>
    </row>
    <row r="3" spans="1:20" ht="27" x14ac:dyDescent="0.25">
      <c r="A3" s="50"/>
      <c r="B3" s="50"/>
      <c r="C3" s="52" t="s">
        <v>42</v>
      </c>
      <c r="D3" s="52" t="s">
        <v>51</v>
      </c>
      <c r="E3" s="52" t="s">
        <v>52</v>
      </c>
      <c r="F3" s="52" t="s">
        <v>53</v>
      </c>
      <c r="G3" s="52" t="s">
        <v>54</v>
      </c>
      <c r="H3" s="52" t="s">
        <v>55</v>
      </c>
    </row>
    <row r="4" spans="1:20" x14ac:dyDescent="0.25">
      <c r="A4" s="50" t="s">
        <v>5</v>
      </c>
      <c r="B4" s="50" t="s">
        <v>43</v>
      </c>
      <c r="C4" s="107">
        <v>-2.6915874397773765E-3</v>
      </c>
      <c r="D4" s="107">
        <v>-2.6107604560382303E-2</v>
      </c>
      <c r="E4" s="107">
        <v>-1.6437859021722234E-2</v>
      </c>
      <c r="F4" s="107">
        <v>-1.366371520002807E-2</v>
      </c>
      <c r="G4" s="107">
        <v>8.2475185596255773E-3</v>
      </c>
      <c r="H4" s="107">
        <v>1.0992646635539671E-2</v>
      </c>
      <c r="J4" s="88"/>
      <c r="K4" s="88"/>
      <c r="L4" s="88"/>
    </row>
    <row r="5" spans="1:20" x14ac:dyDescent="0.25">
      <c r="A5" s="50" t="s">
        <v>4</v>
      </c>
      <c r="B5" s="50" t="s">
        <v>43</v>
      </c>
      <c r="C5" s="107">
        <v>-9.1034118163141331E-3</v>
      </c>
      <c r="D5" s="107">
        <v>0.12911218420781689</v>
      </c>
      <c r="E5" s="107">
        <v>1.5251922215145486E-2</v>
      </c>
      <c r="F5" s="107">
        <v>9.6158764668006214E-3</v>
      </c>
      <c r="G5" s="107">
        <v>2.7064909867216436E-2</v>
      </c>
      <c r="H5" s="107">
        <v>2.7889752032219661E-2</v>
      </c>
      <c r="I5" s="54"/>
    </row>
    <row r="6" spans="1:20" x14ac:dyDescent="0.25">
      <c r="A6" s="50" t="s">
        <v>44</v>
      </c>
      <c r="B6" s="50" t="s">
        <v>43</v>
      </c>
      <c r="C6" s="107">
        <v>0.19709447186126883</v>
      </c>
      <c r="D6" s="107">
        <v>-0.12062948344954327</v>
      </c>
      <c r="E6" s="107">
        <v>-1.5648917076922952E-2</v>
      </c>
      <c r="F6" s="107">
        <v>1.0736632180755823E-2</v>
      </c>
      <c r="G6" s="107">
        <v>9.6367191084274495E-3</v>
      </c>
      <c r="H6" s="107">
        <v>8.894417508279906E-3</v>
      </c>
      <c r="J6" s="55"/>
    </row>
    <row r="7" spans="1:20" x14ac:dyDescent="0.25">
      <c r="A7" s="50" t="s">
        <v>6</v>
      </c>
      <c r="B7" s="50" t="s">
        <v>43</v>
      </c>
      <c r="C7" s="107">
        <v>2.6879760497212635E-2</v>
      </c>
      <c r="D7" s="107">
        <v>-6.0310471765368523E-2</v>
      </c>
      <c r="E7" s="107">
        <v>-4.365856891670794E-3</v>
      </c>
      <c r="F7" s="107">
        <v>2.0119126816764199E-2</v>
      </c>
      <c r="G7" s="107">
        <v>6.5736706676333689E-3</v>
      </c>
      <c r="H7" s="107">
        <v>9.5483272291021493E-3</v>
      </c>
    </row>
    <row r="8" spans="1:20" x14ac:dyDescent="0.25">
      <c r="A8" s="50" t="s">
        <v>8</v>
      </c>
      <c r="B8" s="50" t="s">
        <v>43</v>
      </c>
      <c r="C8" s="108">
        <v>-1.041979667587567E-4</v>
      </c>
      <c r="D8" s="109">
        <v>7.1080008735641591E-3</v>
      </c>
      <c r="E8" s="109">
        <v>9.9838755018087158E-3</v>
      </c>
      <c r="F8" s="109">
        <v>1.5510853280130459E-2</v>
      </c>
      <c r="G8" s="109">
        <v>1.559630806102175E-2</v>
      </c>
      <c r="H8" s="109">
        <v>1.4448392866735953E-2</v>
      </c>
      <c r="J8" s="84"/>
      <c r="K8" s="84"/>
      <c r="L8" s="84"/>
      <c r="M8" s="84"/>
      <c r="N8" s="84"/>
      <c r="P8" s="88"/>
      <c r="Q8" s="88"/>
      <c r="R8" s="88"/>
      <c r="S8" s="88"/>
      <c r="T8" s="88"/>
    </row>
    <row r="9" spans="1:20" x14ac:dyDescent="0.25">
      <c r="A9" s="50" t="s">
        <v>9</v>
      </c>
      <c r="B9" s="50" t="s">
        <v>43</v>
      </c>
      <c r="C9" s="107">
        <v>-1.041979667587567E-4</v>
      </c>
      <c r="D9" s="107">
        <v>5.3160017471283183E-3</v>
      </c>
      <c r="E9" s="107">
        <v>1.1267751003617432E-2</v>
      </c>
      <c r="F9" s="107">
        <v>1.7021706560260919E-2</v>
      </c>
      <c r="G9" s="107">
        <v>1.4992616122043501E-2</v>
      </c>
      <c r="H9" s="107">
        <v>1.4496785733471906E-2</v>
      </c>
    </row>
    <row r="10" spans="1:20" x14ac:dyDescent="0.25">
      <c r="A10" s="50" t="s">
        <v>45</v>
      </c>
      <c r="B10" s="50" t="s">
        <v>43</v>
      </c>
      <c r="C10" s="107">
        <v>-2.141200640959795E-3</v>
      </c>
      <c r="D10" s="107">
        <v>6.8089696657949172E-3</v>
      </c>
      <c r="E10" s="107">
        <v>1.3285913302359287E-2</v>
      </c>
      <c r="F10" s="107">
        <v>1.2705019135127005E-2</v>
      </c>
      <c r="G10" s="107">
        <v>1.1661349485681649E-2</v>
      </c>
      <c r="H10" s="107">
        <v>1.2044196977642585E-2</v>
      </c>
      <c r="J10" s="83"/>
    </row>
    <row r="11" spans="1:20" x14ac:dyDescent="0.25">
      <c r="A11" s="50" t="s">
        <v>46</v>
      </c>
      <c r="B11" s="50" t="s">
        <v>43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0</v>
      </c>
    </row>
    <row r="12" spans="1:20" x14ac:dyDescent="0.25">
      <c r="A12" s="50" t="s">
        <v>47</v>
      </c>
      <c r="B12" s="50" t="s">
        <v>43</v>
      </c>
      <c r="C12" s="110">
        <v>4.1000000000000002E-2</v>
      </c>
      <c r="D12" s="110">
        <v>4.1000000000000002E-2</v>
      </c>
      <c r="E12" s="110">
        <v>4.1000000000000002E-2</v>
      </c>
      <c r="F12" s="110">
        <v>4.1000000000000002E-2</v>
      </c>
      <c r="G12" s="110">
        <v>4.1000000000000002E-2</v>
      </c>
      <c r="H12" s="110">
        <v>4.1000000000000002E-2</v>
      </c>
    </row>
    <row r="13" spans="1:20" x14ac:dyDescent="0.25">
      <c r="A13" s="50" t="s">
        <v>48</v>
      </c>
      <c r="B13" s="50" t="s">
        <v>43</v>
      </c>
      <c r="C13" s="110">
        <v>0</v>
      </c>
      <c r="D13" s="110">
        <v>0</v>
      </c>
      <c r="E13" s="110">
        <v>0</v>
      </c>
      <c r="F13" s="110">
        <v>0</v>
      </c>
      <c r="G13" s="110">
        <v>0</v>
      </c>
      <c r="H13" s="110">
        <v>0</v>
      </c>
    </row>
    <row r="14" spans="1:20" x14ac:dyDescent="0.25">
      <c r="A14" s="50" t="s">
        <v>49</v>
      </c>
      <c r="B14" s="50"/>
      <c r="C14" s="107">
        <v>1.76278015613196E-2</v>
      </c>
      <c r="D14" s="107">
        <v>2.4498886414253906E-2</v>
      </c>
      <c r="E14" s="107">
        <v>2.5000000000000001E-2</v>
      </c>
      <c r="F14" s="107">
        <v>2.5000000000000001E-2</v>
      </c>
      <c r="G14" s="107">
        <v>2.5000000000000001E-2</v>
      </c>
      <c r="H14" s="107">
        <v>2.5000000000000001E-2</v>
      </c>
    </row>
    <row r="15" spans="1:20" x14ac:dyDescent="0.25">
      <c r="A15" s="50"/>
      <c r="B15" s="50"/>
      <c r="C15" s="56"/>
      <c r="D15" s="53"/>
      <c r="E15" s="53"/>
      <c r="F15" s="53"/>
      <c r="G15" s="53"/>
      <c r="H15" s="53"/>
    </row>
    <row r="16" spans="1:20" s="58" customFormat="1" x14ac:dyDescent="0.25">
      <c r="A16" s="57"/>
      <c r="B16" s="57"/>
      <c r="C16" s="57"/>
      <c r="D16" s="57"/>
      <c r="E16" s="57"/>
      <c r="F16" s="57"/>
      <c r="G16" s="57"/>
      <c r="H16" s="57"/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1"/>
  <sheetViews>
    <sheetView zoomScaleNormal="100" workbookViewId="0">
      <selection activeCell="G22" sqref="G22"/>
    </sheetView>
  </sheetViews>
  <sheetFormatPr defaultRowHeight="13.5" x14ac:dyDescent="0.25"/>
  <cols>
    <col min="1" max="1" width="3.7109375" style="1" customWidth="1"/>
    <col min="2" max="2" width="37.28515625" style="1" bestFit="1" customWidth="1"/>
    <col min="3" max="3" width="2.5703125" style="1" customWidth="1"/>
    <col min="4" max="4" width="6.42578125" style="2" customWidth="1"/>
    <col min="5" max="5" width="7.85546875" style="1" customWidth="1"/>
    <col min="6" max="10" width="9.7109375" style="1" customWidth="1"/>
    <col min="11" max="11" width="1.85546875" style="1" customWidth="1"/>
    <col min="12" max="12" width="11.28515625" style="1" bestFit="1" customWidth="1"/>
    <col min="13" max="13" width="11.42578125" style="1" customWidth="1"/>
    <col min="14" max="14" width="13.5703125" style="1" bestFit="1" customWidth="1"/>
    <col min="15" max="15" width="13.28515625" style="1" customWidth="1"/>
    <col min="16" max="16384" width="9.140625" style="1"/>
  </cols>
  <sheetData>
    <row r="1" spans="2:12" x14ac:dyDescent="0.25">
      <c r="K1" s="4"/>
    </row>
    <row r="2" spans="2:12" ht="70.5" customHeight="1" x14ac:dyDescent="0.25">
      <c r="B2" s="5" t="s">
        <v>1</v>
      </c>
      <c r="C2" s="6"/>
      <c r="D2" s="60" t="s">
        <v>50</v>
      </c>
      <c r="E2" s="9">
        <v>2014</v>
      </c>
      <c r="F2" s="9">
        <v>2015</v>
      </c>
      <c r="G2" s="9">
        <v>2016</v>
      </c>
      <c r="H2" s="9">
        <v>2017</v>
      </c>
      <c r="I2" s="9">
        <v>2018</v>
      </c>
      <c r="J2" s="35">
        <v>2019</v>
      </c>
      <c r="K2" s="11"/>
    </row>
    <row r="3" spans="2:12" x14ac:dyDescent="0.25">
      <c r="B3" s="12" t="s">
        <v>15</v>
      </c>
      <c r="C3" s="13"/>
      <c r="D3" s="62">
        <f>'Capex Forecast Components 1213'!E3</f>
        <v>0.41088814408492647</v>
      </c>
      <c r="E3" s="64">
        <f>('Capex Forecast Components 1213'!$F3*'Input Cost Escalators Nov 14'!C$5)+('Capex Forecast Components 1213'!$G3*'Input Cost Escalators Nov 14'!C$4)+('Capex Forecast Components 1213'!$H3*'Input Cost Escalators Nov 14'!C$7)+('Capex Forecast Components 1213'!$I3*'Input Cost Escalators Nov 14'!C$6)+('Capex Forecast Components 1213'!$J3*'Input Cost Escalators Nov 14'!C$8)+('Capex Forecast Components 1213'!$K3*'Input Cost Escalators Nov 14'!C$9)+('Capex Forecast Components 1213'!$N3*'Input Cost Escalators Nov 14'!C$13)+('Capex Forecast Components 1213'!$O3*'Input Cost Escalators Nov 14'!C$12)+('Capex Forecast Components 1213'!$L3*'Input Cost Escalators Nov 14'!C$10)+('Capex Forecast Components 1213'!$M3*'Input Cost Escalators Nov 14'!C$11)</f>
        <v>-6.3773961048635343E-4</v>
      </c>
      <c r="F3" s="64">
        <f>('Capex Forecast Components 1213'!$F3*'Input Cost Escalators Nov 14'!D$5)+('Capex Forecast Components 1213'!$G3*'Input Cost Escalators Nov 14'!D$4)+('Capex Forecast Components 1213'!$H3*'Input Cost Escalators Nov 14'!D$7)+('Capex Forecast Components 1213'!$I3*'Input Cost Escalators Nov 14'!D$6)+('Capex Forecast Components 1213'!$J3*'Input Cost Escalators Nov 14'!D$8)+('Capex Forecast Components 1213'!$K3*'Input Cost Escalators Nov 14'!D$9)+('Capex Forecast Components 1213'!$N3*'Input Cost Escalators Nov 14'!D$13)+('Capex Forecast Components 1213'!$O3*'Input Cost Escalators Nov 14'!D$12)+('Capex Forecast Components 1213'!$L3*'Input Cost Escalators Nov 14'!D$10)+('Capex Forecast Components 1213'!$M3*'Input Cost Escalators Nov 14'!D$11)</f>
        <v>7.0296771658244885E-3</v>
      </c>
      <c r="G3" s="64">
        <f>('Capex Forecast Components 1213'!$F3*'Input Cost Escalators Nov 14'!E$5)+('Capex Forecast Components 1213'!$G3*'Input Cost Escalators Nov 14'!E$4)+('Capex Forecast Components 1213'!$H3*'Input Cost Escalators Nov 14'!E$7)+('Capex Forecast Components 1213'!$I3*'Input Cost Escalators Nov 14'!E$6)+('Capex Forecast Components 1213'!$J3*'Input Cost Escalators Nov 14'!E$8)+('Capex Forecast Components 1213'!$K3*'Input Cost Escalators Nov 14'!E$9)+('Capex Forecast Components 1213'!$N3*'Input Cost Escalators Nov 14'!E$13)+('Capex Forecast Components 1213'!$O3*'Input Cost Escalators Nov 14'!E$12)+('Capex Forecast Components 1213'!$L3*'Input Cost Escalators Nov 14'!E$10)+('Capex Forecast Components 1213'!$M3*'Input Cost Escalators Nov 14'!E$11)</f>
        <v>1.0848761296054136E-2</v>
      </c>
      <c r="H3" s="64">
        <f>('Capex Forecast Components 1213'!$F3*'Input Cost Escalators Nov 14'!F$5)+('Capex Forecast Components 1213'!$G3*'Input Cost Escalators Nov 14'!F$4)+('Capex Forecast Components 1213'!$H3*'Input Cost Escalators Nov 14'!F$7)+('Capex Forecast Components 1213'!$I3*'Input Cost Escalators Nov 14'!F$6)+('Capex Forecast Components 1213'!$J3*'Input Cost Escalators Nov 14'!F$8)+('Capex Forecast Components 1213'!$K3*'Input Cost Escalators Nov 14'!F$9)+('Capex Forecast Components 1213'!$N3*'Input Cost Escalators Nov 14'!F$13)+('Capex Forecast Components 1213'!$O3*'Input Cost Escalators Nov 14'!F$12)+('Capex Forecast Components 1213'!$L3*'Input Cost Escalators Nov 14'!F$10)+('Capex Forecast Components 1213'!$M3*'Input Cost Escalators Nov 14'!F$11)</f>
        <v>1.4775935559740459E-2</v>
      </c>
      <c r="I3" s="64">
        <f>('Capex Forecast Components 1213'!$F3*'Input Cost Escalators Nov 14'!G$5)+('Capex Forecast Components 1213'!$G3*'Input Cost Escalators Nov 14'!G$4)+('Capex Forecast Components 1213'!$H3*'Input Cost Escalators Nov 14'!G$7)+('Capex Forecast Components 1213'!$I3*'Input Cost Escalators Nov 14'!G$6)+('Capex Forecast Components 1213'!$J3*'Input Cost Escalators Nov 14'!G$8)+('Capex Forecast Components 1213'!$K3*'Input Cost Escalators Nov 14'!G$9)+('Capex Forecast Components 1213'!$N3*'Input Cost Escalators Nov 14'!G$13)+('Capex Forecast Components 1213'!$O3*'Input Cost Escalators Nov 14'!G$12)+('Capex Forecast Components 1213'!$L3*'Input Cost Escalators Nov 14'!G$10)+('Capex Forecast Components 1213'!$M3*'Input Cost Escalators Nov 14'!G$11)</f>
        <v>1.4565644580370983E-2</v>
      </c>
      <c r="J3" s="65">
        <f>('Capex Forecast Components 1213'!$F3*'Input Cost Escalators Nov 14'!H$5)+('Capex Forecast Components 1213'!$G3*'Input Cost Escalators Nov 14'!H$4)+('Capex Forecast Components 1213'!$H3*'Input Cost Escalators Nov 14'!H$7)+('Capex Forecast Components 1213'!$I3*'Input Cost Escalators Nov 14'!H$6)+('Capex Forecast Components 1213'!$J3*'Input Cost Escalators Nov 14'!H$8)+('Capex Forecast Components 1213'!$K3*'Input Cost Escalators Nov 14'!H$9)+('Capex Forecast Components 1213'!$N3*'Input Cost Escalators Nov 14'!H$13)+('Capex Forecast Components 1213'!$O3*'Input Cost Escalators Nov 14'!H$12)+('Capex Forecast Components 1213'!$L3*'Input Cost Escalators Nov 14'!H$10)+('Capex Forecast Components 1213'!$M3*'Input Cost Escalators Nov 14'!H$11)</f>
        <v>1.381867419097961E-2</v>
      </c>
      <c r="K3" s="4"/>
    </row>
    <row r="4" spans="2:12" x14ac:dyDescent="0.25">
      <c r="B4" s="12" t="s">
        <v>16</v>
      </c>
      <c r="C4" s="13"/>
      <c r="D4" s="62">
        <f>'Capex Forecast Components 1213'!E4</f>
        <v>6.1675479969185702E-2</v>
      </c>
      <c r="E4" s="64">
        <f>('Capex Forecast Components 1213'!$F4*'Input Cost Escalators Nov 14'!C$5)+('Capex Forecast Components 1213'!$G4*'Input Cost Escalators Nov 14'!C$4)+('Capex Forecast Components 1213'!$H4*'Input Cost Escalators Nov 14'!C$7)+('Capex Forecast Components 1213'!$I4*'Input Cost Escalators Nov 14'!C$6)+('Capex Forecast Components 1213'!$J4*'Input Cost Escalators Nov 14'!C$8)+('Capex Forecast Components 1213'!$K4*'Input Cost Escalators Nov 14'!C$9)+('Capex Forecast Components 1213'!$N4*'Input Cost Escalators Nov 14'!C$13)+('Capex Forecast Components 1213'!$O4*'Input Cost Escalators Nov 14'!C$12)+('Capex Forecast Components 1213'!$L4*'Input Cost Escalators Nov 14'!C$10)+('Capex Forecast Components 1213'!$M4*'Input Cost Escalators Nov 14'!C$11)</f>
        <v>8.3173867125455436E-2</v>
      </c>
      <c r="F4" s="64">
        <f>('Capex Forecast Components 1213'!$F4*'Input Cost Escalators Nov 14'!D$5)+('Capex Forecast Components 1213'!$G4*'Input Cost Escalators Nov 14'!D$4)+('Capex Forecast Components 1213'!$H4*'Input Cost Escalators Nov 14'!D$7)+('Capex Forecast Components 1213'!$I4*'Input Cost Escalators Nov 14'!D$6)+('Capex Forecast Components 1213'!$J4*'Input Cost Escalators Nov 14'!D$8)+('Capex Forecast Components 1213'!$K4*'Input Cost Escalators Nov 14'!D$9)+('Capex Forecast Components 1213'!$N4*'Input Cost Escalators Nov 14'!D$13)+('Capex Forecast Components 1213'!$O4*'Input Cost Escalators Nov 14'!D$12)+('Capex Forecast Components 1213'!$L4*'Input Cost Escalators Nov 14'!D$10)+('Capex Forecast Components 1213'!$M4*'Input Cost Escalators Nov 14'!D$11)</f>
        <v>-5.0905642015707263E-2</v>
      </c>
      <c r="G4" s="64">
        <f>('Capex Forecast Components 1213'!$F4*'Input Cost Escalators Nov 14'!E$5)+('Capex Forecast Components 1213'!$G4*'Input Cost Escalators Nov 14'!E$4)+('Capex Forecast Components 1213'!$H4*'Input Cost Escalators Nov 14'!E$7)+('Capex Forecast Components 1213'!$I4*'Input Cost Escalators Nov 14'!E$6)+('Capex Forecast Components 1213'!$J4*'Input Cost Escalators Nov 14'!E$8)+('Capex Forecast Components 1213'!$K4*'Input Cost Escalators Nov 14'!E$9)+('Capex Forecast Components 1213'!$N4*'Input Cost Escalators Nov 14'!E$13)+('Capex Forecast Components 1213'!$O4*'Input Cost Escalators Nov 14'!E$12)+('Capex Forecast Components 1213'!$L4*'Input Cost Escalators Nov 14'!E$10)+('Capex Forecast Components 1213'!$M4*'Input Cost Escalators Nov 14'!E$11)</f>
        <v>-6.6038430064614857E-3</v>
      </c>
      <c r="H4" s="64">
        <f>('Capex Forecast Components 1213'!$F4*'Input Cost Escalators Nov 14'!F$5)+('Capex Forecast Components 1213'!$G4*'Input Cost Escalators Nov 14'!F$4)+('Capex Forecast Components 1213'!$H4*'Input Cost Escalators Nov 14'!F$7)+('Capex Forecast Components 1213'!$I4*'Input Cost Escalators Nov 14'!F$6)+('Capex Forecast Components 1213'!$J4*'Input Cost Escalators Nov 14'!F$8)+('Capex Forecast Components 1213'!$K4*'Input Cost Escalators Nov 14'!F$9)+('Capex Forecast Components 1213'!$N4*'Input Cost Escalators Nov 14'!F$13)+('Capex Forecast Components 1213'!$O4*'Input Cost Escalators Nov 14'!F$12)+('Capex Forecast Components 1213'!$L4*'Input Cost Escalators Nov 14'!F$10)+('Capex Forecast Components 1213'!$M4*'Input Cost Escalators Nov 14'!F$11)</f>
        <v>4.5308587802789574E-3</v>
      </c>
      <c r="I4" s="64">
        <f>('Capex Forecast Components 1213'!$F4*'Input Cost Escalators Nov 14'!G$5)+('Capex Forecast Components 1213'!$G4*'Input Cost Escalators Nov 14'!G$4)+('Capex Forecast Components 1213'!$H4*'Input Cost Escalators Nov 14'!G$7)+('Capex Forecast Components 1213'!$I4*'Input Cost Escalators Nov 14'!G$6)+('Capex Forecast Components 1213'!$J4*'Input Cost Escalators Nov 14'!G$8)+('Capex Forecast Components 1213'!$K4*'Input Cost Escalators Nov 14'!G$9)+('Capex Forecast Components 1213'!$N4*'Input Cost Escalators Nov 14'!G$13)+('Capex Forecast Components 1213'!$O4*'Input Cost Escalators Nov 14'!G$12)+('Capex Forecast Components 1213'!$L4*'Input Cost Escalators Nov 14'!G$10)+('Capex Forecast Components 1213'!$M4*'Input Cost Escalators Nov 14'!G$11)</f>
        <v>4.0666954637563835E-3</v>
      </c>
      <c r="J4" s="65">
        <f>('Capex Forecast Components 1213'!$F4*'Input Cost Escalators Nov 14'!H$5)+('Capex Forecast Components 1213'!$G4*'Input Cost Escalators Nov 14'!H$4)+('Capex Forecast Components 1213'!$H4*'Input Cost Escalators Nov 14'!H$7)+('Capex Forecast Components 1213'!$I4*'Input Cost Escalators Nov 14'!H$6)+('Capex Forecast Components 1213'!$J4*'Input Cost Escalators Nov 14'!H$8)+('Capex Forecast Components 1213'!$K4*'Input Cost Escalators Nov 14'!H$9)+('Capex Forecast Components 1213'!$N4*'Input Cost Escalators Nov 14'!H$13)+('Capex Forecast Components 1213'!$O4*'Input Cost Escalators Nov 14'!H$12)+('Capex Forecast Components 1213'!$L4*'Input Cost Escalators Nov 14'!H$10)+('Capex Forecast Components 1213'!$M4*'Input Cost Escalators Nov 14'!H$11)</f>
        <v>3.7534441884941204E-3</v>
      </c>
      <c r="K4" s="4"/>
    </row>
    <row r="5" spans="2:12" x14ac:dyDescent="0.25">
      <c r="B5" s="12" t="s">
        <v>17</v>
      </c>
      <c r="C5" s="13"/>
      <c r="D5" s="62">
        <f>'Capex Forecast Components 1213'!E5</f>
        <v>0.15451361743083625</v>
      </c>
      <c r="E5" s="64">
        <f>('Capex Forecast Components 1213'!$F5*'Input Cost Escalators Nov 14'!C$5)+('Capex Forecast Components 1213'!$G5*'Input Cost Escalators Nov 14'!C$4)+('Capex Forecast Components 1213'!$H5*'Input Cost Escalators Nov 14'!C$7)+('Capex Forecast Components 1213'!$I5*'Input Cost Escalators Nov 14'!C$6)+('Capex Forecast Components 1213'!$J5*'Input Cost Escalators Nov 14'!C$8)+('Capex Forecast Components 1213'!$K5*'Input Cost Escalators Nov 14'!C$9)+('Capex Forecast Components 1213'!$N5*'Input Cost Escalators Nov 14'!C$13)+('Capex Forecast Components 1213'!$O5*'Input Cost Escalators Nov 14'!C$12)+('Capex Forecast Components 1213'!$L5*'Input Cost Escalators Nov 14'!C$10)+('Capex Forecast Components 1213'!$M5*'Input Cost Escalators Nov 14'!C$11)</f>
        <v>-3.5641050147624332E-3</v>
      </c>
      <c r="F5" s="64">
        <f>('Capex Forecast Components 1213'!$F5*'Input Cost Escalators Nov 14'!D$5)+('Capex Forecast Components 1213'!$G5*'Input Cost Escalators Nov 14'!D$4)+('Capex Forecast Components 1213'!$H5*'Input Cost Escalators Nov 14'!D$7)+('Capex Forecast Components 1213'!$I5*'Input Cost Escalators Nov 14'!D$6)+('Capex Forecast Components 1213'!$J5*'Input Cost Escalators Nov 14'!D$8)+('Capex Forecast Components 1213'!$K5*'Input Cost Escalators Nov 14'!D$9)+('Capex Forecast Components 1213'!$N5*'Input Cost Escalators Nov 14'!D$13)+('Capex Forecast Components 1213'!$O5*'Input Cost Escalators Nov 14'!D$12)+('Capex Forecast Components 1213'!$L5*'Input Cost Escalators Nov 14'!D$10)+('Capex Forecast Components 1213'!$M5*'Input Cost Escalators Nov 14'!D$11)</f>
        <v>6.2866795503709827E-2</v>
      </c>
      <c r="G5" s="64">
        <f>('Capex Forecast Components 1213'!$F5*'Input Cost Escalators Nov 14'!E$5)+('Capex Forecast Components 1213'!$G5*'Input Cost Escalators Nov 14'!E$4)+('Capex Forecast Components 1213'!$H5*'Input Cost Escalators Nov 14'!E$7)+('Capex Forecast Components 1213'!$I5*'Input Cost Escalators Nov 14'!E$6)+('Capex Forecast Components 1213'!$J5*'Input Cost Escalators Nov 14'!E$8)+('Capex Forecast Components 1213'!$K5*'Input Cost Escalators Nov 14'!E$9)+('Capex Forecast Components 1213'!$N5*'Input Cost Escalators Nov 14'!E$13)+('Capex Forecast Components 1213'!$O5*'Input Cost Escalators Nov 14'!E$12)+('Capex Forecast Components 1213'!$L5*'Input Cost Escalators Nov 14'!E$10)+('Capex Forecast Components 1213'!$M5*'Input Cost Escalators Nov 14'!E$11)</f>
        <v>6.7898147284625159E-3</v>
      </c>
      <c r="H5" s="64">
        <f>('Capex Forecast Components 1213'!$F5*'Input Cost Escalators Nov 14'!F$5)+('Capex Forecast Components 1213'!$G5*'Input Cost Escalators Nov 14'!F$4)+('Capex Forecast Components 1213'!$H5*'Input Cost Escalators Nov 14'!F$7)+('Capex Forecast Components 1213'!$I5*'Input Cost Escalators Nov 14'!F$6)+('Capex Forecast Components 1213'!$J5*'Input Cost Escalators Nov 14'!F$8)+('Capex Forecast Components 1213'!$K5*'Input Cost Escalators Nov 14'!F$9)+('Capex Forecast Components 1213'!$N5*'Input Cost Escalators Nov 14'!F$13)+('Capex Forecast Components 1213'!$O5*'Input Cost Escalators Nov 14'!F$12)+('Capex Forecast Components 1213'!$L5*'Input Cost Escalators Nov 14'!F$10)+('Capex Forecast Components 1213'!$M5*'Input Cost Escalators Nov 14'!F$11)</f>
        <v>5.2329483749065063E-3</v>
      </c>
      <c r="I5" s="64">
        <f>('Capex Forecast Components 1213'!$F5*'Input Cost Escalators Nov 14'!G$5)+('Capex Forecast Components 1213'!$G5*'Input Cost Escalators Nov 14'!G$4)+('Capex Forecast Components 1213'!$H5*'Input Cost Escalators Nov 14'!G$7)+('Capex Forecast Components 1213'!$I5*'Input Cost Escalators Nov 14'!G$6)+('Capex Forecast Components 1213'!$J5*'Input Cost Escalators Nov 14'!G$8)+('Capex Forecast Components 1213'!$K5*'Input Cost Escalators Nov 14'!G$9)+('Capex Forecast Components 1213'!$N5*'Input Cost Escalators Nov 14'!G$13)+('Capex Forecast Components 1213'!$O5*'Input Cost Escalators Nov 14'!G$12)+('Capex Forecast Components 1213'!$L5*'Input Cost Escalators Nov 14'!G$10)+('Capex Forecast Components 1213'!$M5*'Input Cost Escalators Nov 14'!G$11)</f>
        <v>1.4934922560526932E-2</v>
      </c>
      <c r="J5" s="65">
        <f>('Capex Forecast Components 1213'!$F5*'Input Cost Escalators Nov 14'!H$5)+('Capex Forecast Components 1213'!$G5*'Input Cost Escalators Nov 14'!H$4)+('Capex Forecast Components 1213'!$H5*'Input Cost Escalators Nov 14'!H$7)+('Capex Forecast Components 1213'!$I5*'Input Cost Escalators Nov 14'!H$6)+('Capex Forecast Components 1213'!$J5*'Input Cost Escalators Nov 14'!H$8)+('Capex Forecast Components 1213'!$K5*'Input Cost Escalators Nov 14'!H$9)+('Capex Forecast Components 1213'!$N5*'Input Cost Escalators Nov 14'!H$13)+('Capex Forecast Components 1213'!$O5*'Input Cost Escalators Nov 14'!H$12)+('Capex Forecast Components 1213'!$L5*'Input Cost Escalators Nov 14'!H$10)+('Capex Forecast Components 1213'!$M5*'Input Cost Escalators Nov 14'!H$11)</f>
        <v>1.5673440427135071E-2</v>
      </c>
      <c r="K5" s="4"/>
    </row>
    <row r="6" spans="2:12" x14ac:dyDescent="0.25">
      <c r="B6" s="12" t="s">
        <v>18</v>
      </c>
      <c r="C6" s="13"/>
      <c r="D6" s="62">
        <f>'Capex Forecast Components 1213'!E6</f>
        <v>3.8395714991883594E-2</v>
      </c>
      <c r="E6" s="64">
        <f>('Capex Forecast Components 1213'!$F6*'Input Cost Escalators Nov 14'!C$5)+('Capex Forecast Components 1213'!$G6*'Input Cost Escalators Nov 14'!C$4)+('Capex Forecast Components 1213'!$H6*'Input Cost Escalators Nov 14'!C$7)+('Capex Forecast Components 1213'!$I6*'Input Cost Escalators Nov 14'!C$6)+('Capex Forecast Components 1213'!$J6*'Input Cost Escalators Nov 14'!C$8)+('Capex Forecast Components 1213'!$K6*'Input Cost Escalators Nov 14'!C$9)+('Capex Forecast Components 1213'!$N6*'Input Cost Escalators Nov 14'!C$13)+('Capex Forecast Components 1213'!$O6*'Input Cost Escalators Nov 14'!C$12)+('Capex Forecast Components 1213'!$L6*'Input Cost Escalators Nov 14'!C$10)+('Capex Forecast Components 1213'!$M6*'Input Cost Escalators Nov 14'!C$11)</f>
        <v>1.0033798575222151E-2</v>
      </c>
      <c r="F6" s="64">
        <f>('Capex Forecast Components 1213'!$F6*'Input Cost Escalators Nov 14'!D$5)+('Capex Forecast Components 1213'!$G6*'Input Cost Escalators Nov 14'!D$4)+('Capex Forecast Components 1213'!$H6*'Input Cost Escalators Nov 14'!D$7)+('Capex Forecast Components 1213'!$I6*'Input Cost Escalators Nov 14'!D$6)+('Capex Forecast Components 1213'!$J6*'Input Cost Escalators Nov 14'!D$8)+('Capex Forecast Components 1213'!$K6*'Input Cost Escalators Nov 14'!D$9)+('Capex Forecast Components 1213'!$N6*'Input Cost Escalators Nov 14'!D$13)+('Capex Forecast Components 1213'!$O6*'Input Cost Escalators Nov 14'!D$12)+('Capex Forecast Components 1213'!$L6*'Input Cost Escalators Nov 14'!D$10)+('Capex Forecast Components 1213'!$M6*'Input Cost Escalators Nov 14'!D$11)</f>
        <v>-1.2863882252903129E-2</v>
      </c>
      <c r="G6" s="64">
        <f>('Capex Forecast Components 1213'!$F6*'Input Cost Escalators Nov 14'!E$5)+('Capex Forecast Components 1213'!$G6*'Input Cost Escalators Nov 14'!E$4)+('Capex Forecast Components 1213'!$H6*'Input Cost Escalators Nov 14'!E$7)+('Capex Forecast Components 1213'!$I6*'Input Cost Escalators Nov 14'!E$6)+('Capex Forecast Components 1213'!$J6*'Input Cost Escalators Nov 14'!E$8)+('Capex Forecast Components 1213'!$K6*'Input Cost Escalators Nov 14'!E$9)+('Capex Forecast Components 1213'!$N6*'Input Cost Escalators Nov 14'!E$13)+('Capex Forecast Components 1213'!$O6*'Input Cost Escalators Nov 14'!E$12)+('Capex Forecast Components 1213'!$L6*'Input Cost Escalators Nov 14'!E$10)+('Capex Forecast Components 1213'!$M6*'Input Cost Escalators Nov 14'!E$11)</f>
        <v>-2.6626697054995133E-3</v>
      </c>
      <c r="H6" s="64">
        <f>('Capex Forecast Components 1213'!$F6*'Input Cost Escalators Nov 14'!F$5)+('Capex Forecast Components 1213'!$G6*'Input Cost Escalators Nov 14'!F$4)+('Capex Forecast Components 1213'!$H6*'Input Cost Escalators Nov 14'!F$7)+('Capex Forecast Components 1213'!$I6*'Input Cost Escalators Nov 14'!F$6)+('Capex Forecast Components 1213'!$J6*'Input Cost Escalators Nov 14'!F$8)+('Capex Forecast Components 1213'!$K6*'Input Cost Escalators Nov 14'!F$9)+('Capex Forecast Components 1213'!$N6*'Input Cost Escalators Nov 14'!F$13)+('Capex Forecast Components 1213'!$O6*'Input Cost Escalators Nov 14'!F$12)+('Capex Forecast Components 1213'!$L6*'Input Cost Escalators Nov 14'!F$10)+('Capex Forecast Components 1213'!$M6*'Input Cost Escalators Nov 14'!F$11)</f>
        <v>8.7381518073620368E-4</v>
      </c>
      <c r="I6" s="64">
        <f>('Capex Forecast Components 1213'!$F6*'Input Cost Escalators Nov 14'!G$5)+('Capex Forecast Components 1213'!$G6*'Input Cost Escalators Nov 14'!G$4)+('Capex Forecast Components 1213'!$H6*'Input Cost Escalators Nov 14'!G$7)+('Capex Forecast Components 1213'!$I6*'Input Cost Escalators Nov 14'!G$6)+('Capex Forecast Components 1213'!$J6*'Input Cost Escalators Nov 14'!G$8)+('Capex Forecast Components 1213'!$K6*'Input Cost Escalators Nov 14'!G$9)+('Capex Forecast Components 1213'!$N6*'Input Cost Escalators Nov 14'!G$13)+('Capex Forecast Components 1213'!$O6*'Input Cost Escalators Nov 14'!G$12)+('Capex Forecast Components 1213'!$L6*'Input Cost Escalators Nov 14'!G$10)+('Capex Forecast Components 1213'!$M6*'Input Cost Escalators Nov 14'!G$11)</f>
        <v>1.8018509803866588E-3</v>
      </c>
      <c r="J6" s="65">
        <f>('Capex Forecast Components 1213'!$F6*'Input Cost Escalators Nov 14'!H$5)+('Capex Forecast Components 1213'!$G6*'Input Cost Escalators Nov 14'!H$4)+('Capex Forecast Components 1213'!$H6*'Input Cost Escalators Nov 14'!H$7)+('Capex Forecast Components 1213'!$I6*'Input Cost Escalators Nov 14'!H$6)+('Capex Forecast Components 1213'!$J6*'Input Cost Escalators Nov 14'!H$8)+('Capex Forecast Components 1213'!$K6*'Input Cost Escalators Nov 14'!H$9)+('Capex Forecast Components 1213'!$N6*'Input Cost Escalators Nov 14'!H$13)+('Capex Forecast Components 1213'!$O6*'Input Cost Escalators Nov 14'!H$12)+('Capex Forecast Components 1213'!$L6*'Input Cost Escalators Nov 14'!H$10)+('Capex Forecast Components 1213'!$M6*'Input Cost Escalators Nov 14'!H$11)</f>
        <v>2.3143908145043567E-3</v>
      </c>
      <c r="K6" s="4"/>
    </row>
    <row r="7" spans="2:12" ht="27.75" customHeight="1" x14ac:dyDescent="0.25">
      <c r="B7" s="20" t="s">
        <v>19</v>
      </c>
      <c r="C7" s="13"/>
      <c r="D7" s="62">
        <f>'Capex Forecast Components 1213'!E7</f>
        <v>9.8692588828464226E-2</v>
      </c>
      <c r="E7" s="64">
        <f>('Capex Forecast Components 1213'!$F7*'Input Cost Escalators Nov 14'!C$5)+('Capex Forecast Components 1213'!$G7*'Input Cost Escalators Nov 14'!C$4)+('Capex Forecast Components 1213'!$H7*'Input Cost Escalators Nov 14'!C$7)+('Capex Forecast Components 1213'!$I7*'Input Cost Escalators Nov 14'!C$6)+('Capex Forecast Components 1213'!$J7*'Input Cost Escalators Nov 14'!C$8)+('Capex Forecast Components 1213'!$K7*'Input Cost Escalators Nov 14'!C$9)+('Capex Forecast Components 1213'!$N7*'Input Cost Escalators Nov 14'!C$13)+('Capex Forecast Components 1213'!$O7*'Input Cost Escalators Nov 14'!C$12)+('Capex Forecast Components 1213'!$L7*'Input Cost Escalators Nov 14'!C$10)+('Capex Forecast Components 1213'!$M7*'Input Cost Escalators Nov 14'!C$11)</f>
        <v>8.6379764148912467E-3</v>
      </c>
      <c r="F7" s="64">
        <f>('Capex Forecast Components 1213'!$F7*'Input Cost Escalators Nov 14'!D$5)+('Capex Forecast Components 1213'!$G7*'Input Cost Escalators Nov 14'!D$4)+('Capex Forecast Components 1213'!$H7*'Input Cost Escalators Nov 14'!D$7)+('Capex Forecast Components 1213'!$I7*'Input Cost Escalators Nov 14'!D$6)+('Capex Forecast Components 1213'!$J7*'Input Cost Escalators Nov 14'!D$8)+('Capex Forecast Components 1213'!$K7*'Input Cost Escalators Nov 14'!D$9)+('Capex Forecast Components 1213'!$N7*'Input Cost Escalators Nov 14'!D$13)+('Capex Forecast Components 1213'!$O7*'Input Cost Escalators Nov 14'!D$12)+('Capex Forecast Components 1213'!$L7*'Input Cost Escalators Nov 14'!D$10)+('Capex Forecast Components 1213'!$M7*'Input Cost Escalators Nov 14'!D$11)</f>
        <v>-1.1689915877782123E-2</v>
      </c>
      <c r="G7" s="64">
        <f>('Capex Forecast Components 1213'!$F7*'Input Cost Escalators Nov 14'!E$5)+('Capex Forecast Components 1213'!$G7*'Input Cost Escalators Nov 14'!E$4)+('Capex Forecast Components 1213'!$H7*'Input Cost Escalators Nov 14'!E$7)+('Capex Forecast Components 1213'!$I7*'Input Cost Escalators Nov 14'!E$6)+('Capex Forecast Components 1213'!$J7*'Input Cost Escalators Nov 14'!E$8)+('Capex Forecast Components 1213'!$K7*'Input Cost Escalators Nov 14'!E$9)+('Capex Forecast Components 1213'!$N7*'Input Cost Escalators Nov 14'!E$13)+('Capex Forecast Components 1213'!$O7*'Input Cost Escalators Nov 14'!E$12)+('Capex Forecast Components 1213'!$L7*'Input Cost Escalators Nov 14'!E$10)+('Capex Forecast Components 1213'!$M7*'Input Cost Escalators Nov 14'!E$11)</f>
        <v>-2.0986954968679043E-3</v>
      </c>
      <c r="H7" s="64">
        <f>('Capex Forecast Components 1213'!$F7*'Input Cost Escalators Nov 14'!F$5)+('Capex Forecast Components 1213'!$G7*'Input Cost Escalators Nov 14'!F$4)+('Capex Forecast Components 1213'!$H7*'Input Cost Escalators Nov 14'!F$7)+('Capex Forecast Components 1213'!$I7*'Input Cost Escalators Nov 14'!F$6)+('Capex Forecast Components 1213'!$J7*'Input Cost Escalators Nov 14'!F$8)+('Capex Forecast Components 1213'!$K7*'Input Cost Escalators Nov 14'!F$9)+('Capex Forecast Components 1213'!$N7*'Input Cost Escalators Nov 14'!F$13)+('Capex Forecast Components 1213'!$O7*'Input Cost Escalators Nov 14'!F$12)+('Capex Forecast Components 1213'!$L7*'Input Cost Escalators Nov 14'!F$10)+('Capex Forecast Components 1213'!$M7*'Input Cost Escalators Nov 14'!F$11)</f>
        <v>3.9826934691190134E-3</v>
      </c>
      <c r="I7" s="64">
        <f>('Capex Forecast Components 1213'!$F7*'Input Cost Escalators Nov 14'!G$5)+('Capex Forecast Components 1213'!$G7*'Input Cost Escalators Nov 14'!G$4)+('Capex Forecast Components 1213'!$H7*'Input Cost Escalators Nov 14'!G$7)+('Capex Forecast Components 1213'!$I7*'Input Cost Escalators Nov 14'!G$6)+('Capex Forecast Components 1213'!$J7*'Input Cost Escalators Nov 14'!G$8)+('Capex Forecast Components 1213'!$K7*'Input Cost Escalators Nov 14'!G$9)+('Capex Forecast Components 1213'!$N7*'Input Cost Escalators Nov 14'!G$13)+('Capex Forecast Components 1213'!$O7*'Input Cost Escalators Nov 14'!G$12)+('Capex Forecast Components 1213'!$L7*'Input Cost Escalators Nov 14'!G$10)+('Capex Forecast Components 1213'!$M7*'Input Cost Escalators Nov 14'!G$11)</f>
        <v>3.9384711795508098E-3</v>
      </c>
      <c r="J7" s="65">
        <f>('Capex Forecast Components 1213'!$F7*'Input Cost Escalators Nov 14'!H$5)+('Capex Forecast Components 1213'!$G7*'Input Cost Escalators Nov 14'!H$4)+('Capex Forecast Components 1213'!$H7*'Input Cost Escalators Nov 14'!H$7)+('Capex Forecast Components 1213'!$I7*'Input Cost Escalators Nov 14'!H$6)+('Capex Forecast Components 1213'!$J7*'Input Cost Escalators Nov 14'!H$8)+('Capex Forecast Components 1213'!$K7*'Input Cost Escalators Nov 14'!H$9)+('Capex Forecast Components 1213'!$N7*'Input Cost Escalators Nov 14'!H$13)+('Capex Forecast Components 1213'!$O7*'Input Cost Escalators Nov 14'!H$12)+('Capex Forecast Components 1213'!$L7*'Input Cost Escalators Nov 14'!H$10)+('Capex Forecast Components 1213'!$M7*'Input Cost Escalators Nov 14'!H$11)</f>
        <v>4.934944118545787E-3</v>
      </c>
      <c r="K7" s="4"/>
    </row>
    <row r="8" spans="2:12" x14ac:dyDescent="0.25">
      <c r="B8" s="12" t="s">
        <v>20</v>
      </c>
      <c r="C8" s="13"/>
      <c r="D8" s="62">
        <f>'Capex Forecast Components 1213'!E8</f>
        <v>5.0283721241554398E-2</v>
      </c>
      <c r="E8" s="64">
        <f>('Capex Forecast Components 1213'!$F8*'Input Cost Escalators Nov 14'!C$5)+('Capex Forecast Components 1213'!$G8*'Input Cost Escalators Nov 14'!C$4)+('Capex Forecast Components 1213'!$H8*'Input Cost Escalators Nov 14'!C$7)+('Capex Forecast Components 1213'!$I8*'Input Cost Escalators Nov 14'!C$6)+('Capex Forecast Components 1213'!$J8*'Input Cost Escalators Nov 14'!C$8)+('Capex Forecast Components 1213'!$K8*'Input Cost Escalators Nov 14'!C$9)+('Capex Forecast Components 1213'!$N8*'Input Cost Escalators Nov 14'!C$13)+('Capex Forecast Components 1213'!$O8*'Input Cost Escalators Nov 14'!C$12)+('Capex Forecast Components 1213'!$L8*'Input Cost Escalators Nov 14'!C$10)+('Capex Forecast Components 1213'!$M8*'Input Cost Escalators Nov 14'!C$11)</f>
        <v>1.0033798575222151E-2</v>
      </c>
      <c r="F8" s="64">
        <f>('Capex Forecast Components 1213'!$F8*'Input Cost Escalators Nov 14'!D$5)+('Capex Forecast Components 1213'!$G8*'Input Cost Escalators Nov 14'!D$4)+('Capex Forecast Components 1213'!$H8*'Input Cost Escalators Nov 14'!D$7)+('Capex Forecast Components 1213'!$I8*'Input Cost Escalators Nov 14'!D$6)+('Capex Forecast Components 1213'!$J8*'Input Cost Escalators Nov 14'!D$8)+('Capex Forecast Components 1213'!$K8*'Input Cost Escalators Nov 14'!D$9)+('Capex Forecast Components 1213'!$N8*'Input Cost Escalators Nov 14'!D$13)+('Capex Forecast Components 1213'!$O8*'Input Cost Escalators Nov 14'!D$12)+('Capex Forecast Components 1213'!$L8*'Input Cost Escalators Nov 14'!D$10)+('Capex Forecast Components 1213'!$M8*'Input Cost Escalators Nov 14'!D$11)</f>
        <v>-1.2863882252903129E-2</v>
      </c>
      <c r="G8" s="64">
        <f>('Capex Forecast Components 1213'!$F8*'Input Cost Escalators Nov 14'!E$5)+('Capex Forecast Components 1213'!$G8*'Input Cost Escalators Nov 14'!E$4)+('Capex Forecast Components 1213'!$H8*'Input Cost Escalators Nov 14'!E$7)+('Capex Forecast Components 1213'!$I8*'Input Cost Escalators Nov 14'!E$6)+('Capex Forecast Components 1213'!$J8*'Input Cost Escalators Nov 14'!E$8)+('Capex Forecast Components 1213'!$K8*'Input Cost Escalators Nov 14'!E$9)+('Capex Forecast Components 1213'!$N8*'Input Cost Escalators Nov 14'!E$13)+('Capex Forecast Components 1213'!$O8*'Input Cost Escalators Nov 14'!E$12)+('Capex Forecast Components 1213'!$L8*'Input Cost Escalators Nov 14'!E$10)+('Capex Forecast Components 1213'!$M8*'Input Cost Escalators Nov 14'!E$11)</f>
        <v>-2.6626697054995133E-3</v>
      </c>
      <c r="H8" s="64">
        <f>('Capex Forecast Components 1213'!$F8*'Input Cost Escalators Nov 14'!F$5)+('Capex Forecast Components 1213'!$G8*'Input Cost Escalators Nov 14'!F$4)+('Capex Forecast Components 1213'!$H8*'Input Cost Escalators Nov 14'!F$7)+('Capex Forecast Components 1213'!$I8*'Input Cost Escalators Nov 14'!F$6)+('Capex Forecast Components 1213'!$J8*'Input Cost Escalators Nov 14'!F$8)+('Capex Forecast Components 1213'!$K8*'Input Cost Escalators Nov 14'!F$9)+('Capex Forecast Components 1213'!$N8*'Input Cost Escalators Nov 14'!F$13)+('Capex Forecast Components 1213'!$O8*'Input Cost Escalators Nov 14'!F$12)+('Capex Forecast Components 1213'!$L8*'Input Cost Escalators Nov 14'!F$10)+('Capex Forecast Components 1213'!$M8*'Input Cost Escalators Nov 14'!F$11)</f>
        <v>8.7381518073620368E-4</v>
      </c>
      <c r="I8" s="64">
        <f>('Capex Forecast Components 1213'!$F8*'Input Cost Escalators Nov 14'!G$5)+('Capex Forecast Components 1213'!$G8*'Input Cost Escalators Nov 14'!G$4)+('Capex Forecast Components 1213'!$H8*'Input Cost Escalators Nov 14'!G$7)+('Capex Forecast Components 1213'!$I8*'Input Cost Escalators Nov 14'!G$6)+('Capex Forecast Components 1213'!$J8*'Input Cost Escalators Nov 14'!G$8)+('Capex Forecast Components 1213'!$K8*'Input Cost Escalators Nov 14'!G$9)+('Capex Forecast Components 1213'!$N8*'Input Cost Escalators Nov 14'!G$13)+('Capex Forecast Components 1213'!$O8*'Input Cost Escalators Nov 14'!G$12)+('Capex Forecast Components 1213'!$L8*'Input Cost Escalators Nov 14'!G$10)+('Capex Forecast Components 1213'!$M8*'Input Cost Escalators Nov 14'!G$11)</f>
        <v>1.8018509803866588E-3</v>
      </c>
      <c r="J8" s="65">
        <f>('Capex Forecast Components 1213'!$F8*'Input Cost Escalators Nov 14'!H$5)+('Capex Forecast Components 1213'!$G8*'Input Cost Escalators Nov 14'!H$4)+('Capex Forecast Components 1213'!$H8*'Input Cost Escalators Nov 14'!H$7)+('Capex Forecast Components 1213'!$I8*'Input Cost Escalators Nov 14'!H$6)+('Capex Forecast Components 1213'!$J8*'Input Cost Escalators Nov 14'!H$8)+('Capex Forecast Components 1213'!$K8*'Input Cost Escalators Nov 14'!H$9)+('Capex Forecast Components 1213'!$N8*'Input Cost Escalators Nov 14'!H$13)+('Capex Forecast Components 1213'!$O8*'Input Cost Escalators Nov 14'!H$12)+('Capex Forecast Components 1213'!$L8*'Input Cost Escalators Nov 14'!H$10)+('Capex Forecast Components 1213'!$M8*'Input Cost Escalators Nov 14'!H$11)</f>
        <v>2.3143908145043567E-3</v>
      </c>
      <c r="K8" s="4"/>
    </row>
    <row r="9" spans="2:12" x14ac:dyDescent="0.25">
      <c r="B9" s="12" t="s">
        <v>21</v>
      </c>
      <c r="C9" s="13"/>
      <c r="D9" s="62">
        <f>'Capex Forecast Components 1213'!E9</f>
        <v>2.220211438287243E-2</v>
      </c>
      <c r="E9" s="64">
        <f>('Capex Forecast Components 1213'!$F9*'Input Cost Escalators Nov 14'!C$5)+('Capex Forecast Components 1213'!$G9*'Input Cost Escalators Nov 14'!C$4)+('Capex Forecast Components 1213'!$H9*'Input Cost Escalators Nov 14'!C$7)+('Capex Forecast Components 1213'!$I9*'Input Cost Escalators Nov 14'!C$6)+('Capex Forecast Components 1213'!$J9*'Input Cost Escalators Nov 14'!C$8)+('Capex Forecast Components 1213'!$K9*'Input Cost Escalators Nov 14'!C$9)+('Capex Forecast Components 1213'!$N9*'Input Cost Escalators Nov 14'!C$13)+('Capex Forecast Components 1213'!$O9*'Input Cost Escalators Nov 14'!C$12)+('Capex Forecast Components 1213'!$L9*'Input Cost Escalators Nov 14'!C$10)+('Capex Forecast Components 1213'!$M9*'Input Cost Escalators Nov 14'!C$11)</f>
        <v>0</v>
      </c>
      <c r="F9" s="64">
        <f>('Capex Forecast Components 1213'!$F9*'Input Cost Escalators Nov 14'!D$5)+('Capex Forecast Components 1213'!$G9*'Input Cost Escalators Nov 14'!D$4)+('Capex Forecast Components 1213'!$H9*'Input Cost Escalators Nov 14'!D$7)+('Capex Forecast Components 1213'!$I9*'Input Cost Escalators Nov 14'!D$6)+('Capex Forecast Components 1213'!$J9*'Input Cost Escalators Nov 14'!D$8)+('Capex Forecast Components 1213'!$K9*'Input Cost Escalators Nov 14'!D$9)+('Capex Forecast Components 1213'!$N9*'Input Cost Escalators Nov 14'!D$13)+('Capex Forecast Components 1213'!$O9*'Input Cost Escalators Nov 14'!D$12)+('Capex Forecast Components 1213'!$L9*'Input Cost Escalators Nov 14'!D$10)+('Capex Forecast Components 1213'!$M9*'Input Cost Escalators Nov 14'!D$11)</f>
        <v>0</v>
      </c>
      <c r="G9" s="64">
        <f>('Capex Forecast Components 1213'!$F9*'Input Cost Escalators Nov 14'!E$5)+('Capex Forecast Components 1213'!$G9*'Input Cost Escalators Nov 14'!E$4)+('Capex Forecast Components 1213'!$H9*'Input Cost Escalators Nov 14'!E$7)+('Capex Forecast Components 1213'!$I9*'Input Cost Escalators Nov 14'!E$6)+('Capex Forecast Components 1213'!$J9*'Input Cost Escalators Nov 14'!E$8)+('Capex Forecast Components 1213'!$K9*'Input Cost Escalators Nov 14'!E$9)+('Capex Forecast Components 1213'!$N9*'Input Cost Escalators Nov 14'!E$13)+('Capex Forecast Components 1213'!$O9*'Input Cost Escalators Nov 14'!E$12)+('Capex Forecast Components 1213'!$L9*'Input Cost Escalators Nov 14'!E$10)+('Capex Forecast Components 1213'!$M9*'Input Cost Escalators Nov 14'!E$11)</f>
        <v>0</v>
      </c>
      <c r="H9" s="64">
        <f>('Capex Forecast Components 1213'!$F9*'Input Cost Escalators Nov 14'!F$5)+('Capex Forecast Components 1213'!$G9*'Input Cost Escalators Nov 14'!F$4)+('Capex Forecast Components 1213'!$H9*'Input Cost Escalators Nov 14'!F$7)+('Capex Forecast Components 1213'!$I9*'Input Cost Escalators Nov 14'!F$6)+('Capex Forecast Components 1213'!$J9*'Input Cost Escalators Nov 14'!F$8)+('Capex Forecast Components 1213'!$K9*'Input Cost Escalators Nov 14'!F$9)+('Capex Forecast Components 1213'!$N9*'Input Cost Escalators Nov 14'!F$13)+('Capex Forecast Components 1213'!$O9*'Input Cost Escalators Nov 14'!F$12)+('Capex Forecast Components 1213'!$L9*'Input Cost Escalators Nov 14'!F$10)+('Capex Forecast Components 1213'!$M9*'Input Cost Escalators Nov 14'!F$11)</f>
        <v>0</v>
      </c>
      <c r="I9" s="64">
        <f>('Capex Forecast Components 1213'!$F9*'Input Cost Escalators Nov 14'!G$5)+('Capex Forecast Components 1213'!$G9*'Input Cost Escalators Nov 14'!G$4)+('Capex Forecast Components 1213'!$H9*'Input Cost Escalators Nov 14'!G$7)+('Capex Forecast Components 1213'!$I9*'Input Cost Escalators Nov 14'!G$6)+('Capex Forecast Components 1213'!$J9*'Input Cost Escalators Nov 14'!G$8)+('Capex Forecast Components 1213'!$K9*'Input Cost Escalators Nov 14'!G$9)+('Capex Forecast Components 1213'!$N9*'Input Cost Escalators Nov 14'!G$13)+('Capex Forecast Components 1213'!$O9*'Input Cost Escalators Nov 14'!G$12)+('Capex Forecast Components 1213'!$L9*'Input Cost Escalators Nov 14'!G$10)+('Capex Forecast Components 1213'!$M9*'Input Cost Escalators Nov 14'!G$11)</f>
        <v>0</v>
      </c>
      <c r="J9" s="65">
        <f>('Capex Forecast Components 1213'!$F9*'Input Cost Escalators Nov 14'!H$5)+('Capex Forecast Components 1213'!$G9*'Input Cost Escalators Nov 14'!H$4)+('Capex Forecast Components 1213'!$H9*'Input Cost Escalators Nov 14'!H$7)+('Capex Forecast Components 1213'!$I9*'Input Cost Escalators Nov 14'!H$6)+('Capex Forecast Components 1213'!$J9*'Input Cost Escalators Nov 14'!H$8)+('Capex Forecast Components 1213'!$K9*'Input Cost Escalators Nov 14'!H$9)+('Capex Forecast Components 1213'!$N9*'Input Cost Escalators Nov 14'!H$13)+('Capex Forecast Components 1213'!$O9*'Input Cost Escalators Nov 14'!H$12)+('Capex Forecast Components 1213'!$L9*'Input Cost Escalators Nov 14'!H$10)+('Capex Forecast Components 1213'!$M9*'Input Cost Escalators Nov 14'!H$11)</f>
        <v>0</v>
      </c>
      <c r="K9" s="4"/>
    </row>
    <row r="10" spans="2:12" x14ac:dyDescent="0.25">
      <c r="B10" s="12" t="s">
        <v>22</v>
      </c>
      <c r="C10" s="13"/>
      <c r="D10" s="62">
        <f>'Capex Forecast Components 1213'!E10</f>
        <v>9.9967494493303031E-3</v>
      </c>
      <c r="E10" s="64">
        <f>('Capex Forecast Components 1213'!$F10*'Input Cost Escalators Nov 14'!C$5)+('Capex Forecast Components 1213'!$G10*'Input Cost Escalators Nov 14'!C$4)+('Capex Forecast Components 1213'!$H10*'Input Cost Escalators Nov 14'!C$7)+('Capex Forecast Components 1213'!$I10*'Input Cost Escalators Nov 14'!C$6)+('Capex Forecast Components 1213'!$J10*'Input Cost Escalators Nov 14'!C$8)+('Capex Forecast Components 1213'!$K10*'Input Cost Escalators Nov 14'!C$9)+('Capex Forecast Components 1213'!$N10*'Input Cost Escalators Nov 14'!C$13)+('Capex Forecast Components 1213'!$O10*'Input Cost Escalators Nov 14'!C$12)+('Capex Forecast Components 1213'!$L10*'Input Cost Escalators Nov 14'!C$10)+('Capex Forecast Components 1213'!$M10*'Input Cost Escalators Nov 14'!C$11)</f>
        <v>0</v>
      </c>
      <c r="F10" s="64">
        <f>('Capex Forecast Components 1213'!$F10*'Input Cost Escalators Nov 14'!D$5)+('Capex Forecast Components 1213'!$G10*'Input Cost Escalators Nov 14'!D$4)+('Capex Forecast Components 1213'!$H10*'Input Cost Escalators Nov 14'!D$7)+('Capex Forecast Components 1213'!$I10*'Input Cost Escalators Nov 14'!D$6)+('Capex Forecast Components 1213'!$J10*'Input Cost Escalators Nov 14'!D$8)+('Capex Forecast Components 1213'!$K10*'Input Cost Escalators Nov 14'!D$9)+('Capex Forecast Components 1213'!$N10*'Input Cost Escalators Nov 14'!D$13)+('Capex Forecast Components 1213'!$O10*'Input Cost Escalators Nov 14'!D$12)+('Capex Forecast Components 1213'!$L10*'Input Cost Escalators Nov 14'!D$10)+('Capex Forecast Components 1213'!$M10*'Input Cost Escalators Nov 14'!D$11)</f>
        <v>0</v>
      </c>
      <c r="G10" s="64">
        <f>('Capex Forecast Components 1213'!$F10*'Input Cost Escalators Nov 14'!E$5)+('Capex Forecast Components 1213'!$G10*'Input Cost Escalators Nov 14'!E$4)+('Capex Forecast Components 1213'!$H10*'Input Cost Escalators Nov 14'!E$7)+('Capex Forecast Components 1213'!$I10*'Input Cost Escalators Nov 14'!E$6)+('Capex Forecast Components 1213'!$J10*'Input Cost Escalators Nov 14'!E$8)+('Capex Forecast Components 1213'!$K10*'Input Cost Escalators Nov 14'!E$9)+('Capex Forecast Components 1213'!$N10*'Input Cost Escalators Nov 14'!E$13)+('Capex Forecast Components 1213'!$O10*'Input Cost Escalators Nov 14'!E$12)+('Capex Forecast Components 1213'!$L10*'Input Cost Escalators Nov 14'!E$10)+('Capex Forecast Components 1213'!$M10*'Input Cost Escalators Nov 14'!E$11)</f>
        <v>0</v>
      </c>
      <c r="H10" s="64">
        <f>('Capex Forecast Components 1213'!$F10*'Input Cost Escalators Nov 14'!F$5)+('Capex Forecast Components 1213'!$G10*'Input Cost Escalators Nov 14'!F$4)+('Capex Forecast Components 1213'!$H10*'Input Cost Escalators Nov 14'!F$7)+('Capex Forecast Components 1213'!$I10*'Input Cost Escalators Nov 14'!F$6)+('Capex Forecast Components 1213'!$J10*'Input Cost Escalators Nov 14'!F$8)+('Capex Forecast Components 1213'!$K10*'Input Cost Escalators Nov 14'!F$9)+('Capex Forecast Components 1213'!$N10*'Input Cost Escalators Nov 14'!F$13)+('Capex Forecast Components 1213'!$O10*'Input Cost Escalators Nov 14'!F$12)+('Capex Forecast Components 1213'!$L10*'Input Cost Escalators Nov 14'!F$10)+('Capex Forecast Components 1213'!$M10*'Input Cost Escalators Nov 14'!F$11)</f>
        <v>0</v>
      </c>
      <c r="I10" s="64">
        <f>('Capex Forecast Components 1213'!$F10*'Input Cost Escalators Nov 14'!G$5)+('Capex Forecast Components 1213'!$G10*'Input Cost Escalators Nov 14'!G$4)+('Capex Forecast Components 1213'!$H10*'Input Cost Escalators Nov 14'!G$7)+('Capex Forecast Components 1213'!$I10*'Input Cost Escalators Nov 14'!G$6)+('Capex Forecast Components 1213'!$J10*'Input Cost Escalators Nov 14'!G$8)+('Capex Forecast Components 1213'!$K10*'Input Cost Escalators Nov 14'!G$9)+('Capex Forecast Components 1213'!$N10*'Input Cost Escalators Nov 14'!G$13)+('Capex Forecast Components 1213'!$O10*'Input Cost Escalators Nov 14'!G$12)+('Capex Forecast Components 1213'!$L10*'Input Cost Escalators Nov 14'!G$10)+('Capex Forecast Components 1213'!$M10*'Input Cost Escalators Nov 14'!G$11)</f>
        <v>0</v>
      </c>
      <c r="J10" s="65">
        <f>('Capex Forecast Components 1213'!$F10*'Input Cost Escalators Nov 14'!H$5)+('Capex Forecast Components 1213'!$G10*'Input Cost Escalators Nov 14'!H$4)+('Capex Forecast Components 1213'!$H10*'Input Cost Escalators Nov 14'!H$7)+('Capex Forecast Components 1213'!$I10*'Input Cost Escalators Nov 14'!H$6)+('Capex Forecast Components 1213'!$J10*'Input Cost Escalators Nov 14'!H$8)+('Capex Forecast Components 1213'!$K10*'Input Cost Escalators Nov 14'!H$9)+('Capex Forecast Components 1213'!$N10*'Input Cost Escalators Nov 14'!H$13)+('Capex Forecast Components 1213'!$O10*'Input Cost Escalators Nov 14'!H$12)+('Capex Forecast Components 1213'!$L10*'Input Cost Escalators Nov 14'!H$10)+('Capex Forecast Components 1213'!$M10*'Input Cost Escalators Nov 14'!H$11)</f>
        <v>0</v>
      </c>
      <c r="K10" s="4"/>
    </row>
    <row r="11" spans="2:12" x14ac:dyDescent="0.25">
      <c r="B11" s="12" t="s">
        <v>23</v>
      </c>
      <c r="C11" s="13"/>
      <c r="D11" s="62">
        <f>'Capex Forecast Components 1213'!E11</f>
        <v>3.8103093238209838E-2</v>
      </c>
      <c r="E11" s="64">
        <f>('Capex Forecast Components 1213'!$F11*'Input Cost Escalators Nov 14'!C$5)+('Capex Forecast Components 1213'!$G11*'Input Cost Escalators Nov 14'!C$4)+('Capex Forecast Components 1213'!$H11*'Input Cost Escalators Nov 14'!C$7)+('Capex Forecast Components 1213'!$I11*'Input Cost Escalators Nov 14'!C$6)+('Capex Forecast Components 1213'!$J11*'Input Cost Escalators Nov 14'!C$8)+('Capex Forecast Components 1213'!$K11*'Input Cost Escalators Nov 14'!C$9)+('Capex Forecast Components 1213'!$N11*'Input Cost Escalators Nov 14'!C$13)+('Capex Forecast Components 1213'!$O11*'Input Cost Escalators Nov 14'!C$12)+('Capex Forecast Components 1213'!$L11*'Input Cost Escalators Nov 14'!C$10)+('Capex Forecast Components 1213'!$M11*'Input Cost Escalators Nov 14'!C$11)</f>
        <v>2.0536137019870452E-2</v>
      </c>
      <c r="F11" s="64">
        <f>('Capex Forecast Components 1213'!$F11*'Input Cost Escalators Nov 14'!D$5)+('Capex Forecast Components 1213'!$G11*'Input Cost Escalators Nov 14'!D$4)+('Capex Forecast Components 1213'!$H11*'Input Cost Escalators Nov 14'!D$7)+('Capex Forecast Components 1213'!$I11*'Input Cost Escalators Nov 14'!D$6)+('Capex Forecast Components 1213'!$J11*'Input Cost Escalators Nov 14'!D$8)+('Capex Forecast Components 1213'!$K11*'Input Cost Escalators Nov 14'!D$9)+('Capex Forecast Components 1213'!$N11*'Input Cost Escalators Nov 14'!D$13)+('Capex Forecast Components 1213'!$O11*'Input Cost Escalators Nov 14'!D$12)+('Capex Forecast Components 1213'!$L11*'Input Cost Escalators Nov 14'!D$10)+('Capex Forecast Components 1213'!$M11*'Input Cost Escalators Nov 14'!D$11)</f>
        <v>-4.6077200428741555E-2</v>
      </c>
      <c r="G11" s="64">
        <f>('Capex Forecast Components 1213'!$F11*'Input Cost Escalators Nov 14'!E$5)+('Capex Forecast Components 1213'!$G11*'Input Cost Escalators Nov 14'!E$4)+('Capex Forecast Components 1213'!$H11*'Input Cost Escalators Nov 14'!E$7)+('Capex Forecast Components 1213'!$I11*'Input Cost Escalators Nov 14'!E$6)+('Capex Forecast Components 1213'!$J11*'Input Cost Escalators Nov 14'!E$8)+('Capex Forecast Components 1213'!$K11*'Input Cost Escalators Nov 14'!E$9)+('Capex Forecast Components 1213'!$N11*'Input Cost Escalators Nov 14'!E$13)+('Capex Forecast Components 1213'!$O11*'Input Cost Escalators Nov 14'!E$12)+('Capex Forecast Components 1213'!$L11*'Input Cost Escalators Nov 14'!E$10)+('Capex Forecast Components 1213'!$M11*'Input Cost Escalators Nov 14'!E$11)</f>
        <v>-3.3355146652364869E-3</v>
      </c>
      <c r="H11" s="64">
        <f>('Capex Forecast Components 1213'!$F11*'Input Cost Escalators Nov 14'!F$5)+('Capex Forecast Components 1213'!$G11*'Input Cost Escalators Nov 14'!F$4)+('Capex Forecast Components 1213'!$H11*'Input Cost Escalators Nov 14'!F$7)+('Capex Forecast Components 1213'!$I11*'Input Cost Escalators Nov 14'!F$6)+('Capex Forecast Components 1213'!$J11*'Input Cost Escalators Nov 14'!F$8)+('Capex Forecast Components 1213'!$K11*'Input Cost Escalators Nov 14'!F$9)+('Capex Forecast Components 1213'!$N11*'Input Cost Escalators Nov 14'!F$13)+('Capex Forecast Components 1213'!$O11*'Input Cost Escalators Nov 14'!F$12)+('Capex Forecast Components 1213'!$L11*'Input Cost Escalators Nov 14'!F$10)+('Capex Forecast Components 1213'!$M11*'Input Cost Escalators Nov 14'!F$11)</f>
        <v>1.5371012888007848E-2</v>
      </c>
      <c r="I11" s="64">
        <f>('Capex Forecast Components 1213'!$F11*'Input Cost Escalators Nov 14'!G$5)+('Capex Forecast Components 1213'!$G11*'Input Cost Escalators Nov 14'!G$4)+('Capex Forecast Components 1213'!$H11*'Input Cost Escalators Nov 14'!G$7)+('Capex Forecast Components 1213'!$I11*'Input Cost Escalators Nov 14'!G$6)+('Capex Forecast Components 1213'!$J11*'Input Cost Escalators Nov 14'!G$8)+('Capex Forecast Components 1213'!$K11*'Input Cost Escalators Nov 14'!G$9)+('Capex Forecast Components 1213'!$N11*'Input Cost Escalators Nov 14'!G$13)+('Capex Forecast Components 1213'!$O11*'Input Cost Escalators Nov 14'!G$12)+('Capex Forecast Components 1213'!$L11*'Input Cost Escalators Nov 14'!G$10)+('Capex Forecast Components 1213'!$M11*'Input Cost Escalators Nov 14'!G$11)</f>
        <v>5.0222843900718942E-3</v>
      </c>
      <c r="J11" s="65">
        <f>('Capex Forecast Components 1213'!$F11*'Input Cost Escalators Nov 14'!H$5)+('Capex Forecast Components 1213'!$G11*'Input Cost Escalators Nov 14'!H$4)+('Capex Forecast Components 1213'!$H11*'Input Cost Escalators Nov 14'!H$7)+('Capex Forecast Components 1213'!$I11*'Input Cost Escalators Nov 14'!H$6)+('Capex Forecast Components 1213'!$J11*'Input Cost Escalators Nov 14'!H$8)+('Capex Forecast Components 1213'!$K11*'Input Cost Escalators Nov 14'!H$9)+('Capex Forecast Components 1213'!$N11*'Input Cost Escalators Nov 14'!H$13)+('Capex Forecast Components 1213'!$O11*'Input Cost Escalators Nov 14'!H$12)+('Capex Forecast Components 1213'!$L11*'Input Cost Escalators Nov 14'!H$10)+('Capex Forecast Components 1213'!$M11*'Input Cost Escalators Nov 14'!H$11)</f>
        <v>7.2949220030340423E-3</v>
      </c>
      <c r="K11" s="4"/>
    </row>
    <row r="12" spans="2:12" x14ac:dyDescent="0.25">
      <c r="B12" s="12" t="s">
        <v>24</v>
      </c>
      <c r="C12" s="13"/>
      <c r="D12" s="62">
        <f>'Capex Forecast Components 1213'!E12</f>
        <v>0</v>
      </c>
      <c r="E12" s="64">
        <f>('Capex Forecast Components 1213'!$F12*'Input Cost Escalators Nov 14'!C$5)+('Capex Forecast Components 1213'!$G12*'Input Cost Escalators Nov 14'!C$4)+('Capex Forecast Components 1213'!$H12*'Input Cost Escalators Nov 14'!C$7)+('Capex Forecast Components 1213'!$I12*'Input Cost Escalators Nov 14'!C$6)+('Capex Forecast Components 1213'!$J12*'Input Cost Escalators Nov 14'!C$8)+('Capex Forecast Components 1213'!$K12*'Input Cost Escalators Nov 14'!C$9)+('Capex Forecast Components 1213'!$N12*'Input Cost Escalators Nov 14'!C$13)+('Capex Forecast Components 1213'!$O12*'Input Cost Escalators Nov 14'!C$12)+('Capex Forecast Components 1213'!$L12*'Input Cost Escalators Nov 14'!C$10)+('Capex Forecast Components 1213'!$M12*'Input Cost Escalators Nov 14'!C$11)</f>
        <v>8.3743505011858836E-3</v>
      </c>
      <c r="F12" s="64">
        <f>('Capex Forecast Components 1213'!$F12*'Input Cost Escalators Nov 14'!D$5)+('Capex Forecast Components 1213'!$G12*'Input Cost Escalators Nov 14'!D$4)+('Capex Forecast Components 1213'!$H12*'Input Cost Escalators Nov 14'!D$7)+('Capex Forecast Components 1213'!$I12*'Input Cost Escalators Nov 14'!D$6)+('Capex Forecast Components 1213'!$J12*'Input Cost Escalators Nov 14'!D$8)+('Capex Forecast Components 1213'!$K12*'Input Cost Escalators Nov 14'!D$9)+('Capex Forecast Components 1213'!$N12*'Input Cost Escalators Nov 14'!D$13)+('Capex Forecast Components 1213'!$O12*'Input Cost Escalators Nov 14'!D$12)+('Capex Forecast Components 1213'!$L12*'Input Cost Escalators Nov 14'!D$10)+('Capex Forecast Components 1213'!$M12*'Input Cost Escalators Nov 14'!D$11)</f>
        <v>-2.039065668068743E-2</v>
      </c>
      <c r="G12" s="64">
        <f>('Capex Forecast Components 1213'!$F12*'Input Cost Escalators Nov 14'!E$5)+('Capex Forecast Components 1213'!$G12*'Input Cost Escalators Nov 14'!E$4)+('Capex Forecast Components 1213'!$H12*'Input Cost Escalators Nov 14'!E$7)+('Capex Forecast Components 1213'!$I12*'Input Cost Escalators Nov 14'!E$6)+('Capex Forecast Components 1213'!$J12*'Input Cost Escalators Nov 14'!E$8)+('Capex Forecast Components 1213'!$K12*'Input Cost Escalators Nov 14'!E$9)+('Capex Forecast Components 1213'!$N12*'Input Cost Escalators Nov 14'!E$13)+('Capex Forecast Components 1213'!$O12*'Input Cost Escalators Nov 14'!E$12)+('Capex Forecast Components 1213'!$L12*'Input Cost Escalators Nov 14'!E$10)+('Capex Forecast Components 1213'!$M12*'Input Cost Escalators Nov 14'!E$11)</f>
        <v>-9.8232683157933771E-3</v>
      </c>
      <c r="H12" s="64">
        <f>('Capex Forecast Components 1213'!$F12*'Input Cost Escalators Nov 14'!F$5)+('Capex Forecast Components 1213'!$G12*'Input Cost Escalators Nov 14'!F$4)+('Capex Forecast Components 1213'!$H12*'Input Cost Escalators Nov 14'!F$7)+('Capex Forecast Components 1213'!$I12*'Input Cost Escalators Nov 14'!F$6)+('Capex Forecast Components 1213'!$J12*'Input Cost Escalators Nov 14'!F$8)+('Capex Forecast Components 1213'!$K12*'Input Cost Escalators Nov 14'!F$9)+('Capex Forecast Components 1213'!$N12*'Input Cost Escalators Nov 14'!F$13)+('Capex Forecast Components 1213'!$O12*'Input Cost Escalators Nov 14'!F$12)+('Capex Forecast Components 1213'!$L12*'Input Cost Escalators Nov 14'!F$10)+('Capex Forecast Components 1213'!$M12*'Input Cost Escalators Nov 14'!F$11)</f>
        <v>-6.9782117509776479E-3</v>
      </c>
      <c r="I12" s="64">
        <f>('Capex Forecast Components 1213'!$F12*'Input Cost Escalators Nov 14'!G$5)+('Capex Forecast Components 1213'!$G12*'Input Cost Escalators Nov 14'!G$4)+('Capex Forecast Components 1213'!$H12*'Input Cost Escalators Nov 14'!G$7)+('Capex Forecast Components 1213'!$I12*'Input Cost Escalators Nov 14'!G$6)+('Capex Forecast Components 1213'!$J12*'Input Cost Escalators Nov 14'!G$8)+('Capex Forecast Components 1213'!$K12*'Input Cost Escalators Nov 14'!G$9)+('Capex Forecast Components 1213'!$N12*'Input Cost Escalators Nov 14'!G$13)+('Capex Forecast Components 1213'!$O12*'Input Cost Escalators Nov 14'!G$12)+('Capex Forecast Components 1213'!$L12*'Input Cost Escalators Nov 14'!G$10)+('Capex Forecast Components 1213'!$M12*'Input Cost Escalators Nov 14'!G$11)</f>
        <v>5.0179711632154398E-3</v>
      </c>
      <c r="J12" s="65">
        <f>('Capex Forecast Components 1213'!$F12*'Input Cost Escalators Nov 14'!H$5)+('Capex Forecast Components 1213'!$G12*'Input Cost Escalators Nov 14'!H$4)+('Capex Forecast Components 1213'!$H12*'Input Cost Escalators Nov 14'!H$7)+('Capex Forecast Components 1213'!$I12*'Input Cost Escalators Nov 14'!H$6)+('Capex Forecast Components 1213'!$J12*'Input Cost Escalators Nov 14'!H$8)+('Capex Forecast Components 1213'!$K12*'Input Cost Escalators Nov 14'!H$9)+('Capex Forecast Components 1213'!$N12*'Input Cost Escalators Nov 14'!H$13)+('Capex Forecast Components 1213'!$O12*'Input Cost Escalators Nov 14'!H$12)+('Capex Forecast Components 1213'!$L12*'Input Cost Escalators Nov 14'!H$10)+('Capex Forecast Components 1213'!$M12*'Input Cost Escalators Nov 14'!H$11)</f>
        <v>6.4906765249608152E-3</v>
      </c>
      <c r="K12" s="4"/>
    </row>
    <row r="13" spans="2:12" x14ac:dyDescent="0.25">
      <c r="B13" s="12" t="s">
        <v>13</v>
      </c>
      <c r="C13" s="13"/>
      <c r="D13" s="62">
        <f>'Capex Forecast Components 1213'!E13</f>
        <v>3.2298049684451144E-2</v>
      </c>
      <c r="E13" s="64">
        <f>('Capex Forecast Components 1213'!$F13*'Input Cost Escalators Nov 14'!C$5)+('Capex Forecast Components 1213'!$G13*'Input Cost Escalators Nov 14'!C$4)+('Capex Forecast Components 1213'!$H13*'Input Cost Escalators Nov 14'!C$7)+('Capex Forecast Components 1213'!$I13*'Input Cost Escalators Nov 14'!C$6)+('Capex Forecast Components 1213'!$J13*'Input Cost Escalators Nov 14'!C$8)+('Capex Forecast Components 1213'!$K13*'Input Cost Escalators Nov 14'!C$9)+('Capex Forecast Components 1213'!$N13*'Input Cost Escalators Nov 14'!C$13)+('Capex Forecast Components 1213'!$O13*'Input Cost Escalators Nov 14'!C$12)+('Capex Forecast Components 1213'!$L13*'Input Cost Escalators Nov 14'!C$10)+('Capex Forecast Components 1213'!$M13*'Input Cost Escalators Nov 14'!C$11)</f>
        <v>4.1000000000000002E-2</v>
      </c>
      <c r="F13" s="64">
        <f>('Capex Forecast Components 1213'!$F13*'Input Cost Escalators Nov 14'!D$5)+('Capex Forecast Components 1213'!$G13*'Input Cost Escalators Nov 14'!D$4)+('Capex Forecast Components 1213'!$H13*'Input Cost Escalators Nov 14'!D$7)+('Capex Forecast Components 1213'!$I13*'Input Cost Escalators Nov 14'!D$6)+('Capex Forecast Components 1213'!$J13*'Input Cost Escalators Nov 14'!D$8)+('Capex Forecast Components 1213'!$K13*'Input Cost Escalators Nov 14'!D$9)+('Capex Forecast Components 1213'!$N13*'Input Cost Escalators Nov 14'!D$13)+('Capex Forecast Components 1213'!$O13*'Input Cost Escalators Nov 14'!D$12)+('Capex Forecast Components 1213'!$L13*'Input Cost Escalators Nov 14'!D$10)+('Capex Forecast Components 1213'!$M13*'Input Cost Escalators Nov 14'!D$11)</f>
        <v>4.1000000000000002E-2</v>
      </c>
      <c r="G13" s="64">
        <f>('Capex Forecast Components 1213'!$F13*'Input Cost Escalators Nov 14'!E$5)+('Capex Forecast Components 1213'!$G13*'Input Cost Escalators Nov 14'!E$4)+('Capex Forecast Components 1213'!$H13*'Input Cost Escalators Nov 14'!E$7)+('Capex Forecast Components 1213'!$I13*'Input Cost Escalators Nov 14'!E$6)+('Capex Forecast Components 1213'!$J13*'Input Cost Escalators Nov 14'!E$8)+('Capex Forecast Components 1213'!$K13*'Input Cost Escalators Nov 14'!E$9)+('Capex Forecast Components 1213'!$N13*'Input Cost Escalators Nov 14'!E$13)+('Capex Forecast Components 1213'!$O13*'Input Cost Escalators Nov 14'!E$12)+('Capex Forecast Components 1213'!$L13*'Input Cost Escalators Nov 14'!E$10)+('Capex Forecast Components 1213'!$M13*'Input Cost Escalators Nov 14'!E$11)</f>
        <v>4.1000000000000002E-2</v>
      </c>
      <c r="H13" s="64">
        <f>('Capex Forecast Components 1213'!$F13*'Input Cost Escalators Nov 14'!F$5)+('Capex Forecast Components 1213'!$G13*'Input Cost Escalators Nov 14'!F$4)+('Capex Forecast Components 1213'!$H13*'Input Cost Escalators Nov 14'!F$7)+('Capex Forecast Components 1213'!$I13*'Input Cost Escalators Nov 14'!F$6)+('Capex Forecast Components 1213'!$J13*'Input Cost Escalators Nov 14'!F$8)+('Capex Forecast Components 1213'!$K13*'Input Cost Escalators Nov 14'!F$9)+('Capex Forecast Components 1213'!$N13*'Input Cost Escalators Nov 14'!F$13)+('Capex Forecast Components 1213'!$O13*'Input Cost Escalators Nov 14'!F$12)+('Capex Forecast Components 1213'!$L13*'Input Cost Escalators Nov 14'!F$10)+('Capex Forecast Components 1213'!$M13*'Input Cost Escalators Nov 14'!F$11)</f>
        <v>4.1000000000000002E-2</v>
      </c>
      <c r="I13" s="64">
        <f>('Capex Forecast Components 1213'!$F13*'Input Cost Escalators Nov 14'!G$5)+('Capex Forecast Components 1213'!$G13*'Input Cost Escalators Nov 14'!G$4)+('Capex Forecast Components 1213'!$H13*'Input Cost Escalators Nov 14'!G$7)+('Capex Forecast Components 1213'!$I13*'Input Cost Escalators Nov 14'!G$6)+('Capex Forecast Components 1213'!$J13*'Input Cost Escalators Nov 14'!G$8)+('Capex Forecast Components 1213'!$K13*'Input Cost Escalators Nov 14'!G$9)+('Capex Forecast Components 1213'!$N13*'Input Cost Escalators Nov 14'!G$13)+('Capex Forecast Components 1213'!$O13*'Input Cost Escalators Nov 14'!G$12)+('Capex Forecast Components 1213'!$L13*'Input Cost Escalators Nov 14'!G$10)+('Capex Forecast Components 1213'!$M13*'Input Cost Escalators Nov 14'!G$11)</f>
        <v>4.1000000000000002E-2</v>
      </c>
      <c r="J13" s="65">
        <f>('Capex Forecast Components 1213'!$F13*'Input Cost Escalators Nov 14'!H$5)+('Capex Forecast Components 1213'!$G13*'Input Cost Escalators Nov 14'!H$4)+('Capex Forecast Components 1213'!$H13*'Input Cost Escalators Nov 14'!H$7)+('Capex Forecast Components 1213'!$I13*'Input Cost Escalators Nov 14'!H$6)+('Capex Forecast Components 1213'!$J13*'Input Cost Escalators Nov 14'!H$8)+('Capex Forecast Components 1213'!$K13*'Input Cost Escalators Nov 14'!H$9)+('Capex Forecast Components 1213'!$N13*'Input Cost Escalators Nov 14'!H$13)+('Capex Forecast Components 1213'!$O13*'Input Cost Escalators Nov 14'!H$12)+('Capex Forecast Components 1213'!$L13*'Input Cost Escalators Nov 14'!H$10)+('Capex Forecast Components 1213'!$M13*'Input Cost Escalators Nov 14'!H$11)</f>
        <v>4.1000000000000002E-2</v>
      </c>
      <c r="K13" s="4"/>
    </row>
    <row r="14" spans="2:12" x14ac:dyDescent="0.25">
      <c r="B14" s="12" t="s">
        <v>25</v>
      </c>
      <c r="C14" s="13"/>
      <c r="D14" s="62">
        <f>'Capex Forecast Components 1213'!E14</f>
        <v>5.5206092947456625E-2</v>
      </c>
      <c r="E14" s="64">
        <f>('Capex Forecast Components 1213'!$F14*'Input Cost Escalators Nov 14'!C$5)+('Capex Forecast Components 1213'!$G14*'Input Cost Escalators Nov 14'!C$4)+('Capex Forecast Components 1213'!$H14*'Input Cost Escalators Nov 14'!C$7)+('Capex Forecast Components 1213'!$I14*'Input Cost Escalators Nov 14'!C$6)+('Capex Forecast Components 1213'!$J14*'Input Cost Escalators Nov 14'!C$8)+('Capex Forecast Components 1213'!$K14*'Input Cost Escalators Nov 14'!C$9)+('Capex Forecast Components 1213'!$N14*'Input Cost Escalators Nov 14'!C$13)+('Capex Forecast Components 1213'!$O14*'Input Cost Escalators Nov 14'!C$12)+('Capex Forecast Components 1213'!$L14*'Input Cost Escalators Nov 14'!C$10)+('Capex Forecast Components 1213'!$M14*'Input Cost Escalators Nov 14'!C$11)</f>
        <v>4.568475867509314E-4</v>
      </c>
      <c r="F14" s="64">
        <f>('Capex Forecast Components 1213'!$F14*'Input Cost Escalators Nov 14'!D$5)+('Capex Forecast Components 1213'!$G14*'Input Cost Escalators Nov 14'!D$4)+('Capex Forecast Components 1213'!$H14*'Input Cost Escalators Nov 14'!D$7)+('Capex Forecast Components 1213'!$I14*'Input Cost Escalators Nov 14'!D$6)+('Capex Forecast Components 1213'!$J14*'Input Cost Escalators Nov 14'!D$8)+('Capex Forecast Components 1213'!$K14*'Input Cost Escalators Nov 14'!D$9)+('Capex Forecast Components 1213'!$N14*'Input Cost Escalators Nov 14'!D$13)+('Capex Forecast Components 1213'!$O14*'Input Cost Escalators Nov 14'!D$12)+('Capex Forecast Components 1213'!$L14*'Input Cost Escalators Nov 14'!D$10)+('Capex Forecast Components 1213'!$M14*'Input Cost Escalators Nov 14'!D$11)</f>
        <v>-1.9894375721188394E-3</v>
      </c>
      <c r="G14" s="64">
        <f>('Capex Forecast Components 1213'!$F14*'Input Cost Escalators Nov 14'!E$5)+('Capex Forecast Components 1213'!$G14*'Input Cost Escalators Nov 14'!E$4)+('Capex Forecast Components 1213'!$H14*'Input Cost Escalators Nov 14'!E$7)+('Capex Forecast Components 1213'!$I14*'Input Cost Escalators Nov 14'!E$6)+('Capex Forecast Components 1213'!$J14*'Input Cost Escalators Nov 14'!E$8)+('Capex Forecast Components 1213'!$K14*'Input Cost Escalators Nov 14'!E$9)+('Capex Forecast Components 1213'!$N14*'Input Cost Escalators Nov 14'!E$13)+('Capex Forecast Components 1213'!$O14*'Input Cost Escalators Nov 14'!E$12)+('Capex Forecast Components 1213'!$L14*'Input Cost Escalators Nov 14'!E$10)+('Capex Forecast Components 1213'!$M14*'Input Cost Escalators Nov 14'!E$11)</f>
        <v>-5.8045290848508292E-4</v>
      </c>
      <c r="H14" s="64">
        <f>('Capex Forecast Components 1213'!$F14*'Input Cost Escalators Nov 14'!F$5)+('Capex Forecast Components 1213'!$G14*'Input Cost Escalators Nov 14'!F$4)+('Capex Forecast Components 1213'!$H14*'Input Cost Escalators Nov 14'!F$7)+('Capex Forecast Components 1213'!$I14*'Input Cost Escalators Nov 14'!F$6)+('Capex Forecast Components 1213'!$J14*'Input Cost Escalators Nov 14'!F$8)+('Capex Forecast Components 1213'!$K14*'Input Cost Escalators Nov 14'!F$9)+('Capex Forecast Components 1213'!$N14*'Input Cost Escalators Nov 14'!F$13)+('Capex Forecast Components 1213'!$O14*'Input Cost Escalators Nov 14'!F$12)+('Capex Forecast Components 1213'!$L14*'Input Cost Escalators Nov 14'!F$10)+('Capex Forecast Components 1213'!$M14*'Input Cost Escalators Nov 14'!F$11)</f>
        <v>-7.5289196655581444E-6</v>
      </c>
      <c r="I14" s="64">
        <f>('Capex Forecast Components 1213'!$F14*'Input Cost Escalators Nov 14'!G$5)+('Capex Forecast Components 1213'!$G14*'Input Cost Escalators Nov 14'!G$4)+('Capex Forecast Components 1213'!$H14*'Input Cost Escalators Nov 14'!G$7)+('Capex Forecast Components 1213'!$I14*'Input Cost Escalators Nov 14'!G$6)+('Capex Forecast Components 1213'!$J14*'Input Cost Escalators Nov 14'!G$8)+('Capex Forecast Components 1213'!$K14*'Input Cost Escalators Nov 14'!G$9)+('Capex Forecast Components 1213'!$N14*'Input Cost Escalators Nov 14'!G$13)+('Capex Forecast Components 1213'!$O14*'Input Cost Escalators Nov 14'!G$12)+('Capex Forecast Components 1213'!$L14*'Input Cost Escalators Nov 14'!G$10)+('Capex Forecast Components 1213'!$M14*'Input Cost Escalators Nov 14'!G$11)</f>
        <v>3.7889897014143476E-4</v>
      </c>
      <c r="J14" s="65">
        <f>('Capex Forecast Components 1213'!$F14*'Input Cost Escalators Nov 14'!H$5)+('Capex Forecast Components 1213'!$G14*'Input Cost Escalators Nov 14'!H$4)+('Capex Forecast Components 1213'!$H14*'Input Cost Escalators Nov 14'!H$7)+('Capex Forecast Components 1213'!$I14*'Input Cost Escalators Nov 14'!H$6)+('Capex Forecast Components 1213'!$J14*'Input Cost Escalators Nov 14'!H$8)+('Capex Forecast Components 1213'!$K14*'Input Cost Escalators Nov 14'!H$9)+('Capex Forecast Components 1213'!$N14*'Input Cost Escalators Nov 14'!H$13)+('Capex Forecast Components 1213'!$O14*'Input Cost Escalators Nov 14'!H$12)+('Capex Forecast Components 1213'!$L14*'Input Cost Escalators Nov 14'!H$10)+('Capex Forecast Components 1213'!$M14*'Input Cost Escalators Nov 14'!H$11)</f>
        <v>5.207459436482331E-4</v>
      </c>
      <c r="K14" s="4"/>
    </row>
    <row r="15" spans="2:12" x14ac:dyDescent="0.25">
      <c r="B15" s="25" t="s">
        <v>30</v>
      </c>
      <c r="C15" s="13"/>
      <c r="D15" s="62">
        <f>'Capex Forecast Components 1213'!E19</f>
        <v>2.77446337508289E-2</v>
      </c>
      <c r="E15" s="64">
        <f>('Capex Forecast Components 1213'!$F19*'Input Cost Escalators Nov 14'!C$5)+('Capex Forecast Components 1213'!$G19*'Input Cost Escalators Nov 14'!C$4)+('Capex Forecast Components 1213'!$H19*'Input Cost Escalators Nov 14'!C$7)+('Capex Forecast Components 1213'!$I19*'Input Cost Escalators Nov 14'!C$6)+('Capex Forecast Components 1213'!$J19*'Input Cost Escalators Nov 14'!C$8)+('Capex Forecast Components 1213'!$K19*'Input Cost Escalators Nov 14'!C$9)+('Capex Forecast Components 1213'!$N19*'Input Cost Escalators Nov 14'!C$13)+('Capex Forecast Components 1213'!$O19*'Input Cost Escalators Nov 14'!C$12)+('Capex Forecast Components 1213'!$L19*'Input Cost Escalators Nov 14'!C$10)+('Capex Forecast Components 1213'!$M19*'Input Cost Escalators Nov 14'!C$11)</f>
        <v>-8.0747623193321293E-5</v>
      </c>
      <c r="F15" s="64">
        <f>('Capex Forecast Components 1213'!$F19*'Input Cost Escalators Nov 14'!D$5)+('Capex Forecast Components 1213'!$G19*'Input Cost Escalators Nov 14'!D$4)+('Capex Forecast Components 1213'!$H19*'Input Cost Escalators Nov 14'!D$7)+('Capex Forecast Components 1213'!$I19*'Input Cost Escalators Nov 14'!D$6)+('Capex Forecast Components 1213'!$J19*'Input Cost Escalators Nov 14'!D$8)+('Capex Forecast Components 1213'!$K19*'Input Cost Escalators Nov 14'!D$9)+('Capex Forecast Components 1213'!$N19*'Input Cost Escalators Nov 14'!D$13)+('Capex Forecast Components 1213'!$O19*'Input Cost Escalators Nov 14'!D$12)+('Capex Forecast Components 1213'!$L19*'Input Cost Escalators Nov 14'!D$10)+('Capex Forecast Components 1213'!$M19*'Input Cost Escalators Nov 14'!D$11)</f>
        <v>-7.8322813681146902E-4</v>
      </c>
      <c r="G15" s="64">
        <f>('Capex Forecast Components 1213'!$F19*'Input Cost Escalators Nov 14'!E$5)+('Capex Forecast Components 1213'!$G19*'Input Cost Escalators Nov 14'!E$4)+('Capex Forecast Components 1213'!$H19*'Input Cost Escalators Nov 14'!E$7)+('Capex Forecast Components 1213'!$I19*'Input Cost Escalators Nov 14'!E$6)+('Capex Forecast Components 1213'!$J19*'Input Cost Escalators Nov 14'!E$8)+('Capex Forecast Components 1213'!$K19*'Input Cost Escalators Nov 14'!E$9)+('Capex Forecast Components 1213'!$N19*'Input Cost Escalators Nov 14'!E$13)+('Capex Forecast Components 1213'!$O19*'Input Cost Escalators Nov 14'!E$12)+('Capex Forecast Components 1213'!$L19*'Input Cost Escalators Nov 14'!E$10)+('Capex Forecast Components 1213'!$M19*'Input Cost Escalators Nov 14'!E$11)</f>
        <v>-4.9313577065166706E-4</v>
      </c>
      <c r="H15" s="64">
        <f>('Capex Forecast Components 1213'!$F19*'Input Cost Escalators Nov 14'!F$5)+('Capex Forecast Components 1213'!$G19*'Input Cost Escalators Nov 14'!F$4)+('Capex Forecast Components 1213'!$H19*'Input Cost Escalators Nov 14'!F$7)+('Capex Forecast Components 1213'!$I19*'Input Cost Escalators Nov 14'!F$6)+('Capex Forecast Components 1213'!$J19*'Input Cost Escalators Nov 14'!F$8)+('Capex Forecast Components 1213'!$K19*'Input Cost Escalators Nov 14'!F$9)+('Capex Forecast Components 1213'!$N19*'Input Cost Escalators Nov 14'!F$13)+('Capex Forecast Components 1213'!$O19*'Input Cost Escalators Nov 14'!F$12)+('Capex Forecast Components 1213'!$L19*'Input Cost Escalators Nov 14'!F$10)+('Capex Forecast Components 1213'!$M19*'Input Cost Escalators Nov 14'!F$11)</f>
        <v>-4.0991145600084212E-4</v>
      </c>
      <c r="I15" s="64">
        <f>('Capex Forecast Components 1213'!$F19*'Input Cost Escalators Nov 14'!G$5)+('Capex Forecast Components 1213'!$G19*'Input Cost Escalators Nov 14'!G$4)+('Capex Forecast Components 1213'!$H19*'Input Cost Escalators Nov 14'!G$7)+('Capex Forecast Components 1213'!$I19*'Input Cost Escalators Nov 14'!G$6)+('Capex Forecast Components 1213'!$J19*'Input Cost Escalators Nov 14'!G$8)+('Capex Forecast Components 1213'!$K19*'Input Cost Escalators Nov 14'!G$9)+('Capex Forecast Components 1213'!$N19*'Input Cost Escalators Nov 14'!G$13)+('Capex Forecast Components 1213'!$O19*'Input Cost Escalators Nov 14'!G$12)+('Capex Forecast Components 1213'!$L19*'Input Cost Escalators Nov 14'!G$10)+('Capex Forecast Components 1213'!$M19*'Input Cost Escalators Nov 14'!G$11)</f>
        <v>2.4742555678876734E-4</v>
      </c>
      <c r="J15" s="65">
        <f>('Capex Forecast Components 1213'!$F19*'Input Cost Escalators Nov 14'!H$5)+('Capex Forecast Components 1213'!$G19*'Input Cost Escalators Nov 14'!H$4)+('Capex Forecast Components 1213'!$H19*'Input Cost Escalators Nov 14'!H$7)+('Capex Forecast Components 1213'!$I19*'Input Cost Escalators Nov 14'!H$6)+('Capex Forecast Components 1213'!$J19*'Input Cost Escalators Nov 14'!H$8)+('Capex Forecast Components 1213'!$K19*'Input Cost Escalators Nov 14'!H$9)+('Capex Forecast Components 1213'!$N19*'Input Cost Escalators Nov 14'!H$13)+('Capex Forecast Components 1213'!$O19*'Input Cost Escalators Nov 14'!H$12)+('Capex Forecast Components 1213'!$L19*'Input Cost Escalators Nov 14'!H$10)+('Capex Forecast Components 1213'!$M19*'Input Cost Escalators Nov 14'!H$11)</f>
        <v>3.2977939906619013E-4</v>
      </c>
      <c r="K15" s="4"/>
    </row>
    <row r="16" spans="2:12" s="59" customFormat="1" x14ac:dyDescent="0.25">
      <c r="B16" s="21" t="s">
        <v>32</v>
      </c>
      <c r="C16" s="66"/>
      <c r="D16" s="67">
        <f>SUM(D3:D15)</f>
        <v>0.99999999999999978</v>
      </c>
      <c r="E16" s="28">
        <f t="shared" ref="E16:J16" si="0">($D$3*E3)+($D$4*E4)+($D$5*E5)+($D$6*E6)+($D$7*E7)+($D$8*E8)+($D$9*E9)+($D$10*E10)+($D$11*E11)+($D$12*E12)+($D$13*E13)+($D$14*E14)+($D$15*E15)</f>
        <v>8.1890324655031557E-3</v>
      </c>
      <c r="F16" s="28">
        <f t="shared" si="0"/>
        <v>6.6050639218120334E-3</v>
      </c>
      <c r="G16" s="28">
        <f t="shared" si="0"/>
        <v>5.8076015049751952E-3</v>
      </c>
      <c r="H16" s="28">
        <f t="shared" si="0"/>
        <v>9.5279278678637499E-3</v>
      </c>
      <c r="I16" s="28">
        <f t="shared" si="0"/>
        <v>1.0635166891038163E-2</v>
      </c>
      <c r="J16" s="68">
        <f t="shared" si="0"/>
        <v>1.0663543213251627E-2</v>
      </c>
      <c r="K16" s="69"/>
      <c r="L16" s="70"/>
    </row>
    <row r="17" spans="2:12" x14ac:dyDescent="0.25">
      <c r="B17" s="30"/>
      <c r="C17" s="31"/>
      <c r="D17" s="71"/>
      <c r="E17" s="82"/>
      <c r="F17" s="111"/>
      <c r="G17" s="111"/>
      <c r="H17" s="111"/>
      <c r="I17" s="111"/>
      <c r="J17" s="112"/>
      <c r="K17" s="4"/>
    </row>
    <row r="18" spans="2:12" x14ac:dyDescent="0.25">
      <c r="E18" s="2"/>
      <c r="F18" s="72"/>
      <c r="G18" s="72"/>
      <c r="H18" s="72"/>
      <c r="I18" s="72"/>
      <c r="J18" s="72"/>
    </row>
    <row r="19" spans="2:12" ht="70.5" customHeight="1" x14ac:dyDescent="0.25">
      <c r="B19" s="5" t="str">
        <f>'Capex Forecast Components 1213'!B26</f>
        <v>Maintenance</v>
      </c>
      <c r="C19" s="6"/>
      <c r="D19" s="60" t="s">
        <v>50</v>
      </c>
      <c r="E19" s="61">
        <f t="shared" ref="E19:J19" si="1">E2</f>
        <v>2014</v>
      </c>
      <c r="F19" s="61">
        <f t="shared" si="1"/>
        <v>2015</v>
      </c>
      <c r="G19" s="61">
        <f t="shared" si="1"/>
        <v>2016</v>
      </c>
      <c r="H19" s="61">
        <f t="shared" si="1"/>
        <v>2017</v>
      </c>
      <c r="I19" s="61">
        <f t="shared" si="1"/>
        <v>2018</v>
      </c>
      <c r="J19" s="60">
        <f t="shared" si="1"/>
        <v>2019</v>
      </c>
      <c r="K19" s="11"/>
    </row>
    <row r="20" spans="2:12" x14ac:dyDescent="0.25">
      <c r="B20" s="25" t="s">
        <v>15</v>
      </c>
      <c r="C20" s="13"/>
      <c r="D20" s="62">
        <f>'Capex Forecast Components 1213'!E27</f>
        <v>0.83077762436097324</v>
      </c>
      <c r="E20" s="64">
        <v>-4.3892498533226472E-4</v>
      </c>
      <c r="F20" s="64">
        <v>7.0588630761990708E-3</v>
      </c>
      <c r="G20" s="64">
        <v>1.0526477277542188E-2</v>
      </c>
      <c r="H20" s="64">
        <v>1.5049789330699403E-2</v>
      </c>
      <c r="I20" s="64">
        <v>1.4949702649641785E-2</v>
      </c>
      <c r="J20" s="65">
        <v>1.4053327444282077E-2</v>
      </c>
      <c r="K20" s="4"/>
    </row>
    <row r="21" spans="2:12" x14ac:dyDescent="0.25">
      <c r="B21" s="25" t="s">
        <v>33</v>
      </c>
      <c r="C21" s="13"/>
      <c r="D21" s="62">
        <f>'Capex Forecast Components 1213'!E28</f>
        <v>5.2328908384161973E-2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5">
        <v>0</v>
      </c>
      <c r="K21" s="4"/>
    </row>
    <row r="22" spans="2:12" x14ac:dyDescent="0.25">
      <c r="B22" s="25" t="s">
        <v>34</v>
      </c>
      <c r="C22" s="13"/>
      <c r="D22" s="62">
        <f>'Capex Forecast Components 1213'!E29</f>
        <v>0.11689346725486485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5">
        <v>0</v>
      </c>
      <c r="K22" s="4"/>
    </row>
    <row r="23" spans="2:12" s="59" customFormat="1" x14ac:dyDescent="0.25">
      <c r="B23" s="73" t="s">
        <v>36</v>
      </c>
      <c r="C23" s="74"/>
      <c r="D23" s="75">
        <f>'Capex Forecast Components 1213'!E31</f>
        <v>1</v>
      </c>
      <c r="E23" s="77">
        <v>-3.6464905658701392E-4</v>
      </c>
      <c r="F23" s="77">
        <v>5.8643454971340553E-3</v>
      </c>
      <c r="G23" s="77">
        <v>8.7451617855262651E-3</v>
      </c>
      <c r="H23" s="77">
        <v>1.2503028227291572E-2</v>
      </c>
      <c r="I23" s="77">
        <v>1.2419878452172349E-2</v>
      </c>
      <c r="J23" s="78">
        <v>1.1675189988527531E-2</v>
      </c>
      <c r="K23" s="69"/>
      <c r="L23" s="70"/>
    </row>
    <row r="24" spans="2:12" x14ac:dyDescent="0.25">
      <c r="B24"/>
      <c r="E24" s="72"/>
      <c r="F24" s="72"/>
      <c r="G24" s="72"/>
      <c r="H24" s="72"/>
      <c r="I24" s="72"/>
      <c r="J24" s="72"/>
    </row>
    <row r="25" spans="2:12" ht="33.75" x14ac:dyDescent="0.25">
      <c r="B25" s="5" t="str">
        <f>'Capex Forecast Components 1213'!B34</f>
        <v>Maintenance-Vegetation</v>
      </c>
      <c r="C25" s="6"/>
      <c r="D25" s="60" t="s">
        <v>50</v>
      </c>
      <c r="E25" s="61">
        <f t="shared" ref="E25:J25" si="2">E2</f>
        <v>2014</v>
      </c>
      <c r="F25" s="61">
        <f t="shared" si="2"/>
        <v>2015</v>
      </c>
      <c r="G25" s="61">
        <f t="shared" si="2"/>
        <v>2016</v>
      </c>
      <c r="H25" s="61">
        <f t="shared" si="2"/>
        <v>2017</v>
      </c>
      <c r="I25" s="61">
        <f t="shared" si="2"/>
        <v>2018</v>
      </c>
      <c r="J25" s="60">
        <f t="shared" si="2"/>
        <v>2019</v>
      </c>
    </row>
    <row r="26" spans="2:12" x14ac:dyDescent="0.25">
      <c r="B26" s="12" t="s">
        <v>15</v>
      </c>
      <c r="C26" s="13"/>
      <c r="D26" s="62">
        <f>'Capex Forecast Components 1213'!E35</f>
        <v>0.2149980245697026</v>
      </c>
      <c r="E26" s="64">
        <v>-1.397622490167941E-3</v>
      </c>
      <c r="F26" s="64">
        <v>6.9181266518500879E-3</v>
      </c>
      <c r="G26" s="64">
        <v>1.2080552507955209E-2</v>
      </c>
      <c r="H26" s="64">
        <v>1.372924801385866E-2</v>
      </c>
      <c r="I26" s="64">
        <v>1.3097748788417747E-2</v>
      </c>
      <c r="J26" s="65">
        <v>1.2921813662193382E-2</v>
      </c>
    </row>
    <row r="27" spans="2:12" x14ac:dyDescent="0.25">
      <c r="B27" s="12" t="s">
        <v>38</v>
      </c>
      <c r="C27" s="13"/>
      <c r="D27" s="62">
        <f>'Capex Forecast Components 1213'!E36</f>
        <v>0.7705564032429294</v>
      </c>
      <c r="E27" s="64">
        <v>-2.141200640959795E-3</v>
      </c>
      <c r="F27" s="64">
        <v>6.8089696657949172E-3</v>
      </c>
      <c r="G27" s="64">
        <v>1.3285913302359287E-2</v>
      </c>
      <c r="H27" s="64">
        <v>1.2705019135127005E-2</v>
      </c>
      <c r="I27" s="64">
        <v>1.1661349485681649E-2</v>
      </c>
      <c r="J27" s="65">
        <v>1.2044196977642585E-2</v>
      </c>
    </row>
    <row r="28" spans="2:12" x14ac:dyDescent="0.25">
      <c r="B28" s="12" t="s">
        <v>34</v>
      </c>
      <c r="C28" s="13"/>
      <c r="D28" s="62">
        <f>'Capex Forecast Components 1213'!E37</f>
        <v>1.065108907710817E-3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5">
        <v>0</v>
      </c>
    </row>
    <row r="29" spans="2:12" x14ac:dyDescent="0.25">
      <c r="B29" s="12" t="s">
        <v>33</v>
      </c>
      <c r="C29" s="13"/>
      <c r="D29" s="62">
        <f>'Capex Forecast Components 1213'!E38</f>
        <v>1.3380463279657194E-2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5">
        <v>0</v>
      </c>
    </row>
    <row r="30" spans="2:12" s="59" customFormat="1" x14ac:dyDescent="0.25">
      <c r="B30" s="73" t="s">
        <v>36</v>
      </c>
      <c r="C30" s="74"/>
      <c r="D30" s="75">
        <f>'Capex Forecast Components 1213'!E40</f>
        <v>1</v>
      </c>
      <c r="E30" s="77">
        <v>-1.9504019389997304E-3</v>
      </c>
      <c r="F30" s="77">
        <v>6.7340787393359216E-3</v>
      </c>
      <c r="G30" s="79">
        <v>1.2834840492984299E-2</v>
      </c>
      <c r="H30" s="79">
        <v>1.2741695049703183E-2</v>
      </c>
      <c r="I30" s="79">
        <v>1.1801717632465668E-2</v>
      </c>
      <c r="J30" s="80">
        <v>1.2058897514271003E-2</v>
      </c>
      <c r="K30" s="69"/>
      <c r="L30" s="70"/>
    </row>
    <row r="31" spans="2:12" x14ac:dyDescent="0.25">
      <c r="E31" s="72"/>
      <c r="F31" s="72"/>
      <c r="G31" s="72"/>
      <c r="H31" s="72"/>
      <c r="I31" s="72"/>
      <c r="J31" s="72"/>
    </row>
    <row r="32" spans="2:12" ht="33.75" x14ac:dyDescent="0.25">
      <c r="B32" s="5" t="str">
        <f>'Capex Forecast Components 1213'!B43</f>
        <v>Non System Capital</v>
      </c>
      <c r="C32" s="6"/>
      <c r="D32" s="60" t="s">
        <v>50</v>
      </c>
      <c r="E32" s="61">
        <f t="shared" ref="E32:J32" si="3">E2</f>
        <v>2014</v>
      </c>
      <c r="F32" s="61">
        <f t="shared" si="3"/>
        <v>2015</v>
      </c>
      <c r="G32" s="61">
        <f t="shared" si="3"/>
        <v>2016</v>
      </c>
      <c r="H32" s="61">
        <f t="shared" si="3"/>
        <v>2017</v>
      </c>
      <c r="I32" s="61">
        <f t="shared" si="3"/>
        <v>2018</v>
      </c>
      <c r="J32" s="60">
        <f t="shared" si="3"/>
        <v>2019</v>
      </c>
    </row>
    <row r="33" spans="2:12" x14ac:dyDescent="0.25">
      <c r="B33" s="12" t="s">
        <v>40</v>
      </c>
      <c r="C33" s="13"/>
      <c r="D33" s="62">
        <f>'Capex Forecast Components 1213'!E44</f>
        <v>1</v>
      </c>
      <c r="E33" s="63">
        <f>('Capex Forecast Components 1213'!$F44*'Input Cost Escalators Nov 14'!C$5)+('Capex Forecast Components 1213'!$G44*'Input Cost Escalators Nov 14'!C$4)+('Capex Forecast Components 1213'!$H44*'Input Cost Escalators Nov 14'!C$7)+('Capex Forecast Components 1213'!$I44*'Input Cost Escalators Nov 14'!C$6)+('Capex Forecast Components 1213'!$J44*'Input Cost Escalators Nov 14'!C$8)+('Capex Forecast Components 1213'!$K44*'Input Cost Escalators Nov 14'!C$9)+('Capex Forecast Components 1213'!$N44*'Input Cost Escalators Nov 14'!C$13)+('Capex Forecast Components 1213'!$O44*'Input Cost Escalators Nov 14'!C$12)+('Capex Forecast Components 1213'!$L44*'Input Cost Escalators Nov 14'!C$10)+('Capex Forecast Components 1213'!$M44*'Input Cost Escalators Nov 14'!C$11)</f>
        <v>5.2623968994182846E-3</v>
      </c>
      <c r="F33" s="63">
        <f>('Capex Forecast Components 1213'!$F44*'Input Cost Escalators Nov 14'!D$5)+('Capex Forecast Components 1213'!$G44*'Input Cost Escalators Nov 14'!D$4)+('Capex Forecast Components 1213'!$H44*'Input Cost Escalators Nov 14'!D$7)+('Capex Forecast Components 1213'!$I44*'Input Cost Escalators Nov 14'!D$6)+('Capex Forecast Components 1213'!$J44*'Input Cost Escalators Nov 14'!D$8)+('Capex Forecast Components 1213'!$K44*'Input Cost Escalators Nov 14'!D$9)+('Capex Forecast Components 1213'!$N44*'Input Cost Escalators Nov 14'!D$13)+('Capex Forecast Components 1213'!$O44*'Input Cost Escalators Nov 14'!D$12)+('Capex Forecast Components 1213'!$L44*'Input Cost Escalators Nov 14'!D$10)+('Capex Forecast Components 1213'!$M44*'Input Cost Escalators Nov 14'!D$11)</f>
        <v>7.6789428822420566E-3</v>
      </c>
      <c r="G33" s="63">
        <f>('Capex Forecast Components 1213'!$F44*'Input Cost Escalators Nov 14'!E$5)+('Capex Forecast Components 1213'!$G44*'Input Cost Escalators Nov 14'!E$4)+('Capex Forecast Components 1213'!$H44*'Input Cost Escalators Nov 14'!E$7)+('Capex Forecast Components 1213'!$I44*'Input Cost Escalators Nov 14'!E$6)+('Capex Forecast Components 1213'!$J44*'Input Cost Escalators Nov 14'!E$8)+('Capex Forecast Components 1213'!$K44*'Input Cost Escalators Nov 14'!E$9)+('Capex Forecast Components 1213'!$N44*'Input Cost Escalators Nov 14'!E$13)+('Capex Forecast Components 1213'!$O44*'Input Cost Escalators Nov 14'!E$12)+('Capex Forecast Components 1213'!$L44*'Input Cost Escalators Nov 14'!E$10)+('Capex Forecast Components 1213'!$M44*'Input Cost Escalators Nov 14'!E$11)</f>
        <v>9.4277176641144357E-3</v>
      </c>
      <c r="H33" s="63">
        <f>('Capex Forecast Components 1213'!$F44*'Input Cost Escalators Nov 14'!F$5)+('Capex Forecast Components 1213'!$G44*'Input Cost Escalators Nov 14'!F$4)+('Capex Forecast Components 1213'!$H44*'Input Cost Escalators Nov 14'!F$7)+('Capex Forecast Components 1213'!$I44*'Input Cost Escalators Nov 14'!F$6)+('Capex Forecast Components 1213'!$J44*'Input Cost Escalators Nov 14'!F$8)+('Capex Forecast Components 1213'!$K44*'Input Cost Escalators Nov 14'!F$9)+('Capex Forecast Components 1213'!$N44*'Input Cost Escalators Nov 14'!F$13)+('Capex Forecast Components 1213'!$O44*'Input Cost Escalators Nov 14'!F$12)+('Capex Forecast Components 1213'!$L44*'Input Cost Escalators Nov 14'!F$10)+('Capex Forecast Components 1213'!$M44*'Input Cost Escalators Nov 14'!F$11)</f>
        <v>9.270876238961721E-3</v>
      </c>
      <c r="I33" s="63">
        <f>('Capex Forecast Components 1213'!$F44*'Input Cost Escalators Nov 14'!G$5)+('Capex Forecast Components 1213'!$G44*'Input Cost Escalators Nov 14'!G$4)+('Capex Forecast Components 1213'!$H44*'Input Cost Escalators Nov 14'!G$7)+('Capex Forecast Components 1213'!$I44*'Input Cost Escalators Nov 14'!G$6)+('Capex Forecast Components 1213'!$J44*'Input Cost Escalators Nov 14'!G$8)+('Capex Forecast Components 1213'!$K44*'Input Cost Escalators Nov 14'!G$9)+('Capex Forecast Components 1213'!$N44*'Input Cost Escalators Nov 14'!G$13)+('Capex Forecast Components 1213'!$O44*'Input Cost Escalators Nov 14'!G$12)+('Capex Forecast Components 1213'!$L44*'Input Cost Escalators Nov 14'!G$10)+('Capex Forecast Components 1213'!$M44*'Input Cost Escalators Nov 14'!G$11)</f>
        <v>8.9890854336114739E-3</v>
      </c>
      <c r="J33" s="113">
        <f>('Capex Forecast Components 1213'!$F44*'Input Cost Escalators Nov 14'!H$5)+('Capex Forecast Components 1213'!$G44*'Input Cost Escalators Nov 14'!H$4)+('Capex Forecast Components 1213'!$H44*'Input Cost Escalators Nov 14'!H$7)+('Capex Forecast Components 1213'!$I44*'Input Cost Escalators Nov 14'!H$6)+('Capex Forecast Components 1213'!$J44*'Input Cost Escalators Nov 14'!H$8)+('Capex Forecast Components 1213'!$K44*'Input Cost Escalators Nov 14'!H$9)+('Capex Forecast Components 1213'!$N44*'Input Cost Escalators Nov 14'!H$13)+('Capex Forecast Components 1213'!$O44*'Input Cost Escalators Nov 14'!H$12)+('Capex Forecast Components 1213'!$L44*'Input Cost Escalators Nov 14'!H$10)+('Capex Forecast Components 1213'!$M44*'Input Cost Escalators Nov 14'!H$11)</f>
        <v>9.0924542564409273E-3</v>
      </c>
    </row>
    <row r="34" spans="2:12" x14ac:dyDescent="0.25">
      <c r="B34" s="12"/>
      <c r="C34" s="13"/>
      <c r="D34" s="62"/>
      <c r="E34" s="113"/>
      <c r="F34" s="113"/>
      <c r="G34" s="113"/>
      <c r="H34" s="113"/>
      <c r="I34" s="113"/>
      <c r="J34" s="65"/>
    </row>
    <row r="35" spans="2:12" x14ac:dyDescent="0.25">
      <c r="B35" s="12"/>
      <c r="C35" s="13"/>
      <c r="D35" s="62"/>
      <c r="E35" s="113"/>
      <c r="F35" s="113"/>
      <c r="G35" s="113"/>
      <c r="H35" s="113"/>
      <c r="I35" s="113"/>
      <c r="J35" s="65"/>
    </row>
    <row r="36" spans="2:12" x14ac:dyDescent="0.25">
      <c r="B36" s="12"/>
      <c r="C36" s="13"/>
      <c r="D36" s="62"/>
      <c r="E36" s="113"/>
      <c r="F36" s="113"/>
      <c r="G36" s="113"/>
      <c r="H36" s="113"/>
      <c r="I36" s="113"/>
      <c r="J36" s="65"/>
    </row>
    <row r="37" spans="2:12" x14ac:dyDescent="0.25">
      <c r="B37" s="73" t="s">
        <v>36</v>
      </c>
      <c r="C37" s="74"/>
      <c r="D37" s="75">
        <f>'Capex Forecast Components 1213'!E49</f>
        <v>1</v>
      </c>
      <c r="E37" s="76">
        <f t="shared" ref="E37:J37" si="4">($D$33*E33)+($D$34*E34)+($D$35*E35)+($D$36*E36)</f>
        <v>5.2623968994182846E-3</v>
      </c>
      <c r="F37" s="76">
        <f t="shared" si="4"/>
        <v>7.6789428822420566E-3</v>
      </c>
      <c r="G37" s="76">
        <f t="shared" si="4"/>
        <v>9.4277176641144357E-3</v>
      </c>
      <c r="H37" s="76">
        <f t="shared" si="4"/>
        <v>9.270876238961721E-3</v>
      </c>
      <c r="I37" s="76">
        <f t="shared" si="4"/>
        <v>8.9890854336114739E-3</v>
      </c>
      <c r="J37" s="114">
        <f t="shared" si="4"/>
        <v>9.0924542564409273E-3</v>
      </c>
      <c r="L37" s="70"/>
    </row>
    <row r="39" spans="2:12" ht="33.75" x14ac:dyDescent="0.25">
      <c r="B39" s="118" t="s">
        <v>56</v>
      </c>
      <c r="C39" s="119"/>
      <c r="D39" s="115"/>
      <c r="E39" s="60">
        <f t="shared" ref="E39:J39" si="5">E2</f>
        <v>2014</v>
      </c>
      <c r="F39" s="60">
        <f t="shared" si="5"/>
        <v>2015</v>
      </c>
      <c r="G39" s="60">
        <f t="shared" si="5"/>
        <v>2016</v>
      </c>
      <c r="H39" s="60">
        <f t="shared" si="5"/>
        <v>2017</v>
      </c>
      <c r="I39" s="60">
        <f t="shared" si="5"/>
        <v>2018</v>
      </c>
      <c r="J39" s="60">
        <f t="shared" si="5"/>
        <v>2019</v>
      </c>
    </row>
    <row r="40" spans="2:12" x14ac:dyDescent="0.25">
      <c r="B40" s="120"/>
      <c r="C40" s="121"/>
      <c r="D40" s="116"/>
      <c r="E40" s="117">
        <f>'Input Cost Escalators Nov 14'!C8</f>
        <v>-1.041979667587567E-4</v>
      </c>
      <c r="F40" s="117">
        <f>'Input Cost Escalators Nov 14'!D8</f>
        <v>7.1080008735641591E-3</v>
      </c>
      <c r="G40" s="117">
        <f>'Input Cost Escalators Nov 14'!E8</f>
        <v>9.9838755018087158E-3</v>
      </c>
      <c r="H40" s="117">
        <f>'Input Cost Escalators Nov 14'!F8</f>
        <v>1.5510853280130459E-2</v>
      </c>
      <c r="I40" s="117">
        <f>'Input Cost Escalators Nov 14'!G8</f>
        <v>1.559630806102175E-2</v>
      </c>
      <c r="J40" s="117">
        <f>'Input Cost Escalators Nov 14'!H8</f>
        <v>1.4448392866735953E-2</v>
      </c>
    </row>
    <row r="41" spans="2:12" x14ac:dyDescent="0.25">
      <c r="B41" s="59"/>
      <c r="C41" s="59"/>
      <c r="D41" s="81"/>
      <c r="E41" s="59"/>
      <c r="F41" s="70"/>
      <c r="G41" s="70"/>
      <c r="H41" s="70"/>
      <c r="I41" s="70"/>
      <c r="J41" s="70"/>
    </row>
  </sheetData>
  <mergeCells count="2">
    <mergeCell ref="B39:C39"/>
    <mergeCell ref="B40:C40"/>
  </mergeCells>
  <pageMargins left="0.54" right="0.75" top="1" bottom="1" header="0.5" footer="0.5"/>
  <pageSetup paperSize="9" scale="7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A1E837E562164AABFA2BD95B4BFCA3" ma:contentTypeVersion="0" ma:contentTypeDescription="Create a new document." ma:contentTypeScope="" ma:versionID="14996546c3df5d90b867dc7e93fdfa2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1332EC-F3FA-466C-9A17-FFF25D2A79D7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877ECAD-863B-4C12-89EE-5039B5F339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4EAC537-BFC9-4A45-8E02-752CCCD392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Capex Forecast Components 1213</vt:lpstr>
      <vt:lpstr>Average of Deloitte &amp; CEG</vt:lpstr>
      <vt:lpstr>Input Cost Escalators Nov 14</vt:lpstr>
      <vt:lpstr>Revised Cost Esc &amp; Weightings </vt:lpstr>
      <vt:lpstr>'Capex Forecast Components 1213'!Print_Area</vt:lpstr>
      <vt:lpstr>'Revised Cost Esc &amp; Weightings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Jason Cooke</cp:lastModifiedBy>
  <cp:lastPrinted>2014-04-01T04:05:01Z</cp:lastPrinted>
  <dcterms:created xsi:type="dcterms:W3CDTF">2013-10-17T02:15:23Z</dcterms:created>
  <dcterms:modified xsi:type="dcterms:W3CDTF">2015-01-19T06:01:39Z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0x01010022A1E837E562164AABFA2BD95B4BFCA3</vt:lpwstr>
  </property>
</Properties>
</file>