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75" windowWidth="21720" windowHeight="13230" activeTab="3"/>
  </bookViews>
  <sheets>
    <sheet name="Input Documents --&gt;" sheetId="16" r:id="rId1"/>
    <sheet name="Input Sheet" sheetId="13" r:id="rId2"/>
    <sheet name="Methodology Statements --&gt;" sheetId="15" r:id="rId3"/>
    <sheet name="AER Summary" sheetId="8" r:id="rId4"/>
    <sheet name="Service Description" sheetId="9" r:id="rId5"/>
    <sheet name="Fee Breakdown" sheetId="11" r:id="rId6"/>
  </sheets>
  <definedNames>
    <definedName name="_xlnm.Print_Area" localSheetId="3">'AER Summary'!$A:$I</definedName>
    <definedName name="_xlnm.Print_Area" localSheetId="5">'Fee Breakdown'!$A$1:$AA$22</definedName>
    <definedName name="TM1REBUILDOPTION">1</definedName>
  </definedNames>
  <calcPr calcId="145621" calcMode="manual" concurrentCalc="0"/>
</workbook>
</file>

<file path=xl/calcChain.xml><?xml version="1.0" encoding="utf-8"?>
<calcChain xmlns="http://schemas.openxmlformats.org/spreadsheetml/2006/main">
  <c r="C3" i="11" l="1"/>
  <c r="G196" i="13"/>
  <c r="H196" i="13"/>
  <c r="I196" i="13"/>
  <c r="J196" i="13"/>
  <c r="K196" i="13"/>
  <c r="K198" i="13"/>
  <c r="G187" i="13"/>
  <c r="H187" i="13"/>
  <c r="I187" i="13"/>
  <c r="J187" i="13"/>
  <c r="K187" i="13"/>
  <c r="K189" i="13"/>
  <c r="H154" i="13"/>
  <c r="E159" i="13"/>
  <c r="F159" i="13"/>
  <c r="H159" i="13"/>
  <c r="H161" i="13"/>
  <c r="H163" i="13"/>
  <c r="H165" i="13"/>
  <c r="K178" i="13"/>
  <c r="J178" i="13"/>
  <c r="I178" i="13"/>
  <c r="H178" i="13"/>
  <c r="K177" i="13"/>
  <c r="J177" i="13"/>
  <c r="I177" i="13"/>
  <c r="H177" i="13"/>
  <c r="G178" i="13"/>
  <c r="G177" i="13"/>
  <c r="H9" i="11"/>
  <c r="H17" i="11"/>
  <c r="Z9" i="11"/>
  <c r="G9" i="11"/>
  <c r="G17" i="11"/>
  <c r="Y9" i="11"/>
  <c r="F9" i="11"/>
  <c r="F17" i="11"/>
  <c r="X9" i="11"/>
  <c r="E9" i="11"/>
  <c r="E17" i="11"/>
  <c r="W9" i="11"/>
  <c r="D9" i="11"/>
  <c r="D17" i="11"/>
  <c r="V9" i="11"/>
  <c r="N17" i="11"/>
  <c r="M17" i="11"/>
  <c r="L17" i="11"/>
  <c r="K17" i="11"/>
  <c r="J17" i="11"/>
  <c r="T17" i="11"/>
  <c r="Z17" i="11"/>
  <c r="Z19" i="11"/>
  <c r="S17" i="11"/>
  <c r="Y17" i="11"/>
  <c r="Y19" i="11"/>
  <c r="R17" i="11"/>
  <c r="X17" i="11"/>
  <c r="X19" i="11"/>
  <c r="Q17" i="11"/>
  <c r="W17" i="11"/>
  <c r="W19" i="11"/>
  <c r="P17" i="11"/>
  <c r="V17" i="11"/>
  <c r="V19" i="11"/>
  <c r="T19" i="11"/>
  <c r="S19" i="11"/>
  <c r="R19" i="11"/>
  <c r="Q19" i="11"/>
  <c r="P19" i="11"/>
  <c r="N19" i="11"/>
  <c r="M19" i="11"/>
  <c r="L19" i="11"/>
  <c r="K19" i="11"/>
  <c r="J19" i="11"/>
  <c r="H8" i="8"/>
  <c r="G8" i="8"/>
  <c r="F8" i="8"/>
  <c r="E8" i="8"/>
  <c r="D8" i="8"/>
  <c r="K180" i="13"/>
  <c r="J180" i="13"/>
  <c r="I180" i="13"/>
  <c r="H180" i="13"/>
  <c r="B5" i="11"/>
  <c r="V11" i="11"/>
  <c r="C26" i="8"/>
  <c r="W11" i="11"/>
  <c r="D26" i="8"/>
  <c r="X11" i="11"/>
  <c r="E26" i="8"/>
  <c r="Y11" i="11"/>
  <c r="F26" i="8"/>
  <c r="Z11" i="11"/>
  <c r="G26" i="8"/>
  <c r="H26" i="8"/>
  <c r="B3" i="13"/>
  <c r="E19" i="11"/>
  <c r="D32" i="8"/>
  <c r="F19" i="11"/>
  <c r="E32" i="8"/>
  <c r="G19" i="11"/>
  <c r="F32" i="8"/>
  <c r="H19" i="11"/>
  <c r="G32" i="8"/>
  <c r="D19" i="11"/>
  <c r="C32" i="8"/>
  <c r="D29" i="8"/>
  <c r="E29" i="8"/>
  <c r="F29" i="8"/>
  <c r="G29" i="8"/>
  <c r="C29" i="8"/>
  <c r="D28" i="8"/>
  <c r="E28" i="8"/>
  <c r="F28" i="8"/>
  <c r="G28" i="8"/>
  <c r="C28" i="8"/>
  <c r="I171" i="13"/>
  <c r="J171" i="13"/>
  <c r="H171" i="13"/>
  <c r="K171" i="13"/>
  <c r="H28" i="8"/>
  <c r="H29" i="8"/>
  <c r="H30" i="8"/>
  <c r="G30" i="8"/>
  <c r="F30" i="8"/>
  <c r="E30" i="8"/>
  <c r="D30" i="8"/>
  <c r="C30" i="8"/>
  <c r="C38" i="8"/>
  <c r="D38" i="8"/>
  <c r="E38" i="8"/>
  <c r="F38" i="8"/>
  <c r="G38" i="8"/>
  <c r="H38" i="8"/>
  <c r="G171" i="13"/>
  <c r="H32" i="8"/>
  <c r="D3" i="9"/>
</calcChain>
</file>

<file path=xl/sharedStrings.xml><?xml version="1.0" encoding="utf-8"?>
<sst xmlns="http://schemas.openxmlformats.org/spreadsheetml/2006/main" count="334" uniqueCount="110">
  <si>
    <t>Service:</t>
  </si>
  <si>
    <t>Total</t>
  </si>
  <si>
    <t>Historical Revenue</t>
  </si>
  <si>
    <t>Volumes</t>
  </si>
  <si>
    <t>Source</t>
  </si>
  <si>
    <t>AER Framework and Approach paper March 2013</t>
  </si>
  <si>
    <t>Fee Type</t>
  </si>
  <si>
    <t>Not available</t>
  </si>
  <si>
    <t>2009/10</t>
  </si>
  <si>
    <t>2010/11</t>
  </si>
  <si>
    <t>2011/12</t>
  </si>
  <si>
    <t>2012/13</t>
  </si>
  <si>
    <t>2013/14</t>
  </si>
  <si>
    <t>2014/15</t>
  </si>
  <si>
    <t>2015/16</t>
  </si>
  <si>
    <t>2016/17</t>
  </si>
  <si>
    <t>2017/18</t>
  </si>
  <si>
    <t>2018/19</t>
  </si>
  <si>
    <t>Overhead Factor (Nominal)</t>
  </si>
  <si>
    <t>Average NOMINAL Overhead Factor for Regulatory Period</t>
  </si>
  <si>
    <t>Average Conversion Factor From Real to Nominal</t>
  </si>
  <si>
    <t>Direct Costs (Nominal)</t>
  </si>
  <si>
    <t>Work Order</t>
  </si>
  <si>
    <t>Indirect Costs (Nominal)</t>
  </si>
  <si>
    <t>Work Order Description</t>
  </si>
  <si>
    <t>Historical Work Order Costs</t>
  </si>
  <si>
    <t>EMPLOYEE_ID</t>
  </si>
  <si>
    <t>Name</t>
  </si>
  <si>
    <t>POS_TITLE</t>
  </si>
  <si>
    <t>Hourly Rate (Inc On-cost)</t>
  </si>
  <si>
    <t>Assumed annual labour growth</t>
  </si>
  <si>
    <t>Labour Growth</t>
  </si>
  <si>
    <t>Total Operating Expenditure</t>
  </si>
  <si>
    <t>N/A</t>
  </si>
  <si>
    <t>Ancillary Network Services</t>
  </si>
  <si>
    <t>Data Input Work Sheet</t>
  </si>
  <si>
    <t>This worksheet left blank intentionally</t>
  </si>
  <si>
    <t>Calculation of Overhead Factor</t>
  </si>
  <si>
    <t>Overhead Factor</t>
  </si>
  <si>
    <t>Ancillary Network Services - Service Description</t>
  </si>
  <si>
    <t>Ancillary Network Services - Summary</t>
  </si>
  <si>
    <t>Ancillary Network Services - Fee Breakdown</t>
  </si>
  <si>
    <t>Overheads</t>
  </si>
  <si>
    <t>Direct Operating Expenditure</t>
  </si>
  <si>
    <t>Framework &amp; Approach Service Description</t>
  </si>
  <si>
    <t>Network &amp; Corporate Overhead Factor</t>
  </si>
  <si>
    <t>Overhead Conversion Factor</t>
  </si>
  <si>
    <t>Average</t>
  </si>
  <si>
    <t>Total Costs</t>
  </si>
  <si>
    <t>Growth</t>
  </si>
  <si>
    <t>Forecast Volumes</t>
  </si>
  <si>
    <t>In order to derive unit rates for this Ancillary Network Service, the following methodology was used:</t>
  </si>
  <si>
    <t>1) The AER's Framework and Approach Paper (March 2013) was provided to Managers throughout Endeavour Energy in order to confirm what types of Ancillary Network Services were performed by the Company. Based on the responses received, the primary contributors to each service were identified.</t>
  </si>
  <si>
    <t>Historic Revenue, Costs &amp; Volumes</t>
  </si>
  <si>
    <t>Revenue</t>
  </si>
  <si>
    <t>Forecast Revenue, Costs &amp; Volumes</t>
  </si>
  <si>
    <t>Item</t>
  </si>
  <si>
    <t xml:space="preserve">Existing Service Description (2009-14) </t>
  </si>
  <si>
    <t>Updated Service Description (2015-19)</t>
  </si>
  <si>
    <t>Current Fee (Excl GST):</t>
  </si>
  <si>
    <t>Proposed Fee (Excl GST):</t>
  </si>
  <si>
    <t>Forecast Operating Expenditure</t>
  </si>
  <si>
    <t>Proposed Revenue (Nominal)</t>
  </si>
  <si>
    <t>Forecast Volumes &amp; Hours</t>
  </si>
  <si>
    <t>2015-2019 Pricing Methodology for Service (Summary)</t>
  </si>
  <si>
    <t>Average Unit Rates - 2012/13 Dollars</t>
  </si>
  <si>
    <t>Average Hourly Rate</t>
  </si>
  <si>
    <t>Disconnections (Pole Top / Pillar Box) - Site Visit</t>
  </si>
  <si>
    <t>Average Hourly Rates - 2012/13 Dollars</t>
  </si>
  <si>
    <t xml:space="preserve">EFM                                     </t>
  </si>
  <si>
    <t>Task</t>
  </si>
  <si>
    <t>Hourly Rate</t>
  </si>
  <si>
    <t>No. of people</t>
  </si>
  <si>
    <t>Unit Rate</t>
  </si>
  <si>
    <t>Average Unit Rates - Forecast Nominal</t>
  </si>
  <si>
    <t>Unit rate (excl overheads)</t>
  </si>
  <si>
    <t>Unit rate (incl overheads)</t>
  </si>
  <si>
    <t xml:space="preserve">The average unit rate in 2012/13 real dollars is converted to nominal dollars for each year in the next regulatory period using the nominal conversion factor derived from the CAM.  </t>
  </si>
  <si>
    <t xml:space="preserve">This represents a new fee for Endeavour Energy. As a result, there are no historic revenues associated with the provision of this service. </t>
  </si>
  <si>
    <t>Specific work orders do not exist which capture the costs associated with the provision of this service. Current costs are estimated based on information provided by relevant stakeholders.</t>
  </si>
  <si>
    <t>All unit rates have been calculated in real 2012/13 dollars for comparison purposes. To estimate labour rates in real 2012/13 dollars for prior years, the actual salary increases for award staff in those years has been used.</t>
  </si>
  <si>
    <t xml:space="preserve">Network Operations representatives identified those employees that would be involved in providing this service if it were to be performed.
Payroll data was extracted as at 14/06/13 and provided by the Budgeting &amp; Forecasting Manager. These hourly labour rates represent 2012/13 labour costs and are multiplied by the estimated hours per job to derive a unit rate in 2012/13 dollars.
</t>
  </si>
  <si>
    <t>It takes 2 EFM's on average 1 hour per job including travel time (which equates to 2 man hours) for a normal disconnection at pole/pillar. To carry out the disconnection only requires approximately 20 mins leaving 40mins travel time (all that would be required for the site visit component).</t>
  </si>
  <si>
    <t>Endeavour Energy's overhead factor is derived from the Cost Allocation Methodology ('CAM') approved by the AER and the final opex budget for the regulatory period. Refer to the CAM model output for the forecast period.</t>
  </si>
  <si>
    <t>Direct Opex ANS (Nominal)</t>
  </si>
  <si>
    <t>Total Opex ANS (Nominal)</t>
  </si>
  <si>
    <t>Direct ANS (Real 2012/13$)</t>
  </si>
  <si>
    <t>Average Unit Rate (2012/13$) - Incl OH</t>
  </si>
  <si>
    <t>Average Unit Rate (2012/13$) - Excl OH</t>
  </si>
  <si>
    <t>Network Operations representatives advised the employees that would be involved in carrying out this ancillary network service. The average hourly rate was multiplied by the estimated hours per job to derive a unit rate in 2012/13 dollars.
The unit rate is inflated by the overhead factor derived from the CAM to calculate a  unit rate inclusive of network and corporate overheads.</t>
  </si>
  <si>
    <t xml:space="preserve">Historic data in relation to volumes and/or hours required per job is not available for the provision of this service.
Endeavour Energy has forecast nil volumes for this service. If a disconnection is required at the pole top / pillar box, this task will be performed without the need for an initial and separate site visit.
</t>
  </si>
  <si>
    <t>This represents a new fee for Endeavour Energy. As a result, there is no existing service description for the 2009-14 regulatory period.</t>
  </si>
  <si>
    <t>No description provided.</t>
  </si>
  <si>
    <t xml:space="preserve">A site visit to a customer’s premises to disconnect the supply of electricity to a customer at the pole top or pillar box for breach by the customer of their customer supply contract or for a breach of the customer connection contract, or where a Retailer supplier has requested that the supply to a customer be disconnected, where the customer has denied access to the meter or had prior to the visit, reconnected supply without authorisation by the DNSP following a previous disconnection.
</t>
  </si>
  <si>
    <t>Proposed Fees (Nominal) - Per Visit</t>
  </si>
  <si>
    <t>Pricing Mechanism:</t>
  </si>
  <si>
    <t>Per visit</t>
  </si>
  <si>
    <t>N/A - represents a new fee for the 2015-19 regulatory period</t>
  </si>
  <si>
    <t>Based on the following unit rates per visit for the 2015-19 regulatory period</t>
  </si>
  <si>
    <t>2) As historic work order data was not available for the provision of this service, a 2012/13 direct cost unit rate was developed based on information provided by relevant internal stakeholders. This included identifying the individuals involved in the provision of this service, estimating the amount of time completing each task and determining a unit rate based on 2012/13 labour rates for those individuals involved in the provision of the service.</t>
  </si>
  <si>
    <t>3) An overhead factor derived from Endeavour Energy's Cost Allocation Model ('CAM') was applied to the direct cost unit rate to calculate a unit rate inclusive of network and corporate overheads. In addition, a 2012/13 real to nominal conversion factor derived from the CAM was applied to the unit rate to calculate forecast rates in nominal dollars over the 2015-19 regulatory period.</t>
  </si>
  <si>
    <t>This represents a new fee for Endeavour Energy, and as a result there are no historic revenues associated with the provision of this service. In addition, specific work orders do not exist which capture the costs / volumes associated with the provision of this service. Therefore, actual historic costs and volumes cannot be provided.</t>
  </si>
  <si>
    <t>Generally, a disconnection at the pole top / pillar box does not require an initial and separate site visit.  As a result, Endeavour Energy has calculated a proposed fee for the provison of this service, but has estimated nil volumes for the 2015-19 regulatory period. Consequently, forecast revenue and costs are also estimated to be nil.</t>
  </si>
  <si>
    <t>Endeavour Energy's overhead factor is derived from the Cost Allocation Methodology ('CAM') approved by the AER and the operating expenditure forecast for the 2015-19 regulatory period.  Specifically, the overhead factor represents the difference between Ancillary Network Services direct costs in the operating expenditure forecast and total Ancillary Network Services costs following the allocation of network and corporate overheads through the CAM.</t>
  </si>
  <si>
    <t>No. of hours per person</t>
  </si>
  <si>
    <t>Endeavour initially derived forecast ANS opex in real 2012/13 dollars. In order to convert from real to nominal the CAM provides a nominal conversion factor. Refer to the CAM model output for the forecast period.</t>
  </si>
  <si>
    <t>Calculation of Real to Nominal Conversion Factor</t>
  </si>
  <si>
    <t>Conversion Real to Nominal</t>
  </si>
  <si>
    <t>Direct ANS (Nominal)</t>
  </si>
  <si>
    <t>Conversion Factor (Real 2012/13$ to Nominal)</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</si>
</sst>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quot;$&quot;* #,##0.00_);_(&quot;$&quot;* \(#,##0.00\);_(&quot;$&quot;* &quot;-&quot;??_);_(@_)"/>
    <numFmt numFmtId="165" formatCode="_(* #,##0.00_);_(* \(#,##0.00\);_(* &quot;-&quot;??_);_(@_)"/>
    <numFmt numFmtId="166" formatCode="_-&quot;$&quot;* #,##0_-;\-&quot;$&quot;* #,##0_-;_-&quot;$&quot;* &quot;-&quot;??_-;_-@_-"/>
    <numFmt numFmtId="167" formatCode="&quot;$&quot;#,##0.00"/>
    <numFmt numFmtId="168" formatCode="&quot;$&quot;#,##0"/>
    <numFmt numFmtId="169" formatCode="#,##0.00\ ;\(#,##0.00\);\-\ "/>
    <numFmt numFmtId="170" formatCode="#,##0\ ;\(#,##0\);\-\ "/>
    <numFmt numFmtId="171" formatCode="_(* #,##0_);_(* \(#,##0\);_(* &quot;-&quot;??_);_(@_)"/>
  </numFmts>
  <fonts count="26" x14ac:knownFonts="1">
    <font>
      <sz val="11"/>
      <color theme="1"/>
      <name val="Calibri"/>
      <family val="2"/>
      <scheme val="minor"/>
    </font>
    <font>
      <sz val="10"/>
      <color theme="1"/>
      <name val="Arial"/>
      <family val="2"/>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name val="Calibri"/>
      <family val="2"/>
      <scheme val="minor"/>
    </font>
    <font>
      <sz val="10"/>
      <name val="Arial"/>
      <family val="2"/>
    </font>
    <font>
      <sz val="10"/>
      <color theme="1"/>
      <name val="Arial"/>
      <family val="2"/>
    </font>
    <font>
      <sz val="10"/>
      <color theme="1"/>
      <name val="Symbol"/>
      <family val="1"/>
      <charset val="2"/>
    </font>
    <font>
      <sz val="10"/>
      <color theme="1"/>
      <name val="Calibri"/>
      <family val="2"/>
      <scheme val="minor"/>
    </font>
    <font>
      <b/>
      <sz val="16"/>
      <color theme="0"/>
      <name val="Calibri"/>
      <family val="2"/>
      <scheme val="minor"/>
    </font>
    <font>
      <b/>
      <sz val="11"/>
      <color rgb="FFFF0000"/>
      <name val="Calibri"/>
      <family val="2"/>
      <scheme val="minor"/>
    </font>
    <font>
      <b/>
      <sz val="11"/>
      <name val="Calibri"/>
      <family val="2"/>
      <scheme val="minor"/>
    </font>
    <font>
      <sz val="11"/>
      <color theme="1"/>
      <name val="Arial"/>
      <family val="2"/>
    </font>
    <font>
      <sz val="10"/>
      <color indexed="8"/>
      <name val="Arial"/>
      <family val="2"/>
    </font>
    <font>
      <b/>
      <sz val="16"/>
      <color theme="1"/>
      <name val="Calibri"/>
      <family val="2"/>
      <scheme val="minor"/>
    </font>
    <font>
      <b/>
      <sz val="10"/>
      <name val="Calibri"/>
      <family val="2"/>
      <scheme val="minor"/>
    </font>
    <font>
      <b/>
      <sz val="10"/>
      <color theme="1"/>
      <name val="Calibri"/>
      <family val="2"/>
      <scheme val="minor"/>
    </font>
    <font>
      <sz val="10"/>
      <name val="Calibri"/>
      <family val="2"/>
      <scheme val="minor"/>
    </font>
    <font>
      <b/>
      <sz val="10"/>
      <color theme="0"/>
      <name val="Calibri"/>
      <family val="2"/>
      <scheme val="minor"/>
    </font>
    <font>
      <b/>
      <sz val="10"/>
      <color indexed="8"/>
      <name val="Calibri"/>
      <family val="2"/>
      <scheme val="minor"/>
    </font>
    <font>
      <sz val="10"/>
      <color indexed="8"/>
      <name val="Calibri"/>
      <family val="2"/>
      <scheme val="minor"/>
    </font>
    <font>
      <sz val="14"/>
      <color theme="1"/>
      <name val="Calibri"/>
      <family val="2"/>
      <scheme val="minor"/>
    </font>
    <font>
      <b/>
      <sz val="12"/>
      <color theme="0"/>
      <name val="Calibri"/>
      <family val="2"/>
      <scheme val="minor"/>
    </font>
    <font>
      <sz val="10"/>
      <color theme="0"/>
      <name val="Calibri"/>
      <family val="2"/>
      <scheme val="minor"/>
    </font>
  </fonts>
  <fills count="9">
    <fill>
      <patternFill patternType="none"/>
    </fill>
    <fill>
      <patternFill patternType="gray125"/>
    </fill>
    <fill>
      <patternFill patternType="solid">
        <fgColor theme="0" tint="-0.249977111117893"/>
        <bgColor indexed="64"/>
      </patternFill>
    </fill>
    <fill>
      <patternFill patternType="solid">
        <fgColor theme="6"/>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rgb="FFFFFFCC"/>
      </patternFill>
    </fill>
    <fill>
      <patternFill patternType="solid">
        <fgColor theme="1"/>
        <bgColor indexed="64"/>
      </patternFill>
    </fill>
    <fill>
      <patternFill patternType="solid">
        <fgColor theme="9" tint="0.39997558519241921"/>
        <bgColor indexed="64"/>
      </patternFill>
    </fill>
  </fills>
  <borders count="25">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rgb="FFB2B2B2"/>
      </left>
      <right style="thin">
        <color rgb="FFB2B2B2"/>
      </right>
      <top style="thin">
        <color rgb="FFB2B2B2"/>
      </top>
      <bottom style="thin">
        <color rgb="FFB2B2B2"/>
      </bottom>
      <diagonal/>
    </border>
    <border>
      <left/>
      <right/>
      <top style="thin">
        <color indexed="64"/>
      </top>
      <bottom style="medium">
        <color indexed="64"/>
      </bottom>
      <diagonal/>
    </border>
    <border>
      <left style="thin">
        <color theme="0"/>
      </left>
      <right/>
      <top/>
      <bottom style="thin">
        <color theme="0"/>
      </bottom>
      <diagonal/>
    </border>
  </borders>
  <cellStyleXfs count="16">
    <xf numFmtId="0" fontId="0" fillId="0" borderId="0"/>
    <xf numFmtId="9" fontId="2" fillId="0" borderId="0" applyFont="0" applyFill="0" applyBorder="0" applyAlignment="0" applyProtection="0"/>
    <xf numFmtId="164" fontId="2"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xf numFmtId="0" fontId="7" fillId="0" borderId="0"/>
    <xf numFmtId="0" fontId="14" fillId="0" borderId="0"/>
    <xf numFmtId="0" fontId="1" fillId="0" borderId="0"/>
    <xf numFmtId="9" fontId="14" fillId="0" borderId="0" applyFont="0" applyFill="0" applyBorder="0" applyAlignment="0" applyProtection="0"/>
    <xf numFmtId="9" fontId="1" fillId="0" borderId="0" applyFont="0" applyFill="0" applyBorder="0" applyAlignment="0" applyProtection="0"/>
    <xf numFmtId="165" fontId="7" fillId="0" borderId="0" applyFont="0" applyFill="0" applyBorder="0" applyAlignment="0" applyProtection="0"/>
    <xf numFmtId="165" fontId="14" fillId="0" borderId="0" applyFont="0" applyFill="0" applyBorder="0" applyAlignment="0" applyProtection="0"/>
    <xf numFmtId="0" fontId="7" fillId="0" borderId="0"/>
    <xf numFmtId="0" fontId="1" fillId="0" borderId="0"/>
    <xf numFmtId="0" fontId="2" fillId="6" borderId="22" applyNumberFormat="0" applyFont="0" applyAlignment="0" applyProtection="0"/>
    <xf numFmtId="0" fontId="15" fillId="0" borderId="0"/>
  </cellStyleXfs>
  <cellXfs count="261">
    <xf numFmtId="0" fontId="0" fillId="0" borderId="0" xfId="0"/>
    <xf numFmtId="0" fontId="4" fillId="0" borderId="0" xfId="0" applyFont="1"/>
    <xf numFmtId="0" fontId="0" fillId="0" borderId="0" xfId="0" applyFill="1"/>
    <xf numFmtId="10" fontId="0" fillId="0" borderId="0" xfId="1" applyNumberFormat="1" applyFont="1"/>
    <xf numFmtId="10" fontId="0" fillId="0" borderId="0" xfId="0" applyNumberFormat="1"/>
    <xf numFmtId="0" fontId="0" fillId="0" borderId="0" xfId="0" applyAlignment="1">
      <alignment horizontal="left"/>
    </xf>
    <xf numFmtId="0" fontId="8" fillId="0" borderId="0" xfId="0" applyFont="1" applyAlignment="1">
      <alignment horizontal="left" indent="15"/>
    </xf>
    <xf numFmtId="0" fontId="9" fillId="0" borderId="0" xfId="0" applyFont="1" applyAlignment="1">
      <alignment horizontal="left" indent="15"/>
    </xf>
    <xf numFmtId="169" fontId="0" fillId="0" borderId="0" xfId="0" applyNumberFormat="1"/>
    <xf numFmtId="166" fontId="6" fillId="0" borderId="0" xfId="2" applyNumberFormat="1" applyFont="1"/>
    <xf numFmtId="0" fontId="12" fillId="0" borderId="0" xfId="0" applyFont="1" applyAlignment="1">
      <alignment horizontal="left"/>
    </xf>
    <xf numFmtId="0" fontId="13" fillId="3" borderId="3" xfId="0" applyFont="1" applyFill="1" applyBorder="1"/>
    <xf numFmtId="0" fontId="13" fillId="3" borderId="4" xfId="0" applyFont="1" applyFill="1" applyBorder="1" applyAlignment="1">
      <alignment horizontal="left"/>
    </xf>
    <xf numFmtId="0" fontId="13" fillId="3" borderId="5" xfId="0" applyFont="1" applyFill="1" applyBorder="1" applyAlignment="1">
      <alignment horizontal="center"/>
    </xf>
    <xf numFmtId="0" fontId="13" fillId="3" borderId="0" xfId="0" applyFont="1" applyFill="1" applyBorder="1" applyAlignment="1">
      <alignment horizontal="left"/>
    </xf>
    <xf numFmtId="0" fontId="0" fillId="0" borderId="0" xfId="0" applyFont="1"/>
    <xf numFmtId="166" fontId="13" fillId="0" borderId="0" xfId="2" applyNumberFormat="1" applyFont="1"/>
    <xf numFmtId="9" fontId="10" fillId="0" borderId="7" xfId="1" applyFont="1" applyBorder="1" applyAlignment="1">
      <alignment vertical="center"/>
    </xf>
    <xf numFmtId="9" fontId="10" fillId="0" borderId="12" xfId="1" applyFont="1" applyBorder="1" applyAlignment="1">
      <alignment vertical="center"/>
    </xf>
    <xf numFmtId="0" fontId="10" fillId="0" borderId="7" xfId="0" applyFont="1" applyFill="1" applyBorder="1" applyAlignment="1">
      <alignment horizontal="left" vertical="center"/>
    </xf>
    <xf numFmtId="170" fontId="10" fillId="0" borderId="17" xfId="0" applyNumberFormat="1" applyFont="1" applyBorder="1" applyAlignment="1">
      <alignment horizontal="right" vertical="center" wrapText="1"/>
    </xf>
    <xf numFmtId="170" fontId="10" fillId="2" borderId="11" xfId="0" applyNumberFormat="1" applyFont="1" applyFill="1" applyBorder="1" applyAlignment="1">
      <alignment horizontal="center" vertical="center"/>
    </xf>
    <xf numFmtId="0" fontId="10" fillId="0" borderId="0" xfId="0" applyFont="1" applyAlignment="1">
      <alignment vertical="center"/>
    </xf>
    <xf numFmtId="0" fontId="18" fillId="0" borderId="0" xfId="0" applyFont="1" applyAlignment="1">
      <alignment vertical="center"/>
    </xf>
    <xf numFmtId="170" fontId="10" fillId="0" borderId="0" xfId="0" applyNumberFormat="1" applyFont="1" applyAlignment="1">
      <alignment vertical="center"/>
    </xf>
    <xf numFmtId="0" fontId="10" fillId="0" borderId="0" xfId="0" applyFont="1" applyAlignment="1">
      <alignment horizontal="left" vertical="center"/>
    </xf>
    <xf numFmtId="0" fontId="16" fillId="0" borderId="0" xfId="0" applyFont="1" applyAlignment="1">
      <alignment vertical="center"/>
    </xf>
    <xf numFmtId="0" fontId="23" fillId="0" borderId="0" xfId="0" applyFont="1" applyAlignment="1">
      <alignment vertical="center"/>
    </xf>
    <xf numFmtId="0" fontId="24" fillId="7" borderId="0" xfId="0" applyFont="1" applyFill="1" applyAlignment="1">
      <alignment vertical="center"/>
    </xf>
    <xf numFmtId="0" fontId="25" fillId="7" borderId="0" xfId="0" applyFont="1" applyFill="1" applyAlignment="1">
      <alignment vertical="center"/>
    </xf>
    <xf numFmtId="170" fontId="25" fillId="7" borderId="0" xfId="0" applyNumberFormat="1" applyFont="1" applyFill="1" applyAlignment="1">
      <alignment vertical="center"/>
    </xf>
    <xf numFmtId="0" fontId="25" fillId="7" borderId="0" xfId="0" applyFont="1" applyFill="1" applyAlignment="1">
      <alignment horizontal="left" vertical="center"/>
    </xf>
    <xf numFmtId="170" fontId="18" fillId="5" borderId="11" xfId="0" quotePrefix="1" applyNumberFormat="1" applyFont="1" applyFill="1" applyBorder="1" applyAlignment="1">
      <alignment horizontal="center" vertical="center"/>
    </xf>
    <xf numFmtId="170" fontId="18" fillId="5" borderId="7" xfId="0" quotePrefix="1" applyNumberFormat="1" applyFont="1" applyFill="1" applyBorder="1" applyAlignment="1">
      <alignment horizontal="center" vertical="center"/>
    </xf>
    <xf numFmtId="170" fontId="18" fillId="5" borderId="12" xfId="0" quotePrefix="1" applyNumberFormat="1" applyFont="1" applyFill="1" applyBorder="1" applyAlignment="1">
      <alignment horizontal="center" vertical="center"/>
    </xf>
    <xf numFmtId="0" fontId="17" fillId="5" borderId="13" xfId="0" quotePrefix="1" applyFont="1" applyFill="1" applyBorder="1" applyAlignment="1">
      <alignment horizontal="center" vertical="center"/>
    </xf>
    <xf numFmtId="0" fontId="18" fillId="8" borderId="7" xfId="0" applyFont="1" applyFill="1" applyBorder="1" applyAlignment="1">
      <alignment horizontal="left" vertical="center"/>
    </xf>
    <xf numFmtId="0" fontId="19" fillId="0" borderId="7" xfId="0" applyFont="1" applyBorder="1" applyAlignment="1">
      <alignment horizontal="left" vertical="center" wrapText="1"/>
    </xf>
    <xf numFmtId="170" fontId="10" fillId="0" borderId="15" xfId="0" applyNumberFormat="1" applyFont="1" applyBorder="1" applyAlignment="1">
      <alignment vertical="center"/>
    </xf>
    <xf numFmtId="170" fontId="10" fillId="0" borderId="9" xfId="0" applyNumberFormat="1" applyFont="1" applyBorder="1" applyAlignment="1">
      <alignment vertical="center"/>
    </xf>
    <xf numFmtId="170" fontId="10" fillId="0" borderId="0" xfId="0" applyNumberFormat="1" applyFont="1" applyBorder="1" applyAlignment="1">
      <alignment vertical="center"/>
    </xf>
    <xf numFmtId="9" fontId="10" fillId="0" borderId="7" xfId="1" applyFont="1" applyBorder="1" applyAlignment="1">
      <alignment horizontal="left" vertical="center" wrapText="1"/>
    </xf>
    <xf numFmtId="170" fontId="17" fillId="5" borderId="7" xfId="0" applyNumberFormat="1" applyFont="1" applyFill="1" applyBorder="1" applyAlignment="1">
      <alignment horizontal="left" vertical="center"/>
    </xf>
    <xf numFmtId="0" fontId="17" fillId="5" borderId="7" xfId="0" quotePrefix="1" applyFont="1" applyFill="1" applyBorder="1" applyAlignment="1">
      <alignment horizontal="center" vertical="center"/>
    </xf>
    <xf numFmtId="0" fontId="10" fillId="0" borderId="0" xfId="0" applyFont="1" applyFill="1" applyBorder="1" applyAlignment="1">
      <alignment horizontal="left" vertical="center"/>
    </xf>
    <xf numFmtId="170" fontId="10" fillId="0" borderId="0" xfId="0" applyNumberFormat="1" applyFont="1" applyAlignment="1">
      <alignment horizontal="left" vertical="center"/>
    </xf>
    <xf numFmtId="170" fontId="17" fillId="5" borderId="7" xfId="0" applyNumberFormat="1" applyFont="1" applyFill="1" applyBorder="1" applyAlignment="1">
      <alignment horizontal="center" vertical="center"/>
    </xf>
    <xf numFmtId="0" fontId="10" fillId="0" borderId="0" xfId="0" applyFont="1" applyAlignment="1">
      <alignment horizontal="center" vertical="center"/>
    </xf>
    <xf numFmtId="170" fontId="10" fillId="0" borderId="17" xfId="0" applyNumberFormat="1" applyFont="1" applyBorder="1" applyAlignment="1">
      <alignment vertical="center"/>
    </xf>
    <xf numFmtId="167" fontId="10" fillId="0" borderId="0" xfId="0" applyNumberFormat="1" applyFont="1" applyAlignment="1">
      <alignment vertical="center"/>
    </xf>
    <xf numFmtId="167" fontId="10" fillId="0" borderId="0" xfId="0" applyNumberFormat="1" applyFont="1" applyAlignment="1">
      <alignment horizontal="right" vertical="center"/>
    </xf>
    <xf numFmtId="0" fontId="21" fillId="5" borderId="7" xfId="15" applyFont="1" applyFill="1" applyBorder="1" applyAlignment="1">
      <alignment horizontal="left" vertical="center"/>
    </xf>
    <xf numFmtId="0" fontId="21" fillId="5" borderId="11" xfId="15" applyFont="1" applyFill="1" applyBorder="1" applyAlignment="1">
      <alignment horizontal="left" vertical="center"/>
    </xf>
    <xf numFmtId="0" fontId="21" fillId="5" borderId="13" xfId="15" applyFont="1" applyFill="1" applyBorder="1" applyAlignment="1">
      <alignment horizontal="left" vertical="center"/>
    </xf>
    <xf numFmtId="0" fontId="21" fillId="5" borderId="12" xfId="15" applyFont="1" applyFill="1" applyBorder="1" applyAlignment="1">
      <alignment horizontal="left" vertical="center"/>
    </xf>
    <xf numFmtId="170" fontId="10" fillId="5" borderId="12" xfId="0" applyNumberFormat="1" applyFont="1" applyFill="1" applyBorder="1" applyAlignment="1">
      <alignment vertical="center"/>
    </xf>
    <xf numFmtId="169" fontId="18" fillId="5" borderId="7" xfId="0" applyNumberFormat="1" applyFont="1" applyFill="1" applyBorder="1" applyAlignment="1">
      <alignment horizontal="right" vertical="center" wrapText="1"/>
    </xf>
    <xf numFmtId="0" fontId="22" fillId="0" borderId="0" xfId="15" applyFont="1" applyFill="1" applyBorder="1" applyAlignment="1">
      <alignment vertical="center"/>
    </xf>
    <xf numFmtId="0" fontId="10" fillId="0" borderId="0" xfId="0" applyFont="1" applyBorder="1" applyAlignment="1">
      <alignment vertical="center"/>
    </xf>
    <xf numFmtId="167" fontId="10" fillId="0" borderId="9" xfId="0" applyNumberFormat="1" applyFont="1" applyBorder="1" applyAlignment="1">
      <alignment vertical="center"/>
    </xf>
    <xf numFmtId="169" fontId="18" fillId="0" borderId="13" xfId="0" applyNumberFormat="1" applyFont="1" applyBorder="1" applyAlignment="1">
      <alignment vertical="center"/>
    </xf>
    <xf numFmtId="169" fontId="10" fillId="0" borderId="0" xfId="0" applyNumberFormat="1" applyFont="1" applyAlignment="1">
      <alignment horizontal="center" vertical="center"/>
    </xf>
    <xf numFmtId="0" fontId="10" fillId="0" borderId="0" xfId="0" applyFont="1" applyBorder="1" applyAlignment="1">
      <alignment vertical="center" wrapText="1"/>
    </xf>
    <xf numFmtId="0" fontId="10" fillId="0" borderId="0" xfId="0" applyFont="1" applyBorder="1" applyAlignment="1">
      <alignment horizontal="left" vertical="center"/>
    </xf>
    <xf numFmtId="9" fontId="10" fillId="2" borderId="13" xfId="1" applyFont="1" applyFill="1" applyBorder="1" applyAlignment="1">
      <alignment horizontal="center" vertical="center"/>
    </xf>
    <xf numFmtId="0" fontId="13" fillId="3" borderId="0" xfId="0" applyFont="1" applyFill="1" applyBorder="1" applyAlignment="1">
      <alignment horizontal="left" vertical="center"/>
    </xf>
    <xf numFmtId="0" fontId="4" fillId="4" borderId="0" xfId="0" applyFont="1" applyFill="1" applyBorder="1" applyAlignment="1">
      <alignment vertical="center"/>
    </xf>
    <xf numFmtId="169" fontId="10" fillId="0" borderId="0" xfId="0" applyNumberFormat="1" applyFont="1" applyAlignment="1">
      <alignment vertical="center"/>
    </xf>
    <xf numFmtId="170" fontId="10" fillId="0" borderId="0" xfId="0" applyNumberFormat="1" applyFont="1" applyAlignment="1">
      <alignment horizontal="center" vertical="center"/>
    </xf>
    <xf numFmtId="0" fontId="17" fillId="0" borderId="0" xfId="0" applyFont="1" applyFill="1" applyBorder="1" applyAlignment="1">
      <alignment horizontal="center" vertical="center"/>
    </xf>
    <xf numFmtId="0" fontId="17" fillId="3" borderId="7" xfId="0" applyFont="1" applyFill="1" applyBorder="1" applyAlignment="1">
      <alignment horizontal="left" vertical="center"/>
    </xf>
    <xf numFmtId="167" fontId="18" fillId="0" borderId="0" xfId="0" applyNumberFormat="1" applyFont="1" applyFill="1" applyBorder="1" applyAlignment="1">
      <alignment horizontal="center" vertical="center" wrapText="1"/>
    </xf>
    <xf numFmtId="170" fontId="18" fillId="4" borderId="14" xfId="0" quotePrefix="1" applyNumberFormat="1" applyFont="1" applyFill="1" applyBorder="1" applyAlignment="1">
      <alignment horizontal="center" vertical="center" wrapText="1"/>
    </xf>
    <xf numFmtId="170" fontId="18" fillId="4" borderId="15" xfId="0" quotePrefix="1" applyNumberFormat="1" applyFont="1" applyFill="1" applyBorder="1" applyAlignment="1">
      <alignment horizontal="center" vertical="center" wrapText="1"/>
    </xf>
    <xf numFmtId="170" fontId="18" fillId="4" borderId="21" xfId="0" quotePrefix="1" applyNumberFormat="1" applyFont="1" applyFill="1" applyBorder="1" applyAlignment="1">
      <alignment horizontal="center" vertical="center" wrapText="1"/>
    </xf>
    <xf numFmtId="167" fontId="10" fillId="0" borderId="0" xfId="0" applyNumberFormat="1" applyFont="1" applyFill="1" applyBorder="1" applyAlignment="1">
      <alignment horizontal="center" vertical="center"/>
    </xf>
    <xf numFmtId="169" fontId="10" fillId="0" borderId="0" xfId="0" applyNumberFormat="1" applyFont="1" applyBorder="1" applyAlignment="1">
      <alignment vertical="center"/>
    </xf>
    <xf numFmtId="0" fontId="10" fillId="0" borderId="0" xfId="0" quotePrefix="1" applyFont="1" applyBorder="1" applyAlignment="1">
      <alignment horizontal="center" vertical="center"/>
    </xf>
    <xf numFmtId="0" fontId="10" fillId="0" borderId="0" xfId="0" applyFont="1" applyBorder="1" applyAlignment="1">
      <alignment horizontal="center" vertical="center"/>
    </xf>
    <xf numFmtId="167" fontId="10" fillId="0" borderId="0" xfId="0" applyNumberFormat="1" applyFont="1" applyBorder="1" applyAlignment="1">
      <alignment horizontal="center" vertical="center"/>
    </xf>
    <xf numFmtId="167" fontId="10" fillId="0" borderId="0" xfId="0" applyNumberFormat="1" applyFont="1" applyAlignment="1">
      <alignment horizontal="center" vertical="center"/>
    </xf>
    <xf numFmtId="167" fontId="10" fillId="0" borderId="0" xfId="0" applyNumberFormat="1" applyFont="1" applyFill="1" applyAlignment="1">
      <alignment vertical="center"/>
    </xf>
    <xf numFmtId="169" fontId="4" fillId="0" borderId="0" xfId="0" applyNumberFormat="1" applyFont="1"/>
    <xf numFmtId="0" fontId="6" fillId="2" borderId="0" xfId="0" applyFont="1" applyFill="1"/>
    <xf numFmtId="0" fontId="4" fillId="0" borderId="23" xfId="0" applyFont="1" applyFill="1" applyBorder="1"/>
    <xf numFmtId="166" fontId="13" fillId="0" borderId="23" xfId="2" applyNumberFormat="1" applyFont="1" applyBorder="1"/>
    <xf numFmtId="0" fontId="13" fillId="2" borderId="0" xfId="0" applyFont="1" applyFill="1"/>
    <xf numFmtId="0" fontId="3" fillId="7" borderId="0" xfId="0" applyFont="1" applyFill="1" applyAlignment="1">
      <alignment horizontal="left"/>
    </xf>
    <xf numFmtId="0" fontId="11" fillId="7" borderId="0" xfId="0" applyFont="1" applyFill="1"/>
    <xf numFmtId="0" fontId="5" fillId="7" borderId="0" xfId="0" applyFont="1" applyFill="1"/>
    <xf numFmtId="0" fontId="13" fillId="3" borderId="0" xfId="0" applyFont="1" applyFill="1" applyBorder="1" applyAlignment="1">
      <alignment vertical="top"/>
    </xf>
    <xf numFmtId="170" fontId="18" fillId="4" borderId="11" xfId="0" quotePrefix="1" applyNumberFormat="1" applyFont="1" applyFill="1" applyBorder="1" applyAlignment="1">
      <alignment horizontal="center" vertical="center" wrapText="1"/>
    </xf>
    <xf numFmtId="170" fontId="18" fillId="4" borderId="12" xfId="0" quotePrefix="1" applyNumberFormat="1" applyFont="1" applyFill="1" applyBorder="1" applyAlignment="1">
      <alignment horizontal="center" vertical="center" wrapText="1"/>
    </xf>
    <xf numFmtId="170" fontId="18" fillId="4" borderId="13" xfId="0" quotePrefix="1" applyNumberFormat="1" applyFont="1" applyFill="1" applyBorder="1" applyAlignment="1">
      <alignment horizontal="center" vertical="center" wrapText="1"/>
    </xf>
    <xf numFmtId="170" fontId="18" fillId="5" borderId="7" xfId="0" quotePrefix="1" applyNumberFormat="1" applyFont="1" applyFill="1" applyBorder="1" applyAlignment="1">
      <alignment horizontal="center" vertical="center" wrapText="1"/>
    </xf>
    <xf numFmtId="0" fontId="10" fillId="0" borderId="0" xfId="0" applyFont="1" applyFill="1" applyBorder="1" applyAlignment="1">
      <alignment vertical="center"/>
    </xf>
    <xf numFmtId="0" fontId="11" fillId="7" borderId="0" xfId="0" applyFont="1" applyFill="1" applyAlignment="1">
      <alignment vertical="center"/>
    </xf>
    <xf numFmtId="0" fontId="20" fillId="7" borderId="0" xfId="0" applyFont="1" applyFill="1" applyAlignment="1">
      <alignment vertical="center"/>
    </xf>
    <xf numFmtId="167" fontId="20" fillId="7" borderId="0" xfId="0" applyNumberFormat="1" applyFont="1" applyFill="1" applyAlignment="1">
      <alignment vertical="center"/>
    </xf>
    <xf numFmtId="170" fontId="17" fillId="5" borderId="11" xfId="0" applyNumberFormat="1" applyFont="1" applyFill="1" applyBorder="1" applyAlignment="1">
      <alignment horizontal="center" vertical="center"/>
    </xf>
    <xf numFmtId="0" fontId="10" fillId="5" borderId="11" xfId="0" applyFont="1" applyFill="1" applyBorder="1" applyAlignment="1">
      <alignment vertical="center"/>
    </xf>
    <xf numFmtId="0" fontId="10" fillId="5" borderId="12" xfId="0" applyFont="1" applyFill="1" applyBorder="1" applyAlignment="1">
      <alignment vertical="center"/>
    </xf>
    <xf numFmtId="0" fontId="10" fillId="5" borderId="13" xfId="0" applyFont="1" applyFill="1" applyBorder="1" applyAlignment="1">
      <alignment vertical="center"/>
    </xf>
    <xf numFmtId="0" fontId="18" fillId="0" borderId="12" xfId="0" applyFont="1" applyBorder="1" applyAlignment="1">
      <alignment vertical="center"/>
    </xf>
    <xf numFmtId="10" fontId="18" fillId="0" borderId="12" xfId="1" applyNumberFormat="1" applyFont="1" applyBorder="1" applyAlignment="1">
      <alignment vertical="center"/>
    </xf>
    <xf numFmtId="169" fontId="10" fillId="0" borderId="0" xfId="0" applyNumberFormat="1" applyFont="1" applyAlignment="1">
      <alignment horizontal="right" vertical="center"/>
    </xf>
    <xf numFmtId="167" fontId="18" fillId="5" borderId="7" xfId="0" applyNumberFormat="1" applyFont="1" applyFill="1" applyBorder="1" applyAlignment="1">
      <alignment vertical="center"/>
    </xf>
    <xf numFmtId="9" fontId="18" fillId="5" borderId="7" xfId="1" applyFont="1" applyFill="1" applyBorder="1" applyAlignment="1">
      <alignment vertical="center"/>
    </xf>
    <xf numFmtId="167" fontId="10" fillId="0" borderId="14" xfId="0" applyNumberFormat="1" applyFont="1" applyBorder="1" applyAlignment="1">
      <alignment horizontal="right" vertical="center"/>
    </xf>
    <xf numFmtId="167" fontId="10" fillId="0" borderId="15" xfId="0" applyNumberFormat="1" applyFont="1" applyBorder="1" applyAlignment="1">
      <alignment horizontal="right" vertical="center"/>
    </xf>
    <xf numFmtId="167" fontId="10" fillId="0" borderId="21" xfId="0" applyNumberFormat="1" applyFont="1" applyBorder="1" applyAlignment="1">
      <alignment horizontal="right" vertical="center"/>
    </xf>
    <xf numFmtId="167" fontId="10" fillId="0" borderId="18" xfId="0" applyNumberFormat="1" applyFont="1" applyBorder="1" applyAlignment="1">
      <alignment horizontal="right" vertical="center"/>
    </xf>
    <xf numFmtId="167" fontId="10" fillId="0" borderId="19" xfId="0" applyNumberFormat="1" applyFont="1" applyBorder="1" applyAlignment="1">
      <alignment horizontal="right" vertical="center"/>
    </xf>
    <xf numFmtId="167" fontId="10" fillId="0" borderId="20" xfId="0" applyNumberFormat="1" applyFont="1" applyBorder="1" applyAlignment="1">
      <alignment horizontal="right" vertical="center"/>
    </xf>
    <xf numFmtId="171" fontId="6" fillId="0" borderId="0" xfId="3" applyNumberFormat="1" applyFont="1"/>
    <xf numFmtId="171" fontId="13" fillId="0" borderId="0" xfId="3" applyNumberFormat="1" applyFont="1"/>
    <xf numFmtId="0" fontId="13" fillId="3" borderId="6" xfId="0" applyFont="1" applyFill="1" applyBorder="1" applyAlignment="1">
      <alignment horizontal="center"/>
    </xf>
    <xf numFmtId="9" fontId="10" fillId="0" borderId="0" xfId="1" applyFont="1" applyAlignment="1">
      <alignment horizontal="center" vertical="center"/>
    </xf>
    <xf numFmtId="0" fontId="6" fillId="4" borderId="0" xfId="0" applyFont="1" applyFill="1" applyBorder="1" applyAlignment="1">
      <alignment horizontal="left" vertical="top" wrapText="1"/>
    </xf>
    <xf numFmtId="0" fontId="13" fillId="3" borderId="3" xfId="0" applyFont="1" applyFill="1" applyBorder="1" applyAlignment="1">
      <alignment vertical="top"/>
    </xf>
    <xf numFmtId="0" fontId="13" fillId="3" borderId="0" xfId="0" applyFont="1" applyFill="1" applyBorder="1" applyAlignment="1">
      <alignment horizontal="center"/>
    </xf>
    <xf numFmtId="164" fontId="6" fillId="4" borderId="0" xfId="2" applyFont="1" applyFill="1" applyBorder="1" applyAlignment="1">
      <alignment horizontal="left" vertical="top" wrapText="1"/>
    </xf>
    <xf numFmtId="0" fontId="10" fillId="0" borderId="0" xfId="0" applyFont="1" applyBorder="1" applyAlignment="1">
      <alignment horizontal="center" vertical="center"/>
    </xf>
    <xf numFmtId="170" fontId="17" fillId="0" borderId="0" xfId="0" applyNumberFormat="1" applyFont="1" applyFill="1" applyBorder="1" applyAlignment="1">
      <alignment horizontal="center" vertical="center"/>
    </xf>
    <xf numFmtId="0" fontId="10" fillId="0" borderId="0" xfId="0" applyFont="1" applyFill="1" applyBorder="1" applyAlignment="1">
      <alignment horizontal="center" vertical="center"/>
    </xf>
    <xf numFmtId="0" fontId="6" fillId="4" borderId="0" xfId="0" applyFont="1" applyFill="1" applyBorder="1" applyAlignment="1">
      <alignment horizontal="left" vertical="top" wrapText="1"/>
    </xf>
    <xf numFmtId="168" fontId="10" fillId="0" borderId="0" xfId="0" applyNumberFormat="1" applyFont="1" applyAlignment="1">
      <alignment vertical="center"/>
    </xf>
    <xf numFmtId="0" fontId="0" fillId="4" borderId="24" xfId="0" applyFont="1" applyFill="1" applyBorder="1" applyAlignment="1">
      <alignment horizontal="left"/>
    </xf>
    <xf numFmtId="0" fontId="4" fillId="4" borderId="2" xfId="0" applyFont="1" applyFill="1" applyBorder="1" applyAlignment="1">
      <alignment horizontal="left"/>
    </xf>
    <xf numFmtId="0" fontId="0" fillId="4" borderId="2" xfId="0" applyFont="1" applyFill="1" applyBorder="1" applyAlignment="1">
      <alignment horizontal="left"/>
    </xf>
    <xf numFmtId="0" fontId="10" fillId="0" borderId="7" xfId="0" applyFont="1" applyBorder="1" applyAlignment="1">
      <alignment horizontal="left" vertical="center" wrapText="1"/>
    </xf>
    <xf numFmtId="0" fontId="22" fillId="0" borderId="15" xfId="15" applyFont="1" applyFill="1" applyBorder="1" applyAlignment="1">
      <alignment vertical="center"/>
    </xf>
    <xf numFmtId="0" fontId="10" fillId="0" borderId="15" xfId="0" applyFont="1" applyBorder="1" applyAlignment="1">
      <alignment vertical="center"/>
    </xf>
    <xf numFmtId="167" fontId="10" fillId="0" borderId="8" xfId="0" applyNumberFormat="1" applyFont="1" applyBorder="1" applyAlignment="1">
      <alignment vertical="center"/>
    </xf>
    <xf numFmtId="170" fontId="18" fillId="5" borderId="7" xfId="0" applyNumberFormat="1" applyFont="1" applyFill="1" applyBorder="1" applyAlignment="1">
      <alignment horizontal="center" vertical="center" wrapText="1"/>
    </xf>
    <xf numFmtId="0" fontId="18" fillId="0" borderId="16" xfId="0" applyFont="1" applyBorder="1" applyAlignment="1">
      <alignment vertical="center"/>
    </xf>
    <xf numFmtId="167" fontId="18" fillId="0" borderId="7" xfId="0" applyNumberFormat="1" applyFont="1" applyBorder="1" applyAlignment="1">
      <alignment vertical="center"/>
    </xf>
    <xf numFmtId="0" fontId="25" fillId="7" borderId="19" xfId="0" applyFont="1" applyFill="1" applyBorder="1" applyAlignment="1">
      <alignment vertical="center"/>
    </xf>
    <xf numFmtId="170" fontId="25" fillId="7" borderId="19" xfId="0" applyNumberFormat="1" applyFont="1" applyFill="1" applyBorder="1" applyAlignment="1">
      <alignment vertical="center"/>
    </xf>
    <xf numFmtId="0" fontId="20" fillId="7" borderId="19" xfId="15" applyFont="1" applyFill="1" applyBorder="1" applyAlignment="1">
      <alignment vertical="center"/>
    </xf>
    <xf numFmtId="169" fontId="18" fillId="4" borderId="7" xfId="0" quotePrefix="1" applyNumberFormat="1" applyFont="1" applyFill="1" applyBorder="1" applyAlignment="1">
      <alignment horizontal="right" vertical="center"/>
    </xf>
    <xf numFmtId="169" fontId="18" fillId="0" borderId="7" xfId="0" applyNumberFormat="1" applyFont="1" applyBorder="1" applyAlignment="1">
      <alignment vertical="center"/>
    </xf>
    <xf numFmtId="0" fontId="18" fillId="8" borderId="8" xfId="0" applyFont="1" applyFill="1" applyBorder="1" applyAlignment="1">
      <alignment horizontal="left" vertical="center"/>
    </xf>
    <xf numFmtId="0" fontId="10" fillId="0" borderId="0" xfId="0" applyFont="1" applyBorder="1" applyAlignment="1">
      <alignment horizontal="left"/>
    </xf>
    <xf numFmtId="0" fontId="21" fillId="5" borderId="7" xfId="15" applyFont="1" applyFill="1" applyBorder="1" applyAlignment="1">
      <alignment horizontal="center"/>
    </xf>
    <xf numFmtId="167" fontId="10" fillId="0" borderId="7" xfId="0" applyNumberFormat="1" applyFont="1" applyBorder="1" applyAlignment="1">
      <alignment horizontal="center" vertical="center"/>
    </xf>
    <xf numFmtId="170" fontId="10" fillId="0" borderId="7" xfId="0" applyNumberFormat="1" applyFont="1" applyBorder="1" applyAlignment="1">
      <alignment horizontal="center" vertical="center"/>
    </xf>
    <xf numFmtId="167" fontId="10" fillId="0" borderId="7" xfId="0" applyNumberFormat="1" applyFont="1" applyBorder="1" applyAlignment="1">
      <alignment vertical="center"/>
    </xf>
    <xf numFmtId="169" fontId="10" fillId="0" borderId="7" xfId="0" applyNumberFormat="1" applyFont="1" applyBorder="1" applyAlignment="1">
      <alignment horizontal="center" vertical="center"/>
    </xf>
    <xf numFmtId="170" fontId="10" fillId="0" borderId="0" xfId="0" applyNumberFormat="1" applyFont="1" applyAlignment="1">
      <alignment horizontal="right" vertical="center"/>
    </xf>
    <xf numFmtId="170" fontId="10" fillId="0" borderId="9" xfId="0" applyNumberFormat="1" applyFont="1" applyBorder="1" applyAlignment="1">
      <alignment horizontal="right" vertical="center" wrapText="1"/>
    </xf>
    <xf numFmtId="170" fontId="10" fillId="0" borderId="14" xfId="0" applyNumberFormat="1" applyFont="1" applyBorder="1" applyAlignment="1">
      <alignment horizontal="right" vertical="center"/>
    </xf>
    <xf numFmtId="170" fontId="10" fillId="0" borderId="8" xfId="0" applyNumberFormat="1" applyFont="1" applyBorder="1" applyAlignment="1">
      <alignment horizontal="right" vertical="center"/>
    </xf>
    <xf numFmtId="170" fontId="18" fillId="5" borderId="11" xfId="0" applyNumberFormat="1" applyFont="1" applyFill="1" applyBorder="1" applyAlignment="1">
      <alignment horizontal="right"/>
    </xf>
    <xf numFmtId="170" fontId="18" fillId="5" borderId="7" xfId="0" applyNumberFormat="1" applyFont="1" applyFill="1" applyBorder="1" applyAlignment="1">
      <alignment horizontal="right"/>
    </xf>
    <xf numFmtId="170" fontId="18" fillId="5" borderId="12" xfId="0" applyNumberFormat="1" applyFont="1" applyFill="1" applyBorder="1" applyAlignment="1">
      <alignment horizontal="right"/>
    </xf>
    <xf numFmtId="170" fontId="18" fillId="5" borderId="13" xfId="0" applyNumberFormat="1" applyFont="1" applyFill="1" applyBorder="1" applyAlignment="1">
      <alignment horizontal="center" vertical="center" wrapText="1"/>
    </xf>
    <xf numFmtId="0" fontId="10" fillId="0" borderId="8" xfId="0" applyFont="1" applyBorder="1" applyAlignment="1">
      <alignment vertical="center"/>
    </xf>
    <xf numFmtId="0" fontId="10" fillId="0" borderId="10" xfId="0" applyFont="1" applyBorder="1" applyAlignment="1">
      <alignment vertical="center"/>
    </xf>
    <xf numFmtId="171" fontId="10" fillId="0" borderId="14" xfId="0" applyNumberFormat="1" applyFont="1" applyBorder="1" applyAlignment="1">
      <alignment horizontal="right" vertical="center"/>
    </xf>
    <xf numFmtId="171" fontId="10" fillId="0" borderId="15" xfId="0" applyNumberFormat="1" applyFont="1" applyBorder="1" applyAlignment="1">
      <alignment horizontal="right" vertical="center"/>
    </xf>
    <xf numFmtId="171" fontId="10" fillId="0" borderId="21" xfId="0" applyNumberFormat="1" applyFont="1" applyBorder="1" applyAlignment="1">
      <alignment horizontal="right" vertical="center"/>
    </xf>
    <xf numFmtId="171" fontId="10" fillId="0" borderId="18" xfId="0" applyNumberFormat="1" applyFont="1" applyBorder="1" applyAlignment="1">
      <alignment horizontal="right" vertical="center"/>
    </xf>
    <xf numFmtId="171" fontId="10" fillId="0" borderId="19" xfId="0" applyNumberFormat="1" applyFont="1" applyBorder="1" applyAlignment="1">
      <alignment horizontal="right" vertical="center"/>
    </xf>
    <xf numFmtId="171" fontId="10" fillId="0" borderId="20" xfId="0" applyNumberFormat="1" applyFont="1" applyBorder="1" applyAlignment="1">
      <alignment horizontal="right" vertical="center"/>
    </xf>
    <xf numFmtId="171" fontId="17" fillId="3" borderId="18" xfId="0" applyNumberFormat="1" applyFont="1" applyFill="1" applyBorder="1" applyAlignment="1">
      <alignment horizontal="right" vertical="center"/>
    </xf>
    <xf numFmtId="171" fontId="17" fillId="3" borderId="19" xfId="0" applyNumberFormat="1" applyFont="1" applyFill="1" applyBorder="1" applyAlignment="1">
      <alignment horizontal="right" vertical="center"/>
    </xf>
    <xf numFmtId="171" fontId="17" fillId="3" borderId="20" xfId="0" applyNumberFormat="1" applyFont="1" applyFill="1" applyBorder="1" applyAlignment="1">
      <alignment horizontal="right" vertical="center"/>
    </xf>
    <xf numFmtId="171" fontId="10" fillId="0" borderId="0" xfId="0" applyNumberFormat="1" applyFont="1" applyAlignment="1">
      <alignment vertical="center"/>
    </xf>
    <xf numFmtId="171" fontId="17" fillId="3" borderId="11" xfId="0" applyNumberFormat="1" applyFont="1" applyFill="1" applyBorder="1" applyAlignment="1">
      <alignment horizontal="right" vertical="center"/>
    </xf>
    <xf numFmtId="171" fontId="17" fillId="3" borderId="12" xfId="0" applyNumberFormat="1" applyFont="1" applyFill="1" applyBorder="1" applyAlignment="1">
      <alignment horizontal="right" vertical="center"/>
    </xf>
    <xf numFmtId="171" fontId="17" fillId="3" borderId="13" xfId="0" applyNumberFormat="1" applyFont="1" applyFill="1" applyBorder="1" applyAlignment="1">
      <alignment horizontal="right" vertical="center"/>
    </xf>
    <xf numFmtId="170" fontId="10" fillId="0" borderId="15" xfId="0" applyNumberFormat="1" applyFont="1" applyBorder="1" applyAlignment="1">
      <alignment horizontal="right" vertical="center"/>
    </xf>
    <xf numFmtId="170" fontId="10" fillId="0" borderId="21" xfId="0" applyNumberFormat="1" applyFont="1" applyBorder="1" applyAlignment="1">
      <alignment horizontal="right" vertical="center"/>
    </xf>
    <xf numFmtId="170" fontId="10" fillId="0" borderId="18" xfId="0" applyNumberFormat="1" applyFont="1" applyBorder="1" applyAlignment="1">
      <alignment horizontal="right" vertical="center"/>
    </xf>
    <xf numFmtId="170" fontId="10" fillId="0" borderId="19" xfId="0" applyNumberFormat="1" applyFont="1" applyBorder="1" applyAlignment="1">
      <alignment horizontal="right" vertical="center"/>
    </xf>
    <xf numFmtId="170" fontId="10" fillId="0" borderId="20" xfId="0" applyNumberFormat="1" applyFont="1" applyBorder="1" applyAlignment="1">
      <alignment horizontal="right" vertical="center"/>
    </xf>
    <xf numFmtId="170" fontId="17" fillId="3" borderId="18" xfId="0" applyNumberFormat="1" applyFont="1" applyFill="1" applyBorder="1" applyAlignment="1">
      <alignment horizontal="right" vertical="center"/>
    </xf>
    <xf numFmtId="170" fontId="17" fillId="3" borderId="19" xfId="0" applyNumberFormat="1" applyFont="1" applyFill="1" applyBorder="1" applyAlignment="1">
      <alignment horizontal="right" vertical="center"/>
    </xf>
    <xf numFmtId="170" fontId="17" fillId="3" borderId="20" xfId="0" applyNumberFormat="1" applyFont="1" applyFill="1" applyBorder="1" applyAlignment="1">
      <alignment horizontal="right" vertical="center"/>
    </xf>
    <xf numFmtId="0" fontId="21" fillId="5" borderId="13" xfId="15" applyFont="1" applyFill="1" applyBorder="1" applyAlignment="1">
      <alignment horizontal="center" wrapText="1"/>
    </xf>
    <xf numFmtId="0" fontId="10" fillId="0" borderId="0" xfId="0" applyFont="1" applyBorder="1" applyAlignment="1">
      <alignment vertical="top" wrapText="1"/>
    </xf>
    <xf numFmtId="0" fontId="10" fillId="0" borderId="18" xfId="0" applyFont="1" applyBorder="1" applyAlignment="1">
      <alignment horizontal="right"/>
    </xf>
    <xf numFmtId="0" fontId="10" fillId="0" borderId="19" xfId="0" applyFont="1" applyBorder="1" applyAlignment="1">
      <alignment horizontal="right"/>
    </xf>
    <xf numFmtId="0" fontId="10" fillId="0" borderId="20" xfId="0" applyFont="1" applyBorder="1" applyAlignment="1">
      <alignment horizontal="right"/>
    </xf>
    <xf numFmtId="0" fontId="18" fillId="0" borderId="11" xfId="0" applyFont="1" applyBorder="1" applyAlignment="1">
      <alignment horizontal="right"/>
    </xf>
    <xf numFmtId="0" fontId="18" fillId="0" borderId="12" xfId="0" applyFont="1" applyBorder="1" applyAlignment="1">
      <alignment horizontal="right"/>
    </xf>
    <xf numFmtId="0" fontId="18" fillId="0" borderId="13" xfId="0" applyFont="1" applyBorder="1" applyAlignment="1">
      <alignment horizontal="right"/>
    </xf>
    <xf numFmtId="170" fontId="17" fillId="2" borderId="11" xfId="0" applyNumberFormat="1" applyFont="1" applyFill="1" applyBorder="1" applyAlignment="1">
      <alignment horizontal="left" vertical="center"/>
    </xf>
    <xf numFmtId="170" fontId="17" fillId="2" borderId="12" xfId="0" applyNumberFormat="1" applyFont="1" applyFill="1" applyBorder="1" applyAlignment="1">
      <alignment horizontal="left" vertical="center"/>
    </xf>
    <xf numFmtId="170" fontId="17" fillId="2" borderId="13" xfId="0" applyNumberFormat="1" applyFont="1" applyFill="1" applyBorder="1" applyAlignment="1">
      <alignment horizontal="left" vertical="center"/>
    </xf>
    <xf numFmtId="0" fontId="10" fillId="0" borderId="8" xfId="0" applyFont="1" applyBorder="1" applyAlignment="1">
      <alignment horizontal="left" vertical="center" wrapText="1"/>
    </xf>
    <xf numFmtId="0" fontId="10" fillId="0" borderId="9" xfId="0" applyFont="1" applyBorder="1" applyAlignment="1">
      <alignment horizontal="left" vertical="center" wrapText="1"/>
    </xf>
    <xf numFmtId="0" fontId="10" fillId="0" borderId="10" xfId="0" applyFont="1" applyBorder="1" applyAlignment="1">
      <alignment horizontal="left" vertical="center" wrapText="1"/>
    </xf>
    <xf numFmtId="0" fontId="10" fillId="0" borderId="14" xfId="0" applyFont="1" applyBorder="1" applyAlignment="1">
      <alignment horizontal="right"/>
    </xf>
    <xf numFmtId="0" fontId="10" fillId="0" borderId="15" xfId="0" applyFont="1" applyBorder="1" applyAlignment="1">
      <alignment horizontal="right"/>
    </xf>
    <xf numFmtId="0" fontId="10" fillId="0" borderId="21" xfId="0" applyFont="1" applyBorder="1" applyAlignment="1">
      <alignment horizontal="right"/>
    </xf>
    <xf numFmtId="0" fontId="10" fillId="0" borderId="8" xfId="0" applyFont="1" applyBorder="1" applyAlignment="1">
      <alignment horizontal="left" vertical="top" wrapText="1"/>
    </xf>
    <xf numFmtId="0" fontId="10" fillId="0" borderId="9" xfId="0" applyFont="1" applyBorder="1" applyAlignment="1">
      <alignment horizontal="left" vertical="top" wrapText="1"/>
    </xf>
    <xf numFmtId="0" fontId="10" fillId="0" borderId="10" xfId="0" applyFont="1" applyBorder="1" applyAlignment="1">
      <alignment horizontal="left" vertical="top" wrapText="1"/>
    </xf>
    <xf numFmtId="170" fontId="17" fillId="5" borderId="11" xfId="0" applyNumberFormat="1" applyFont="1" applyFill="1" applyBorder="1" applyAlignment="1">
      <alignment horizontal="right" vertical="center"/>
    </xf>
    <xf numFmtId="170" fontId="17" fillId="5" borderId="12" xfId="0" applyNumberFormat="1" applyFont="1" applyFill="1" applyBorder="1" applyAlignment="1">
      <alignment horizontal="right" vertical="center"/>
    </xf>
    <xf numFmtId="170" fontId="17" fillId="5" borderId="13" xfId="0" applyNumberFormat="1" applyFont="1" applyFill="1" applyBorder="1" applyAlignment="1">
      <alignment horizontal="right" vertical="center"/>
    </xf>
    <xf numFmtId="0" fontId="10" fillId="0" borderId="14" xfId="0" applyFont="1" applyBorder="1" applyAlignment="1">
      <alignment horizontal="right" vertical="center"/>
    </xf>
    <xf numFmtId="0" fontId="10" fillId="0" borderId="15" xfId="0" applyFont="1" applyBorder="1" applyAlignment="1">
      <alignment horizontal="right" vertical="center"/>
    </xf>
    <xf numFmtId="0" fontId="10" fillId="0" borderId="21" xfId="0" applyFont="1" applyBorder="1" applyAlignment="1">
      <alignment horizontal="right" vertical="center"/>
    </xf>
    <xf numFmtId="0" fontId="10" fillId="0" borderId="18" xfId="0" applyFont="1" applyBorder="1" applyAlignment="1">
      <alignment horizontal="right" vertical="center"/>
    </xf>
    <xf numFmtId="0" fontId="10" fillId="0" borderId="19" xfId="0" applyFont="1" applyBorder="1" applyAlignment="1">
      <alignment horizontal="right" vertical="center"/>
    </xf>
    <xf numFmtId="0" fontId="10" fillId="0" borderId="20" xfId="0" applyFont="1" applyBorder="1" applyAlignment="1">
      <alignment horizontal="right" vertical="center"/>
    </xf>
    <xf numFmtId="0" fontId="18" fillId="0" borderId="11" xfId="0" applyFont="1" applyBorder="1" applyAlignment="1">
      <alignment horizontal="right" vertical="center"/>
    </xf>
    <xf numFmtId="0" fontId="18" fillId="0" borderId="12" xfId="0" applyFont="1" applyBorder="1" applyAlignment="1">
      <alignment horizontal="right" vertical="center"/>
    </xf>
    <xf numFmtId="0" fontId="18" fillId="0" borderId="13" xfId="0" applyFont="1" applyBorder="1" applyAlignment="1">
      <alignment horizontal="right" vertical="center"/>
    </xf>
    <xf numFmtId="170" fontId="17" fillId="5" borderId="11" xfId="0" applyNumberFormat="1" applyFont="1" applyFill="1" applyBorder="1" applyAlignment="1">
      <alignment horizontal="right"/>
    </xf>
    <xf numFmtId="170" fontId="17" fillId="5" borderId="12" xfId="0" applyNumberFormat="1" applyFont="1" applyFill="1" applyBorder="1" applyAlignment="1">
      <alignment horizontal="right"/>
    </xf>
    <xf numFmtId="170" fontId="17" fillId="5" borderId="13" xfId="0" applyNumberFormat="1" applyFont="1" applyFill="1" applyBorder="1" applyAlignment="1">
      <alignment horizontal="right"/>
    </xf>
    <xf numFmtId="170" fontId="17" fillId="5" borderId="11" xfId="0" applyNumberFormat="1" applyFont="1" applyFill="1" applyBorder="1" applyAlignment="1">
      <alignment horizontal="left" vertical="center"/>
    </xf>
    <xf numFmtId="170" fontId="17" fillId="5" borderId="12" xfId="0" applyNumberFormat="1" applyFont="1" applyFill="1" applyBorder="1" applyAlignment="1">
      <alignment horizontal="left" vertical="center"/>
    </xf>
    <xf numFmtId="170" fontId="17" fillId="5" borderId="13" xfId="0" applyNumberFormat="1" applyFont="1" applyFill="1" applyBorder="1" applyAlignment="1">
      <alignment horizontal="left" vertical="center"/>
    </xf>
    <xf numFmtId="0" fontId="10" fillId="0" borderId="11" xfId="0" applyFont="1" applyBorder="1" applyAlignment="1">
      <alignment horizontal="left" vertical="center"/>
    </xf>
    <xf numFmtId="0" fontId="10" fillId="0" borderId="12" xfId="0" applyFont="1" applyBorder="1" applyAlignment="1">
      <alignment horizontal="left" vertical="center"/>
    </xf>
    <xf numFmtId="0" fontId="10" fillId="0" borderId="13" xfId="0" applyFont="1" applyBorder="1" applyAlignment="1">
      <alignment horizontal="left" vertical="center"/>
    </xf>
    <xf numFmtId="0" fontId="21" fillId="5" borderId="11" xfId="15" applyFont="1" applyFill="1" applyBorder="1" applyAlignment="1">
      <alignment horizontal="left"/>
    </xf>
    <xf numFmtId="0" fontId="21" fillId="5" borderId="12" xfId="15" applyFont="1" applyFill="1" applyBorder="1" applyAlignment="1">
      <alignment horizontal="left"/>
    </xf>
    <xf numFmtId="0" fontId="21" fillId="5" borderId="13" xfId="15" applyFont="1" applyFill="1" applyBorder="1" applyAlignment="1">
      <alignment horizontal="left"/>
    </xf>
    <xf numFmtId="0" fontId="10" fillId="0" borderId="11" xfId="0" applyFont="1" applyBorder="1" applyAlignment="1">
      <alignment horizontal="left" vertical="center" wrapText="1"/>
    </xf>
    <xf numFmtId="0" fontId="10" fillId="0" borderId="12" xfId="0" applyFont="1" applyBorder="1" applyAlignment="1">
      <alignment horizontal="left" vertical="center" wrapText="1"/>
    </xf>
    <xf numFmtId="0" fontId="10" fillId="0" borderId="13" xfId="0" applyFont="1" applyBorder="1" applyAlignment="1">
      <alignment horizontal="left" vertical="center" wrapText="1"/>
    </xf>
    <xf numFmtId="170" fontId="10" fillId="2" borderId="11" xfId="0" applyNumberFormat="1" applyFont="1" applyFill="1" applyBorder="1" applyAlignment="1">
      <alignment horizontal="center" vertical="center"/>
    </xf>
    <xf numFmtId="170" fontId="10" fillId="2" borderId="12" xfId="0" applyNumberFormat="1" applyFont="1" applyFill="1" applyBorder="1" applyAlignment="1">
      <alignment horizontal="center" vertical="center"/>
    </xf>
    <xf numFmtId="170" fontId="10" fillId="2" borderId="13" xfId="0" applyNumberFormat="1" applyFont="1" applyFill="1" applyBorder="1" applyAlignment="1">
      <alignment horizontal="center" vertical="center"/>
    </xf>
    <xf numFmtId="167" fontId="18" fillId="2" borderId="7" xfId="0" applyNumberFormat="1" applyFont="1" applyFill="1" applyBorder="1" applyAlignment="1">
      <alignment horizontal="left" vertical="center"/>
    </xf>
    <xf numFmtId="170" fontId="17" fillId="5" borderId="7" xfId="0" applyNumberFormat="1" applyFont="1" applyFill="1" applyBorder="1" applyAlignment="1">
      <alignment horizontal="left" vertical="center"/>
    </xf>
    <xf numFmtId="0" fontId="10" fillId="0" borderId="11" xfId="0" applyFont="1" applyFill="1" applyBorder="1" applyAlignment="1">
      <alignment horizontal="left" vertical="center"/>
    </xf>
    <xf numFmtId="0" fontId="10" fillId="0" borderId="12" xfId="0" applyFont="1" applyFill="1" applyBorder="1" applyAlignment="1">
      <alignment horizontal="left" vertical="center"/>
    </xf>
    <xf numFmtId="0" fontId="10" fillId="0" borderId="13" xfId="0" applyFont="1" applyFill="1" applyBorder="1" applyAlignment="1">
      <alignment horizontal="left" vertical="center"/>
    </xf>
    <xf numFmtId="0" fontId="6" fillId="4" borderId="1" xfId="0" applyFont="1" applyFill="1" applyBorder="1" applyAlignment="1">
      <alignment horizontal="left" vertical="top" wrapText="1"/>
    </xf>
    <xf numFmtId="0" fontId="0" fillId="4" borderId="1" xfId="0" applyFill="1" applyBorder="1" applyAlignment="1">
      <alignment horizontal="left" vertical="top" wrapText="1"/>
    </xf>
    <xf numFmtId="0" fontId="6" fillId="4" borderId="0" xfId="0" applyFont="1" applyFill="1" applyBorder="1" applyAlignment="1">
      <alignment horizontal="left" vertical="top" wrapText="1"/>
    </xf>
    <xf numFmtId="0" fontId="4" fillId="4" borderId="6" xfId="0" applyFont="1" applyFill="1" applyBorder="1" applyAlignment="1">
      <alignment horizontal="left"/>
    </xf>
    <xf numFmtId="0" fontId="4" fillId="4" borderId="0" xfId="0" applyFont="1" applyFill="1" applyBorder="1" applyAlignment="1">
      <alignment horizontal="left"/>
    </xf>
    <xf numFmtId="170" fontId="17" fillId="3" borderId="11" xfId="0" applyNumberFormat="1" applyFont="1" applyFill="1" applyBorder="1" applyAlignment="1">
      <alignment horizontal="center" vertical="center"/>
    </xf>
    <xf numFmtId="170" fontId="17" fillId="3" borderId="12" xfId="0" applyNumberFormat="1" applyFont="1" applyFill="1" applyBorder="1" applyAlignment="1">
      <alignment horizontal="center" vertical="center"/>
    </xf>
    <xf numFmtId="170" fontId="17" fillId="3" borderId="13" xfId="0" applyNumberFormat="1" applyFont="1" applyFill="1" applyBorder="1" applyAlignment="1">
      <alignment horizontal="center" vertical="center"/>
    </xf>
    <xf numFmtId="170" fontId="17" fillId="3" borderId="14" xfId="0" applyNumberFormat="1" applyFont="1" applyFill="1" applyBorder="1" applyAlignment="1">
      <alignment horizontal="center"/>
    </xf>
    <xf numFmtId="170" fontId="17" fillId="3" borderId="15" xfId="0" applyNumberFormat="1" applyFont="1" applyFill="1" applyBorder="1" applyAlignment="1">
      <alignment horizontal="center"/>
    </xf>
    <xf numFmtId="170" fontId="17" fillId="3" borderId="21" xfId="0" applyNumberFormat="1" applyFont="1" applyFill="1" applyBorder="1" applyAlignment="1">
      <alignment horizontal="center"/>
    </xf>
    <xf numFmtId="0" fontId="17" fillId="3" borderId="11" xfId="0" applyFont="1" applyFill="1" applyBorder="1" applyAlignment="1">
      <alignment horizontal="center" vertical="center"/>
    </xf>
    <xf numFmtId="0" fontId="17" fillId="3" borderId="12" xfId="0" applyFont="1" applyFill="1" applyBorder="1" applyAlignment="1">
      <alignment horizontal="center" vertical="center"/>
    </xf>
    <xf numFmtId="0" fontId="17" fillId="3" borderId="13" xfId="0" applyFont="1" applyFill="1" applyBorder="1" applyAlignment="1">
      <alignment horizontal="center" vertical="center"/>
    </xf>
    <xf numFmtId="170" fontId="17" fillId="3" borderId="14" xfId="0" applyNumberFormat="1" applyFont="1" applyFill="1" applyBorder="1" applyAlignment="1">
      <alignment horizontal="center" vertical="center"/>
    </xf>
    <xf numFmtId="170" fontId="17" fillId="3" borderId="15" xfId="0" applyNumberFormat="1" applyFont="1" applyFill="1" applyBorder="1" applyAlignment="1">
      <alignment horizontal="center" vertical="center"/>
    </xf>
    <xf numFmtId="170" fontId="17" fillId="3" borderId="21" xfId="0" applyNumberFormat="1" applyFont="1" applyFill="1" applyBorder="1" applyAlignment="1">
      <alignment horizontal="center" vertical="center"/>
    </xf>
    <xf numFmtId="0" fontId="22" fillId="2" borderId="8" xfId="15" applyFont="1" applyFill="1" applyBorder="1" applyAlignment="1">
      <alignment vertical="center"/>
    </xf>
    <xf numFmtId="0" fontId="22" fillId="2" borderId="14" xfId="15" applyFont="1" applyFill="1" applyBorder="1" applyAlignment="1">
      <alignment vertical="center"/>
    </xf>
    <xf numFmtId="0" fontId="22" fillId="2" borderId="21" xfId="15" applyFont="1" applyFill="1" applyBorder="1" applyAlignment="1">
      <alignment vertical="center"/>
    </xf>
    <xf numFmtId="0" fontId="22" fillId="2" borderId="9" xfId="15" applyFont="1" applyFill="1" applyBorder="1" applyAlignment="1">
      <alignment vertical="center"/>
    </xf>
    <xf numFmtId="0" fontId="22" fillId="2" borderId="16" xfId="15" applyFont="1" applyFill="1" applyBorder="1" applyAlignment="1">
      <alignment vertical="center"/>
    </xf>
    <xf numFmtId="0" fontId="22" fillId="2" borderId="17" xfId="15" applyFont="1" applyFill="1" applyBorder="1" applyAlignment="1">
      <alignment vertical="center"/>
    </xf>
    <xf numFmtId="0" fontId="22" fillId="2" borderId="10" xfId="15" applyFont="1" applyFill="1" applyBorder="1" applyAlignment="1">
      <alignment vertical="center"/>
    </xf>
    <xf numFmtId="0" fontId="22" fillId="2" borderId="18" xfId="15" applyFont="1" applyFill="1" applyBorder="1" applyAlignment="1">
      <alignment vertical="center"/>
    </xf>
    <xf numFmtId="0" fontId="22" fillId="2" borderId="20" xfId="15" applyFont="1" applyFill="1" applyBorder="1" applyAlignment="1">
      <alignment vertical="center"/>
    </xf>
  </cellXfs>
  <cellStyles count="16">
    <cellStyle name="Comma" xfId="3" builtinId="3"/>
    <cellStyle name="Comma 2" xfId="10"/>
    <cellStyle name="Comma 3" xfId="11"/>
    <cellStyle name="Currency" xfId="2" builtinId="4"/>
    <cellStyle name="Currency 2" xfId="4"/>
    <cellStyle name="Normal" xfId="0" builtinId="0"/>
    <cellStyle name="Normal 2" xfId="5"/>
    <cellStyle name="Normal 2 2" xfId="6"/>
    <cellStyle name="Normal 2 2 2" xfId="12"/>
    <cellStyle name="Normal 3" xfId="7"/>
    <cellStyle name="Normal 4" xfId="13"/>
    <cellStyle name="Normal_Sheet1" xfId="15"/>
    <cellStyle name="Note 2" xfId="14"/>
    <cellStyle name="Percent" xfId="1" builtinId="5"/>
    <cellStyle name="Percent 2" xfId="8"/>
    <cellStyle name="Percent 3" xfId="9"/>
  </cellStyles>
  <dxfs count="0"/>
  <tableStyles count="0" defaultTableStyle="TableStyleMedium9" defaultPivotStyle="PivotStyleLight16"/>
  <colors>
    <mruColors>
      <color rgb="FF0065A6"/>
      <color rgb="FF76AD1C"/>
      <color rgb="FF13294B"/>
      <color rgb="FF209AD2"/>
      <color rgb="FFACDC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customHeight="1" zeroHeight="1" x14ac:dyDescent="0.25"/>
  <cols>
    <col min="1" max="1" width="2.42578125" customWidth="1"/>
    <col min="2" max="5" width="9.140625" customWidth="1"/>
    <col min="6" max="16384" width="9.140625" hidden="1"/>
  </cols>
  <sheetData>
    <row r="1" spans="2:2" x14ac:dyDescent="0.25"/>
    <row r="2" spans="2:2" x14ac:dyDescent="0.25">
      <c r="B2" s="1" t="s">
        <v>36</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203"/>
  <sheetViews>
    <sheetView showGridLines="0" zoomScaleNormal="100" workbookViewId="0"/>
  </sheetViews>
  <sheetFormatPr defaultColWidth="9.140625" defaultRowHeight="12.75" x14ac:dyDescent="0.25"/>
  <cols>
    <col min="1" max="1" width="2.85546875" style="22" customWidth="1"/>
    <col min="2" max="2" width="21.140625" style="22" bestFit="1" customWidth="1"/>
    <col min="3" max="3" width="16.85546875" style="22" customWidth="1"/>
    <col min="4" max="4" width="13.42578125" style="22" bestFit="1" customWidth="1"/>
    <col min="5" max="5" width="13.42578125" style="22" customWidth="1"/>
    <col min="6" max="6" width="12.7109375" style="22" customWidth="1"/>
    <col min="7" max="10" width="12.85546875" style="24" customWidth="1"/>
    <col min="11" max="11" width="12.85546875" style="22" customWidth="1"/>
    <col min="12" max="12" width="2.85546875" style="22" customWidth="1"/>
    <col min="13" max="13" width="49.85546875" style="25" customWidth="1"/>
    <col min="14" max="14" width="2.85546875" style="22" customWidth="1"/>
    <col min="15" max="17" width="9.140625" style="22" customWidth="1"/>
    <col min="18" max="16384" width="9.140625" style="22"/>
  </cols>
  <sheetData>
    <row r="1" spans="2:13" x14ac:dyDescent="0.25">
      <c r="B1" s="23"/>
    </row>
    <row r="2" spans="2:13" ht="21" x14ac:dyDescent="0.25">
      <c r="B2" s="26" t="s">
        <v>34</v>
      </c>
    </row>
    <row r="3" spans="2:13" ht="21" x14ac:dyDescent="0.25">
      <c r="B3" s="26" t="str">
        <f>'AER Summary'!C3</f>
        <v>Disconnections (Pole Top / Pillar Box) - Site Visit</v>
      </c>
    </row>
    <row r="4" spans="2:13" ht="18.75" x14ac:dyDescent="0.25">
      <c r="B4" s="27" t="s">
        <v>35</v>
      </c>
    </row>
    <row r="6" spans="2:13" ht="15.75" x14ac:dyDescent="0.25">
      <c r="B6" s="28" t="s">
        <v>2</v>
      </c>
      <c r="C6" s="29"/>
      <c r="D6" s="29"/>
      <c r="E6" s="29"/>
      <c r="F6" s="29"/>
      <c r="G6" s="30"/>
      <c r="H6" s="30"/>
      <c r="I6" s="30"/>
      <c r="J6" s="30"/>
      <c r="K6" s="29"/>
      <c r="M6" s="31"/>
    </row>
    <row r="8" spans="2:13" x14ac:dyDescent="0.25">
      <c r="B8" s="215"/>
      <c r="C8" s="216"/>
      <c r="D8" s="216"/>
      <c r="E8" s="216"/>
      <c r="F8" s="217"/>
      <c r="G8" s="32" t="s">
        <v>8</v>
      </c>
      <c r="H8" s="33" t="s">
        <v>9</v>
      </c>
      <c r="I8" s="34" t="s">
        <v>10</v>
      </c>
      <c r="J8" s="33" t="s">
        <v>11</v>
      </c>
      <c r="K8" s="35" t="s">
        <v>12</v>
      </c>
      <c r="M8" s="36" t="s">
        <v>4</v>
      </c>
    </row>
    <row r="9" spans="2:13" ht="38.25" x14ac:dyDescent="0.25">
      <c r="B9" s="218" t="s">
        <v>2</v>
      </c>
      <c r="C9" s="219"/>
      <c r="D9" s="219"/>
      <c r="E9" s="219"/>
      <c r="F9" s="220"/>
      <c r="G9" s="227" t="s">
        <v>7</v>
      </c>
      <c r="H9" s="228"/>
      <c r="I9" s="228"/>
      <c r="J9" s="228"/>
      <c r="K9" s="229"/>
      <c r="M9" s="37" t="s">
        <v>78</v>
      </c>
    </row>
    <row r="11" spans="2:13" ht="15.75" x14ac:dyDescent="0.25">
      <c r="B11" s="28" t="s">
        <v>25</v>
      </c>
      <c r="C11" s="29"/>
      <c r="D11" s="29"/>
      <c r="E11" s="29"/>
      <c r="F11" s="29"/>
      <c r="G11" s="30"/>
      <c r="H11" s="30"/>
      <c r="I11" s="30"/>
      <c r="J11" s="30"/>
      <c r="K11" s="29"/>
      <c r="M11" s="31"/>
    </row>
    <row r="13" spans="2:13" x14ac:dyDescent="0.25">
      <c r="B13" s="42" t="s">
        <v>22</v>
      </c>
      <c r="C13" s="231" t="s">
        <v>24</v>
      </c>
      <c r="D13" s="231"/>
      <c r="E13" s="231"/>
      <c r="F13" s="231"/>
      <c r="G13" s="33" t="s">
        <v>8</v>
      </c>
      <c r="H13" s="33" t="s">
        <v>9</v>
      </c>
      <c r="I13" s="33" t="s">
        <v>10</v>
      </c>
      <c r="J13" s="33" t="s">
        <v>11</v>
      </c>
      <c r="K13" s="43" t="s">
        <v>12</v>
      </c>
      <c r="M13" s="36" t="s">
        <v>4</v>
      </c>
    </row>
    <row r="14" spans="2:13" ht="51.75" customHeight="1" x14ac:dyDescent="0.25">
      <c r="B14" s="19"/>
      <c r="C14" s="232"/>
      <c r="D14" s="233"/>
      <c r="E14" s="233"/>
      <c r="F14" s="234"/>
      <c r="G14" s="227" t="s">
        <v>7</v>
      </c>
      <c r="H14" s="228"/>
      <c r="I14" s="228"/>
      <c r="J14" s="228"/>
      <c r="K14" s="229"/>
      <c r="M14" s="130" t="s">
        <v>79</v>
      </c>
    </row>
    <row r="15" spans="2:13" x14ac:dyDescent="0.25">
      <c r="B15" s="44"/>
      <c r="C15" s="44"/>
      <c r="D15" s="44"/>
      <c r="E15" s="44"/>
      <c r="F15" s="44"/>
      <c r="G15" s="45"/>
      <c r="H15" s="45"/>
      <c r="I15" s="45"/>
      <c r="J15" s="45"/>
      <c r="K15" s="25"/>
    </row>
    <row r="16" spans="2:13" ht="15.75" x14ac:dyDescent="0.25">
      <c r="B16" s="28" t="s">
        <v>31</v>
      </c>
      <c r="C16" s="29"/>
      <c r="D16" s="29"/>
      <c r="E16" s="29"/>
      <c r="F16" s="29"/>
      <c r="G16" s="30"/>
      <c r="H16" s="30"/>
      <c r="I16" s="30"/>
      <c r="J16" s="30"/>
      <c r="K16" s="29"/>
      <c r="M16" s="31"/>
    </row>
    <row r="18" spans="2:13" x14ac:dyDescent="0.25">
      <c r="B18" s="215"/>
      <c r="C18" s="216"/>
      <c r="D18" s="216"/>
      <c r="E18" s="216"/>
      <c r="F18" s="217"/>
      <c r="G18" s="32" t="s">
        <v>8</v>
      </c>
      <c r="H18" s="33" t="s">
        <v>9</v>
      </c>
      <c r="I18" s="34" t="s">
        <v>10</v>
      </c>
      <c r="J18" s="33" t="s">
        <v>11</v>
      </c>
      <c r="K18" s="35" t="s">
        <v>12</v>
      </c>
      <c r="M18" s="36" t="s">
        <v>4</v>
      </c>
    </row>
    <row r="19" spans="2:13" ht="51" x14ac:dyDescent="0.25">
      <c r="B19" s="218" t="s">
        <v>30</v>
      </c>
      <c r="C19" s="219"/>
      <c r="D19" s="219"/>
      <c r="E19" s="219"/>
      <c r="F19" s="220"/>
      <c r="G19" s="21" t="s">
        <v>33</v>
      </c>
      <c r="H19" s="17">
        <v>0.04</v>
      </c>
      <c r="I19" s="18">
        <v>0.04</v>
      </c>
      <c r="J19" s="17">
        <v>0</v>
      </c>
      <c r="K19" s="64"/>
      <c r="M19" s="41" t="s">
        <v>80</v>
      </c>
    </row>
    <row r="21" spans="2:13" ht="15.75" x14ac:dyDescent="0.25">
      <c r="B21" s="28" t="s">
        <v>68</v>
      </c>
      <c r="C21" s="29"/>
      <c r="D21" s="29"/>
      <c r="E21" s="29"/>
      <c r="F21" s="29"/>
      <c r="G21" s="30"/>
      <c r="H21" s="30"/>
      <c r="I21" s="30"/>
      <c r="J21" s="30"/>
      <c r="K21" s="29"/>
      <c r="M21" s="31"/>
    </row>
    <row r="23" spans="2:13" ht="25.5" x14ac:dyDescent="0.25">
      <c r="B23" s="51" t="s">
        <v>26</v>
      </c>
      <c r="C23" s="52" t="s">
        <v>27</v>
      </c>
      <c r="D23" s="53"/>
      <c r="E23" s="54" t="s">
        <v>28</v>
      </c>
      <c r="F23" s="55"/>
      <c r="G23" s="55"/>
      <c r="H23" s="56" t="s">
        <v>29</v>
      </c>
      <c r="J23" s="22"/>
      <c r="M23" s="142" t="s">
        <v>4</v>
      </c>
    </row>
    <row r="24" spans="2:13" ht="12.75" customHeight="1" x14ac:dyDescent="0.25">
      <c r="B24" s="252"/>
      <c r="C24" s="253"/>
      <c r="D24" s="254"/>
      <c r="E24" s="131" t="s">
        <v>69</v>
      </c>
      <c r="F24" s="132"/>
      <c r="G24" s="38"/>
      <c r="H24" s="133">
        <v>61.202539010000002</v>
      </c>
      <c r="J24" s="22"/>
      <c r="M24" s="191" t="s">
        <v>81</v>
      </c>
    </row>
    <row r="25" spans="2:13" ht="12.75" customHeight="1" x14ac:dyDescent="0.25">
      <c r="B25" s="255"/>
      <c r="C25" s="256"/>
      <c r="D25" s="257"/>
      <c r="E25" s="57" t="s">
        <v>69</v>
      </c>
      <c r="F25" s="58"/>
      <c r="G25" s="40"/>
      <c r="H25" s="59">
        <v>64.503409290000008</v>
      </c>
      <c r="J25" s="22"/>
      <c r="M25" s="192"/>
    </row>
    <row r="26" spans="2:13" ht="12.75" customHeight="1" x14ac:dyDescent="0.25">
      <c r="B26" s="255"/>
      <c r="C26" s="256"/>
      <c r="D26" s="257"/>
      <c r="E26" s="57" t="s">
        <v>69</v>
      </c>
      <c r="F26" s="58"/>
      <c r="G26" s="40"/>
      <c r="H26" s="59">
        <v>61.765291759999997</v>
      </c>
      <c r="J26" s="22"/>
      <c r="M26" s="192"/>
    </row>
    <row r="27" spans="2:13" ht="12.75" customHeight="1" x14ac:dyDescent="0.25">
      <c r="B27" s="255"/>
      <c r="C27" s="256"/>
      <c r="D27" s="257"/>
      <c r="E27" s="57" t="s">
        <v>69</v>
      </c>
      <c r="F27" s="58"/>
      <c r="G27" s="40"/>
      <c r="H27" s="59">
        <v>62.801981859999998</v>
      </c>
      <c r="J27" s="22"/>
      <c r="M27" s="192"/>
    </row>
    <row r="28" spans="2:13" ht="12.75" customHeight="1" x14ac:dyDescent="0.25">
      <c r="B28" s="255"/>
      <c r="C28" s="256"/>
      <c r="D28" s="257"/>
      <c r="E28" s="57" t="s">
        <v>69</v>
      </c>
      <c r="F28" s="58"/>
      <c r="G28" s="40"/>
      <c r="H28" s="59">
        <v>65.875147830000003</v>
      </c>
      <c r="J28" s="22"/>
      <c r="M28" s="192"/>
    </row>
    <row r="29" spans="2:13" ht="12.75" customHeight="1" x14ac:dyDescent="0.25">
      <c r="B29" s="255"/>
      <c r="C29" s="256"/>
      <c r="D29" s="257"/>
      <c r="E29" s="57" t="s">
        <v>69</v>
      </c>
      <c r="F29" s="58"/>
      <c r="G29" s="40"/>
      <c r="H29" s="59">
        <v>66.424731399999999</v>
      </c>
      <c r="J29" s="22"/>
      <c r="M29" s="192"/>
    </row>
    <row r="30" spans="2:13" ht="12.75" customHeight="1" x14ac:dyDescent="0.25">
      <c r="B30" s="255"/>
      <c r="C30" s="256"/>
      <c r="D30" s="257"/>
      <c r="E30" s="57" t="s">
        <v>69</v>
      </c>
      <c r="F30" s="58"/>
      <c r="G30" s="40"/>
      <c r="H30" s="59">
        <v>65.875147830000003</v>
      </c>
      <c r="J30" s="22"/>
      <c r="M30" s="192"/>
    </row>
    <row r="31" spans="2:13" ht="12.75" customHeight="1" x14ac:dyDescent="0.25">
      <c r="B31" s="255"/>
      <c r="C31" s="256"/>
      <c r="D31" s="257"/>
      <c r="E31" s="57" t="s">
        <v>69</v>
      </c>
      <c r="F31" s="58"/>
      <c r="G31" s="40"/>
      <c r="H31" s="59">
        <v>65.066162039999995</v>
      </c>
      <c r="J31" s="22"/>
      <c r="M31" s="192"/>
    </row>
    <row r="32" spans="2:13" ht="12.75" customHeight="1" x14ac:dyDescent="0.25">
      <c r="B32" s="255"/>
      <c r="C32" s="256"/>
      <c r="D32" s="257"/>
      <c r="E32" s="57" t="s">
        <v>69</v>
      </c>
      <c r="F32" s="58"/>
      <c r="G32" s="40"/>
      <c r="H32" s="59">
        <v>65.875147830000003</v>
      </c>
      <c r="J32" s="22"/>
      <c r="M32" s="192"/>
    </row>
    <row r="33" spans="2:13" ht="12.75" customHeight="1" x14ac:dyDescent="0.25">
      <c r="B33" s="255"/>
      <c r="C33" s="256"/>
      <c r="D33" s="257"/>
      <c r="E33" s="57" t="s">
        <v>69</v>
      </c>
      <c r="F33" s="58"/>
      <c r="G33" s="40"/>
      <c r="H33" s="59">
        <v>61.443412500000001</v>
      </c>
      <c r="J33" s="22"/>
      <c r="M33" s="192"/>
    </row>
    <row r="34" spans="2:13" ht="12.75" customHeight="1" x14ac:dyDescent="0.25">
      <c r="B34" s="255"/>
      <c r="C34" s="256"/>
      <c r="D34" s="257"/>
      <c r="E34" s="57" t="s">
        <v>69</v>
      </c>
      <c r="F34" s="58"/>
      <c r="G34" s="40"/>
      <c r="H34" s="59">
        <v>58.947699759999992</v>
      </c>
      <c r="J34" s="22"/>
      <c r="M34" s="192"/>
    </row>
    <row r="35" spans="2:13" ht="12.75" customHeight="1" x14ac:dyDescent="0.25">
      <c r="B35" s="255"/>
      <c r="C35" s="256"/>
      <c r="D35" s="257"/>
      <c r="E35" s="57" t="s">
        <v>69</v>
      </c>
      <c r="F35" s="58"/>
      <c r="G35" s="40"/>
      <c r="H35" s="59">
        <v>56.483684929999995</v>
      </c>
      <c r="J35" s="22"/>
      <c r="M35" s="192"/>
    </row>
    <row r="36" spans="2:13" ht="12.75" customHeight="1" x14ac:dyDescent="0.25">
      <c r="B36" s="255"/>
      <c r="C36" s="256"/>
      <c r="D36" s="257"/>
      <c r="E36" s="57" t="s">
        <v>69</v>
      </c>
      <c r="F36" s="58"/>
      <c r="G36" s="40"/>
      <c r="H36" s="59">
        <v>57.84225429</v>
      </c>
      <c r="J36" s="22"/>
      <c r="M36" s="192"/>
    </row>
    <row r="37" spans="2:13" ht="12.75" customHeight="1" x14ac:dyDescent="0.25">
      <c r="B37" s="255"/>
      <c r="C37" s="256"/>
      <c r="D37" s="257"/>
      <c r="E37" s="57" t="s">
        <v>69</v>
      </c>
      <c r="F37" s="58"/>
      <c r="G37" s="40"/>
      <c r="H37" s="59">
        <v>56.483684929999995</v>
      </c>
      <c r="J37" s="22"/>
      <c r="M37" s="192"/>
    </row>
    <row r="38" spans="2:13" ht="12.75" customHeight="1" x14ac:dyDescent="0.25">
      <c r="B38" s="255"/>
      <c r="C38" s="256"/>
      <c r="D38" s="257"/>
      <c r="E38" s="57" t="s">
        <v>69</v>
      </c>
      <c r="F38" s="58"/>
      <c r="G38" s="40"/>
      <c r="H38" s="59">
        <v>57.84225429</v>
      </c>
      <c r="J38" s="22"/>
      <c r="M38" s="192"/>
    </row>
    <row r="39" spans="2:13" ht="12.75" customHeight="1" x14ac:dyDescent="0.25">
      <c r="B39" s="255"/>
      <c r="C39" s="256"/>
      <c r="D39" s="257"/>
      <c r="E39" s="57" t="s">
        <v>69</v>
      </c>
      <c r="F39" s="58"/>
      <c r="G39" s="40"/>
      <c r="H39" s="59">
        <v>63.144839930000003</v>
      </c>
      <c r="J39" s="22"/>
      <c r="M39" s="192"/>
    </row>
    <row r="40" spans="2:13" ht="12.75" customHeight="1" x14ac:dyDescent="0.25">
      <c r="B40" s="255"/>
      <c r="C40" s="256"/>
      <c r="D40" s="257"/>
      <c r="E40" s="57" t="s">
        <v>69</v>
      </c>
      <c r="F40" s="58"/>
      <c r="G40" s="40"/>
      <c r="H40" s="59">
        <v>64.503409290000008</v>
      </c>
      <c r="J40" s="22"/>
      <c r="M40" s="192"/>
    </row>
    <row r="41" spans="2:13" ht="12.75" customHeight="1" x14ac:dyDescent="0.25">
      <c r="B41" s="255"/>
      <c r="C41" s="256"/>
      <c r="D41" s="257"/>
      <c r="E41" s="57" t="s">
        <v>69</v>
      </c>
      <c r="F41" s="58"/>
      <c r="G41" s="40"/>
      <c r="H41" s="59">
        <v>65.325564260000007</v>
      </c>
      <c r="J41" s="22"/>
      <c r="M41" s="192"/>
    </row>
    <row r="42" spans="2:13" ht="12.75" customHeight="1" x14ac:dyDescent="0.25">
      <c r="B42" s="255"/>
      <c r="C42" s="256"/>
      <c r="D42" s="257"/>
      <c r="E42" s="57" t="s">
        <v>69</v>
      </c>
      <c r="F42" s="58"/>
      <c r="G42" s="40"/>
      <c r="H42" s="59">
        <v>64.503409290000008</v>
      </c>
      <c r="J42" s="22"/>
      <c r="M42" s="192"/>
    </row>
    <row r="43" spans="2:13" ht="12.75" customHeight="1" x14ac:dyDescent="0.25">
      <c r="B43" s="255"/>
      <c r="C43" s="256"/>
      <c r="D43" s="257"/>
      <c r="E43" s="57" t="s">
        <v>69</v>
      </c>
      <c r="F43" s="58"/>
      <c r="G43" s="40"/>
      <c r="H43" s="59">
        <v>56.483684929999995</v>
      </c>
      <c r="J43" s="22"/>
      <c r="M43" s="192"/>
    </row>
    <row r="44" spans="2:13" ht="12.75" customHeight="1" x14ac:dyDescent="0.25">
      <c r="B44" s="255"/>
      <c r="C44" s="256"/>
      <c r="D44" s="257"/>
      <c r="E44" s="57" t="s">
        <v>69</v>
      </c>
      <c r="F44" s="58"/>
      <c r="G44" s="40"/>
      <c r="H44" s="59">
        <v>56.483684929999995</v>
      </c>
      <c r="J44" s="22"/>
      <c r="M44" s="192"/>
    </row>
    <row r="45" spans="2:13" ht="12.75" customHeight="1" x14ac:dyDescent="0.25">
      <c r="B45" s="255"/>
      <c r="C45" s="256"/>
      <c r="D45" s="257"/>
      <c r="E45" s="57" t="s">
        <v>69</v>
      </c>
      <c r="F45" s="58"/>
      <c r="G45" s="40"/>
      <c r="H45" s="59">
        <v>59.484114150000003</v>
      </c>
      <c r="J45" s="22"/>
      <c r="M45" s="192"/>
    </row>
    <row r="46" spans="2:13" ht="12.75" customHeight="1" x14ac:dyDescent="0.25">
      <c r="B46" s="255"/>
      <c r="C46" s="256"/>
      <c r="D46" s="257"/>
      <c r="E46" s="57" t="s">
        <v>69</v>
      </c>
      <c r="F46" s="58"/>
      <c r="G46" s="40"/>
      <c r="H46" s="59">
        <v>58.125544790000006</v>
      </c>
      <c r="J46" s="22"/>
      <c r="M46" s="192"/>
    </row>
    <row r="47" spans="2:13" ht="12.75" customHeight="1" x14ac:dyDescent="0.25">
      <c r="B47" s="255"/>
      <c r="C47" s="256"/>
      <c r="D47" s="257"/>
      <c r="E47" s="57" t="s">
        <v>69</v>
      </c>
      <c r="F47" s="58"/>
      <c r="G47" s="40"/>
      <c r="H47" s="59">
        <v>57.84225429</v>
      </c>
      <c r="J47" s="22"/>
      <c r="M47" s="192"/>
    </row>
    <row r="48" spans="2:13" ht="12.75" customHeight="1" x14ac:dyDescent="0.25">
      <c r="B48" s="255"/>
      <c r="C48" s="256"/>
      <c r="D48" s="257"/>
      <c r="E48" s="57" t="s">
        <v>69</v>
      </c>
      <c r="F48" s="58"/>
      <c r="G48" s="40"/>
      <c r="H48" s="59">
        <v>64.503409290000008</v>
      </c>
      <c r="J48" s="22"/>
      <c r="M48" s="192"/>
    </row>
    <row r="49" spans="2:13" ht="12.75" customHeight="1" x14ac:dyDescent="0.25">
      <c r="B49" s="255"/>
      <c r="C49" s="256"/>
      <c r="D49" s="257"/>
      <c r="E49" s="57" t="s">
        <v>69</v>
      </c>
      <c r="F49" s="58"/>
      <c r="G49" s="40"/>
      <c r="H49" s="59">
        <v>62.815151040000003</v>
      </c>
      <c r="J49" s="22"/>
      <c r="M49" s="192"/>
    </row>
    <row r="50" spans="2:13" ht="12.75" customHeight="1" x14ac:dyDescent="0.25">
      <c r="B50" s="255"/>
      <c r="C50" s="256"/>
      <c r="D50" s="257"/>
      <c r="E50" s="57" t="s">
        <v>69</v>
      </c>
      <c r="F50" s="58"/>
      <c r="G50" s="40"/>
      <c r="H50" s="59">
        <v>59.843969650000005</v>
      </c>
      <c r="J50" s="22"/>
      <c r="M50" s="192"/>
    </row>
    <row r="51" spans="2:13" ht="12.75" customHeight="1" x14ac:dyDescent="0.25">
      <c r="B51" s="255"/>
      <c r="C51" s="256"/>
      <c r="D51" s="257"/>
      <c r="E51" s="57" t="s">
        <v>69</v>
      </c>
      <c r="F51" s="58"/>
      <c r="G51" s="40"/>
      <c r="H51" s="59">
        <v>64.503409290000008</v>
      </c>
      <c r="J51" s="22"/>
      <c r="M51" s="192"/>
    </row>
    <row r="52" spans="2:13" ht="12.75" customHeight="1" x14ac:dyDescent="0.25">
      <c r="B52" s="255"/>
      <c r="C52" s="256"/>
      <c r="D52" s="257"/>
      <c r="E52" s="57" t="s">
        <v>69</v>
      </c>
      <c r="F52" s="58"/>
      <c r="G52" s="40"/>
      <c r="H52" s="59">
        <v>61.202539010000002</v>
      </c>
      <c r="J52" s="22"/>
      <c r="M52" s="192"/>
    </row>
    <row r="53" spans="2:13" ht="12.75" customHeight="1" x14ac:dyDescent="0.25">
      <c r="B53" s="255"/>
      <c r="C53" s="256"/>
      <c r="D53" s="257"/>
      <c r="E53" s="57" t="s">
        <v>69</v>
      </c>
      <c r="F53" s="58"/>
      <c r="G53" s="40"/>
      <c r="H53" s="59">
        <v>62.801981859999998</v>
      </c>
      <c r="J53" s="22"/>
      <c r="M53" s="192"/>
    </row>
    <row r="54" spans="2:13" ht="12.75" customHeight="1" x14ac:dyDescent="0.25">
      <c r="B54" s="255"/>
      <c r="C54" s="256"/>
      <c r="D54" s="257"/>
      <c r="E54" s="57" t="s">
        <v>69</v>
      </c>
      <c r="F54" s="58"/>
      <c r="G54" s="40"/>
      <c r="H54" s="59">
        <v>62.024693980000009</v>
      </c>
      <c r="J54" s="22"/>
      <c r="M54" s="192"/>
    </row>
    <row r="55" spans="2:13" ht="12.75" customHeight="1" x14ac:dyDescent="0.25">
      <c r="B55" s="255"/>
      <c r="C55" s="256"/>
      <c r="D55" s="257"/>
      <c r="E55" s="57" t="s">
        <v>69</v>
      </c>
      <c r="F55" s="58"/>
      <c r="G55" s="40"/>
      <c r="H55" s="59">
        <v>61.202539010000002</v>
      </c>
      <c r="J55" s="22"/>
      <c r="M55" s="192"/>
    </row>
    <row r="56" spans="2:13" ht="12.75" customHeight="1" x14ac:dyDescent="0.25">
      <c r="B56" s="255"/>
      <c r="C56" s="256"/>
      <c r="D56" s="257"/>
      <c r="E56" s="57" t="s">
        <v>69</v>
      </c>
      <c r="F56" s="58"/>
      <c r="G56" s="40"/>
      <c r="H56" s="59">
        <v>64.503409290000008</v>
      </c>
      <c r="J56" s="22"/>
      <c r="M56" s="192"/>
    </row>
    <row r="57" spans="2:13" ht="12.75" customHeight="1" x14ac:dyDescent="0.25">
      <c r="B57" s="255"/>
      <c r="C57" s="256"/>
      <c r="D57" s="257"/>
      <c r="E57" s="57" t="s">
        <v>69</v>
      </c>
      <c r="F57" s="58"/>
      <c r="G57" s="40"/>
      <c r="H57" s="59">
        <v>63.966994900000003</v>
      </c>
      <c r="J57" s="22"/>
      <c r="M57" s="192"/>
    </row>
    <row r="58" spans="2:13" ht="12.75" customHeight="1" x14ac:dyDescent="0.25">
      <c r="B58" s="255"/>
      <c r="C58" s="256"/>
      <c r="D58" s="257"/>
      <c r="E58" s="57" t="s">
        <v>69</v>
      </c>
      <c r="F58" s="58"/>
      <c r="G58" s="40"/>
      <c r="H58" s="59">
        <v>63.144839930000003</v>
      </c>
      <c r="J58" s="22"/>
      <c r="M58" s="192"/>
    </row>
    <row r="59" spans="2:13" ht="12.75" customHeight="1" x14ac:dyDescent="0.25">
      <c r="B59" s="255"/>
      <c r="C59" s="256"/>
      <c r="D59" s="257"/>
      <c r="E59" s="57" t="s">
        <v>69</v>
      </c>
      <c r="F59" s="58"/>
      <c r="G59" s="40"/>
      <c r="H59" s="59">
        <v>59.843969650000005</v>
      </c>
      <c r="J59" s="22"/>
      <c r="M59" s="192"/>
    </row>
    <row r="60" spans="2:13" ht="12.75" customHeight="1" x14ac:dyDescent="0.25">
      <c r="B60" s="255"/>
      <c r="C60" s="256"/>
      <c r="D60" s="257"/>
      <c r="E60" s="57" t="s">
        <v>69</v>
      </c>
      <c r="F60" s="58"/>
      <c r="G60" s="40"/>
      <c r="H60" s="59">
        <v>59.484114150000003</v>
      </c>
      <c r="J60" s="22"/>
      <c r="M60" s="192"/>
    </row>
    <row r="61" spans="2:13" ht="12.75" customHeight="1" x14ac:dyDescent="0.25">
      <c r="B61" s="255"/>
      <c r="C61" s="256"/>
      <c r="D61" s="257"/>
      <c r="E61" s="57" t="s">
        <v>69</v>
      </c>
      <c r="F61" s="58"/>
      <c r="G61" s="40"/>
      <c r="H61" s="59">
        <v>62.801981859999998</v>
      </c>
      <c r="J61" s="22"/>
      <c r="M61" s="192"/>
    </row>
    <row r="62" spans="2:13" ht="12.75" customHeight="1" x14ac:dyDescent="0.25">
      <c r="B62" s="255"/>
      <c r="C62" s="256"/>
      <c r="D62" s="257"/>
      <c r="E62" s="57" t="s">
        <v>69</v>
      </c>
      <c r="F62" s="58"/>
      <c r="G62" s="40"/>
      <c r="H62" s="59">
        <v>57.84225429</v>
      </c>
      <c r="J62" s="22"/>
      <c r="M62" s="192"/>
    </row>
    <row r="63" spans="2:13" ht="12.75" customHeight="1" x14ac:dyDescent="0.25">
      <c r="B63" s="255"/>
      <c r="C63" s="256"/>
      <c r="D63" s="257"/>
      <c r="E63" s="57" t="s">
        <v>69</v>
      </c>
      <c r="F63" s="58"/>
      <c r="G63" s="40"/>
      <c r="H63" s="59">
        <v>64.503409290000008</v>
      </c>
      <c r="J63" s="22"/>
      <c r="M63" s="192"/>
    </row>
    <row r="64" spans="2:13" ht="12.75" customHeight="1" x14ac:dyDescent="0.25">
      <c r="B64" s="255"/>
      <c r="C64" s="256"/>
      <c r="D64" s="257"/>
      <c r="E64" s="57" t="s">
        <v>69</v>
      </c>
      <c r="F64" s="58"/>
      <c r="G64" s="40"/>
      <c r="H64" s="59">
        <v>64.503409290000008</v>
      </c>
      <c r="J64" s="22"/>
      <c r="M64" s="192"/>
    </row>
    <row r="65" spans="2:13" ht="12.75" customHeight="1" x14ac:dyDescent="0.25">
      <c r="B65" s="255"/>
      <c r="C65" s="256"/>
      <c r="D65" s="257"/>
      <c r="E65" s="57" t="s">
        <v>69</v>
      </c>
      <c r="F65" s="58"/>
      <c r="G65" s="40"/>
      <c r="H65" s="59">
        <v>66.424731399999999</v>
      </c>
      <c r="J65" s="22"/>
      <c r="M65" s="192"/>
    </row>
    <row r="66" spans="2:13" ht="12.75" customHeight="1" x14ac:dyDescent="0.25">
      <c r="B66" s="255"/>
      <c r="C66" s="256"/>
      <c r="D66" s="257"/>
      <c r="E66" s="57" t="s">
        <v>69</v>
      </c>
      <c r="F66" s="58"/>
      <c r="G66" s="40"/>
      <c r="H66" s="59">
        <v>62.801981859999998</v>
      </c>
      <c r="J66" s="22"/>
      <c r="M66" s="192"/>
    </row>
    <row r="67" spans="2:13" ht="12.75" customHeight="1" x14ac:dyDescent="0.25">
      <c r="B67" s="255"/>
      <c r="C67" s="256"/>
      <c r="D67" s="257"/>
      <c r="E67" s="57" t="s">
        <v>69</v>
      </c>
      <c r="F67" s="58"/>
      <c r="G67" s="40"/>
      <c r="H67" s="59">
        <v>62.801981859999998</v>
      </c>
      <c r="J67" s="22"/>
      <c r="M67" s="192"/>
    </row>
    <row r="68" spans="2:13" ht="12.75" customHeight="1" x14ac:dyDescent="0.25">
      <c r="B68" s="255"/>
      <c r="C68" s="256"/>
      <c r="D68" s="257"/>
      <c r="E68" s="57" t="s">
        <v>69</v>
      </c>
      <c r="F68" s="58"/>
      <c r="G68" s="40"/>
      <c r="H68" s="59">
        <v>56.483684929999995</v>
      </c>
      <c r="J68" s="22"/>
      <c r="M68" s="192"/>
    </row>
    <row r="69" spans="2:13" ht="12.75" customHeight="1" x14ac:dyDescent="0.25">
      <c r="B69" s="255"/>
      <c r="C69" s="256"/>
      <c r="D69" s="257"/>
      <c r="E69" s="57" t="s">
        <v>69</v>
      </c>
      <c r="F69" s="58"/>
      <c r="G69" s="40"/>
      <c r="H69" s="59">
        <v>61.202539010000002</v>
      </c>
      <c r="J69" s="22"/>
      <c r="M69" s="192"/>
    </row>
    <row r="70" spans="2:13" ht="12.75" customHeight="1" x14ac:dyDescent="0.25">
      <c r="B70" s="255"/>
      <c r="C70" s="256"/>
      <c r="D70" s="257"/>
      <c r="E70" s="57" t="s">
        <v>69</v>
      </c>
      <c r="F70" s="58"/>
      <c r="G70" s="40"/>
      <c r="H70" s="59">
        <v>57.84225429</v>
      </c>
      <c r="J70" s="22"/>
      <c r="M70" s="192"/>
    </row>
    <row r="71" spans="2:13" ht="12.75" customHeight="1" x14ac:dyDescent="0.25">
      <c r="B71" s="255"/>
      <c r="C71" s="256"/>
      <c r="D71" s="257"/>
      <c r="E71" s="57" t="s">
        <v>69</v>
      </c>
      <c r="F71" s="58"/>
      <c r="G71" s="40"/>
      <c r="H71" s="59">
        <v>63.624136830000005</v>
      </c>
      <c r="J71" s="22"/>
      <c r="M71" s="192"/>
    </row>
    <row r="72" spans="2:13" ht="12.75" customHeight="1" x14ac:dyDescent="0.25">
      <c r="B72" s="255"/>
      <c r="C72" s="256"/>
      <c r="D72" s="257"/>
      <c r="E72" s="57" t="s">
        <v>69</v>
      </c>
      <c r="F72" s="58"/>
      <c r="G72" s="40"/>
      <c r="H72" s="59">
        <v>59.553788299999994</v>
      </c>
      <c r="J72" s="22"/>
      <c r="M72" s="192"/>
    </row>
    <row r="73" spans="2:13" ht="12.75" customHeight="1" x14ac:dyDescent="0.25">
      <c r="B73" s="255"/>
      <c r="C73" s="256"/>
      <c r="D73" s="257"/>
      <c r="E73" s="57" t="s">
        <v>69</v>
      </c>
      <c r="F73" s="58"/>
      <c r="G73" s="40"/>
      <c r="H73" s="59">
        <v>66.424731399999999</v>
      </c>
      <c r="J73" s="22"/>
      <c r="M73" s="192"/>
    </row>
    <row r="74" spans="2:13" ht="12.75" customHeight="1" x14ac:dyDescent="0.25">
      <c r="B74" s="255"/>
      <c r="C74" s="256"/>
      <c r="D74" s="257"/>
      <c r="E74" s="57" t="s">
        <v>69</v>
      </c>
      <c r="F74" s="58"/>
      <c r="G74" s="40"/>
      <c r="H74" s="59">
        <v>59.412296179999998</v>
      </c>
      <c r="J74" s="22"/>
      <c r="M74" s="192"/>
    </row>
    <row r="75" spans="2:13" ht="12.75" customHeight="1" x14ac:dyDescent="0.25">
      <c r="B75" s="255"/>
      <c r="C75" s="256"/>
      <c r="D75" s="257"/>
      <c r="E75" s="57" t="s">
        <v>69</v>
      </c>
      <c r="F75" s="58"/>
      <c r="G75" s="40"/>
      <c r="H75" s="59">
        <v>62.574277550000005</v>
      </c>
      <c r="J75" s="22"/>
      <c r="M75" s="192"/>
    </row>
    <row r="76" spans="2:13" ht="12.75" customHeight="1" x14ac:dyDescent="0.25">
      <c r="B76" s="255"/>
      <c r="C76" s="256"/>
      <c r="D76" s="257"/>
      <c r="E76" s="57" t="s">
        <v>69</v>
      </c>
      <c r="F76" s="58"/>
      <c r="G76" s="40"/>
      <c r="H76" s="59">
        <v>64.173720400000008</v>
      </c>
      <c r="J76" s="22"/>
      <c r="M76" s="192"/>
    </row>
    <row r="77" spans="2:13" ht="12.75" customHeight="1" x14ac:dyDescent="0.25">
      <c r="B77" s="255"/>
      <c r="C77" s="256"/>
      <c r="D77" s="257"/>
      <c r="E77" s="57" t="s">
        <v>69</v>
      </c>
      <c r="F77" s="58"/>
      <c r="G77" s="40"/>
      <c r="H77" s="59">
        <v>63.123861120000001</v>
      </c>
      <c r="J77" s="22"/>
      <c r="M77" s="192"/>
    </row>
    <row r="78" spans="2:13" ht="12.75" customHeight="1" x14ac:dyDescent="0.25">
      <c r="B78" s="255"/>
      <c r="C78" s="256"/>
      <c r="D78" s="257"/>
      <c r="E78" s="57" t="s">
        <v>69</v>
      </c>
      <c r="F78" s="58"/>
      <c r="G78" s="40"/>
      <c r="H78" s="59">
        <v>66.424731399999999</v>
      </c>
      <c r="J78" s="22"/>
      <c r="M78" s="192"/>
    </row>
    <row r="79" spans="2:13" ht="12.75" customHeight="1" x14ac:dyDescent="0.25">
      <c r="B79" s="255"/>
      <c r="C79" s="256"/>
      <c r="D79" s="257"/>
      <c r="E79" s="57" t="s">
        <v>69</v>
      </c>
      <c r="F79" s="58"/>
      <c r="G79" s="40"/>
      <c r="H79" s="59">
        <v>65.066162039999995</v>
      </c>
      <c r="J79" s="22"/>
      <c r="M79" s="192"/>
    </row>
    <row r="80" spans="2:13" ht="12.75" customHeight="1" x14ac:dyDescent="0.25">
      <c r="B80" s="255"/>
      <c r="C80" s="256"/>
      <c r="D80" s="257"/>
      <c r="E80" s="57" t="s">
        <v>69</v>
      </c>
      <c r="F80" s="58"/>
      <c r="G80" s="40"/>
      <c r="H80" s="59">
        <v>62.824491969999997</v>
      </c>
      <c r="J80" s="22"/>
      <c r="M80" s="192"/>
    </row>
    <row r="81" spans="2:13" ht="12.75" customHeight="1" x14ac:dyDescent="0.25">
      <c r="B81" s="255"/>
      <c r="C81" s="256"/>
      <c r="D81" s="257"/>
      <c r="E81" s="57" t="s">
        <v>69</v>
      </c>
      <c r="F81" s="58"/>
      <c r="G81" s="40"/>
      <c r="H81" s="59">
        <v>59.484114150000003</v>
      </c>
      <c r="J81" s="22"/>
      <c r="M81" s="192"/>
    </row>
    <row r="82" spans="2:13" ht="12.75" customHeight="1" x14ac:dyDescent="0.25">
      <c r="B82" s="255"/>
      <c r="C82" s="256"/>
      <c r="D82" s="257"/>
      <c r="E82" s="57" t="s">
        <v>69</v>
      </c>
      <c r="F82" s="58"/>
      <c r="G82" s="40"/>
      <c r="H82" s="59">
        <v>66.424731399999999</v>
      </c>
      <c r="J82" s="22"/>
      <c r="M82" s="192"/>
    </row>
    <row r="83" spans="2:13" ht="12.75" customHeight="1" x14ac:dyDescent="0.25">
      <c r="B83" s="255"/>
      <c r="C83" s="256"/>
      <c r="D83" s="257"/>
      <c r="E83" s="57" t="s">
        <v>69</v>
      </c>
      <c r="F83" s="58"/>
      <c r="G83" s="40"/>
      <c r="H83" s="59">
        <v>64.723303970000003</v>
      </c>
      <c r="J83" s="22"/>
      <c r="M83" s="192"/>
    </row>
    <row r="84" spans="2:13" ht="12.75" customHeight="1" x14ac:dyDescent="0.25">
      <c r="B84" s="255"/>
      <c r="C84" s="256"/>
      <c r="D84" s="257"/>
      <c r="E84" s="57" t="s">
        <v>69</v>
      </c>
      <c r="F84" s="58"/>
      <c r="G84" s="40"/>
      <c r="H84" s="59">
        <v>57.84225429</v>
      </c>
      <c r="J84" s="22"/>
      <c r="M84" s="192"/>
    </row>
    <row r="85" spans="2:13" ht="12.75" customHeight="1" x14ac:dyDescent="0.25">
      <c r="B85" s="255"/>
      <c r="C85" s="256"/>
      <c r="D85" s="257"/>
      <c r="E85" s="57" t="s">
        <v>69</v>
      </c>
      <c r="F85" s="58"/>
      <c r="G85" s="40"/>
      <c r="H85" s="59">
        <v>65.325564260000007</v>
      </c>
      <c r="J85" s="22"/>
      <c r="M85" s="192"/>
    </row>
    <row r="86" spans="2:13" ht="12.75" customHeight="1" x14ac:dyDescent="0.25">
      <c r="B86" s="255"/>
      <c r="C86" s="256"/>
      <c r="D86" s="257"/>
      <c r="E86" s="57" t="s">
        <v>69</v>
      </c>
      <c r="F86" s="58"/>
      <c r="G86" s="40"/>
      <c r="H86" s="59">
        <v>64.503409290000008</v>
      </c>
      <c r="J86" s="22"/>
      <c r="M86" s="192"/>
    </row>
    <row r="87" spans="2:13" ht="12.75" customHeight="1" x14ac:dyDescent="0.25">
      <c r="B87" s="255"/>
      <c r="C87" s="256"/>
      <c r="D87" s="257"/>
      <c r="E87" s="57" t="s">
        <v>69</v>
      </c>
      <c r="F87" s="58"/>
      <c r="G87" s="40"/>
      <c r="H87" s="59">
        <v>65.325564260000007</v>
      </c>
      <c r="J87" s="22"/>
      <c r="M87" s="192"/>
    </row>
    <row r="88" spans="2:13" ht="12.75" customHeight="1" x14ac:dyDescent="0.25">
      <c r="B88" s="255"/>
      <c r="C88" s="256"/>
      <c r="D88" s="257"/>
      <c r="E88" s="57" t="s">
        <v>69</v>
      </c>
      <c r="F88" s="58"/>
      <c r="G88" s="40"/>
      <c r="H88" s="59">
        <v>65.325564260000007</v>
      </c>
      <c r="J88" s="22"/>
      <c r="M88" s="192"/>
    </row>
    <row r="89" spans="2:13" ht="12.75" customHeight="1" x14ac:dyDescent="0.25">
      <c r="B89" s="255"/>
      <c r="C89" s="256"/>
      <c r="D89" s="257"/>
      <c r="E89" s="57" t="s">
        <v>69</v>
      </c>
      <c r="F89" s="58"/>
      <c r="G89" s="40"/>
      <c r="H89" s="59">
        <v>56.483684929999995</v>
      </c>
      <c r="J89" s="22"/>
      <c r="M89" s="192"/>
    </row>
    <row r="90" spans="2:13" ht="12.75" customHeight="1" x14ac:dyDescent="0.25">
      <c r="B90" s="255"/>
      <c r="C90" s="256"/>
      <c r="D90" s="257"/>
      <c r="E90" s="57" t="s">
        <v>69</v>
      </c>
      <c r="F90" s="58"/>
      <c r="G90" s="40"/>
      <c r="H90" s="59">
        <v>56.483684929999995</v>
      </c>
      <c r="J90" s="22"/>
      <c r="M90" s="192"/>
    </row>
    <row r="91" spans="2:13" ht="12.75" customHeight="1" x14ac:dyDescent="0.25">
      <c r="B91" s="255"/>
      <c r="C91" s="256"/>
      <c r="D91" s="257"/>
      <c r="E91" s="57" t="s">
        <v>69</v>
      </c>
      <c r="F91" s="58"/>
      <c r="G91" s="40"/>
      <c r="H91" s="59">
        <v>60.306269119999996</v>
      </c>
      <c r="J91" s="22"/>
      <c r="M91" s="192"/>
    </row>
    <row r="92" spans="2:13" ht="12.75" customHeight="1" x14ac:dyDescent="0.25">
      <c r="B92" s="255"/>
      <c r="C92" s="256"/>
      <c r="D92" s="257"/>
      <c r="E92" s="57" t="s">
        <v>69</v>
      </c>
      <c r="F92" s="58"/>
      <c r="G92" s="40"/>
      <c r="H92" s="59">
        <v>57.84225429</v>
      </c>
      <c r="J92" s="22"/>
      <c r="M92" s="192"/>
    </row>
    <row r="93" spans="2:13" ht="12.75" customHeight="1" x14ac:dyDescent="0.25">
      <c r="B93" s="255"/>
      <c r="C93" s="256"/>
      <c r="D93" s="257"/>
      <c r="E93" s="57" t="s">
        <v>69</v>
      </c>
      <c r="F93" s="58"/>
      <c r="G93" s="40"/>
      <c r="H93" s="59">
        <v>57.84225429</v>
      </c>
      <c r="J93" s="22"/>
      <c r="M93" s="192"/>
    </row>
    <row r="94" spans="2:13" ht="12.75" customHeight="1" x14ac:dyDescent="0.25">
      <c r="B94" s="255"/>
      <c r="C94" s="256"/>
      <c r="D94" s="257"/>
      <c r="E94" s="57" t="s">
        <v>69</v>
      </c>
      <c r="F94" s="58"/>
      <c r="G94" s="40"/>
      <c r="H94" s="59">
        <v>62.801981859999998</v>
      </c>
      <c r="J94" s="22"/>
      <c r="M94" s="192"/>
    </row>
    <row r="95" spans="2:13" ht="12.75" customHeight="1" x14ac:dyDescent="0.25">
      <c r="B95" s="255"/>
      <c r="C95" s="256"/>
      <c r="D95" s="257"/>
      <c r="E95" s="57" t="s">
        <v>69</v>
      </c>
      <c r="F95" s="58"/>
      <c r="G95" s="40"/>
      <c r="H95" s="59">
        <v>63.144839930000003</v>
      </c>
      <c r="J95" s="22"/>
      <c r="M95" s="192"/>
    </row>
    <row r="96" spans="2:13" ht="12.75" customHeight="1" x14ac:dyDescent="0.25">
      <c r="B96" s="255"/>
      <c r="C96" s="256"/>
      <c r="D96" s="257"/>
      <c r="E96" s="57" t="s">
        <v>69</v>
      </c>
      <c r="F96" s="58"/>
      <c r="G96" s="40"/>
      <c r="H96" s="59">
        <v>64.671852290000004</v>
      </c>
      <c r="J96" s="22"/>
      <c r="M96" s="192"/>
    </row>
    <row r="97" spans="2:13" ht="12.75" customHeight="1" x14ac:dyDescent="0.25">
      <c r="B97" s="255"/>
      <c r="C97" s="256"/>
      <c r="D97" s="257"/>
      <c r="E97" s="57" t="s">
        <v>69</v>
      </c>
      <c r="F97" s="58"/>
      <c r="G97" s="40"/>
      <c r="H97" s="59">
        <v>59.484114150000003</v>
      </c>
      <c r="J97" s="22"/>
      <c r="M97" s="192"/>
    </row>
    <row r="98" spans="2:13" ht="12.75" customHeight="1" x14ac:dyDescent="0.25">
      <c r="B98" s="255"/>
      <c r="C98" s="256"/>
      <c r="D98" s="257"/>
      <c r="E98" s="57" t="s">
        <v>69</v>
      </c>
      <c r="F98" s="58"/>
      <c r="G98" s="40"/>
      <c r="H98" s="59">
        <v>58.125544790000006</v>
      </c>
      <c r="J98" s="22"/>
      <c r="M98" s="192"/>
    </row>
    <row r="99" spans="2:13" ht="12.75" customHeight="1" x14ac:dyDescent="0.25">
      <c r="B99" s="255"/>
      <c r="C99" s="256"/>
      <c r="D99" s="257"/>
      <c r="E99" s="57" t="s">
        <v>69</v>
      </c>
      <c r="F99" s="58"/>
      <c r="G99" s="40"/>
      <c r="H99" s="59">
        <v>57.84225429</v>
      </c>
      <c r="J99" s="22"/>
      <c r="M99" s="192"/>
    </row>
    <row r="100" spans="2:13" ht="12.75" customHeight="1" x14ac:dyDescent="0.25">
      <c r="B100" s="255"/>
      <c r="C100" s="256"/>
      <c r="D100" s="257"/>
      <c r="E100" s="57" t="s">
        <v>69</v>
      </c>
      <c r="F100" s="58"/>
      <c r="G100" s="40"/>
      <c r="H100" s="59">
        <v>57.84225429</v>
      </c>
      <c r="J100" s="22"/>
      <c r="M100" s="192"/>
    </row>
    <row r="101" spans="2:13" ht="12.75" customHeight="1" x14ac:dyDescent="0.25">
      <c r="B101" s="255"/>
      <c r="C101" s="256"/>
      <c r="D101" s="257"/>
      <c r="E101" s="57" t="s">
        <v>69</v>
      </c>
      <c r="F101" s="58"/>
      <c r="G101" s="40"/>
      <c r="H101" s="59">
        <v>64.503409290000008</v>
      </c>
      <c r="J101" s="22"/>
      <c r="M101" s="192"/>
    </row>
    <row r="102" spans="2:13" ht="12.75" customHeight="1" x14ac:dyDescent="0.25">
      <c r="B102" s="255"/>
      <c r="C102" s="256"/>
      <c r="D102" s="257"/>
      <c r="E102" s="57" t="s">
        <v>69</v>
      </c>
      <c r="F102" s="58"/>
      <c r="G102" s="40"/>
      <c r="H102" s="59">
        <v>64.503409290000008</v>
      </c>
      <c r="J102" s="22"/>
      <c r="M102" s="192"/>
    </row>
    <row r="103" spans="2:13" ht="12.75" customHeight="1" x14ac:dyDescent="0.25">
      <c r="B103" s="255"/>
      <c r="C103" s="256"/>
      <c r="D103" s="257"/>
      <c r="E103" s="57" t="s">
        <v>69</v>
      </c>
      <c r="F103" s="58"/>
      <c r="G103" s="40"/>
      <c r="H103" s="59">
        <v>65.325564260000007</v>
      </c>
      <c r="J103" s="22"/>
      <c r="M103" s="192"/>
    </row>
    <row r="104" spans="2:13" ht="12.75" customHeight="1" x14ac:dyDescent="0.25">
      <c r="B104" s="255"/>
      <c r="C104" s="256"/>
      <c r="D104" s="257"/>
      <c r="E104" s="57" t="s">
        <v>69</v>
      </c>
      <c r="F104" s="58"/>
      <c r="G104" s="40"/>
      <c r="H104" s="59">
        <v>62.265567470000008</v>
      </c>
      <c r="J104" s="22"/>
      <c r="M104" s="192"/>
    </row>
    <row r="105" spans="2:13" ht="12.75" customHeight="1" x14ac:dyDescent="0.25">
      <c r="B105" s="255"/>
      <c r="C105" s="256"/>
      <c r="D105" s="257"/>
      <c r="E105" s="57" t="s">
        <v>69</v>
      </c>
      <c r="F105" s="58"/>
      <c r="G105" s="40"/>
      <c r="H105" s="59">
        <v>66.424731399999999</v>
      </c>
      <c r="J105" s="22"/>
      <c r="M105" s="192"/>
    </row>
    <row r="106" spans="2:13" ht="12.75" customHeight="1" x14ac:dyDescent="0.25">
      <c r="B106" s="255"/>
      <c r="C106" s="256"/>
      <c r="D106" s="257"/>
      <c r="E106" s="57" t="s">
        <v>69</v>
      </c>
      <c r="F106" s="58"/>
      <c r="G106" s="40"/>
      <c r="H106" s="59">
        <v>63.123861120000001</v>
      </c>
      <c r="J106" s="22"/>
      <c r="M106" s="192"/>
    </row>
    <row r="107" spans="2:13" ht="12.75" customHeight="1" x14ac:dyDescent="0.25">
      <c r="B107" s="255"/>
      <c r="C107" s="256"/>
      <c r="D107" s="257"/>
      <c r="E107" s="57" t="s">
        <v>69</v>
      </c>
      <c r="F107" s="58"/>
      <c r="G107" s="40"/>
      <c r="H107" s="59">
        <v>64.516578469999999</v>
      </c>
      <c r="J107" s="22"/>
      <c r="M107" s="192"/>
    </row>
    <row r="108" spans="2:13" ht="12.75" customHeight="1" x14ac:dyDescent="0.25">
      <c r="B108" s="255"/>
      <c r="C108" s="256"/>
      <c r="D108" s="257"/>
      <c r="E108" s="57" t="s">
        <v>69</v>
      </c>
      <c r="F108" s="58"/>
      <c r="G108" s="40"/>
      <c r="H108" s="59">
        <v>65.066162039999995</v>
      </c>
      <c r="J108" s="22"/>
      <c r="M108" s="192"/>
    </row>
    <row r="109" spans="2:13" ht="12.75" customHeight="1" x14ac:dyDescent="0.25">
      <c r="B109" s="255"/>
      <c r="C109" s="256"/>
      <c r="D109" s="257"/>
      <c r="E109" s="57" t="s">
        <v>69</v>
      </c>
      <c r="F109" s="58"/>
      <c r="G109" s="40"/>
      <c r="H109" s="59">
        <v>68.529350120000004</v>
      </c>
      <c r="J109" s="22"/>
      <c r="M109" s="192"/>
    </row>
    <row r="110" spans="2:13" ht="12.75" customHeight="1" x14ac:dyDescent="0.25">
      <c r="B110" s="255"/>
      <c r="C110" s="256"/>
      <c r="D110" s="257"/>
      <c r="E110" s="57" t="s">
        <v>69</v>
      </c>
      <c r="F110" s="58"/>
      <c r="G110" s="40"/>
      <c r="H110" s="59">
        <v>64.503409290000008</v>
      </c>
      <c r="J110" s="22"/>
      <c r="M110" s="192"/>
    </row>
    <row r="111" spans="2:13" ht="12.75" customHeight="1" x14ac:dyDescent="0.25">
      <c r="B111" s="255"/>
      <c r="C111" s="256"/>
      <c r="D111" s="257"/>
      <c r="E111" s="57" t="s">
        <v>69</v>
      </c>
      <c r="F111" s="58"/>
      <c r="G111" s="40"/>
      <c r="H111" s="59">
        <v>64.516578469999999</v>
      </c>
      <c r="J111" s="22"/>
      <c r="M111" s="192"/>
    </row>
    <row r="112" spans="2:13" ht="12.75" customHeight="1" x14ac:dyDescent="0.25">
      <c r="B112" s="255"/>
      <c r="C112" s="256"/>
      <c r="D112" s="257"/>
      <c r="E112" s="57" t="s">
        <v>69</v>
      </c>
      <c r="F112" s="58"/>
      <c r="G112" s="40"/>
      <c r="H112" s="59">
        <v>66.424731399999999</v>
      </c>
      <c r="J112" s="22"/>
      <c r="M112" s="192"/>
    </row>
    <row r="113" spans="2:13" ht="12.75" customHeight="1" x14ac:dyDescent="0.25">
      <c r="B113" s="255"/>
      <c r="C113" s="256"/>
      <c r="D113" s="257"/>
      <c r="E113" s="57" t="s">
        <v>69</v>
      </c>
      <c r="F113" s="58"/>
      <c r="G113" s="40"/>
      <c r="H113" s="59">
        <v>69.07893369</v>
      </c>
      <c r="J113" s="22"/>
      <c r="M113" s="192"/>
    </row>
    <row r="114" spans="2:13" ht="12.75" customHeight="1" x14ac:dyDescent="0.25">
      <c r="B114" s="255"/>
      <c r="C114" s="256"/>
      <c r="D114" s="257"/>
      <c r="E114" s="57" t="s">
        <v>69</v>
      </c>
      <c r="F114" s="58"/>
      <c r="G114" s="40"/>
      <c r="H114" s="59">
        <v>66.424731399999999</v>
      </c>
      <c r="J114" s="22"/>
      <c r="M114" s="192"/>
    </row>
    <row r="115" spans="2:13" ht="12.75" customHeight="1" x14ac:dyDescent="0.25">
      <c r="B115" s="255"/>
      <c r="C115" s="256"/>
      <c r="D115" s="257"/>
      <c r="E115" s="57" t="s">
        <v>69</v>
      </c>
      <c r="F115" s="58"/>
      <c r="G115" s="40"/>
      <c r="H115" s="59">
        <v>66.424731399999999</v>
      </c>
      <c r="J115" s="22"/>
      <c r="M115" s="192"/>
    </row>
    <row r="116" spans="2:13" ht="12.75" customHeight="1" x14ac:dyDescent="0.25">
      <c r="B116" s="255"/>
      <c r="C116" s="256"/>
      <c r="D116" s="257"/>
      <c r="E116" s="57" t="s">
        <v>69</v>
      </c>
      <c r="F116" s="58"/>
      <c r="G116" s="40"/>
      <c r="H116" s="59">
        <v>66.424731399999999</v>
      </c>
      <c r="J116" s="22"/>
      <c r="M116" s="192"/>
    </row>
    <row r="117" spans="2:13" ht="12.75" customHeight="1" x14ac:dyDescent="0.25">
      <c r="B117" s="255"/>
      <c r="C117" s="256"/>
      <c r="D117" s="257"/>
      <c r="E117" s="57" t="s">
        <v>69</v>
      </c>
      <c r="F117" s="58"/>
      <c r="G117" s="40"/>
      <c r="H117" s="59">
        <v>65.875147830000003</v>
      </c>
      <c r="J117" s="22"/>
      <c r="M117" s="192"/>
    </row>
    <row r="118" spans="2:13" ht="12.75" customHeight="1" x14ac:dyDescent="0.25">
      <c r="B118" s="255"/>
      <c r="C118" s="256"/>
      <c r="D118" s="257"/>
      <c r="E118" s="57" t="s">
        <v>69</v>
      </c>
      <c r="F118" s="58"/>
      <c r="G118" s="40"/>
      <c r="H118" s="59">
        <v>57.84225429</v>
      </c>
      <c r="J118" s="22"/>
      <c r="M118" s="192"/>
    </row>
    <row r="119" spans="2:13" ht="12.75" customHeight="1" x14ac:dyDescent="0.25">
      <c r="B119" s="255"/>
      <c r="C119" s="256"/>
      <c r="D119" s="257"/>
      <c r="E119" s="57" t="s">
        <v>69</v>
      </c>
      <c r="F119" s="58"/>
      <c r="G119" s="40"/>
      <c r="H119" s="59">
        <v>57.84225429</v>
      </c>
      <c r="J119" s="22"/>
      <c r="M119" s="192"/>
    </row>
    <row r="120" spans="2:13" ht="12.75" customHeight="1" x14ac:dyDescent="0.25">
      <c r="B120" s="255"/>
      <c r="C120" s="256"/>
      <c r="D120" s="257"/>
      <c r="E120" s="57" t="s">
        <v>69</v>
      </c>
      <c r="F120" s="58"/>
      <c r="G120" s="40"/>
      <c r="H120" s="59">
        <v>57.84225429</v>
      </c>
      <c r="J120" s="22"/>
      <c r="M120" s="192"/>
    </row>
    <row r="121" spans="2:13" ht="12.75" customHeight="1" x14ac:dyDescent="0.25">
      <c r="B121" s="255"/>
      <c r="C121" s="256"/>
      <c r="D121" s="257"/>
      <c r="E121" s="57" t="s">
        <v>69</v>
      </c>
      <c r="F121" s="58"/>
      <c r="G121" s="40"/>
      <c r="H121" s="59">
        <v>64.503409290000008</v>
      </c>
      <c r="J121" s="22"/>
      <c r="M121" s="192"/>
    </row>
    <row r="122" spans="2:13" ht="12.75" customHeight="1" x14ac:dyDescent="0.25">
      <c r="B122" s="255"/>
      <c r="C122" s="256"/>
      <c r="D122" s="257"/>
      <c r="E122" s="57" t="s">
        <v>69</v>
      </c>
      <c r="F122" s="58"/>
      <c r="G122" s="40"/>
      <c r="H122" s="59">
        <v>57.84225429</v>
      </c>
      <c r="J122" s="22"/>
      <c r="M122" s="192"/>
    </row>
    <row r="123" spans="2:13" ht="12.75" customHeight="1" x14ac:dyDescent="0.25">
      <c r="B123" s="255"/>
      <c r="C123" s="256"/>
      <c r="D123" s="257"/>
      <c r="E123" s="57" t="s">
        <v>69</v>
      </c>
      <c r="F123" s="58"/>
      <c r="G123" s="40"/>
      <c r="H123" s="59">
        <v>64.503409290000008</v>
      </c>
      <c r="J123" s="22"/>
      <c r="M123" s="192"/>
    </row>
    <row r="124" spans="2:13" ht="12.75" customHeight="1" x14ac:dyDescent="0.25">
      <c r="B124" s="255"/>
      <c r="C124" s="256"/>
      <c r="D124" s="257"/>
      <c r="E124" s="57" t="s">
        <v>69</v>
      </c>
      <c r="F124" s="58"/>
      <c r="G124" s="40"/>
      <c r="H124" s="59">
        <v>57.84225429</v>
      </c>
      <c r="J124" s="22"/>
      <c r="M124" s="192"/>
    </row>
    <row r="125" spans="2:13" ht="12.75" customHeight="1" x14ac:dyDescent="0.25">
      <c r="B125" s="255"/>
      <c r="C125" s="256"/>
      <c r="D125" s="257"/>
      <c r="E125" s="57" t="s">
        <v>69</v>
      </c>
      <c r="F125" s="58"/>
      <c r="G125" s="40"/>
      <c r="H125" s="59">
        <v>57.84225429</v>
      </c>
      <c r="J125" s="22"/>
      <c r="M125" s="192"/>
    </row>
    <row r="126" spans="2:13" ht="12.75" customHeight="1" x14ac:dyDescent="0.25">
      <c r="B126" s="255"/>
      <c r="C126" s="256"/>
      <c r="D126" s="257"/>
      <c r="E126" s="57" t="s">
        <v>69</v>
      </c>
      <c r="F126" s="58"/>
      <c r="G126" s="40"/>
      <c r="H126" s="59">
        <v>59.843969650000005</v>
      </c>
      <c r="J126" s="22"/>
      <c r="M126" s="192"/>
    </row>
    <row r="127" spans="2:13" ht="12.75" customHeight="1" x14ac:dyDescent="0.25">
      <c r="B127" s="255"/>
      <c r="C127" s="256"/>
      <c r="D127" s="257"/>
      <c r="E127" s="57" t="s">
        <v>69</v>
      </c>
      <c r="F127" s="58"/>
      <c r="G127" s="40"/>
      <c r="H127" s="59">
        <v>56.483684929999995</v>
      </c>
      <c r="J127" s="22"/>
      <c r="M127" s="192"/>
    </row>
    <row r="128" spans="2:13" ht="12.75" customHeight="1" x14ac:dyDescent="0.25">
      <c r="B128" s="255"/>
      <c r="C128" s="256"/>
      <c r="D128" s="257"/>
      <c r="E128" s="57" t="s">
        <v>69</v>
      </c>
      <c r="F128" s="58"/>
      <c r="G128" s="40"/>
      <c r="H128" s="59">
        <v>57.84225429</v>
      </c>
      <c r="J128" s="22"/>
      <c r="M128" s="192"/>
    </row>
    <row r="129" spans="2:13" ht="12.75" customHeight="1" x14ac:dyDescent="0.25">
      <c r="B129" s="255"/>
      <c r="C129" s="256"/>
      <c r="D129" s="257"/>
      <c r="E129" s="57" t="s">
        <v>69</v>
      </c>
      <c r="F129" s="58"/>
      <c r="G129" s="40"/>
      <c r="H129" s="59">
        <v>64.503409290000008</v>
      </c>
      <c r="J129" s="22"/>
      <c r="M129" s="192"/>
    </row>
    <row r="130" spans="2:13" ht="12.75" customHeight="1" x14ac:dyDescent="0.25">
      <c r="B130" s="255"/>
      <c r="C130" s="256"/>
      <c r="D130" s="257"/>
      <c r="E130" s="57" t="s">
        <v>69</v>
      </c>
      <c r="F130" s="58"/>
      <c r="G130" s="40"/>
      <c r="H130" s="59">
        <v>56.483684929999995</v>
      </c>
      <c r="J130" s="22"/>
      <c r="M130" s="192"/>
    </row>
    <row r="131" spans="2:13" ht="12.75" customHeight="1" x14ac:dyDescent="0.25">
      <c r="B131" s="255"/>
      <c r="C131" s="256"/>
      <c r="D131" s="257"/>
      <c r="E131" s="57" t="s">
        <v>69</v>
      </c>
      <c r="F131" s="58"/>
      <c r="G131" s="40"/>
      <c r="H131" s="59">
        <v>57.84225429</v>
      </c>
      <c r="J131" s="22"/>
      <c r="M131" s="192"/>
    </row>
    <row r="132" spans="2:13" ht="12.75" customHeight="1" x14ac:dyDescent="0.25">
      <c r="B132" s="255"/>
      <c r="C132" s="256"/>
      <c r="D132" s="257"/>
      <c r="E132" s="57" t="s">
        <v>69</v>
      </c>
      <c r="F132" s="58"/>
      <c r="G132" s="40"/>
      <c r="H132" s="59">
        <v>60.903169859999998</v>
      </c>
      <c r="J132" s="22"/>
      <c r="M132" s="192"/>
    </row>
    <row r="133" spans="2:13" ht="12.75" customHeight="1" x14ac:dyDescent="0.25">
      <c r="B133" s="255"/>
      <c r="C133" s="256"/>
      <c r="D133" s="257"/>
      <c r="E133" s="57" t="s">
        <v>69</v>
      </c>
      <c r="F133" s="58"/>
      <c r="G133" s="40"/>
      <c r="H133" s="59">
        <v>56.483684929999995</v>
      </c>
      <c r="J133" s="22"/>
      <c r="M133" s="192"/>
    </row>
    <row r="134" spans="2:13" ht="12.75" customHeight="1" x14ac:dyDescent="0.25">
      <c r="B134" s="255"/>
      <c r="C134" s="256"/>
      <c r="D134" s="257"/>
      <c r="E134" s="57" t="s">
        <v>69</v>
      </c>
      <c r="F134" s="58"/>
      <c r="G134" s="40"/>
      <c r="H134" s="59">
        <v>63.624136830000005</v>
      </c>
      <c r="J134" s="22"/>
      <c r="M134" s="192"/>
    </row>
    <row r="135" spans="2:13" ht="12.75" customHeight="1" x14ac:dyDescent="0.25">
      <c r="B135" s="255"/>
      <c r="C135" s="256"/>
      <c r="D135" s="257"/>
      <c r="E135" s="57" t="s">
        <v>69</v>
      </c>
      <c r="F135" s="58"/>
      <c r="G135" s="40"/>
      <c r="H135" s="59">
        <v>57.84225429</v>
      </c>
      <c r="J135" s="22"/>
      <c r="M135" s="192"/>
    </row>
    <row r="136" spans="2:13" ht="12.75" customHeight="1" x14ac:dyDescent="0.25">
      <c r="B136" s="255"/>
      <c r="C136" s="256"/>
      <c r="D136" s="257"/>
      <c r="E136" s="57" t="s">
        <v>69</v>
      </c>
      <c r="F136" s="58"/>
      <c r="G136" s="40"/>
      <c r="H136" s="59">
        <v>56.483684929999995</v>
      </c>
      <c r="J136" s="22"/>
      <c r="M136" s="192"/>
    </row>
    <row r="137" spans="2:13" ht="12.75" customHeight="1" x14ac:dyDescent="0.25">
      <c r="B137" s="255"/>
      <c r="C137" s="256"/>
      <c r="D137" s="257"/>
      <c r="E137" s="57" t="s">
        <v>69</v>
      </c>
      <c r="F137" s="58"/>
      <c r="G137" s="40"/>
      <c r="H137" s="59">
        <v>63.191544579999999</v>
      </c>
      <c r="J137" s="22"/>
      <c r="M137" s="192"/>
    </row>
    <row r="138" spans="2:13" ht="12.75" customHeight="1" x14ac:dyDescent="0.25">
      <c r="B138" s="255"/>
      <c r="C138" s="256"/>
      <c r="D138" s="257"/>
      <c r="E138" s="57" t="s">
        <v>69</v>
      </c>
      <c r="F138" s="58"/>
      <c r="G138" s="40"/>
      <c r="H138" s="59">
        <v>62.801981859999998</v>
      </c>
      <c r="J138" s="22"/>
      <c r="M138" s="192"/>
    </row>
    <row r="139" spans="2:13" ht="12.75" customHeight="1" x14ac:dyDescent="0.25">
      <c r="B139" s="255"/>
      <c r="C139" s="256"/>
      <c r="D139" s="257"/>
      <c r="E139" s="57" t="s">
        <v>69</v>
      </c>
      <c r="F139" s="58"/>
      <c r="G139" s="40"/>
      <c r="H139" s="59">
        <v>63.144839930000003</v>
      </c>
      <c r="J139" s="22"/>
      <c r="M139" s="192"/>
    </row>
    <row r="140" spans="2:13" ht="12.75" customHeight="1" x14ac:dyDescent="0.25">
      <c r="B140" s="255"/>
      <c r="C140" s="256"/>
      <c r="D140" s="257"/>
      <c r="E140" s="57" t="s">
        <v>69</v>
      </c>
      <c r="F140" s="58"/>
      <c r="G140" s="40"/>
      <c r="H140" s="59">
        <v>66.424731399999999</v>
      </c>
      <c r="J140" s="22"/>
      <c r="M140" s="192"/>
    </row>
    <row r="141" spans="2:13" ht="12.75" customHeight="1" x14ac:dyDescent="0.25">
      <c r="B141" s="255"/>
      <c r="C141" s="256"/>
      <c r="D141" s="257"/>
      <c r="E141" s="57" t="s">
        <v>69</v>
      </c>
      <c r="F141" s="58"/>
      <c r="G141" s="40"/>
      <c r="H141" s="59">
        <v>57.84225429</v>
      </c>
      <c r="J141" s="22"/>
      <c r="M141" s="192"/>
    </row>
    <row r="142" spans="2:13" ht="12.75" customHeight="1" x14ac:dyDescent="0.25">
      <c r="B142" s="255"/>
      <c r="C142" s="256"/>
      <c r="D142" s="257"/>
      <c r="E142" s="57" t="s">
        <v>69</v>
      </c>
      <c r="F142" s="58"/>
      <c r="G142" s="40"/>
      <c r="H142" s="59">
        <v>57.84225429</v>
      </c>
      <c r="J142" s="22"/>
      <c r="M142" s="192"/>
    </row>
    <row r="143" spans="2:13" ht="12.75" customHeight="1" x14ac:dyDescent="0.25">
      <c r="B143" s="255"/>
      <c r="C143" s="256"/>
      <c r="D143" s="257"/>
      <c r="E143" s="57" t="s">
        <v>69</v>
      </c>
      <c r="F143" s="58"/>
      <c r="G143" s="40"/>
      <c r="H143" s="59">
        <v>61.443412500000001</v>
      </c>
      <c r="J143" s="22"/>
      <c r="M143" s="192"/>
    </row>
    <row r="144" spans="2:13" ht="12.75" customHeight="1" x14ac:dyDescent="0.25">
      <c r="B144" s="255"/>
      <c r="C144" s="256"/>
      <c r="D144" s="257"/>
      <c r="E144" s="57" t="s">
        <v>69</v>
      </c>
      <c r="F144" s="58"/>
      <c r="G144" s="40"/>
      <c r="H144" s="59">
        <v>67.720364329999995</v>
      </c>
      <c r="J144" s="22"/>
      <c r="M144" s="192"/>
    </row>
    <row r="145" spans="2:13" ht="12.75" customHeight="1" x14ac:dyDescent="0.25">
      <c r="B145" s="255"/>
      <c r="C145" s="256"/>
      <c r="D145" s="257"/>
      <c r="E145" s="57" t="s">
        <v>69</v>
      </c>
      <c r="F145" s="58"/>
      <c r="G145" s="40"/>
      <c r="H145" s="59">
        <v>66.424731399999999</v>
      </c>
      <c r="J145" s="22"/>
      <c r="M145" s="192"/>
    </row>
    <row r="146" spans="2:13" ht="12.75" customHeight="1" x14ac:dyDescent="0.25">
      <c r="B146" s="255"/>
      <c r="C146" s="256"/>
      <c r="D146" s="257"/>
      <c r="E146" s="57" t="s">
        <v>69</v>
      </c>
      <c r="F146" s="58"/>
      <c r="G146" s="40"/>
      <c r="H146" s="59">
        <v>63.191544579999999</v>
      </c>
      <c r="J146" s="22"/>
      <c r="M146" s="192"/>
    </row>
    <row r="147" spans="2:13" ht="12.75" customHeight="1" x14ac:dyDescent="0.25">
      <c r="B147" s="255"/>
      <c r="C147" s="256"/>
      <c r="D147" s="257"/>
      <c r="E147" s="57" t="s">
        <v>69</v>
      </c>
      <c r="F147" s="58"/>
      <c r="G147" s="40"/>
      <c r="H147" s="59">
        <v>64.671852290000004</v>
      </c>
      <c r="J147" s="22"/>
      <c r="M147" s="192"/>
    </row>
    <row r="148" spans="2:13" ht="12.75" customHeight="1" x14ac:dyDescent="0.25">
      <c r="B148" s="255"/>
      <c r="C148" s="256"/>
      <c r="D148" s="257"/>
      <c r="E148" s="57" t="s">
        <v>69</v>
      </c>
      <c r="F148" s="58"/>
      <c r="G148" s="40"/>
      <c r="H148" s="59">
        <v>64.503409290000008</v>
      </c>
      <c r="J148" s="22"/>
      <c r="M148" s="192"/>
    </row>
    <row r="149" spans="2:13" ht="12.75" customHeight="1" x14ac:dyDescent="0.25">
      <c r="B149" s="255"/>
      <c r="C149" s="256"/>
      <c r="D149" s="257"/>
      <c r="E149" s="57" t="s">
        <v>69</v>
      </c>
      <c r="F149" s="58"/>
      <c r="G149" s="40"/>
      <c r="H149" s="59">
        <v>64.503409290000008</v>
      </c>
      <c r="J149" s="22"/>
      <c r="M149" s="192"/>
    </row>
    <row r="150" spans="2:13" ht="12.75" customHeight="1" x14ac:dyDescent="0.25">
      <c r="B150" s="255"/>
      <c r="C150" s="256"/>
      <c r="D150" s="257"/>
      <c r="E150" s="57" t="s">
        <v>69</v>
      </c>
      <c r="F150" s="58"/>
      <c r="G150" s="40"/>
      <c r="H150" s="59">
        <v>61.202539010000002</v>
      </c>
      <c r="J150" s="22"/>
      <c r="M150" s="192"/>
    </row>
    <row r="151" spans="2:13" ht="12.75" customHeight="1" x14ac:dyDescent="0.25">
      <c r="B151" s="255"/>
      <c r="C151" s="256"/>
      <c r="D151" s="257"/>
      <c r="E151" s="57" t="s">
        <v>69</v>
      </c>
      <c r="F151" s="58"/>
      <c r="G151" s="40"/>
      <c r="H151" s="59">
        <v>64.503409290000008</v>
      </c>
      <c r="J151" s="22"/>
      <c r="M151" s="192"/>
    </row>
    <row r="152" spans="2:13" ht="12.75" customHeight="1" x14ac:dyDescent="0.25">
      <c r="B152" s="255"/>
      <c r="C152" s="256"/>
      <c r="D152" s="257"/>
      <c r="E152" s="57" t="s">
        <v>69</v>
      </c>
      <c r="F152" s="58"/>
      <c r="G152" s="40"/>
      <c r="H152" s="59">
        <v>59.484114150000003</v>
      </c>
      <c r="J152" s="22"/>
      <c r="M152" s="192"/>
    </row>
    <row r="153" spans="2:13" ht="12.75" customHeight="1" x14ac:dyDescent="0.25">
      <c r="B153" s="258"/>
      <c r="C153" s="259"/>
      <c r="D153" s="260"/>
      <c r="E153" s="57" t="s">
        <v>69</v>
      </c>
      <c r="F153" s="58"/>
      <c r="G153" s="40"/>
      <c r="H153" s="59">
        <v>64.503409290000008</v>
      </c>
      <c r="J153" s="22"/>
      <c r="M153" s="192"/>
    </row>
    <row r="154" spans="2:13" ht="12.75" customHeight="1" x14ac:dyDescent="0.25">
      <c r="B154" s="57"/>
      <c r="C154" s="57"/>
      <c r="D154" s="57"/>
      <c r="E154" s="139" t="s">
        <v>66</v>
      </c>
      <c r="F154" s="137"/>
      <c r="G154" s="138"/>
      <c r="H154" s="136">
        <f>AVERAGE(H24:H153)</f>
        <v>62.062568918615341</v>
      </c>
      <c r="J154" s="22"/>
      <c r="M154" s="193"/>
    </row>
    <row r="155" spans="2:13" x14ac:dyDescent="0.2">
      <c r="M155" s="143"/>
    </row>
    <row r="156" spans="2:13" ht="15.75" x14ac:dyDescent="0.25">
      <c r="B156" s="28" t="s">
        <v>65</v>
      </c>
      <c r="C156" s="29"/>
      <c r="D156" s="29"/>
      <c r="E156" s="29"/>
      <c r="F156" s="29"/>
      <c r="G156" s="30"/>
      <c r="H156" s="30"/>
      <c r="I156" s="30"/>
      <c r="J156" s="30"/>
      <c r="K156" s="29"/>
      <c r="M156" s="31"/>
    </row>
    <row r="158" spans="2:13" ht="25.5" x14ac:dyDescent="0.2">
      <c r="B158" s="221" t="s">
        <v>70</v>
      </c>
      <c r="C158" s="222"/>
      <c r="D158" s="223"/>
      <c r="E158" s="144" t="s">
        <v>71</v>
      </c>
      <c r="F158" s="180" t="s">
        <v>104</v>
      </c>
      <c r="G158" s="134" t="s">
        <v>72</v>
      </c>
      <c r="H158" s="156" t="s">
        <v>73</v>
      </c>
      <c r="M158" s="142" t="s">
        <v>4</v>
      </c>
    </row>
    <row r="159" spans="2:13" ht="67.5" customHeight="1" x14ac:dyDescent="0.25">
      <c r="B159" s="224" t="s">
        <v>82</v>
      </c>
      <c r="C159" s="225"/>
      <c r="D159" s="226"/>
      <c r="E159" s="145">
        <f>+H154</f>
        <v>62.062568918615341</v>
      </c>
      <c r="F159" s="148">
        <f>40/60</f>
        <v>0.66666666666666663</v>
      </c>
      <c r="G159" s="146">
        <v>2</v>
      </c>
      <c r="H159" s="147">
        <f>+E159*F159*G159</f>
        <v>82.750091891487116</v>
      </c>
      <c r="M159" s="191" t="s">
        <v>89</v>
      </c>
    </row>
    <row r="160" spans="2:13" x14ac:dyDescent="0.25">
      <c r="E160" s="24"/>
      <c r="F160" s="49"/>
      <c r="G160" s="49"/>
      <c r="H160" s="49"/>
      <c r="M160" s="192"/>
    </row>
    <row r="161" spans="2:13" x14ac:dyDescent="0.25">
      <c r="E161" s="230" t="s">
        <v>88</v>
      </c>
      <c r="F161" s="230"/>
      <c r="G161" s="230"/>
      <c r="H161" s="106">
        <f>+H159</f>
        <v>82.750091891487116</v>
      </c>
      <c r="M161" s="192"/>
    </row>
    <row r="162" spans="2:13" x14ac:dyDescent="0.25">
      <c r="E162" s="24"/>
      <c r="F162" s="49"/>
      <c r="G162" s="49"/>
      <c r="H162" s="49"/>
      <c r="M162" s="192"/>
    </row>
    <row r="163" spans="2:13" x14ac:dyDescent="0.25">
      <c r="E163" s="230" t="s">
        <v>38</v>
      </c>
      <c r="F163" s="230"/>
      <c r="G163" s="230"/>
      <c r="H163" s="107">
        <f>+$K$189-1</f>
        <v>1.2648945446885498</v>
      </c>
      <c r="M163" s="192"/>
    </row>
    <row r="164" spans="2:13" x14ac:dyDescent="0.25">
      <c r="E164" s="24"/>
      <c r="F164" s="49"/>
      <c r="G164" s="49"/>
      <c r="H164" s="49"/>
      <c r="M164" s="192"/>
    </row>
    <row r="165" spans="2:13" x14ac:dyDescent="0.25">
      <c r="E165" s="230" t="s">
        <v>87</v>
      </c>
      <c r="F165" s="230"/>
      <c r="G165" s="230"/>
      <c r="H165" s="106">
        <f>+H161+(H163*H161)</f>
        <v>187.42023169750536</v>
      </c>
      <c r="I165" s="135"/>
      <c r="M165" s="193"/>
    </row>
    <row r="167" spans="2:13" ht="15.75" x14ac:dyDescent="0.25">
      <c r="B167" s="28" t="s">
        <v>63</v>
      </c>
      <c r="C167" s="29"/>
      <c r="D167" s="29"/>
      <c r="E167" s="29"/>
      <c r="F167" s="29"/>
      <c r="G167" s="30"/>
      <c r="H167" s="30"/>
      <c r="I167" s="30"/>
      <c r="J167" s="30"/>
      <c r="K167" s="29"/>
      <c r="M167" s="31"/>
    </row>
    <row r="169" spans="2:13" x14ac:dyDescent="0.25">
      <c r="B169" s="215" t="s">
        <v>3</v>
      </c>
      <c r="C169" s="216"/>
      <c r="D169" s="216"/>
      <c r="E169" s="216"/>
      <c r="F169" s="217"/>
      <c r="G169" s="32" t="s">
        <v>13</v>
      </c>
      <c r="H169" s="33" t="s">
        <v>14</v>
      </c>
      <c r="I169" s="33" t="s">
        <v>15</v>
      </c>
      <c r="J169" s="33" t="s">
        <v>16</v>
      </c>
      <c r="K169" s="94" t="s">
        <v>17</v>
      </c>
      <c r="M169" s="36" t="s">
        <v>4</v>
      </c>
    </row>
    <row r="170" spans="2:13" ht="78" customHeight="1" x14ac:dyDescent="0.25">
      <c r="B170" s="218" t="s">
        <v>67</v>
      </c>
      <c r="C170" s="219"/>
      <c r="D170" s="219"/>
      <c r="E170" s="219"/>
      <c r="F170" s="220"/>
      <c r="G170" s="151">
        <v>0</v>
      </c>
      <c r="H170" s="151">
        <v>0</v>
      </c>
      <c r="I170" s="151">
        <v>0</v>
      </c>
      <c r="J170" s="151">
        <v>0</v>
      </c>
      <c r="K170" s="152">
        <v>0</v>
      </c>
      <c r="M170" s="197" t="s">
        <v>90</v>
      </c>
    </row>
    <row r="171" spans="2:13" x14ac:dyDescent="0.2">
      <c r="G171" s="153">
        <f>SUM(G170:G170)</f>
        <v>0</v>
      </c>
      <c r="H171" s="154">
        <f>SUM(H170:H170)</f>
        <v>0</v>
      </c>
      <c r="I171" s="155">
        <f>SUM(I170:I170)</f>
        <v>0</v>
      </c>
      <c r="J171" s="154">
        <f>SUM(J170:J170)</f>
        <v>0</v>
      </c>
      <c r="K171" s="154">
        <f>SUM(K170:K170)</f>
        <v>0</v>
      </c>
      <c r="M171" s="199"/>
    </row>
    <row r="173" spans="2:13" ht="15.75" x14ac:dyDescent="0.25">
      <c r="B173" s="28" t="s">
        <v>74</v>
      </c>
      <c r="C173" s="29"/>
      <c r="D173" s="29"/>
      <c r="E173" s="29"/>
      <c r="F173" s="29"/>
      <c r="G173" s="30"/>
      <c r="H173" s="30"/>
      <c r="I173" s="30"/>
      <c r="J173" s="30"/>
      <c r="K173" s="29"/>
      <c r="M173" s="31"/>
    </row>
    <row r="174" spans="2:13" x14ac:dyDescent="0.25">
      <c r="E174" s="47"/>
    </row>
    <row r="175" spans="2:13" x14ac:dyDescent="0.25">
      <c r="B175" s="100"/>
      <c r="C175" s="101"/>
      <c r="D175" s="101"/>
      <c r="E175" s="101"/>
      <c r="F175" s="102"/>
      <c r="G175" s="33" t="s">
        <v>13</v>
      </c>
      <c r="H175" s="33" t="s">
        <v>14</v>
      </c>
      <c r="I175" s="33" t="s">
        <v>15</v>
      </c>
      <c r="J175" s="33" t="s">
        <v>16</v>
      </c>
      <c r="K175" s="33" t="s">
        <v>17</v>
      </c>
      <c r="M175" s="36" t="s">
        <v>4</v>
      </c>
    </row>
    <row r="176" spans="2:13" x14ac:dyDescent="0.25">
      <c r="H176" s="49"/>
      <c r="I176" s="49"/>
      <c r="J176" s="49"/>
      <c r="M176" s="191" t="s">
        <v>77</v>
      </c>
    </row>
    <row r="177" spans="2:13" x14ac:dyDescent="0.25">
      <c r="B177" s="22" t="s">
        <v>67</v>
      </c>
      <c r="E177" s="22" t="s">
        <v>75</v>
      </c>
      <c r="G177" s="50">
        <f>+$H$161*G196</f>
        <v>88.47851438203358</v>
      </c>
      <c r="H177" s="50">
        <f t="shared" ref="H177:K177" si="0">+$H$161*H196</f>
        <v>92.338807181581785</v>
      </c>
      <c r="I177" s="50">
        <f t="shared" si="0"/>
        <v>95.465186753569611</v>
      </c>
      <c r="J177" s="50">
        <f t="shared" si="0"/>
        <v>98.828249431823707</v>
      </c>
      <c r="K177" s="50">
        <f t="shared" si="0"/>
        <v>102.23153349177505</v>
      </c>
      <c r="M177" s="192"/>
    </row>
    <row r="178" spans="2:13" x14ac:dyDescent="0.25">
      <c r="B178" s="22" t="s">
        <v>67</v>
      </c>
      <c r="E178" s="22" t="s">
        <v>76</v>
      </c>
      <c r="G178" s="50">
        <f>+$H$165*G196</f>
        <v>200.39450454601524</v>
      </c>
      <c r="H178" s="50">
        <f t="shared" ref="H178:K178" si="1">+$H$165*H196</f>
        <v>209.13766064861247</v>
      </c>
      <c r="I178" s="50">
        <f t="shared" si="1"/>
        <v>216.21858068583342</v>
      </c>
      <c r="J178" s="50">
        <f t="shared" si="1"/>
        <v>223.83556299925678</v>
      </c>
      <c r="K178" s="50">
        <f t="shared" si="1"/>
        <v>231.5436425006661</v>
      </c>
      <c r="M178" s="192"/>
    </row>
    <row r="179" spans="2:13" x14ac:dyDescent="0.25">
      <c r="G179" s="50"/>
      <c r="H179" s="50"/>
      <c r="I179" s="50"/>
      <c r="J179" s="50"/>
      <c r="K179" s="50"/>
      <c r="M179" s="192"/>
    </row>
    <row r="180" spans="2:13" x14ac:dyDescent="0.25">
      <c r="B180" s="103" t="s">
        <v>49</v>
      </c>
      <c r="C180" s="103"/>
      <c r="D180" s="103"/>
      <c r="E180" s="103"/>
      <c r="F180" s="103"/>
      <c r="G180" s="104"/>
      <c r="H180" s="104">
        <f>(H177-G177)/G177</f>
        <v>4.3629719898778889E-2</v>
      </c>
      <c r="I180" s="104">
        <f>(I177-H177)/H177</f>
        <v>3.3857699351041916E-2</v>
      </c>
      <c r="J180" s="104">
        <f>(J177-I177)/I177</f>
        <v>3.522815795600321E-2</v>
      </c>
      <c r="K180" s="104">
        <f>(K177-J177)/J177</f>
        <v>3.4436348711196073E-2</v>
      </c>
      <c r="M180" s="193"/>
    </row>
    <row r="181" spans="2:13" x14ac:dyDescent="0.25">
      <c r="E181" s="47"/>
      <c r="H181" s="49"/>
      <c r="I181" s="49"/>
      <c r="J181" s="49"/>
    </row>
    <row r="182" spans="2:13" ht="15.75" x14ac:dyDescent="0.25">
      <c r="B182" s="28" t="s">
        <v>37</v>
      </c>
      <c r="C182" s="29"/>
      <c r="D182" s="29"/>
      <c r="E182" s="29"/>
      <c r="F182" s="29"/>
      <c r="G182" s="30"/>
      <c r="H182" s="30"/>
      <c r="I182" s="30"/>
      <c r="J182" s="30"/>
      <c r="K182" s="29"/>
      <c r="M182" s="31"/>
    </row>
    <row r="184" spans="2:13" x14ac:dyDescent="0.25">
      <c r="B184" s="200" t="s">
        <v>18</v>
      </c>
      <c r="C184" s="201"/>
      <c r="D184" s="201"/>
      <c r="E184" s="202"/>
      <c r="F184" s="99" t="s">
        <v>12</v>
      </c>
      <c r="G184" s="99" t="s">
        <v>13</v>
      </c>
      <c r="H184" s="99" t="s">
        <v>14</v>
      </c>
      <c r="I184" s="99" t="s">
        <v>15</v>
      </c>
      <c r="J184" s="99" t="s">
        <v>16</v>
      </c>
      <c r="K184" s="46" t="s">
        <v>17</v>
      </c>
      <c r="M184" s="36" t="s">
        <v>4</v>
      </c>
    </row>
    <row r="185" spans="2:13" ht="12.75" customHeight="1" x14ac:dyDescent="0.25">
      <c r="B185" s="203" t="s">
        <v>84</v>
      </c>
      <c r="C185" s="204"/>
      <c r="D185" s="204"/>
      <c r="E185" s="205"/>
      <c r="F185" s="39"/>
      <c r="G185" s="48">
        <v>18449161.14072692</v>
      </c>
      <c r="H185" s="48">
        <v>19652616.51053571</v>
      </c>
      <c r="I185" s="48">
        <v>20750302.453561164</v>
      </c>
      <c r="J185" s="48">
        <v>21950966.582370307</v>
      </c>
      <c r="K185" s="39">
        <v>23217206.584968176</v>
      </c>
      <c r="M185" s="191" t="s">
        <v>83</v>
      </c>
    </row>
    <row r="186" spans="2:13" x14ac:dyDescent="0.25">
      <c r="B186" s="206" t="s">
        <v>85</v>
      </c>
      <c r="C186" s="207"/>
      <c r="D186" s="207"/>
      <c r="E186" s="208"/>
      <c r="F186" s="39"/>
      <c r="G186" s="48">
        <v>40098372.700329572</v>
      </c>
      <c r="H186" s="48">
        <v>44414981.708611391</v>
      </c>
      <c r="I186" s="48">
        <v>47124811.758132517</v>
      </c>
      <c r="J186" s="48">
        <v>50429626.415997855</v>
      </c>
      <c r="K186" s="39">
        <v>53924251.70079805</v>
      </c>
      <c r="M186" s="192"/>
    </row>
    <row r="187" spans="2:13" x14ac:dyDescent="0.25">
      <c r="B187" s="209" t="s">
        <v>18</v>
      </c>
      <c r="C187" s="210"/>
      <c r="D187" s="210"/>
      <c r="E187" s="211"/>
      <c r="F187" s="60"/>
      <c r="G187" s="60">
        <f t="shared" ref="G187:K187" si="2">+G186/G185</f>
        <v>2.1734523534412387</v>
      </c>
      <c r="H187" s="60">
        <f t="shared" si="2"/>
        <v>2.2600034801880273</v>
      </c>
      <c r="I187" s="60">
        <f t="shared" si="2"/>
        <v>2.2710421625707418</v>
      </c>
      <c r="J187" s="60">
        <f t="shared" si="2"/>
        <v>2.2973761190315822</v>
      </c>
      <c r="K187" s="141">
        <f t="shared" si="2"/>
        <v>2.3225986082111594</v>
      </c>
      <c r="M187" s="192"/>
    </row>
    <row r="188" spans="2:13" x14ac:dyDescent="0.25">
      <c r="F188" s="24"/>
      <c r="K188" s="24"/>
      <c r="M188" s="192"/>
    </row>
    <row r="189" spans="2:13" x14ac:dyDescent="0.25">
      <c r="F189" s="188" t="s">
        <v>19</v>
      </c>
      <c r="G189" s="189"/>
      <c r="H189" s="189"/>
      <c r="I189" s="189"/>
      <c r="J189" s="190"/>
      <c r="K189" s="140">
        <f>AVERAGE(G187:K187)</f>
        <v>2.2648945446885498</v>
      </c>
      <c r="M189" s="193"/>
    </row>
    <row r="190" spans="2:13" x14ac:dyDescent="0.25">
      <c r="G190" s="22"/>
      <c r="H190" s="22"/>
      <c r="I190" s="22"/>
      <c r="J190" s="22"/>
      <c r="K190" s="149"/>
    </row>
    <row r="191" spans="2:13" ht="15.75" x14ac:dyDescent="0.25">
      <c r="B191" s="28" t="s">
        <v>106</v>
      </c>
      <c r="C191" s="29"/>
      <c r="D191" s="29"/>
      <c r="E191" s="29"/>
      <c r="F191" s="29"/>
      <c r="G191" s="30"/>
      <c r="H191" s="30"/>
      <c r="I191" s="30"/>
      <c r="J191" s="30"/>
      <c r="K191" s="29"/>
      <c r="M191" s="31"/>
    </row>
    <row r="193" spans="2:13" x14ac:dyDescent="0.2">
      <c r="B193" s="212" t="s">
        <v>107</v>
      </c>
      <c r="C193" s="213"/>
      <c r="D193" s="213"/>
      <c r="E193" s="214"/>
      <c r="F193" s="99" t="s">
        <v>12</v>
      </c>
      <c r="G193" s="99" t="s">
        <v>13</v>
      </c>
      <c r="H193" s="99" t="s">
        <v>14</v>
      </c>
      <c r="I193" s="99" t="s">
        <v>15</v>
      </c>
      <c r="J193" s="99" t="s">
        <v>16</v>
      </c>
      <c r="K193" s="46" t="s">
        <v>17</v>
      </c>
      <c r="M193" s="142" t="s">
        <v>4</v>
      </c>
    </row>
    <row r="194" spans="2:13" ht="12.75" customHeight="1" x14ac:dyDescent="0.2">
      <c r="B194" s="194" t="s">
        <v>86</v>
      </c>
      <c r="C194" s="195"/>
      <c r="D194" s="195"/>
      <c r="E194" s="196"/>
      <c r="F194" s="20"/>
      <c r="G194" s="20">
        <v>17254695.000010207</v>
      </c>
      <c r="H194" s="20">
        <v>17611834.848126188</v>
      </c>
      <c r="I194" s="20">
        <v>17986550.838063825</v>
      </c>
      <c r="J194" s="20">
        <v>18379810.552560411</v>
      </c>
      <c r="K194" s="150">
        <v>18792890.146016706</v>
      </c>
      <c r="M194" s="197" t="s">
        <v>105</v>
      </c>
    </row>
    <row r="195" spans="2:13" x14ac:dyDescent="0.2">
      <c r="B195" s="182" t="s">
        <v>108</v>
      </c>
      <c r="C195" s="183"/>
      <c r="D195" s="183"/>
      <c r="E195" s="184"/>
      <c r="F195" s="20"/>
      <c r="G195" s="20">
        <v>18449161.14072692</v>
      </c>
      <c r="H195" s="20">
        <v>19652616.51053571</v>
      </c>
      <c r="I195" s="20">
        <v>20750302.453561164</v>
      </c>
      <c r="J195" s="20">
        <v>21950966.582370307</v>
      </c>
      <c r="K195" s="150">
        <v>23217206.584968176</v>
      </c>
      <c r="M195" s="198"/>
    </row>
    <row r="196" spans="2:13" x14ac:dyDescent="0.2">
      <c r="B196" s="185" t="s">
        <v>109</v>
      </c>
      <c r="C196" s="186"/>
      <c r="D196" s="186"/>
      <c r="E196" s="187"/>
      <c r="F196" s="60"/>
      <c r="G196" s="60">
        <f t="shared" ref="G196:K196" si="3">+G195/G194</f>
        <v>1.0692255725595849</v>
      </c>
      <c r="H196" s="60">
        <f t="shared" si="3"/>
        <v>1.1158755847989712</v>
      </c>
      <c r="I196" s="60">
        <f t="shared" si="3"/>
        <v>1.1536565648622628</v>
      </c>
      <c r="J196" s="60">
        <f t="shared" si="3"/>
        <v>1.1942977605562106</v>
      </c>
      <c r="K196" s="141">
        <f t="shared" si="3"/>
        <v>1.2354250147037249</v>
      </c>
      <c r="M196" s="198"/>
    </row>
    <row r="197" spans="2:13" x14ac:dyDescent="0.25">
      <c r="F197" s="24"/>
      <c r="K197" s="24"/>
      <c r="M197" s="198"/>
    </row>
    <row r="198" spans="2:13" x14ac:dyDescent="0.25">
      <c r="F198" s="188" t="s">
        <v>20</v>
      </c>
      <c r="G198" s="189"/>
      <c r="H198" s="189"/>
      <c r="I198" s="189"/>
      <c r="J198" s="190"/>
      <c r="K198" s="140">
        <f>AVERAGE(G196:K196)</f>
        <v>1.1536960994961507</v>
      </c>
      <c r="M198" s="199"/>
    </row>
    <row r="199" spans="2:13" x14ac:dyDescent="0.25">
      <c r="K199" s="105"/>
      <c r="M199" s="181"/>
    </row>
    <row r="200" spans="2:13" x14ac:dyDescent="0.25">
      <c r="M200" s="62"/>
    </row>
    <row r="201" spans="2:13" x14ac:dyDescent="0.25">
      <c r="M201" s="63"/>
    </row>
    <row r="202" spans="2:13" x14ac:dyDescent="0.25">
      <c r="M202" s="63"/>
    </row>
    <row r="203" spans="2:13" x14ac:dyDescent="0.25">
      <c r="M203" s="63"/>
    </row>
  </sheetData>
  <mergeCells count="31">
    <mergeCell ref="M170:M171"/>
    <mergeCell ref="M176:M180"/>
    <mergeCell ref="B170:F170"/>
    <mergeCell ref="E163:G163"/>
    <mergeCell ref="E165:G165"/>
    <mergeCell ref="M24:M154"/>
    <mergeCell ref="B8:F8"/>
    <mergeCell ref="B9:F9"/>
    <mergeCell ref="B169:F169"/>
    <mergeCell ref="B158:D158"/>
    <mergeCell ref="B159:D159"/>
    <mergeCell ref="G9:K9"/>
    <mergeCell ref="G14:K14"/>
    <mergeCell ref="B18:F18"/>
    <mergeCell ref="B19:F19"/>
    <mergeCell ref="E161:G161"/>
    <mergeCell ref="C13:F13"/>
    <mergeCell ref="C14:F14"/>
    <mergeCell ref="M159:M165"/>
    <mergeCell ref="B184:E184"/>
    <mergeCell ref="B185:E185"/>
    <mergeCell ref="B186:E186"/>
    <mergeCell ref="B187:E187"/>
    <mergeCell ref="B193:E193"/>
    <mergeCell ref="B195:E195"/>
    <mergeCell ref="B196:E196"/>
    <mergeCell ref="F189:J189"/>
    <mergeCell ref="F198:J198"/>
    <mergeCell ref="M185:M189"/>
    <mergeCell ref="B194:E194"/>
    <mergeCell ref="M194:M198"/>
  </mergeCells>
  <pageMargins left="0.39370078740157483" right="0.39370078740157483" top="0.39370078740157483" bottom="0.39370078740157483" header="0.19685039370078741" footer="0.19685039370078741"/>
  <pageSetup paperSize="9" scale="48" fitToHeight="0" orientation="portrait" r:id="rId1"/>
  <headerFooter>
    <oddFooter>&amp;C&amp;F&amp;R&amp;A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zeroHeight="1" x14ac:dyDescent="0.25"/>
  <cols>
    <col min="1" max="1" width="2.42578125" customWidth="1"/>
    <col min="2" max="5" width="9.140625" customWidth="1"/>
    <col min="6" max="16384" width="9.140625" hidden="1"/>
  </cols>
  <sheetData>
    <row r="1" spans="2:2" x14ac:dyDescent="0.25"/>
    <row r="2" spans="2:2" x14ac:dyDescent="0.25">
      <c r="B2" s="1" t="s">
        <v>36</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38"/>
  <sheetViews>
    <sheetView showGridLines="0" tabSelected="1" zoomScaleNormal="100" workbookViewId="0"/>
  </sheetViews>
  <sheetFormatPr defaultColWidth="9.140625" defaultRowHeight="15" x14ac:dyDescent="0.25"/>
  <cols>
    <col min="1" max="1" width="2.42578125" customWidth="1"/>
    <col min="2" max="2" width="42.85546875" customWidth="1"/>
    <col min="3" max="8" width="14.28515625" customWidth="1"/>
    <col min="9" max="9" width="3" style="2" customWidth="1"/>
  </cols>
  <sheetData>
    <row r="2" spans="2:8" ht="21" x14ac:dyDescent="0.35">
      <c r="B2" s="88" t="s">
        <v>40</v>
      </c>
      <c r="C2" s="89"/>
      <c r="D2" s="89"/>
      <c r="E2" s="89"/>
      <c r="F2" s="89"/>
      <c r="G2" s="89"/>
      <c r="H2" s="89"/>
    </row>
    <row r="3" spans="2:8" x14ac:dyDescent="0.25">
      <c r="B3" s="11" t="s">
        <v>0</v>
      </c>
      <c r="C3" s="127" t="s">
        <v>67</v>
      </c>
      <c r="D3" s="128"/>
      <c r="E3" s="128"/>
      <c r="F3" s="128"/>
      <c r="G3" s="128"/>
      <c r="H3" s="128"/>
    </row>
    <row r="4" spans="2:8" x14ac:dyDescent="0.25">
      <c r="B4" s="11" t="s">
        <v>95</v>
      </c>
      <c r="C4" s="129" t="s">
        <v>96</v>
      </c>
      <c r="D4" s="128"/>
      <c r="E4" s="128"/>
      <c r="F4" s="128"/>
      <c r="G4" s="128"/>
      <c r="H4" s="128"/>
    </row>
    <row r="5" spans="2:8" x14ac:dyDescent="0.25">
      <c r="B5" s="119" t="s">
        <v>59</v>
      </c>
      <c r="C5" s="129" t="s">
        <v>97</v>
      </c>
      <c r="D5" s="128"/>
      <c r="E5" s="128"/>
      <c r="F5" s="128"/>
      <c r="G5" s="128"/>
      <c r="H5" s="128"/>
    </row>
    <row r="6" spans="2:8" x14ac:dyDescent="0.25">
      <c r="B6" s="90" t="s">
        <v>60</v>
      </c>
      <c r="C6" s="235" t="s">
        <v>98</v>
      </c>
      <c r="D6" s="235"/>
      <c r="E6" s="235"/>
      <c r="F6" s="235"/>
      <c r="G6" s="235"/>
      <c r="H6" s="235"/>
    </row>
    <row r="7" spans="2:8" x14ac:dyDescent="0.25">
      <c r="B7" s="90"/>
      <c r="C7" s="118"/>
      <c r="D7" s="120" t="s">
        <v>13</v>
      </c>
      <c r="E7" s="120" t="s">
        <v>14</v>
      </c>
      <c r="F7" s="120" t="s">
        <v>15</v>
      </c>
      <c r="G7" s="120" t="s">
        <v>16</v>
      </c>
      <c r="H7" s="120" t="s">
        <v>17</v>
      </c>
    </row>
    <row r="8" spans="2:8" x14ac:dyDescent="0.25">
      <c r="B8" s="90"/>
      <c r="C8" s="125"/>
      <c r="D8" s="121">
        <f>+'Input Sheet'!G178</f>
        <v>200.39450454601524</v>
      </c>
      <c r="E8" s="121">
        <f>+'Input Sheet'!H178</f>
        <v>209.13766064861247</v>
      </c>
      <c r="F8" s="121">
        <f>+'Input Sheet'!I178</f>
        <v>216.21858068583342</v>
      </c>
      <c r="G8" s="121">
        <f>+'Input Sheet'!J178</f>
        <v>223.83556299925678</v>
      </c>
      <c r="H8" s="121">
        <f>+'Input Sheet'!K178</f>
        <v>231.5436425006661</v>
      </c>
    </row>
    <row r="10" spans="2:8" x14ac:dyDescent="0.25">
      <c r="B10" s="86" t="s">
        <v>44</v>
      </c>
      <c r="C10" s="83"/>
      <c r="D10" s="83"/>
      <c r="E10" s="83"/>
      <c r="F10" s="83"/>
      <c r="G10" s="83"/>
      <c r="H10" s="83"/>
    </row>
    <row r="11" spans="2:8" x14ac:dyDescent="0.25">
      <c r="B11" s="236" t="s">
        <v>92</v>
      </c>
      <c r="C11" s="236"/>
      <c r="D11" s="236"/>
      <c r="E11" s="236"/>
      <c r="F11" s="236"/>
      <c r="G11" s="236"/>
      <c r="H11" s="236"/>
    </row>
    <row r="13" spans="2:8" x14ac:dyDescent="0.25">
      <c r="B13" s="86" t="s">
        <v>64</v>
      </c>
      <c r="C13" s="83"/>
      <c r="D13" s="83"/>
      <c r="E13" s="83"/>
      <c r="F13" s="83"/>
      <c r="G13" s="83"/>
      <c r="H13" s="83"/>
    </row>
    <row r="14" spans="2:8" ht="15" customHeight="1" x14ac:dyDescent="0.25">
      <c r="B14" s="236" t="s">
        <v>51</v>
      </c>
      <c r="C14" s="236"/>
      <c r="D14" s="236"/>
      <c r="E14" s="236"/>
      <c r="F14" s="236"/>
      <c r="G14" s="236"/>
      <c r="H14" s="236"/>
    </row>
    <row r="15" spans="2:8" ht="47.25" customHeight="1" x14ac:dyDescent="0.25">
      <c r="B15" s="237" t="s">
        <v>52</v>
      </c>
      <c r="C15" s="237"/>
      <c r="D15" s="237"/>
      <c r="E15" s="237"/>
      <c r="F15" s="237"/>
      <c r="G15" s="237"/>
      <c r="H15" s="237"/>
    </row>
    <row r="16" spans="2:8" ht="61.5" customHeight="1" x14ac:dyDescent="0.25">
      <c r="B16" s="237" t="s">
        <v>99</v>
      </c>
      <c r="C16" s="237"/>
      <c r="D16" s="237"/>
      <c r="E16" s="237"/>
      <c r="F16" s="237"/>
      <c r="G16" s="237"/>
      <c r="H16" s="237"/>
    </row>
    <row r="17" spans="2:8" ht="47.25" customHeight="1" x14ac:dyDescent="0.25">
      <c r="B17" s="237" t="s">
        <v>100</v>
      </c>
      <c r="C17" s="237"/>
      <c r="D17" s="237"/>
      <c r="E17" s="237"/>
      <c r="F17" s="237"/>
      <c r="G17" s="237"/>
      <c r="H17" s="237"/>
    </row>
    <row r="19" spans="2:8" x14ac:dyDescent="0.25">
      <c r="B19" s="86" t="s">
        <v>53</v>
      </c>
      <c r="C19" s="83"/>
      <c r="D19" s="83"/>
      <c r="E19" s="83"/>
      <c r="F19" s="83"/>
      <c r="G19" s="83"/>
      <c r="H19" s="83"/>
    </row>
    <row r="20" spans="2:8" ht="47.25" customHeight="1" x14ac:dyDescent="0.25">
      <c r="B20" s="236" t="s">
        <v>101</v>
      </c>
      <c r="C20" s="236"/>
      <c r="D20" s="236"/>
      <c r="E20" s="236"/>
      <c r="F20" s="236"/>
      <c r="G20" s="236"/>
      <c r="H20" s="236"/>
    </row>
    <row r="22" spans="2:8" x14ac:dyDescent="0.25">
      <c r="B22" s="86" t="s">
        <v>55</v>
      </c>
      <c r="C22" s="83"/>
      <c r="D22" s="83"/>
      <c r="E22" s="83"/>
      <c r="F22" s="83"/>
      <c r="G22" s="83"/>
      <c r="H22" s="83"/>
    </row>
    <row r="23" spans="2:8" ht="48" customHeight="1" x14ac:dyDescent="0.25">
      <c r="B23" s="236" t="s">
        <v>102</v>
      </c>
      <c r="C23" s="236"/>
      <c r="D23" s="236"/>
      <c r="E23" s="236"/>
      <c r="F23" s="236"/>
      <c r="G23" s="236"/>
      <c r="H23" s="236"/>
    </row>
    <row r="25" spans="2:8" x14ac:dyDescent="0.25">
      <c r="B25" s="12" t="s">
        <v>56</v>
      </c>
      <c r="C25" s="13" t="s">
        <v>13</v>
      </c>
      <c r="D25" s="13" t="s">
        <v>14</v>
      </c>
      <c r="E25" s="13" t="s">
        <v>15</v>
      </c>
      <c r="F25" s="13" t="s">
        <v>16</v>
      </c>
      <c r="G25" s="13" t="s">
        <v>17</v>
      </c>
      <c r="H25" s="116" t="s">
        <v>1</v>
      </c>
    </row>
    <row r="26" spans="2:8" x14ac:dyDescent="0.25">
      <c r="B26" s="15" t="s">
        <v>54</v>
      </c>
      <c r="C26" s="9">
        <f>'Fee Breakdown'!V11</f>
        <v>0</v>
      </c>
      <c r="D26" s="9">
        <f>'Fee Breakdown'!W11</f>
        <v>0</v>
      </c>
      <c r="E26" s="9">
        <f>'Fee Breakdown'!X11</f>
        <v>0</v>
      </c>
      <c r="F26" s="9">
        <f>'Fee Breakdown'!Y11</f>
        <v>0</v>
      </c>
      <c r="G26" s="9">
        <f>'Fee Breakdown'!Z11</f>
        <v>0</v>
      </c>
      <c r="H26" s="16">
        <f>SUM(C26:G26)</f>
        <v>0</v>
      </c>
    </row>
    <row r="27" spans="2:8" x14ac:dyDescent="0.25">
      <c r="B27" s="15"/>
      <c r="C27" s="9"/>
      <c r="D27" s="9"/>
      <c r="E27" s="9"/>
      <c r="F27" s="9"/>
      <c r="G27" s="9"/>
      <c r="H27" s="16"/>
    </row>
    <row r="28" spans="2:8" x14ac:dyDescent="0.25">
      <c r="B28" s="15" t="s">
        <v>21</v>
      </c>
      <c r="C28" s="9">
        <f>'Fee Breakdown'!J19</f>
        <v>0</v>
      </c>
      <c r="D28" s="9">
        <f>'Fee Breakdown'!K19</f>
        <v>0</v>
      </c>
      <c r="E28" s="9">
        <f>'Fee Breakdown'!L19</f>
        <v>0</v>
      </c>
      <c r="F28" s="9">
        <f>'Fee Breakdown'!M19</f>
        <v>0</v>
      </c>
      <c r="G28" s="9">
        <f>'Fee Breakdown'!N19</f>
        <v>0</v>
      </c>
      <c r="H28" s="16">
        <f>SUM(C28:G28)</f>
        <v>0</v>
      </c>
    </row>
    <row r="29" spans="2:8" x14ac:dyDescent="0.25">
      <c r="B29" s="15" t="s">
        <v>23</v>
      </c>
      <c r="C29" s="9">
        <f>'Fee Breakdown'!P19</f>
        <v>0</v>
      </c>
      <c r="D29" s="9">
        <f>'Fee Breakdown'!Q19</f>
        <v>0</v>
      </c>
      <c r="E29" s="9">
        <f>'Fee Breakdown'!R19</f>
        <v>0</v>
      </c>
      <c r="F29" s="9">
        <f>'Fee Breakdown'!S19</f>
        <v>0</v>
      </c>
      <c r="G29" s="9">
        <f>'Fee Breakdown'!T19</f>
        <v>0</v>
      </c>
      <c r="H29" s="16">
        <f>SUM(C29:G29)</f>
        <v>0</v>
      </c>
    </row>
    <row r="30" spans="2:8" ht="15.75" thickBot="1" x14ac:dyDescent="0.3">
      <c r="B30" s="84" t="s">
        <v>48</v>
      </c>
      <c r="C30" s="85">
        <f>SUM(C28:C29)</f>
        <v>0</v>
      </c>
      <c r="D30" s="85">
        <f t="shared" ref="D30:H30" si="0">SUM(D28:D29)</f>
        <v>0</v>
      </c>
      <c r="E30" s="85">
        <f t="shared" si="0"/>
        <v>0</v>
      </c>
      <c r="F30" s="85">
        <f t="shared" si="0"/>
        <v>0</v>
      </c>
      <c r="G30" s="85">
        <f t="shared" si="0"/>
        <v>0</v>
      </c>
      <c r="H30" s="85">
        <f t="shared" si="0"/>
        <v>0</v>
      </c>
    </row>
    <row r="31" spans="2:8" x14ac:dyDescent="0.25">
      <c r="B31" s="15"/>
      <c r="C31" s="9"/>
      <c r="D31" s="9"/>
      <c r="E31" s="9"/>
      <c r="F31" s="9"/>
      <c r="G31" s="9"/>
      <c r="H31" s="16"/>
    </row>
    <row r="32" spans="2:8" x14ac:dyDescent="0.25">
      <c r="B32" t="s">
        <v>3</v>
      </c>
      <c r="C32" s="114">
        <f>'Fee Breakdown'!D19</f>
        <v>0</v>
      </c>
      <c r="D32" s="114">
        <f>'Fee Breakdown'!E19</f>
        <v>0</v>
      </c>
      <c r="E32" s="114">
        <f>'Fee Breakdown'!F19</f>
        <v>0</v>
      </c>
      <c r="F32" s="114">
        <f>'Fee Breakdown'!G19</f>
        <v>0</v>
      </c>
      <c r="G32" s="114">
        <f>'Fee Breakdown'!H19</f>
        <v>0</v>
      </c>
      <c r="H32" s="115">
        <f>SUM(C32:G32)</f>
        <v>0</v>
      </c>
    </row>
    <row r="33" spans="2:8" x14ac:dyDescent="0.25">
      <c r="C33" s="3"/>
      <c r="D33" s="4"/>
      <c r="E33" s="3"/>
      <c r="F33" s="3"/>
      <c r="G33" s="3"/>
    </row>
    <row r="34" spans="2:8" x14ac:dyDescent="0.25">
      <c r="B34" s="86" t="s">
        <v>45</v>
      </c>
      <c r="C34" s="83"/>
      <c r="D34" s="83"/>
      <c r="E34" s="83"/>
      <c r="F34" s="83"/>
      <c r="G34" s="83"/>
      <c r="H34" s="83"/>
    </row>
    <row r="35" spans="2:8" ht="60" customHeight="1" x14ac:dyDescent="0.25">
      <c r="B35" s="236" t="s">
        <v>103</v>
      </c>
      <c r="C35" s="236"/>
      <c r="D35" s="236"/>
      <c r="E35" s="236"/>
      <c r="F35" s="236"/>
      <c r="G35" s="236"/>
      <c r="H35" s="236"/>
    </row>
    <row r="37" spans="2:8" x14ac:dyDescent="0.25">
      <c r="B37" s="12" t="s">
        <v>56</v>
      </c>
      <c r="C37" s="13" t="s">
        <v>13</v>
      </c>
      <c r="D37" s="13" t="s">
        <v>14</v>
      </c>
      <c r="E37" s="13" t="s">
        <v>15</v>
      </c>
      <c r="F37" s="13" t="s">
        <v>16</v>
      </c>
      <c r="G37" s="13" t="s">
        <v>17</v>
      </c>
      <c r="H37" s="116" t="s">
        <v>47</v>
      </c>
    </row>
    <row r="38" spans="2:8" x14ac:dyDescent="0.25">
      <c r="B38" t="s">
        <v>46</v>
      </c>
      <c r="C38" s="8">
        <f>+'Input Sheet'!G187</f>
        <v>2.1734523534412387</v>
      </c>
      <c r="D38" s="8">
        <f>+'Input Sheet'!H187</f>
        <v>2.2600034801880273</v>
      </c>
      <c r="E38" s="8">
        <f>+'Input Sheet'!I187</f>
        <v>2.2710421625707418</v>
      </c>
      <c r="F38" s="8">
        <f>+'Input Sheet'!J187</f>
        <v>2.2973761190315822</v>
      </c>
      <c r="G38" s="8">
        <f>+'Input Sheet'!K187</f>
        <v>2.3225986082111594</v>
      </c>
      <c r="H38" s="82">
        <f>AVERAGE(C38:G38)</f>
        <v>2.2648945446885498</v>
      </c>
    </row>
  </sheetData>
  <mergeCells count="9">
    <mergeCell ref="C6:H6"/>
    <mergeCell ref="B35:H35"/>
    <mergeCell ref="B14:H14"/>
    <mergeCell ref="B11:H11"/>
    <mergeCell ref="B15:H15"/>
    <mergeCell ref="B16:H16"/>
    <mergeCell ref="B20:H20"/>
    <mergeCell ref="B17:H17"/>
    <mergeCell ref="B23:H23"/>
  </mergeCells>
  <pageMargins left="0.39370078740157483" right="0.39370078740157483" top="0.39370078740157483" bottom="0.39370078740157483" header="0.19685039370078741" footer="0.19685039370078741"/>
  <pageSetup paperSize="9" scale="71" orientation="portrait" r:id="rId1"/>
  <headerFooter>
    <oddFooter>&amp;C&amp;F&amp;R&amp;A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13"/>
  <sheetViews>
    <sheetView showGridLines="0" zoomScaleNormal="100" workbookViewId="0"/>
  </sheetViews>
  <sheetFormatPr defaultColWidth="9.140625" defaultRowHeight="15" x14ac:dyDescent="0.25"/>
  <cols>
    <col min="1" max="1" width="2.42578125" customWidth="1"/>
    <col min="2" max="2" width="2.42578125" style="5" customWidth="1"/>
    <col min="3" max="3" width="10.140625" style="5" customWidth="1"/>
    <col min="4" max="9" width="13.140625" style="5" customWidth="1"/>
    <col min="10" max="11" width="9.140625" style="5" customWidth="1"/>
    <col min="12" max="12" width="2.85546875" style="5" customWidth="1"/>
    <col min="13" max="14" width="9.140625" customWidth="1"/>
  </cols>
  <sheetData>
    <row r="2" spans="2:13" ht="21" x14ac:dyDescent="0.35">
      <c r="B2" s="88" t="s">
        <v>39</v>
      </c>
      <c r="C2" s="88"/>
      <c r="D2" s="87"/>
      <c r="E2" s="87"/>
      <c r="F2" s="87"/>
      <c r="G2" s="87"/>
      <c r="H2" s="87"/>
      <c r="I2" s="87"/>
      <c r="J2" s="87"/>
      <c r="K2" s="87"/>
    </row>
    <row r="3" spans="2:13" x14ac:dyDescent="0.25">
      <c r="B3" s="14" t="s">
        <v>0</v>
      </c>
      <c r="C3" s="12"/>
      <c r="D3" s="238" t="str">
        <f>'AER Summary'!C3</f>
        <v>Disconnections (Pole Top / Pillar Box) - Site Visit</v>
      </c>
      <c r="E3" s="239"/>
      <c r="F3" s="239"/>
      <c r="G3" s="239"/>
      <c r="H3" s="239"/>
      <c r="I3" s="239"/>
      <c r="J3" s="239"/>
      <c r="K3" s="239"/>
      <c r="M3" s="6"/>
    </row>
    <row r="4" spans="2:13" x14ac:dyDescent="0.25">
      <c r="M4" s="6"/>
    </row>
    <row r="5" spans="2:13" x14ac:dyDescent="0.25">
      <c r="B5" s="86" t="s">
        <v>57</v>
      </c>
      <c r="C5" s="86"/>
      <c r="D5" s="86"/>
      <c r="E5" s="86"/>
      <c r="F5" s="86"/>
      <c r="G5" s="86"/>
      <c r="H5" s="86"/>
      <c r="I5" s="86"/>
      <c r="J5" s="86"/>
      <c r="K5" s="86"/>
      <c r="M5" s="7"/>
    </row>
    <row r="6" spans="2:13" ht="30" customHeight="1" x14ac:dyDescent="0.25">
      <c r="B6" s="236" t="s">
        <v>91</v>
      </c>
      <c r="C6" s="236"/>
      <c r="D6" s="236"/>
      <c r="E6" s="236"/>
      <c r="F6" s="236"/>
      <c r="G6" s="236"/>
      <c r="H6" s="236"/>
      <c r="I6" s="236"/>
      <c r="J6" s="236"/>
      <c r="K6" s="236"/>
      <c r="M6" s="7"/>
    </row>
    <row r="8" spans="2:13" x14ac:dyDescent="0.25">
      <c r="B8" s="86" t="s">
        <v>5</v>
      </c>
      <c r="C8" s="86"/>
      <c r="D8" s="86"/>
      <c r="E8" s="86"/>
      <c r="F8" s="86"/>
      <c r="G8" s="86"/>
      <c r="H8" s="86"/>
      <c r="I8" s="86"/>
      <c r="J8" s="86"/>
      <c r="K8" s="86"/>
    </row>
    <row r="9" spans="2:13" x14ac:dyDescent="0.25">
      <c r="B9" s="236" t="s">
        <v>92</v>
      </c>
      <c r="C9" s="236"/>
      <c r="D9" s="236"/>
      <c r="E9" s="236"/>
      <c r="F9" s="236"/>
      <c r="G9" s="236"/>
      <c r="H9" s="236"/>
      <c r="I9" s="236"/>
      <c r="J9" s="236"/>
      <c r="K9" s="236"/>
    </row>
    <row r="11" spans="2:13" x14ac:dyDescent="0.25">
      <c r="B11" s="86" t="s">
        <v>58</v>
      </c>
      <c r="C11" s="86"/>
      <c r="D11" s="86"/>
      <c r="E11" s="86"/>
      <c r="F11" s="86"/>
      <c r="G11" s="86"/>
      <c r="H11" s="86"/>
      <c r="I11" s="86"/>
      <c r="J11" s="86"/>
      <c r="K11" s="86"/>
    </row>
    <row r="12" spans="2:13" ht="75.75" customHeight="1" x14ac:dyDescent="0.25">
      <c r="B12" s="236" t="s">
        <v>93</v>
      </c>
      <c r="C12" s="236"/>
      <c r="D12" s="236"/>
      <c r="E12" s="236"/>
      <c r="F12" s="236"/>
      <c r="G12" s="236"/>
      <c r="H12" s="236"/>
      <c r="I12" s="236"/>
      <c r="J12" s="236"/>
      <c r="K12" s="236"/>
    </row>
    <row r="13" spans="2:13" x14ac:dyDescent="0.25">
      <c r="B13" s="10"/>
    </row>
  </sheetData>
  <mergeCells count="4">
    <mergeCell ref="B12:K12"/>
    <mergeCell ref="D3:K3"/>
    <mergeCell ref="B9:K9"/>
    <mergeCell ref="B6:K6"/>
  </mergeCells>
  <pageMargins left="0.39370078740157483" right="0.39370078740157483" top="0.39370078740157483" bottom="0.39370078740157483" header="0.19685039370078741" footer="0.19685039370078741"/>
  <pageSetup paperSize="9" scale="85" orientation="portrait" r:id="rId1"/>
  <headerFooter>
    <oddFooter>&amp;C&amp;F&amp;R&amp;A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A26"/>
  <sheetViews>
    <sheetView showGridLines="0" zoomScaleNormal="100" workbookViewId="0"/>
  </sheetViews>
  <sheetFormatPr defaultColWidth="9.140625" defaultRowHeight="12.75" x14ac:dyDescent="0.25"/>
  <cols>
    <col min="1" max="1" width="2.5703125" style="22" customWidth="1"/>
    <col min="2" max="2" width="57.28515625" style="22" bestFit="1" customWidth="1"/>
    <col min="3" max="3" width="2.85546875" style="22" customWidth="1"/>
    <col min="4" max="5" width="10" style="22" customWidth="1"/>
    <col min="6" max="8" width="10" style="49" customWidth="1"/>
    <col min="9" max="9" width="2.85546875" style="49" customWidth="1"/>
    <col min="10" max="14" width="10" style="49" customWidth="1"/>
    <col min="15" max="15" width="3.7109375" style="67" customWidth="1"/>
    <col min="16" max="20" width="10" style="68" customWidth="1"/>
    <col min="21" max="21" width="3.7109375" style="22" customWidth="1"/>
    <col min="22" max="26" width="10" style="22" customWidth="1"/>
    <col min="27" max="27" width="2.85546875" style="22" customWidth="1"/>
    <col min="28" max="57" width="9.140625" style="22" customWidth="1"/>
    <col min="58" max="16384" width="9.140625" style="22"/>
  </cols>
  <sheetData>
    <row r="2" spans="2:27" ht="21" x14ac:dyDescent="0.25">
      <c r="B2" s="96" t="s">
        <v>41</v>
      </c>
      <c r="C2" s="97"/>
      <c r="D2" s="97"/>
      <c r="E2" s="97"/>
      <c r="F2" s="98"/>
      <c r="G2" s="98"/>
      <c r="H2" s="98"/>
      <c r="I2" s="98"/>
      <c r="J2" s="98"/>
      <c r="K2" s="98"/>
      <c r="L2" s="98"/>
      <c r="M2" s="98"/>
      <c r="N2" s="98"/>
      <c r="O2" s="98"/>
      <c r="P2" s="98"/>
      <c r="Q2" s="98"/>
      <c r="R2" s="98"/>
      <c r="S2" s="98"/>
      <c r="T2" s="98"/>
      <c r="U2" s="98"/>
      <c r="V2" s="98"/>
      <c r="W2" s="98"/>
      <c r="X2" s="98"/>
      <c r="Y2" s="98"/>
      <c r="Z2" s="98"/>
    </row>
    <row r="3" spans="2:27" ht="15" x14ac:dyDescent="0.25">
      <c r="B3" s="65" t="s">
        <v>0</v>
      </c>
      <c r="C3" s="66" t="str">
        <f>'AER Summary'!C3</f>
        <v>Disconnections (Pole Top / Pillar Box) - Site Visit</v>
      </c>
      <c r="D3" s="66"/>
      <c r="E3" s="66"/>
      <c r="F3" s="66"/>
      <c r="G3" s="66"/>
      <c r="H3" s="66"/>
      <c r="I3" s="66"/>
      <c r="J3" s="66"/>
      <c r="K3" s="66"/>
      <c r="L3" s="66"/>
      <c r="M3" s="66"/>
      <c r="N3" s="66"/>
      <c r="O3" s="66"/>
      <c r="P3" s="66"/>
      <c r="Q3" s="66"/>
      <c r="R3" s="66"/>
      <c r="S3" s="66"/>
      <c r="T3" s="66"/>
      <c r="U3" s="66"/>
      <c r="V3" s="66"/>
      <c r="W3" s="66"/>
      <c r="X3" s="66"/>
      <c r="Y3" s="66"/>
      <c r="Z3" s="66"/>
    </row>
    <row r="5" spans="2:27" ht="15" x14ac:dyDescent="0.25">
      <c r="B5" s="86" t="str">
        <f>"Proposed "&amp;'AER Summary'!C3&amp;" Fees &amp; Revenue"</f>
        <v>Proposed Disconnections (Pole Top / Pillar Box) - Site Visit Fees &amp; Revenue</v>
      </c>
      <c r="C5" s="86"/>
      <c r="D5" s="86"/>
      <c r="E5" s="86"/>
      <c r="F5" s="86"/>
      <c r="G5" s="86"/>
      <c r="H5" s="86"/>
      <c r="I5" s="86"/>
      <c r="J5" s="86"/>
      <c r="K5" s="86"/>
      <c r="L5" s="86"/>
      <c r="M5" s="86"/>
      <c r="N5" s="86"/>
      <c r="O5" s="86"/>
      <c r="P5" s="86"/>
      <c r="Q5" s="86"/>
      <c r="R5" s="86"/>
      <c r="S5" s="86"/>
      <c r="T5" s="86"/>
      <c r="U5" s="86"/>
      <c r="V5" s="86"/>
      <c r="W5" s="86"/>
      <c r="X5" s="86"/>
      <c r="Y5" s="86"/>
      <c r="Z5" s="86"/>
    </row>
    <row r="6" spans="2:27" x14ac:dyDescent="0.25">
      <c r="I6" s="81"/>
      <c r="P6" s="61"/>
      <c r="Q6" s="61"/>
      <c r="R6" s="61"/>
      <c r="S6" s="61"/>
      <c r="T6" s="61"/>
    </row>
    <row r="7" spans="2:27" x14ac:dyDescent="0.25">
      <c r="D7" s="246" t="s">
        <v>94</v>
      </c>
      <c r="E7" s="247"/>
      <c r="F7" s="247"/>
      <c r="G7" s="247"/>
      <c r="H7" s="248"/>
      <c r="I7" s="69"/>
      <c r="J7" s="67"/>
      <c r="K7" s="67"/>
      <c r="L7" s="67"/>
      <c r="M7" s="67"/>
      <c r="N7" s="67"/>
      <c r="U7" s="95"/>
      <c r="V7" s="246" t="s">
        <v>62</v>
      </c>
      <c r="W7" s="247"/>
      <c r="X7" s="247"/>
      <c r="Y7" s="247"/>
      <c r="Z7" s="248"/>
      <c r="AA7" s="95"/>
    </row>
    <row r="8" spans="2:27" x14ac:dyDescent="0.25">
      <c r="B8" s="70" t="s">
        <v>6</v>
      </c>
      <c r="D8" s="72" t="s">
        <v>13</v>
      </c>
      <c r="E8" s="73" t="s">
        <v>14</v>
      </c>
      <c r="F8" s="73" t="s">
        <v>15</v>
      </c>
      <c r="G8" s="73" t="s">
        <v>16</v>
      </c>
      <c r="H8" s="74" t="s">
        <v>17</v>
      </c>
      <c r="I8" s="71"/>
      <c r="J8" s="61"/>
      <c r="K8" s="61"/>
      <c r="L8" s="61"/>
      <c r="M8" s="61"/>
      <c r="N8" s="61"/>
      <c r="O8" s="61"/>
      <c r="U8" s="124"/>
      <c r="V8" s="72" t="s">
        <v>13</v>
      </c>
      <c r="W8" s="73" t="s">
        <v>14</v>
      </c>
      <c r="X8" s="73" t="s">
        <v>15</v>
      </c>
      <c r="Y8" s="73" t="s">
        <v>16</v>
      </c>
      <c r="Z8" s="74" t="s">
        <v>17</v>
      </c>
      <c r="AA8" s="95"/>
    </row>
    <row r="9" spans="2:27" x14ac:dyDescent="0.25">
      <c r="B9" s="157" t="s">
        <v>67</v>
      </c>
      <c r="C9" s="77"/>
      <c r="D9" s="108">
        <f>+'Input Sheet'!G178</f>
        <v>200.39450454601524</v>
      </c>
      <c r="E9" s="109">
        <f>+'Input Sheet'!H178</f>
        <v>209.13766064861247</v>
      </c>
      <c r="F9" s="109">
        <f>+'Input Sheet'!I178</f>
        <v>216.21858068583342</v>
      </c>
      <c r="G9" s="109">
        <f>+'Input Sheet'!J178</f>
        <v>223.83556299925678</v>
      </c>
      <c r="H9" s="110">
        <f>+'Input Sheet'!K178</f>
        <v>231.5436425006661</v>
      </c>
      <c r="I9" s="75"/>
      <c r="J9" s="76"/>
      <c r="K9" s="76"/>
      <c r="L9" s="76"/>
      <c r="M9" s="76"/>
      <c r="N9" s="76"/>
      <c r="O9" s="76"/>
      <c r="U9" s="95"/>
      <c r="V9" s="159">
        <f>+D9*D17</f>
        <v>0</v>
      </c>
      <c r="W9" s="160">
        <f>+E9*E17</f>
        <v>0</v>
      </c>
      <c r="X9" s="160">
        <f>+F9*F17</f>
        <v>0</v>
      </c>
      <c r="Y9" s="160">
        <f>+G9*G17</f>
        <v>0</v>
      </c>
      <c r="Z9" s="161">
        <f>+H9*H17</f>
        <v>0</v>
      </c>
      <c r="AA9" s="95"/>
    </row>
    <row r="10" spans="2:27" x14ac:dyDescent="0.25">
      <c r="B10" s="158"/>
      <c r="C10" s="78"/>
      <c r="D10" s="111"/>
      <c r="E10" s="112"/>
      <c r="F10" s="112"/>
      <c r="G10" s="112"/>
      <c r="H10" s="113"/>
      <c r="I10" s="79"/>
      <c r="J10" s="76"/>
      <c r="K10" s="76"/>
      <c r="L10" s="76"/>
      <c r="M10" s="76"/>
      <c r="N10" s="76"/>
      <c r="O10" s="76"/>
      <c r="U10" s="95"/>
      <c r="V10" s="162"/>
      <c r="W10" s="163"/>
      <c r="X10" s="163"/>
      <c r="Y10" s="163"/>
      <c r="Z10" s="164"/>
      <c r="AA10" s="95"/>
    </row>
    <row r="11" spans="2:27" x14ac:dyDescent="0.25">
      <c r="C11" s="78"/>
      <c r="D11" s="78"/>
      <c r="E11" s="78"/>
      <c r="F11" s="80"/>
      <c r="G11" s="80"/>
      <c r="H11" s="80"/>
      <c r="I11" s="80"/>
      <c r="J11" s="80"/>
      <c r="K11" s="80"/>
      <c r="L11" s="80"/>
      <c r="M11" s="80"/>
      <c r="N11" s="80"/>
      <c r="P11" s="22"/>
      <c r="Q11" s="22"/>
      <c r="R11" s="22"/>
      <c r="S11" s="22"/>
      <c r="T11" s="22"/>
      <c r="U11" s="95"/>
      <c r="V11" s="165">
        <f>SUM(V9:V10)</f>
        <v>0</v>
      </c>
      <c r="W11" s="166">
        <f>SUM(W9:W10)</f>
        <v>0</v>
      </c>
      <c r="X11" s="166">
        <f>SUM(X9:X10)</f>
        <v>0</v>
      </c>
      <c r="Y11" s="166">
        <f>SUM(Y9:Y10)</f>
        <v>0</v>
      </c>
      <c r="Z11" s="167">
        <f>SUM(Z9:Z10)</f>
        <v>0</v>
      </c>
      <c r="AA11" s="95"/>
    </row>
    <row r="12" spans="2:27" x14ac:dyDescent="0.25">
      <c r="C12" s="122"/>
      <c r="D12" s="122"/>
      <c r="E12" s="122"/>
      <c r="F12" s="80"/>
      <c r="G12" s="80"/>
      <c r="H12" s="80"/>
      <c r="I12" s="80"/>
      <c r="J12" s="80"/>
      <c r="K12" s="80"/>
      <c r="L12" s="80"/>
      <c r="M12" s="80"/>
      <c r="N12" s="80"/>
      <c r="P12" s="123"/>
      <c r="Q12" s="123"/>
      <c r="R12" s="123"/>
      <c r="S12" s="123"/>
      <c r="T12" s="123"/>
      <c r="U12" s="95"/>
      <c r="V12" s="123"/>
      <c r="W12" s="123"/>
      <c r="X12" s="123"/>
      <c r="Y12" s="123"/>
      <c r="Z12" s="123"/>
      <c r="AA12" s="95"/>
    </row>
    <row r="13" spans="2:27" ht="15" x14ac:dyDescent="0.25">
      <c r="B13" s="86" t="s">
        <v>61</v>
      </c>
      <c r="C13" s="86"/>
      <c r="D13" s="86"/>
      <c r="E13" s="86"/>
      <c r="F13" s="86"/>
      <c r="G13" s="86"/>
      <c r="H13" s="86"/>
      <c r="I13" s="86"/>
      <c r="J13" s="86"/>
      <c r="K13" s="86"/>
      <c r="L13" s="86"/>
      <c r="M13" s="86"/>
      <c r="N13" s="86"/>
      <c r="O13" s="86"/>
      <c r="P13" s="86"/>
      <c r="Q13" s="86"/>
      <c r="R13" s="86"/>
      <c r="S13" s="86"/>
      <c r="T13" s="86"/>
      <c r="U13" s="86"/>
      <c r="V13" s="86"/>
      <c r="W13" s="86"/>
      <c r="X13" s="86"/>
      <c r="Y13" s="86"/>
      <c r="Z13" s="86"/>
    </row>
    <row r="14" spans="2:27" x14ac:dyDescent="0.25">
      <c r="I14" s="81"/>
      <c r="P14" s="117"/>
      <c r="Q14" s="117"/>
      <c r="R14" s="117"/>
      <c r="S14" s="117"/>
      <c r="T14" s="117"/>
    </row>
    <row r="15" spans="2:27" s="67" customFormat="1" x14ac:dyDescent="0.2">
      <c r="C15" s="22"/>
      <c r="D15" s="243" t="s">
        <v>50</v>
      </c>
      <c r="E15" s="244"/>
      <c r="F15" s="244"/>
      <c r="G15" s="244"/>
      <c r="H15" s="245"/>
      <c r="J15" s="249" t="s">
        <v>43</v>
      </c>
      <c r="K15" s="250"/>
      <c r="L15" s="250"/>
      <c r="M15" s="250"/>
      <c r="N15" s="251"/>
      <c r="P15" s="240" t="s">
        <v>42</v>
      </c>
      <c r="Q15" s="241"/>
      <c r="R15" s="241"/>
      <c r="S15" s="241"/>
      <c r="T15" s="242"/>
      <c r="V15" s="240" t="s">
        <v>32</v>
      </c>
      <c r="W15" s="241"/>
      <c r="X15" s="241"/>
      <c r="Y15" s="241"/>
      <c r="Z15" s="242"/>
    </row>
    <row r="16" spans="2:27" s="67" customFormat="1" x14ac:dyDescent="0.25">
      <c r="B16" s="70" t="s">
        <v>6</v>
      </c>
      <c r="C16" s="22"/>
      <c r="D16" s="72" t="s">
        <v>13</v>
      </c>
      <c r="E16" s="73" t="s">
        <v>14</v>
      </c>
      <c r="F16" s="73" t="s">
        <v>15</v>
      </c>
      <c r="G16" s="73" t="s">
        <v>16</v>
      </c>
      <c r="H16" s="74" t="s">
        <v>17</v>
      </c>
      <c r="J16" s="72" t="s">
        <v>13</v>
      </c>
      <c r="K16" s="73" t="s">
        <v>14</v>
      </c>
      <c r="L16" s="73" t="s">
        <v>15</v>
      </c>
      <c r="M16" s="73" t="s">
        <v>16</v>
      </c>
      <c r="N16" s="74" t="s">
        <v>17</v>
      </c>
      <c r="O16" s="61"/>
      <c r="P16" s="72" t="s">
        <v>13</v>
      </c>
      <c r="Q16" s="73" t="s">
        <v>14</v>
      </c>
      <c r="R16" s="73" t="s">
        <v>15</v>
      </c>
      <c r="S16" s="73" t="s">
        <v>16</v>
      </c>
      <c r="T16" s="74" t="s">
        <v>17</v>
      </c>
      <c r="U16" s="61"/>
      <c r="V16" s="91" t="s">
        <v>13</v>
      </c>
      <c r="W16" s="92" t="s">
        <v>14</v>
      </c>
      <c r="X16" s="92" t="s">
        <v>15</v>
      </c>
      <c r="Y16" s="92" t="s">
        <v>16</v>
      </c>
      <c r="Z16" s="93" t="s">
        <v>17</v>
      </c>
    </row>
    <row r="17" spans="2:26" s="67" customFormat="1" x14ac:dyDescent="0.25">
      <c r="B17" s="157" t="s">
        <v>67</v>
      </c>
      <c r="C17" s="58"/>
      <c r="D17" s="151">
        <f>+'Input Sheet'!G170</f>
        <v>0</v>
      </c>
      <c r="E17" s="172">
        <f>+'Input Sheet'!H170</f>
        <v>0</v>
      </c>
      <c r="F17" s="172">
        <f>+'Input Sheet'!I170</f>
        <v>0</v>
      </c>
      <c r="G17" s="172">
        <f>+'Input Sheet'!J170</f>
        <v>0</v>
      </c>
      <c r="H17" s="173">
        <f>+'Input Sheet'!K170</f>
        <v>0</v>
      </c>
      <c r="J17" s="159">
        <f>+D17*'Input Sheet'!G177</f>
        <v>0</v>
      </c>
      <c r="K17" s="160">
        <f>+E17*'Input Sheet'!H177</f>
        <v>0</v>
      </c>
      <c r="L17" s="160">
        <f>+F17*'Input Sheet'!I177</f>
        <v>0</v>
      </c>
      <c r="M17" s="160">
        <f>+G17*'Input Sheet'!J177</f>
        <v>0</v>
      </c>
      <c r="N17" s="161">
        <f>+H17*'Input Sheet'!K177</f>
        <v>0</v>
      </c>
      <c r="O17" s="168"/>
      <c r="P17" s="159">
        <f>+J17*('Input Sheet'!G$187-1)</f>
        <v>0</v>
      </c>
      <c r="Q17" s="160">
        <f>+K17*('Input Sheet'!H$187-1)</f>
        <v>0</v>
      </c>
      <c r="R17" s="160">
        <f>+L17*('Input Sheet'!I$187-1)</f>
        <v>0</v>
      </c>
      <c r="S17" s="160">
        <f>+M17*('Input Sheet'!J$187-1)</f>
        <v>0</v>
      </c>
      <c r="T17" s="161">
        <f>+N17*('Input Sheet'!K$187-1)</f>
        <v>0</v>
      </c>
      <c r="U17" s="168"/>
      <c r="V17" s="159">
        <f>+J17+P17</f>
        <v>0</v>
      </c>
      <c r="W17" s="160">
        <f t="shared" ref="W17" si="0">+K17+Q17</f>
        <v>0</v>
      </c>
      <c r="X17" s="160">
        <f t="shared" ref="X17" si="1">+L17+R17</f>
        <v>0</v>
      </c>
      <c r="Y17" s="160">
        <f t="shared" ref="Y17" si="2">+M17+S17</f>
        <v>0</v>
      </c>
      <c r="Z17" s="161">
        <f t="shared" ref="Z17" si="3">+N17+T17</f>
        <v>0</v>
      </c>
    </row>
    <row r="18" spans="2:26" s="67" customFormat="1" x14ac:dyDescent="0.25">
      <c r="B18" s="158"/>
      <c r="C18" s="58"/>
      <c r="D18" s="174"/>
      <c r="E18" s="175"/>
      <c r="F18" s="175"/>
      <c r="G18" s="175"/>
      <c r="H18" s="176"/>
      <c r="J18" s="162"/>
      <c r="K18" s="163"/>
      <c r="L18" s="163"/>
      <c r="M18" s="163"/>
      <c r="N18" s="164"/>
      <c r="O18" s="168"/>
      <c r="P18" s="162"/>
      <c r="Q18" s="163"/>
      <c r="R18" s="163"/>
      <c r="S18" s="163"/>
      <c r="T18" s="164"/>
      <c r="U18" s="168"/>
      <c r="V18" s="162"/>
      <c r="W18" s="163"/>
      <c r="X18" s="163"/>
      <c r="Y18" s="163"/>
      <c r="Z18" s="164"/>
    </row>
    <row r="19" spans="2:26" s="67" customFormat="1" x14ac:dyDescent="0.25">
      <c r="C19" s="22"/>
      <c r="D19" s="177">
        <f>SUM(D17:D18)</f>
        <v>0</v>
      </c>
      <c r="E19" s="178">
        <f>SUM(E17:E18)</f>
        <v>0</v>
      </c>
      <c r="F19" s="178">
        <f>SUM(F17:F18)</f>
        <v>0</v>
      </c>
      <c r="G19" s="178">
        <f>SUM(G17:G18)</f>
        <v>0</v>
      </c>
      <c r="H19" s="179">
        <f>SUM(H17:H18)</f>
        <v>0</v>
      </c>
      <c r="J19" s="165">
        <f>SUM(J17:J18)</f>
        <v>0</v>
      </c>
      <c r="K19" s="166">
        <f>SUM(K17:K18)</f>
        <v>0</v>
      </c>
      <c r="L19" s="166">
        <f>SUM(L17:L18)</f>
        <v>0</v>
      </c>
      <c r="M19" s="166">
        <f>SUM(M17:M18)</f>
        <v>0</v>
      </c>
      <c r="N19" s="167">
        <f>SUM(N17:N18)</f>
        <v>0</v>
      </c>
      <c r="O19" s="168"/>
      <c r="P19" s="169">
        <f>SUM(P17:P18)</f>
        <v>0</v>
      </c>
      <c r="Q19" s="170">
        <f>SUM(Q17:Q18)</f>
        <v>0</v>
      </c>
      <c r="R19" s="170">
        <f>SUM(R17:R18)</f>
        <v>0</v>
      </c>
      <c r="S19" s="170">
        <f>SUM(S17:S18)</f>
        <v>0</v>
      </c>
      <c r="T19" s="171">
        <f>SUM(T17:T18)</f>
        <v>0</v>
      </c>
      <c r="U19" s="168"/>
      <c r="V19" s="169">
        <f>SUM(V17:V18)</f>
        <v>0</v>
      </c>
      <c r="W19" s="170">
        <f>SUM(W17:W18)</f>
        <v>0</v>
      </c>
      <c r="X19" s="170">
        <f>SUM(X17:X18)</f>
        <v>0</v>
      </c>
      <c r="Y19" s="170">
        <f>SUM(Y17:Y18)</f>
        <v>0</v>
      </c>
      <c r="Z19" s="171">
        <f>SUM(Z17:Z18)</f>
        <v>0</v>
      </c>
    </row>
    <row r="20" spans="2:26" s="67" customFormat="1" x14ac:dyDescent="0.25">
      <c r="P20" s="61"/>
      <c r="Q20" s="61"/>
      <c r="R20" s="61"/>
      <c r="S20" s="61"/>
      <c r="T20" s="61"/>
    </row>
    <row r="21" spans="2:26" s="67" customFormat="1" x14ac:dyDescent="0.25">
      <c r="P21" s="61"/>
      <c r="Q21" s="61"/>
      <c r="R21" s="61"/>
      <c r="S21" s="61"/>
      <c r="T21" s="61"/>
    </row>
    <row r="22" spans="2:26" x14ac:dyDescent="0.25">
      <c r="V22" s="126"/>
      <c r="W22" s="126"/>
      <c r="X22" s="126"/>
      <c r="Y22" s="126"/>
      <c r="Z22" s="126"/>
    </row>
    <row r="23" spans="2:26" x14ac:dyDescent="0.25">
      <c r="Z23" s="126"/>
    </row>
    <row r="24" spans="2:26" x14ac:dyDescent="0.25">
      <c r="Z24" s="126"/>
    </row>
    <row r="25" spans="2:26" x14ac:dyDescent="0.25">
      <c r="Z25" s="126"/>
    </row>
    <row r="26" spans="2:26" x14ac:dyDescent="0.25">
      <c r="Z26" s="126"/>
    </row>
  </sheetData>
  <mergeCells count="6">
    <mergeCell ref="V15:Z15"/>
    <mergeCell ref="D15:H15"/>
    <mergeCell ref="D7:H7"/>
    <mergeCell ref="V7:Z7"/>
    <mergeCell ref="J15:N15"/>
    <mergeCell ref="P15:T15"/>
  </mergeCells>
  <pageMargins left="0.39370078740157483" right="0.39370078740157483" top="0.39370078740157483" bottom="0.39370078740157483" header="0.19685039370078741" footer="0.19685039370078741"/>
  <pageSetup paperSize="8" scale="60" orientation="landscape" r:id="rId1"/>
  <headerFooter>
    <oddFooter>&amp;C&amp;F&amp;R&amp;A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Input Documents --&gt;</vt:lpstr>
      <vt:lpstr>Input Sheet</vt:lpstr>
      <vt:lpstr>Methodology Statements --&gt;</vt:lpstr>
      <vt:lpstr>AER Summary</vt:lpstr>
      <vt:lpstr>Service Description</vt:lpstr>
      <vt:lpstr>Fee Breakdown</vt:lpstr>
      <vt:lpstr>'AER Summary'!Print_Area</vt:lpstr>
      <vt:lpstr>'Fee Breakdown'!Print_Area</vt:lpstr>
    </vt:vector>
  </TitlesOfParts>
  <Company>Ausgrid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Jacob Muscat</cp:lastModifiedBy>
  <cp:lastPrinted>2014-04-04T03:19:43Z</cp:lastPrinted>
  <dcterms:created xsi:type="dcterms:W3CDTF">2013-06-17T01:25:32Z</dcterms:created>
  <dcterms:modified xsi:type="dcterms:W3CDTF">2015-01-04T23:51:48Z</dcterms:modified>
</cp:coreProperties>
</file>