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21720" windowHeight="13290" firstSheet="2" activeTab="3"/>
  </bookViews>
  <sheets>
    <sheet name="Input Documents --&gt;" sheetId="16" r:id="rId1"/>
    <sheet name="Input Sheet" sheetId="13" r:id="rId2"/>
    <sheet name="Methodology Statements --&gt;" sheetId="15" r:id="rId3"/>
    <sheet name="AER Summary" sheetId="8" r:id="rId4"/>
    <sheet name="Service Description" sheetId="9" r:id="rId5"/>
    <sheet name="Fee Breakdown" sheetId="11" r:id="rId6"/>
  </sheets>
  <definedNames>
    <definedName name="_xlnm.Print_Area" localSheetId="3">'AER Summary'!$A:$I</definedName>
    <definedName name="_xlnm.Print_Area" localSheetId="5">'Fee Breakdown'!$A$1:$AA$30</definedName>
    <definedName name="TM1REBUILDOPTION">1</definedName>
  </definedNames>
  <calcPr calcId="145621" calcMode="manual" concurrentCalc="0"/>
</workbook>
</file>

<file path=xl/calcChain.xml><?xml version="1.0" encoding="utf-8"?>
<calcChain xmlns="http://schemas.openxmlformats.org/spreadsheetml/2006/main">
  <c r="C3" i="11" l="1"/>
  <c r="D22" i="11"/>
  <c r="H22" i="11"/>
  <c r="K341" i="13"/>
  <c r="K322" i="13"/>
  <c r="N22" i="11"/>
  <c r="K332" i="13"/>
  <c r="T22" i="11"/>
  <c r="Z22" i="11"/>
  <c r="Z24" i="11"/>
  <c r="G22" i="11"/>
  <c r="J341" i="13"/>
  <c r="J322" i="13"/>
  <c r="M22" i="11"/>
  <c r="J332" i="13"/>
  <c r="S22" i="11"/>
  <c r="Y22" i="11"/>
  <c r="Y24" i="11"/>
  <c r="F22" i="11"/>
  <c r="I341" i="13"/>
  <c r="I322" i="13"/>
  <c r="L22" i="11"/>
  <c r="I332" i="13"/>
  <c r="R22" i="11"/>
  <c r="X22" i="11"/>
  <c r="X24" i="11"/>
  <c r="E22" i="11"/>
  <c r="H341" i="13"/>
  <c r="H322" i="13"/>
  <c r="K22" i="11"/>
  <c r="H332" i="13"/>
  <c r="Q22" i="11"/>
  <c r="W22" i="11"/>
  <c r="W24" i="11"/>
  <c r="G341" i="13"/>
  <c r="G322" i="13"/>
  <c r="J22" i="11"/>
  <c r="G332" i="13"/>
  <c r="P22" i="11"/>
  <c r="V22" i="11"/>
  <c r="V24" i="11"/>
  <c r="T24" i="11"/>
  <c r="S24" i="11"/>
  <c r="R24" i="11"/>
  <c r="Q24" i="11"/>
  <c r="P24" i="11"/>
  <c r="N24" i="11"/>
  <c r="M24" i="11"/>
  <c r="L24" i="11"/>
  <c r="K24" i="11"/>
  <c r="J24" i="11"/>
  <c r="H287" i="13"/>
  <c r="G313" i="13"/>
  <c r="H313" i="13"/>
  <c r="I313" i="13"/>
  <c r="J313" i="13"/>
  <c r="K313" i="13"/>
  <c r="H301" i="13"/>
  <c r="F322" i="13"/>
  <c r="K334" i="13"/>
  <c r="H24" i="11"/>
  <c r="G24" i="11"/>
  <c r="F24" i="11"/>
  <c r="E24" i="11"/>
  <c r="D24" i="11"/>
  <c r="I301" i="13"/>
  <c r="J301" i="13"/>
  <c r="G323" i="13"/>
  <c r="F323" i="13"/>
  <c r="E295" i="13"/>
  <c r="H295" i="13"/>
  <c r="I295" i="13"/>
  <c r="J295" i="13"/>
  <c r="G320" i="13"/>
  <c r="F320" i="13"/>
  <c r="G319" i="13"/>
  <c r="F319" i="13"/>
  <c r="I293" i="13"/>
  <c r="J293" i="13"/>
  <c r="G317" i="13"/>
  <c r="F317" i="13"/>
  <c r="G316" i="13"/>
  <c r="F316" i="13"/>
  <c r="E292" i="13"/>
  <c r="H292" i="13"/>
  <c r="I292" i="13"/>
  <c r="J292" i="13"/>
  <c r="G314" i="13"/>
  <c r="F314" i="13"/>
  <c r="F313" i="13"/>
  <c r="K343" i="13"/>
  <c r="K314" i="13"/>
  <c r="H8" i="8"/>
  <c r="J314" i="13"/>
  <c r="G8" i="8"/>
  <c r="I314" i="13"/>
  <c r="F8" i="8"/>
  <c r="H314" i="13"/>
  <c r="E8" i="8"/>
  <c r="D8" i="8"/>
  <c r="Z16" i="11"/>
  <c r="Y16" i="11"/>
  <c r="X16" i="11"/>
  <c r="W16" i="11"/>
  <c r="V16" i="11"/>
  <c r="H13" i="11"/>
  <c r="G13" i="11"/>
  <c r="F13" i="11"/>
  <c r="E13" i="11"/>
  <c r="K320" i="13"/>
  <c r="H12" i="11"/>
  <c r="J320" i="13"/>
  <c r="G12" i="11"/>
  <c r="I320" i="13"/>
  <c r="F12" i="11"/>
  <c r="H320" i="13"/>
  <c r="E12" i="11"/>
  <c r="H11" i="11"/>
  <c r="G11" i="11"/>
  <c r="F11" i="11"/>
  <c r="E11" i="11"/>
  <c r="K317" i="13"/>
  <c r="H10" i="11"/>
  <c r="J317" i="13"/>
  <c r="G10" i="11"/>
  <c r="I317" i="13"/>
  <c r="F10" i="11"/>
  <c r="H317" i="13"/>
  <c r="E10" i="11"/>
  <c r="H9" i="11"/>
  <c r="G9" i="11"/>
  <c r="F9" i="11"/>
  <c r="E9" i="11"/>
  <c r="D13" i="11"/>
  <c r="D12" i="11"/>
  <c r="D11" i="11"/>
  <c r="D10" i="11"/>
  <c r="K316" i="13"/>
  <c r="J316" i="13"/>
  <c r="I316" i="13"/>
  <c r="H316" i="13"/>
  <c r="D9" i="11"/>
  <c r="K323" i="13"/>
  <c r="J323" i="13"/>
  <c r="I323" i="13"/>
  <c r="H323" i="13"/>
  <c r="K319" i="13"/>
  <c r="J319" i="13"/>
  <c r="I319" i="13"/>
  <c r="H319" i="13"/>
  <c r="E296" i="13"/>
  <c r="H296" i="13"/>
  <c r="I296" i="13"/>
  <c r="J296" i="13"/>
  <c r="E294" i="13"/>
  <c r="H294" i="13"/>
  <c r="I294" i="13"/>
  <c r="J294" i="13"/>
  <c r="K325" i="13"/>
  <c r="J325" i="13"/>
  <c r="I325" i="13"/>
  <c r="H325" i="13"/>
  <c r="B5" i="11"/>
  <c r="C26" i="8"/>
  <c r="D26" i="8"/>
  <c r="E26" i="8"/>
  <c r="F26" i="8"/>
  <c r="G26" i="8"/>
  <c r="H26" i="8"/>
  <c r="B3" i="13"/>
  <c r="D32" i="8"/>
  <c r="E32" i="8"/>
  <c r="F32" i="8"/>
  <c r="G32" i="8"/>
  <c r="C32" i="8"/>
  <c r="D29" i="8"/>
  <c r="E29" i="8"/>
  <c r="F29" i="8"/>
  <c r="G29" i="8"/>
  <c r="C29" i="8"/>
  <c r="D28" i="8"/>
  <c r="E28" i="8"/>
  <c r="F28" i="8"/>
  <c r="G28" i="8"/>
  <c r="C28" i="8"/>
  <c r="I307" i="13"/>
  <c r="J307" i="13"/>
  <c r="H307" i="13"/>
  <c r="K307" i="13"/>
  <c r="H28" i="8"/>
  <c r="H29" i="8"/>
  <c r="H30" i="8"/>
  <c r="G30" i="8"/>
  <c r="F30" i="8"/>
  <c r="E30" i="8"/>
  <c r="D30" i="8"/>
  <c r="C30" i="8"/>
  <c r="C38" i="8"/>
  <c r="D38" i="8"/>
  <c r="E38" i="8"/>
  <c r="F38" i="8"/>
  <c r="G38" i="8"/>
  <c r="H38" i="8"/>
  <c r="G307" i="13"/>
  <c r="H32" i="8"/>
  <c r="D3" i="9"/>
</calcChain>
</file>

<file path=xl/sharedStrings.xml><?xml version="1.0" encoding="utf-8"?>
<sst xmlns="http://schemas.openxmlformats.org/spreadsheetml/2006/main" count="503" uniqueCount="131">
  <si>
    <t>Service:</t>
  </si>
  <si>
    <t>Total</t>
  </si>
  <si>
    <t>Historical Revenue</t>
  </si>
  <si>
    <t>Volumes</t>
  </si>
  <si>
    <t>Source</t>
  </si>
  <si>
    <t>AER Framework and Approach paper March 2013</t>
  </si>
  <si>
    <t>Fee Type</t>
  </si>
  <si>
    <t>Not available</t>
  </si>
  <si>
    <t>2009/10</t>
  </si>
  <si>
    <t>2010/11</t>
  </si>
  <si>
    <t>2011/12</t>
  </si>
  <si>
    <t>2012/13</t>
  </si>
  <si>
    <t>2013/14</t>
  </si>
  <si>
    <t>2014/15</t>
  </si>
  <si>
    <t>2015/16</t>
  </si>
  <si>
    <t>2016/17</t>
  </si>
  <si>
    <t>2017/18</t>
  </si>
  <si>
    <t>2018/19</t>
  </si>
  <si>
    <t>Overhead Factor (Nominal)</t>
  </si>
  <si>
    <t>Average NOMINAL Overhead Factor for Regulatory Period</t>
  </si>
  <si>
    <t>Average Conversion Factor From Real to Nominal</t>
  </si>
  <si>
    <t>Direct Costs (Nominal)</t>
  </si>
  <si>
    <t>Work Order</t>
  </si>
  <si>
    <t>Indirect Costs (Nominal)</t>
  </si>
  <si>
    <t>Work Order Description</t>
  </si>
  <si>
    <t>Historical Work Order Costs</t>
  </si>
  <si>
    <t>EMPLOYEE_ID</t>
  </si>
  <si>
    <t>Name</t>
  </si>
  <si>
    <t>POS_TITLE</t>
  </si>
  <si>
    <t>Hourly Rate (Inc On-cost)</t>
  </si>
  <si>
    <t>Assumed annual labour growth</t>
  </si>
  <si>
    <t>Labour Growth</t>
  </si>
  <si>
    <t>Total Operating Expenditure</t>
  </si>
  <si>
    <t>Ancillary Network Services</t>
  </si>
  <si>
    <t>Data Input Work Sheet</t>
  </si>
  <si>
    <t>This worksheet left blank intentionally</t>
  </si>
  <si>
    <t>Calculation of Overhead Factor</t>
  </si>
  <si>
    <t>Overhead Factor</t>
  </si>
  <si>
    <t>Ancillary Network Services - Service Description</t>
  </si>
  <si>
    <t>Ancillary Network Services - Summary</t>
  </si>
  <si>
    <t>Ancillary Network Services - Fee Breakdown</t>
  </si>
  <si>
    <t>Overheads</t>
  </si>
  <si>
    <t>Direct Operating Expenditure</t>
  </si>
  <si>
    <t>Framework &amp; Approach Service Description</t>
  </si>
  <si>
    <t>Network &amp; Corporate Overhead Factor</t>
  </si>
  <si>
    <t>Overhead Conversion Factor</t>
  </si>
  <si>
    <t>Average</t>
  </si>
  <si>
    <t>Total Costs</t>
  </si>
  <si>
    <t>Growth</t>
  </si>
  <si>
    <t>Proposed Fees (Nominal)</t>
  </si>
  <si>
    <t>Forecast Volumes</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</si>
  <si>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</si>
  <si>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</si>
  <si>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</si>
  <si>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</si>
  <si>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</si>
  <si>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</si>
  <si>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 xml:space="preserve">Existing Service Description (2009-14) </t>
  </si>
  <si>
    <t>Updated Service Description (2015-19)</t>
  </si>
  <si>
    <t>Current Fee (Excl GST):</t>
  </si>
  <si>
    <t>Proposed Fee (Excl GST):</t>
  </si>
  <si>
    <t>Forecast Operating Expenditure</t>
  </si>
  <si>
    <t>Proposed Revenue (Nominal)</t>
  </si>
  <si>
    <t>Forecast Volumes &amp; Hours</t>
  </si>
  <si>
    <t>Average Unit Rates - 2012/13 Dollars</t>
  </si>
  <si>
    <t>Task</t>
  </si>
  <si>
    <t xml:space="preserve">EFM                                     </t>
  </si>
  <si>
    <t>Hourly Rate</t>
  </si>
  <si>
    <t>No. of people</t>
  </si>
  <si>
    <t>Average Unit Rates - Forecast Nominal</t>
  </si>
  <si>
    <t>Unit rate (excl overheads)</t>
  </si>
  <si>
    <t>Unit rate (incl overheads)</t>
  </si>
  <si>
    <t>Average Hourly Rates - 2012/13 Dollars</t>
  </si>
  <si>
    <t>Rectification Works</t>
  </si>
  <si>
    <t xml:space="preserve">LINEWORKER                              </t>
  </si>
  <si>
    <t xml:space="preserve">LEADING HAND EFM                        </t>
  </si>
  <si>
    <t xml:space="preserve">LEADING HAND LINEWORKER                 </t>
  </si>
  <si>
    <t>Average Hourly Rate - EFM / Lineworker</t>
  </si>
  <si>
    <t>High load escorts</t>
  </si>
  <si>
    <t>Rectification of illegal connections</t>
  </si>
  <si>
    <t>Provision of service crew / additional crew</t>
  </si>
  <si>
    <t>Per Hour</t>
  </si>
  <si>
    <t>Average Rate (2012/13$) - Incl OH</t>
  </si>
  <si>
    <t>Fitting of tiger tails (Labour)</t>
  </si>
  <si>
    <t>Fitting of tiger tails (Material)</t>
  </si>
  <si>
    <t>Weekly hire of $2 per 2.5m length of cover</t>
  </si>
  <si>
    <t>For the above jobs, materials &amp; other costs are charged at purchase price + overheads</t>
  </si>
  <si>
    <t>Volumes (23 month period)</t>
  </si>
  <si>
    <t>Operating Expenditure (23 month period)</t>
  </si>
  <si>
    <t>Description</t>
  </si>
  <si>
    <t>Rectification Works Unit Rate (Opex forecasting purposes only)</t>
  </si>
  <si>
    <t xml:space="preserve">The average unit rate in 2012/13 real dollars is converted to nominal dollars for each year in the next regulatory period using the nominal conversion factor derived from the CAM.  </t>
  </si>
  <si>
    <t>*  For the above jobs, materials &amp; other costs are charged at purchase price + overheads</t>
  </si>
  <si>
    <t>2008/09</t>
  </si>
  <si>
    <t xml:space="preserve">This represents a new fee for Endeavour Energy. As a result, there are no historic revenues associated with the provision of this service. </t>
  </si>
  <si>
    <t>Specific work orders do not exist which capture the costs associated with the provision of this service. Current costs are estimated based on information provided by relevant stakeholders.</t>
  </si>
  <si>
    <t>All unit rates have been calculated in real 2012/13 dollars for comparison purposes. To estimate labour rates in real 2012/13 dollars for prior years, the actual salary increases for award staff in those years has been used.</t>
  </si>
  <si>
    <t xml:space="preserve">Network Operations representatives identified those employees that were involved in providing this service. Associated payroll data was extracted as at 14/06/13 and provided by the Budgeting &amp; Forecasting Manager.  These hourly labour rates represent 2012/13 labour costs and are used to calculate the average labour rate for the provision of this service in 2012/13 dollars.
</t>
  </si>
  <si>
    <t>Network Operations representatives advised the employees involved in carrying out this ancillary network service. The average hourly rate was multiplied by the estimated hours per job to derive a unit rate in 2012/13 dollars.
This unit rate is inflated by the overhead factor derived from the CAM to calculate a unit rate inclusive of network and corporate overheads.</t>
  </si>
  <si>
    <t>Average Rate (2012/13$) - Excl OH</t>
  </si>
  <si>
    <t>It was not possible to obtain volumes broken down into the above 4 categories. Therefore, for the purposes of operating expenditure forecasting, a blended rate was estimated. The Network Operations representatives identified the various work orders that were classified as "Rectification Works" over a 23 month period and used this information to derive an average unit rate.</t>
  </si>
  <si>
    <t>Specific historic data in relation to volumes and/or hours required per job is not available for the provision of this service. Forecasts were estimated by Business Analyst based on previous external works data.</t>
  </si>
  <si>
    <t>Direct Opex ANS (Nominal)</t>
  </si>
  <si>
    <t>Total Opex ANS (Nominal)</t>
  </si>
  <si>
    <t>Direct ANS (Real 2012/13$)</t>
  </si>
  <si>
    <t>Endeavour Energy's overhead factor is derived from the Cost Allocation Methodology ('CAM') approved by the AER and the final opex budget for the regulatory period. Refer to the CAM model output for the forecast period.</t>
  </si>
  <si>
    <t>This represents a new fee for Endeavour Energy. As a result, there is no existing service description for the 2009-14 regulatory period.</t>
  </si>
  <si>
    <t>No description provided.</t>
  </si>
  <si>
    <t>2015-19 Pricing Methodology for Service (Summary)</t>
  </si>
  <si>
    <t>Rectification of Illegal Connection
Work undertaken by DNSP to the property of DNSP or to the property of another person in order to:
• Rectify damage; or
• Prevent injury to persons or property;
resulting from conduct that constitutes an offence under Part 6, division 1 of the Electricity Supply Act. For example, to rectify an unauthorised connection to Endeavour Energy’s distribution system.
Note: the supply would be left disconnected until the customer employed there own electrical contractor/ASP to rectify any faulty wiring or equipment which had been interfered with e.g. full replacement of customer’s mains.
Fitting of Tiger Tails
Installation of temporary covering (known as ‘torapoli pipes’ or ‘tiger tails’) on overhead mains and service lines. Note: This does not include the installation of temporary covers by certain ASPs in association with their contestable work, in accordance with their Service Provider Authorisation, which is contestable work.
High Load Escorts
Temporary relocation of overhead mains for high vehicular loads and high load escorts.
The pricing methodology for the provision of these Customer Specific Services is based on actual direct costs as outlined in DNSP’s published rates. Note: Pricing for the installation of temporary torapoli pipes or tiger tails will also include a rental charge for the use of this equipment.</t>
  </si>
  <si>
    <t>Fitting of tiger tails (Labour) - Per Hour</t>
  </si>
  <si>
    <t>Fitting of tiger tails (Material) - Weekly Hire</t>
  </si>
  <si>
    <t>High load escorts - Per Hour</t>
  </si>
  <si>
    <t>Rectification of illegal connections - Per Job</t>
  </si>
  <si>
    <t>Provision of service crew / additional crew - Per Hour</t>
  </si>
  <si>
    <t>Rectification Works (tiger tails, high load escort &amp; illegal connections)</t>
  </si>
  <si>
    <t>Pricing Mechanism:</t>
  </si>
  <si>
    <t>Per hour or per job - refer to Fee Breakdown schedule for specific fees</t>
  </si>
  <si>
    <t>N/A - represents a new fee for the 2015-19 regulatory period</t>
  </si>
  <si>
    <t>Based on the following average hourly rates for the 2015-19 regulatory period - Refer to the Fee Breakdown schedule for specific fees</t>
  </si>
  <si>
    <t>2) As historic work order data was not available for the provision of this service, 2012/13 direct cost unit rates were developed based on information provided by relevant internal stakeholders. This included identifying the individuals involved in the provision of this service, estimating the amount of time completing each task and determining unit rates based on 2012/13 labour rates for those individuals involved in the provision of the service.</t>
  </si>
  <si>
    <t>3) An overhead factor derived from Endeavour Energy's Cost Allocation Model ('CAM') was applied to the direct cost unit rates to calculate unit rates inclusive of network and corporate overheads. In addition, a 2012/13 real to nominal conversion factor derived from the CAM was applied to the unit rates to calculate forecast rates in nominal dollars over the 2015-19 regulatory period.</t>
  </si>
  <si>
    <t>This represents a new fee for Endeavour Energy, and as a result there are no historic revenues associated with the provision of this service. In addition, specific work orders do not exist which capture the costs / volumes associated with the provision of this service. Therefore, actual historic costs and volumes cannot be provided.</t>
  </si>
  <si>
    <t>Proposed fees (including network and corporate overheads) were multiplied by forecast volumes to calculate forecast revenue. Forecast costs associated with the provision of this service were calculated by multiplying direct cost unit rates (per year) by the annual overhead factor and forecast volumes. Forecast revenue differs slightly to forecast costs, as the calculation of proposed fees uses an average overhead factor for the regulatory period, whereas costs are forecast based on the actual overhead factor for the year in order to balance to CAM outcomes. Forecast volumes were estimated based on historic volumes of external works.</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</si>
  <si>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</si>
  <si>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No. of hours per person</t>
  </si>
  <si>
    <t>Endeavour initially derived forecast ANS opex in real 2012/13 dollars. In order to convert from real to nominal the CAM provides a nominal conversion factor. Refer to the CAM model output for the forecast period.</t>
  </si>
  <si>
    <t>Calculation of Real to Nominal Conversion Factor</t>
  </si>
  <si>
    <t>Conversion Real to Nominal</t>
  </si>
  <si>
    <t>Direct ANS (Nominal)</t>
  </si>
  <si>
    <t>Conversion Factor (Real 2012/13$ to Nominal)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</si>
</sst>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_(* #,##0_);_(* \(#,##0\);_(* &quot;-&quot;??_);_(@_)"/>
  </numFmts>
  <fonts count="27"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sz val="10"/>
      <color indexed="8"/>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b/>
      <sz val="10"/>
      <color indexed="8"/>
      <name val="Calibri"/>
      <family val="2"/>
      <scheme val="minor"/>
    </font>
    <font>
      <sz val="10"/>
      <color indexed="8"/>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s>
  <fills count="10">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
      <patternFill patternType="solid">
        <fgColor theme="0" tint="-4.9989318521683403E-2"/>
        <bgColor indexed="64"/>
      </patternFill>
    </fill>
  </fills>
  <borders count="27">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theme="0"/>
      </left>
      <right/>
      <top/>
      <bottom style="thin">
        <color theme="0"/>
      </bottom>
      <diagonal/>
    </border>
  </borders>
  <cellStyleXfs count="18">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8" fillId="0" borderId="0"/>
    <xf numFmtId="0" fontId="15"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0" fontId="8" fillId="0" borderId="0"/>
    <xf numFmtId="0" fontId="2" fillId="0" borderId="0"/>
    <xf numFmtId="0" fontId="3" fillId="6" borderId="22" applyNumberFormat="0" applyFont="0" applyAlignment="0" applyProtection="0"/>
    <xf numFmtId="0" fontId="16" fillId="0" borderId="0"/>
    <xf numFmtId="0" fontId="1" fillId="0" borderId="0"/>
    <xf numFmtId="0" fontId="15" fillId="0" borderId="0"/>
  </cellStyleXfs>
  <cellXfs count="284">
    <xf numFmtId="0" fontId="0" fillId="0" borderId="0" xfId="0"/>
    <xf numFmtId="0" fontId="5"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9" fillId="0" borderId="0" xfId="0" applyFont="1" applyAlignment="1">
      <alignment horizontal="left" indent="15"/>
    </xf>
    <xf numFmtId="0" fontId="10" fillId="0" borderId="0" xfId="0" applyFont="1" applyAlignment="1">
      <alignment horizontal="left" indent="15"/>
    </xf>
    <xf numFmtId="169" fontId="0" fillId="0" borderId="0" xfId="0" applyNumberFormat="1"/>
    <xf numFmtId="166" fontId="7" fillId="0" borderId="0" xfId="2" applyNumberFormat="1" applyFont="1"/>
    <xf numFmtId="0" fontId="13" fillId="0" borderId="0" xfId="0" applyFont="1" applyAlignment="1">
      <alignment horizontal="left"/>
    </xf>
    <xf numFmtId="0" fontId="14" fillId="3" borderId="3" xfId="0" applyFont="1" applyFill="1" applyBorder="1"/>
    <xf numFmtId="0" fontId="14" fillId="3" borderId="4" xfId="0" applyFont="1" applyFill="1" applyBorder="1" applyAlignment="1">
      <alignment horizontal="left"/>
    </xf>
    <xf numFmtId="0" fontId="14" fillId="3" borderId="5" xfId="0" applyFont="1" applyFill="1" applyBorder="1" applyAlignment="1">
      <alignment horizontal="center"/>
    </xf>
    <xf numFmtId="0" fontId="14" fillId="3" borderId="0" xfId="0" applyFont="1" applyFill="1" applyBorder="1" applyAlignment="1">
      <alignment horizontal="left"/>
    </xf>
    <xf numFmtId="0" fontId="0" fillId="0" borderId="0" xfId="0" applyFont="1"/>
    <xf numFmtId="166" fontId="14" fillId="0" borderId="0" xfId="2" applyNumberFormat="1" applyFont="1"/>
    <xf numFmtId="9" fontId="11" fillId="0" borderId="7" xfId="1" applyFont="1" applyBorder="1" applyAlignment="1">
      <alignment vertical="center"/>
    </xf>
    <xf numFmtId="0" fontId="11" fillId="0" borderId="7" xfId="0" applyFont="1" applyFill="1" applyBorder="1" applyAlignment="1">
      <alignment horizontal="left" vertical="center"/>
    </xf>
    <xf numFmtId="170" fontId="11" fillId="0" borderId="17" xfId="0" applyNumberFormat="1" applyFont="1" applyBorder="1" applyAlignment="1">
      <alignment horizontal="right" vertical="center" wrapText="1"/>
    </xf>
    <xf numFmtId="0" fontId="11" fillId="0" borderId="0" xfId="0" applyFont="1" applyAlignment="1">
      <alignment vertical="center"/>
    </xf>
    <xf numFmtId="0" fontId="19" fillId="0" borderId="0" xfId="0" applyFont="1" applyAlignment="1">
      <alignment vertical="center"/>
    </xf>
    <xf numFmtId="170" fontId="11" fillId="0" borderId="0" xfId="0" applyNumberFormat="1" applyFont="1" applyAlignment="1">
      <alignment vertical="center"/>
    </xf>
    <xf numFmtId="0" fontId="11" fillId="0" borderId="0" xfId="0" applyFont="1" applyAlignment="1">
      <alignment horizontal="left" vertical="center"/>
    </xf>
    <xf numFmtId="0" fontId="17" fillId="0" borderId="0" xfId="0" applyFont="1" applyAlignment="1">
      <alignment vertical="center"/>
    </xf>
    <xf numFmtId="0" fontId="24" fillId="0" borderId="0" xfId="0" applyFont="1" applyAlignment="1">
      <alignment vertical="center"/>
    </xf>
    <xf numFmtId="0" fontId="25" fillId="7" borderId="0" xfId="0" applyFont="1" applyFill="1" applyAlignment="1">
      <alignment vertical="center"/>
    </xf>
    <xf numFmtId="0" fontId="26" fillId="7" borderId="0" xfId="0" applyFont="1" applyFill="1" applyAlignment="1">
      <alignment vertical="center"/>
    </xf>
    <xf numFmtId="170" fontId="26" fillId="7" borderId="0" xfId="0" applyNumberFormat="1" applyFont="1" applyFill="1" applyAlignment="1">
      <alignment vertical="center"/>
    </xf>
    <xf numFmtId="0" fontId="26" fillId="7" borderId="0" xfId="0" applyFont="1" applyFill="1" applyAlignment="1">
      <alignment horizontal="left" vertical="center"/>
    </xf>
    <xf numFmtId="170" fontId="19" fillId="5" borderId="11" xfId="0" quotePrefix="1" applyNumberFormat="1" applyFont="1" applyFill="1" applyBorder="1" applyAlignment="1">
      <alignment horizontal="center" vertical="center"/>
    </xf>
    <xf numFmtId="170" fontId="19" fillId="5" borderId="7" xfId="0" quotePrefix="1" applyNumberFormat="1" applyFont="1" applyFill="1" applyBorder="1" applyAlignment="1">
      <alignment horizontal="center" vertical="center"/>
    </xf>
    <xf numFmtId="170" fontId="19" fillId="5" borderId="12" xfId="0" quotePrefix="1" applyNumberFormat="1" applyFont="1" applyFill="1" applyBorder="1" applyAlignment="1">
      <alignment horizontal="center" vertical="center"/>
    </xf>
    <xf numFmtId="0" fontId="18" fillId="5" borderId="13" xfId="0" quotePrefix="1" applyFont="1" applyFill="1" applyBorder="1" applyAlignment="1">
      <alignment horizontal="center" vertical="center"/>
    </xf>
    <xf numFmtId="0" fontId="19" fillId="8" borderId="7" xfId="0" applyFont="1" applyFill="1" applyBorder="1" applyAlignment="1">
      <alignment horizontal="left" vertical="center"/>
    </xf>
    <xf numFmtId="0" fontId="20" fillId="0" borderId="7" xfId="0" applyFont="1" applyBorder="1" applyAlignment="1">
      <alignment horizontal="left" vertical="center" wrapText="1"/>
    </xf>
    <xf numFmtId="170" fontId="11" fillId="0" borderId="15" xfId="0" applyNumberFormat="1" applyFont="1" applyBorder="1" applyAlignment="1">
      <alignment vertical="center"/>
    </xf>
    <xf numFmtId="170" fontId="11" fillId="0" borderId="9" xfId="0" applyNumberFormat="1" applyFont="1" applyBorder="1" applyAlignment="1">
      <alignment vertical="center"/>
    </xf>
    <xf numFmtId="170" fontId="11" fillId="0" borderId="0" xfId="0" applyNumberFormat="1" applyFont="1" applyBorder="1" applyAlignment="1">
      <alignment vertical="center"/>
    </xf>
    <xf numFmtId="9" fontId="11" fillId="0" borderId="7" xfId="1" applyFont="1" applyBorder="1" applyAlignment="1">
      <alignment horizontal="left" vertical="center" wrapText="1"/>
    </xf>
    <xf numFmtId="170" fontId="18" fillId="5" borderId="7" xfId="0" applyNumberFormat="1" applyFont="1" applyFill="1" applyBorder="1" applyAlignment="1">
      <alignment horizontal="left" vertical="center"/>
    </xf>
    <xf numFmtId="0" fontId="18" fillId="5" borderId="7" xfId="0" quotePrefix="1" applyFont="1" applyFill="1" applyBorder="1" applyAlignment="1">
      <alignment horizontal="center" vertical="center"/>
    </xf>
    <xf numFmtId="0" fontId="11" fillId="0" borderId="0" xfId="0" applyFont="1" applyFill="1" applyBorder="1" applyAlignment="1">
      <alignment horizontal="left" vertical="center"/>
    </xf>
    <xf numFmtId="170" fontId="11" fillId="0" borderId="0" xfId="0" applyNumberFormat="1" applyFont="1" applyAlignment="1">
      <alignment horizontal="left" vertical="center"/>
    </xf>
    <xf numFmtId="170" fontId="18" fillId="5" borderId="7" xfId="0" applyNumberFormat="1" applyFont="1" applyFill="1" applyBorder="1" applyAlignment="1">
      <alignment horizontal="center" vertical="center"/>
    </xf>
    <xf numFmtId="0" fontId="11" fillId="0" borderId="0" xfId="0" applyFont="1" applyAlignment="1">
      <alignment horizontal="center" vertical="center"/>
    </xf>
    <xf numFmtId="170" fontId="11" fillId="0" borderId="17" xfId="0" applyNumberFormat="1" applyFont="1" applyBorder="1" applyAlignment="1">
      <alignment vertical="center"/>
    </xf>
    <xf numFmtId="167" fontId="11" fillId="0" borderId="0" xfId="0" applyNumberFormat="1" applyFont="1" applyAlignment="1">
      <alignment vertical="center"/>
    </xf>
    <xf numFmtId="167" fontId="11" fillId="0" borderId="0" xfId="0" applyNumberFormat="1" applyFont="1" applyAlignment="1">
      <alignment horizontal="right" vertical="center"/>
    </xf>
    <xf numFmtId="0" fontId="22" fillId="5" borderId="7" xfId="15" applyFont="1" applyFill="1" applyBorder="1" applyAlignment="1">
      <alignment horizontal="left" vertical="center"/>
    </xf>
    <xf numFmtId="0" fontId="22" fillId="5" borderId="11" xfId="15" applyFont="1" applyFill="1" applyBorder="1" applyAlignment="1">
      <alignment horizontal="left" vertical="center"/>
    </xf>
    <xf numFmtId="0" fontId="22" fillId="5" borderId="13" xfId="15" applyFont="1" applyFill="1" applyBorder="1" applyAlignment="1">
      <alignment horizontal="left" vertical="center"/>
    </xf>
    <xf numFmtId="0" fontId="22" fillId="5" borderId="12" xfId="15" applyFont="1" applyFill="1" applyBorder="1" applyAlignment="1">
      <alignment horizontal="left" vertical="center"/>
    </xf>
    <xf numFmtId="170" fontId="11" fillId="5" borderId="12" xfId="0" applyNumberFormat="1" applyFont="1" applyFill="1" applyBorder="1" applyAlignment="1">
      <alignment vertical="center"/>
    </xf>
    <xf numFmtId="169" fontId="19" fillId="5" borderId="7" xfId="0" applyNumberFormat="1" applyFont="1" applyFill="1" applyBorder="1" applyAlignment="1">
      <alignment horizontal="right" vertical="center" wrapText="1"/>
    </xf>
    <xf numFmtId="0" fontId="23" fillId="0" borderId="0" xfId="15" applyFont="1" applyFill="1" applyBorder="1" applyAlignment="1">
      <alignment vertical="center"/>
    </xf>
    <xf numFmtId="0" fontId="11" fillId="0" borderId="0" xfId="0" applyFont="1" applyBorder="1" applyAlignment="1">
      <alignment vertical="center"/>
    </xf>
    <xf numFmtId="167" fontId="11" fillId="0" borderId="9" xfId="0" applyNumberFormat="1" applyFont="1" applyBorder="1" applyAlignment="1">
      <alignment vertical="center"/>
    </xf>
    <xf numFmtId="169" fontId="19" fillId="0" borderId="13" xfId="0" applyNumberFormat="1" applyFont="1" applyBorder="1" applyAlignment="1">
      <alignment vertical="center"/>
    </xf>
    <xf numFmtId="169" fontId="11" fillId="0" borderId="0" xfId="0" applyNumberFormat="1" applyFont="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horizontal="left" vertical="center"/>
    </xf>
    <xf numFmtId="9" fontId="11" fillId="2" borderId="13" xfId="1" applyFont="1" applyFill="1" applyBorder="1" applyAlignment="1">
      <alignment horizontal="center" vertical="center"/>
    </xf>
    <xf numFmtId="0" fontId="14" fillId="3" borderId="0" xfId="0" applyFont="1" applyFill="1" applyBorder="1" applyAlignment="1">
      <alignment horizontal="left" vertical="center"/>
    </xf>
    <xf numFmtId="0" fontId="5" fillId="4" borderId="0" xfId="0" applyFont="1" applyFill="1" applyBorder="1" applyAlignment="1">
      <alignment vertical="center"/>
    </xf>
    <xf numFmtId="169" fontId="11" fillId="0" borderId="0" xfId="0" applyNumberFormat="1" applyFont="1" applyAlignment="1">
      <alignment vertical="center"/>
    </xf>
    <xf numFmtId="170" fontId="11" fillId="0" borderId="0" xfId="0" applyNumberFormat="1" applyFont="1" applyAlignment="1">
      <alignment horizontal="center" vertical="center"/>
    </xf>
    <xf numFmtId="0" fontId="18" fillId="0" borderId="0" xfId="0" applyFont="1" applyFill="1" applyBorder="1" applyAlignment="1">
      <alignment horizontal="center" vertical="center"/>
    </xf>
    <xf numFmtId="0" fontId="18" fillId="3" borderId="7" xfId="0" applyFont="1" applyFill="1" applyBorder="1" applyAlignment="1">
      <alignment horizontal="left" vertical="center"/>
    </xf>
    <xf numFmtId="167" fontId="19" fillId="0" borderId="0" xfId="0" applyNumberFormat="1" applyFont="1" applyFill="1" applyBorder="1" applyAlignment="1">
      <alignment horizontal="center" vertical="center" wrapText="1"/>
    </xf>
    <xf numFmtId="170" fontId="19" fillId="4" borderId="14" xfId="0" quotePrefix="1" applyNumberFormat="1" applyFont="1" applyFill="1" applyBorder="1" applyAlignment="1">
      <alignment horizontal="center" vertical="center" wrapText="1"/>
    </xf>
    <xf numFmtId="170" fontId="19" fillId="4" borderId="15" xfId="0" quotePrefix="1" applyNumberFormat="1" applyFont="1" applyFill="1" applyBorder="1" applyAlignment="1">
      <alignment horizontal="center" vertical="center" wrapText="1"/>
    </xf>
    <xf numFmtId="170" fontId="19" fillId="4" borderId="21" xfId="0" quotePrefix="1" applyNumberFormat="1" applyFont="1" applyFill="1" applyBorder="1" applyAlignment="1">
      <alignment horizontal="center" vertical="center" wrapText="1"/>
    </xf>
    <xf numFmtId="170" fontId="11" fillId="0" borderId="15" xfId="0" applyNumberFormat="1" applyFont="1" applyBorder="1" applyAlignment="1">
      <alignment horizontal="center" vertical="center"/>
    </xf>
    <xf numFmtId="167" fontId="11" fillId="0" borderId="0" xfId="0" applyNumberFormat="1" applyFont="1" applyFill="1" applyBorder="1" applyAlignment="1">
      <alignment horizontal="center" vertical="center"/>
    </xf>
    <xf numFmtId="169" fontId="11" fillId="0" borderId="0" xfId="0" applyNumberFormat="1" applyFont="1" applyBorder="1" applyAlignment="1">
      <alignment vertical="center"/>
    </xf>
    <xf numFmtId="170" fontId="11" fillId="0" borderId="14" xfId="0" applyNumberFormat="1" applyFont="1" applyBorder="1" applyAlignment="1">
      <alignment horizontal="center" vertical="center"/>
    </xf>
    <xf numFmtId="170" fontId="11" fillId="0" borderId="21" xfId="0" applyNumberFormat="1" applyFont="1" applyBorder="1" applyAlignment="1">
      <alignment horizontal="center" vertical="center"/>
    </xf>
    <xf numFmtId="168" fontId="11" fillId="0" borderId="15" xfId="0" applyNumberFormat="1" applyFont="1" applyBorder="1" applyAlignment="1">
      <alignment horizontal="right" vertical="center"/>
    </xf>
    <xf numFmtId="168" fontId="11" fillId="0" borderId="21" xfId="0" applyNumberFormat="1" applyFont="1" applyBorder="1" applyAlignment="1">
      <alignment horizontal="right" vertical="center"/>
    </xf>
    <xf numFmtId="168" fontId="11" fillId="0" borderId="14" xfId="0" applyNumberFormat="1" applyFont="1" applyBorder="1" applyAlignment="1">
      <alignment horizontal="right" vertical="center"/>
    </xf>
    <xf numFmtId="0" fontId="11" fillId="0" borderId="0" xfId="0" quotePrefix="1" applyFont="1" applyBorder="1" applyAlignment="1">
      <alignment horizontal="center" vertical="center"/>
    </xf>
    <xf numFmtId="0" fontId="11" fillId="0" borderId="0" xfId="0" applyFont="1" applyBorder="1" applyAlignment="1">
      <alignment horizontal="center" vertical="center"/>
    </xf>
    <xf numFmtId="167" fontId="11" fillId="0" borderId="0" xfId="0" applyNumberFormat="1" applyFont="1" applyBorder="1" applyAlignment="1">
      <alignment horizontal="center" vertical="center"/>
    </xf>
    <xf numFmtId="170" fontId="11" fillId="0" borderId="18" xfId="0" applyNumberFormat="1" applyFont="1" applyBorder="1" applyAlignment="1">
      <alignment horizontal="center" vertical="center"/>
    </xf>
    <xf numFmtId="170" fontId="11" fillId="0" borderId="19" xfId="0" applyNumberFormat="1" applyFont="1" applyBorder="1" applyAlignment="1">
      <alignment horizontal="center" vertical="center"/>
    </xf>
    <xf numFmtId="170" fontId="11" fillId="0" borderId="20" xfId="0" applyNumberFormat="1" applyFont="1" applyBorder="1" applyAlignment="1">
      <alignment horizontal="center" vertical="center"/>
    </xf>
    <xf numFmtId="167" fontId="11" fillId="0" borderId="0" xfId="0" applyNumberFormat="1" applyFont="1" applyAlignment="1">
      <alignment horizontal="center" vertical="center"/>
    </xf>
    <xf numFmtId="170" fontId="18" fillId="3" borderId="18" xfId="0" applyNumberFormat="1" applyFont="1" applyFill="1" applyBorder="1" applyAlignment="1">
      <alignment horizontal="center" vertical="center"/>
    </xf>
    <xf numFmtId="170" fontId="18" fillId="3" borderId="19" xfId="0" applyNumberFormat="1" applyFont="1" applyFill="1" applyBorder="1" applyAlignment="1">
      <alignment horizontal="center" vertical="center"/>
    </xf>
    <xf numFmtId="170" fontId="18" fillId="3" borderId="20" xfId="0" applyNumberFormat="1" applyFont="1" applyFill="1" applyBorder="1" applyAlignment="1">
      <alignment horizontal="center" vertical="center"/>
    </xf>
    <xf numFmtId="167" fontId="11" fillId="0" borderId="0" xfId="0" applyNumberFormat="1" applyFont="1" applyFill="1" applyAlignment="1">
      <alignment vertical="center"/>
    </xf>
    <xf numFmtId="169" fontId="5" fillId="0" borderId="0" xfId="0" applyNumberFormat="1" applyFont="1"/>
    <xf numFmtId="0" fontId="7" fillId="2" borderId="0" xfId="0" applyFont="1" applyFill="1"/>
    <xf numFmtId="0" fontId="5" fillId="0" borderId="24" xfId="0" applyFont="1" applyFill="1" applyBorder="1"/>
    <xf numFmtId="166" fontId="14" fillId="0" borderId="24" xfId="2" applyNumberFormat="1" applyFont="1" applyBorder="1"/>
    <xf numFmtId="0" fontId="14" fillId="2" borderId="0" xfId="0" applyFont="1" applyFill="1"/>
    <xf numFmtId="0" fontId="4" fillId="7" borderId="0" xfId="0" applyFont="1" applyFill="1" applyAlignment="1">
      <alignment horizontal="left"/>
    </xf>
    <xf numFmtId="0" fontId="12" fillId="7" borderId="0" xfId="0" applyFont="1" applyFill="1"/>
    <xf numFmtId="0" fontId="6" fillId="7" borderId="0" xfId="0" applyFont="1" applyFill="1"/>
    <xf numFmtId="0" fontId="14" fillId="3" borderId="0" xfId="0" applyFont="1" applyFill="1" applyBorder="1" applyAlignment="1">
      <alignment vertical="top"/>
    </xf>
    <xf numFmtId="170" fontId="19" fillId="4" borderId="11" xfId="0" quotePrefix="1" applyNumberFormat="1" applyFont="1" applyFill="1" applyBorder="1" applyAlignment="1">
      <alignment horizontal="center" vertical="center" wrapText="1"/>
    </xf>
    <xf numFmtId="170" fontId="19" fillId="4" borderId="12" xfId="0" quotePrefix="1" applyNumberFormat="1" applyFont="1" applyFill="1" applyBorder="1" applyAlignment="1">
      <alignment horizontal="center" vertical="center" wrapText="1"/>
    </xf>
    <xf numFmtId="170" fontId="19" fillId="4" borderId="13" xfId="0" quotePrefix="1" applyNumberFormat="1" applyFont="1" applyFill="1" applyBorder="1" applyAlignment="1">
      <alignment horizontal="center" vertical="center" wrapText="1"/>
    </xf>
    <xf numFmtId="170" fontId="19" fillId="5" borderId="7" xfId="0" quotePrefix="1" applyNumberFormat="1" applyFont="1" applyFill="1" applyBorder="1" applyAlignment="1">
      <alignment horizontal="center" vertical="center" wrapText="1"/>
    </xf>
    <xf numFmtId="0" fontId="11" fillId="0" borderId="0" xfId="0" applyFont="1" applyFill="1" applyBorder="1" applyAlignment="1">
      <alignment vertical="center"/>
    </xf>
    <xf numFmtId="0" fontId="12" fillId="7" borderId="0" xfId="0" applyFont="1" applyFill="1" applyAlignment="1">
      <alignment vertical="center"/>
    </xf>
    <xf numFmtId="0" fontId="21" fillId="7" borderId="0" xfId="0" applyFont="1" applyFill="1" applyAlignment="1">
      <alignment vertical="center"/>
    </xf>
    <xf numFmtId="167" fontId="21" fillId="7" borderId="0" xfId="0" applyNumberFormat="1" applyFont="1" applyFill="1" applyAlignment="1">
      <alignment vertical="center"/>
    </xf>
    <xf numFmtId="170" fontId="18" fillId="5" borderId="11" xfId="0" applyNumberFormat="1" applyFont="1" applyFill="1" applyBorder="1" applyAlignment="1">
      <alignment horizontal="center" vertical="center"/>
    </xf>
    <xf numFmtId="0" fontId="11" fillId="5" borderId="11" xfId="0" applyFont="1" applyFill="1" applyBorder="1" applyAlignment="1">
      <alignment vertical="center"/>
    </xf>
    <xf numFmtId="0" fontId="11" fillId="5" borderId="12" xfId="0" applyFont="1" applyFill="1" applyBorder="1" applyAlignment="1">
      <alignment vertical="center"/>
    </xf>
    <xf numFmtId="0" fontId="19" fillId="0" borderId="12" xfId="0" applyFont="1" applyBorder="1" applyAlignment="1">
      <alignment vertical="center"/>
    </xf>
    <xf numFmtId="10" fontId="19" fillId="0" borderId="12" xfId="1" applyNumberFormat="1" applyFont="1" applyBorder="1" applyAlignment="1">
      <alignment vertical="center"/>
    </xf>
    <xf numFmtId="169" fontId="11" fillId="0" borderId="0" xfId="0" applyNumberFormat="1" applyFont="1" applyAlignment="1">
      <alignment horizontal="right" vertical="center"/>
    </xf>
    <xf numFmtId="167" fontId="11" fillId="0" borderId="14" xfId="0" applyNumberFormat="1" applyFont="1" applyBorder="1" applyAlignment="1">
      <alignment horizontal="right" vertical="center"/>
    </xf>
    <xf numFmtId="167" fontId="11" fillId="0" borderId="15" xfId="0" applyNumberFormat="1" applyFont="1" applyBorder="1" applyAlignment="1">
      <alignment horizontal="right" vertical="center"/>
    </xf>
    <xf numFmtId="167" fontId="11" fillId="0" borderId="21" xfId="0" applyNumberFormat="1" applyFont="1" applyBorder="1" applyAlignment="1">
      <alignment horizontal="right" vertical="center"/>
    </xf>
    <xf numFmtId="167" fontId="11" fillId="0" borderId="18" xfId="0" applyNumberFormat="1" applyFont="1" applyBorder="1" applyAlignment="1">
      <alignment horizontal="right" vertical="center"/>
    </xf>
    <xf numFmtId="167" fontId="11" fillId="0" borderId="19" xfId="0" applyNumberFormat="1" applyFont="1" applyBorder="1" applyAlignment="1">
      <alignment horizontal="right" vertical="center"/>
    </xf>
    <xf numFmtId="167" fontId="11" fillId="0" borderId="20" xfId="0" applyNumberFormat="1" applyFont="1" applyBorder="1" applyAlignment="1">
      <alignment horizontal="right" vertical="center"/>
    </xf>
    <xf numFmtId="171" fontId="7" fillId="0" borderId="0" xfId="3" applyNumberFormat="1" applyFont="1"/>
    <xf numFmtId="171" fontId="14" fillId="0" borderId="0" xfId="3" applyNumberFormat="1" applyFont="1"/>
    <xf numFmtId="0" fontId="14" fillId="3" borderId="6" xfId="0" applyFont="1" applyFill="1" applyBorder="1" applyAlignment="1">
      <alignment horizontal="center"/>
    </xf>
    <xf numFmtId="9" fontId="11" fillId="0" borderId="0" xfId="1" applyFont="1" applyAlignment="1">
      <alignment horizontal="center" vertical="center"/>
    </xf>
    <xf numFmtId="0" fontId="7" fillId="4" borderId="0" xfId="0" applyFont="1" applyFill="1" applyBorder="1" applyAlignment="1">
      <alignment horizontal="left" vertical="top" wrapText="1"/>
    </xf>
    <xf numFmtId="0" fontId="14" fillId="3" borderId="3" xfId="0" applyFont="1" applyFill="1" applyBorder="1" applyAlignment="1">
      <alignment vertical="top"/>
    </xf>
    <xf numFmtId="0" fontId="14" fillId="3" borderId="0" xfId="0" applyFont="1" applyFill="1" applyBorder="1" applyAlignment="1">
      <alignment horizontal="center"/>
    </xf>
    <xf numFmtId="164" fontId="7" fillId="4" borderId="0" xfId="2" applyFont="1" applyFill="1" applyBorder="1" applyAlignment="1">
      <alignment horizontal="left" vertical="top" wrapText="1"/>
    </xf>
    <xf numFmtId="0" fontId="11" fillId="0" borderId="0" xfId="0" applyFont="1" applyBorder="1" applyAlignment="1">
      <alignment horizontal="center" vertical="center"/>
    </xf>
    <xf numFmtId="170" fontId="18" fillId="0" borderId="0" xfId="0" applyNumberFormat="1" applyFont="1" applyFill="1" applyBorder="1" applyAlignment="1">
      <alignment horizontal="center" vertical="center"/>
    </xf>
    <xf numFmtId="0" fontId="11" fillId="0" borderId="0" xfId="0" applyFont="1" applyFill="1" applyBorder="1" applyAlignment="1">
      <alignment horizontal="center" vertical="center"/>
    </xf>
    <xf numFmtId="168" fontId="11" fillId="0" borderId="0" xfId="0" applyNumberFormat="1" applyFont="1" applyAlignment="1">
      <alignment vertical="center"/>
    </xf>
    <xf numFmtId="0" fontId="0" fillId="4" borderId="26" xfId="0" applyFont="1" applyFill="1" applyBorder="1" applyAlignment="1">
      <alignment horizontal="left"/>
    </xf>
    <xf numFmtId="0" fontId="5" fillId="4" borderId="2" xfId="0" applyFont="1" applyFill="1" applyBorder="1" applyAlignment="1">
      <alignment horizontal="left"/>
    </xf>
    <xf numFmtId="0" fontId="0" fillId="4" borderId="2" xfId="0" applyFont="1" applyFill="1" applyBorder="1" applyAlignment="1">
      <alignment horizontal="left"/>
    </xf>
    <xf numFmtId="0" fontId="11" fillId="0" borderId="7" xfId="0" applyFont="1" applyBorder="1" applyAlignment="1">
      <alignment horizontal="left" vertical="center" wrapText="1"/>
    </xf>
    <xf numFmtId="170" fontId="19" fillId="5" borderId="25" xfId="0" applyNumberFormat="1" applyFont="1" applyFill="1" applyBorder="1" applyAlignment="1">
      <alignment horizontal="center"/>
    </xf>
    <xf numFmtId="170" fontId="19" fillId="5" borderId="23" xfId="0" applyNumberFormat="1" applyFont="1" applyFill="1" applyBorder="1" applyAlignment="1">
      <alignment horizontal="center"/>
    </xf>
    <xf numFmtId="170" fontId="19" fillId="5" borderId="24" xfId="0" applyNumberFormat="1" applyFont="1" applyFill="1" applyBorder="1" applyAlignment="1">
      <alignment horizontal="center"/>
    </xf>
    <xf numFmtId="0" fontId="23" fillId="0" borderId="15" xfId="15" applyFont="1" applyFill="1" applyBorder="1" applyAlignment="1">
      <alignment vertical="center"/>
    </xf>
    <xf numFmtId="0" fontId="11" fillId="0" borderId="15" xfId="0" applyFont="1" applyBorder="1" applyAlignment="1">
      <alignment vertical="center"/>
    </xf>
    <xf numFmtId="167" fontId="11" fillId="0" borderId="8" xfId="0" applyNumberFormat="1" applyFont="1" applyBorder="1" applyAlignment="1">
      <alignment vertical="center"/>
    </xf>
    <xf numFmtId="170" fontId="19" fillId="5" borderId="7" xfId="0" applyNumberFormat="1" applyFont="1" applyFill="1" applyBorder="1" applyAlignment="1">
      <alignment horizontal="center" vertical="center" wrapText="1"/>
    </xf>
    <xf numFmtId="0" fontId="26" fillId="7" borderId="19" xfId="0" applyFont="1" applyFill="1" applyBorder="1" applyAlignment="1">
      <alignment vertical="center"/>
    </xf>
    <xf numFmtId="170" fontId="26" fillId="7" borderId="19" xfId="0" applyNumberFormat="1" applyFont="1" applyFill="1" applyBorder="1" applyAlignment="1">
      <alignment vertical="center"/>
    </xf>
    <xf numFmtId="0" fontId="21" fillId="7" borderId="19" xfId="15" applyFont="1" applyFill="1" applyBorder="1" applyAlignment="1">
      <alignment vertical="center"/>
    </xf>
    <xf numFmtId="169" fontId="19" fillId="4" borderId="7" xfId="0" quotePrefix="1" applyNumberFormat="1" applyFont="1" applyFill="1" applyBorder="1" applyAlignment="1">
      <alignment horizontal="right" vertical="center"/>
    </xf>
    <xf numFmtId="169" fontId="19" fillId="0" borderId="7" xfId="0" applyNumberFormat="1" applyFont="1" applyBorder="1" applyAlignment="1">
      <alignment vertical="center"/>
    </xf>
    <xf numFmtId="0" fontId="19" fillId="0" borderId="0" xfId="0" applyFont="1" applyBorder="1" applyAlignment="1">
      <alignment vertical="center"/>
    </xf>
    <xf numFmtId="170" fontId="11" fillId="0" borderId="8" xfId="0" applyNumberFormat="1" applyFont="1" applyBorder="1" applyAlignment="1">
      <alignment horizontal="center" vertical="center"/>
    </xf>
    <xf numFmtId="0" fontId="7" fillId="4" borderId="0" xfId="0" applyFont="1" applyFill="1" applyBorder="1" applyAlignment="1">
      <alignment horizontal="left" vertical="top" wrapText="1"/>
    </xf>
    <xf numFmtId="167" fontId="19" fillId="0" borderId="7" xfId="0" applyNumberFormat="1" applyFont="1" applyBorder="1" applyAlignment="1">
      <alignment vertical="center"/>
    </xf>
    <xf numFmtId="167" fontId="11" fillId="0" borderId="7" xfId="0" applyNumberFormat="1" applyFont="1" applyBorder="1" applyAlignment="1">
      <alignment horizontal="center"/>
    </xf>
    <xf numFmtId="170" fontId="11" fillId="0" borderId="7" xfId="0" applyNumberFormat="1" applyFont="1" applyBorder="1" applyAlignment="1">
      <alignment horizontal="center" vertical="center"/>
    </xf>
    <xf numFmtId="167" fontId="11" fillId="0" borderId="7" xfId="0" applyNumberFormat="1" applyFont="1" applyBorder="1" applyAlignment="1">
      <alignment vertical="center"/>
    </xf>
    <xf numFmtId="0" fontId="11" fillId="0" borderId="11" xfId="0" applyFont="1" applyBorder="1" applyAlignment="1">
      <alignment horizontal="left"/>
    </xf>
    <xf numFmtId="0" fontId="11" fillId="0" borderId="12" xfId="0" applyFont="1" applyBorder="1" applyAlignment="1">
      <alignment horizontal="left"/>
    </xf>
    <xf numFmtId="0" fontId="11" fillId="0" borderId="13" xfId="0" applyFont="1" applyBorder="1" applyAlignment="1">
      <alignment horizontal="left"/>
    </xf>
    <xf numFmtId="0" fontId="11" fillId="0" borderId="0" xfId="0" applyFont="1" applyBorder="1" applyAlignment="1">
      <alignment horizontal="left"/>
    </xf>
    <xf numFmtId="167" fontId="11" fillId="0" borderId="0" xfId="0" applyNumberFormat="1" applyFont="1" applyBorder="1" applyAlignment="1">
      <alignment horizontal="center"/>
    </xf>
    <xf numFmtId="167" fontId="11" fillId="0" borderId="0" xfId="0" applyNumberFormat="1" applyFont="1" applyBorder="1" applyAlignment="1">
      <alignment vertical="center"/>
    </xf>
    <xf numFmtId="9" fontId="11" fillId="0" borderId="0" xfId="1" applyFont="1" applyBorder="1" applyAlignment="1">
      <alignment vertical="center"/>
    </xf>
    <xf numFmtId="0" fontId="11" fillId="0" borderId="0" xfId="0" applyFont="1" applyBorder="1" applyAlignment="1">
      <alignment horizontal="left" vertical="top" wrapText="1"/>
    </xf>
    <xf numFmtId="170" fontId="11" fillId="0" borderId="7" xfId="0" applyNumberFormat="1" applyFont="1" applyBorder="1" applyAlignment="1">
      <alignment vertical="center"/>
    </xf>
    <xf numFmtId="168" fontId="11" fillId="0" borderId="7" xfId="0" applyNumberFormat="1" applyFont="1" applyBorder="1" applyAlignment="1">
      <alignment vertical="center"/>
    </xf>
    <xf numFmtId="0" fontId="22" fillId="5" borderId="7" xfId="15" applyFont="1" applyFill="1" applyBorder="1" applyAlignment="1">
      <alignment horizontal="center" vertical="center"/>
    </xf>
    <xf numFmtId="167" fontId="11" fillId="0" borderId="16" xfId="0" applyNumberFormat="1" applyFont="1" applyBorder="1" applyAlignment="1">
      <alignment horizontal="right" vertical="center"/>
    </xf>
    <xf numFmtId="167" fontId="11" fillId="0" borderId="0" xfId="0" applyNumberFormat="1" applyFont="1" applyBorder="1" applyAlignment="1">
      <alignment horizontal="right" vertical="center"/>
    </xf>
    <xf numFmtId="167" fontId="11" fillId="0" borderId="17" xfId="0" applyNumberFormat="1" applyFont="1" applyBorder="1" applyAlignment="1">
      <alignment horizontal="right" vertical="center"/>
    </xf>
    <xf numFmtId="168" fontId="11" fillId="0" borderId="16" xfId="0" applyNumberFormat="1" applyFont="1" applyBorder="1" applyAlignment="1">
      <alignment horizontal="right" vertical="center"/>
    </xf>
    <xf numFmtId="168" fontId="11" fillId="0" borderId="0" xfId="0" applyNumberFormat="1" applyFont="1" applyBorder="1" applyAlignment="1">
      <alignment horizontal="right" vertical="center"/>
    </xf>
    <xf numFmtId="168" fontId="11" fillId="0" borderId="17" xfId="0" applyNumberFormat="1" applyFont="1" applyBorder="1" applyAlignment="1">
      <alignment horizontal="right" vertical="center"/>
    </xf>
    <xf numFmtId="170" fontId="11" fillId="0" borderId="0" xfId="0" applyNumberFormat="1" applyFont="1" applyAlignment="1">
      <alignment horizontal="right" vertical="center"/>
    </xf>
    <xf numFmtId="170" fontId="11" fillId="0" borderId="9" xfId="0" applyNumberFormat="1" applyFont="1" applyBorder="1" applyAlignment="1">
      <alignment horizontal="right" vertical="center" wrapText="1"/>
    </xf>
    <xf numFmtId="0" fontId="11" fillId="0" borderId="11" xfId="0" applyFont="1" applyBorder="1" applyAlignment="1">
      <alignment horizontal="left" vertical="center"/>
    </xf>
    <xf numFmtId="0" fontId="11" fillId="0" borderId="12" xfId="0" applyFont="1" applyBorder="1" applyAlignment="1">
      <alignment horizontal="left" vertical="center"/>
    </xf>
    <xf numFmtId="170" fontId="18" fillId="5" borderId="11" xfId="0" applyNumberFormat="1" applyFont="1" applyFill="1" applyBorder="1" applyAlignment="1">
      <alignment vertical="center"/>
    </xf>
    <xf numFmtId="170" fontId="18" fillId="5" borderId="12" xfId="0" applyNumberFormat="1" applyFont="1" applyFill="1" applyBorder="1" applyAlignment="1">
      <alignment vertical="center"/>
    </xf>
    <xf numFmtId="10" fontId="11" fillId="0" borderId="7" xfId="1" applyNumberFormat="1" applyFont="1" applyBorder="1" applyAlignment="1">
      <alignment vertical="center"/>
    </xf>
    <xf numFmtId="10" fontId="11" fillId="0" borderId="12" xfId="1" applyNumberFormat="1" applyFont="1" applyBorder="1" applyAlignment="1">
      <alignment vertical="center"/>
    </xf>
    <xf numFmtId="170" fontId="19" fillId="2" borderId="13" xfId="0" applyNumberFormat="1" applyFont="1" applyFill="1" applyBorder="1" applyAlignment="1">
      <alignment horizontal="center" vertical="center" wrapText="1"/>
    </xf>
    <xf numFmtId="0" fontId="22" fillId="5" borderId="13" xfId="15" applyFont="1" applyFill="1" applyBorder="1" applyAlignment="1">
      <alignment horizontal="center" wrapText="1"/>
    </xf>
    <xf numFmtId="0" fontId="11" fillId="0" borderId="7" xfId="0" applyFont="1" applyBorder="1" applyAlignment="1">
      <alignment horizontal="left" vertical="top" wrapText="1"/>
    </xf>
    <xf numFmtId="0" fontId="11" fillId="0" borderId="8" xfId="0" applyFont="1" applyBorder="1" applyAlignment="1">
      <alignment vertical="center"/>
    </xf>
    <xf numFmtId="0" fontId="11" fillId="0" borderId="9" xfId="0" applyFont="1" applyBorder="1" applyAlignment="1">
      <alignment vertical="center"/>
    </xf>
    <xf numFmtId="0" fontId="11" fillId="0" borderId="10" xfId="0" applyFont="1" applyBorder="1" applyAlignment="1">
      <alignment vertical="top" wrapText="1"/>
    </xf>
    <xf numFmtId="0" fontId="11" fillId="0" borderId="10" xfId="0" applyFont="1" applyBorder="1" applyAlignment="1">
      <alignment vertical="center"/>
    </xf>
    <xf numFmtId="171" fontId="11" fillId="0" borderId="14" xfId="0" applyNumberFormat="1" applyFont="1" applyBorder="1" applyAlignment="1">
      <alignment horizontal="right" vertical="center"/>
    </xf>
    <xf numFmtId="171" fontId="11" fillId="0" borderId="15" xfId="0" applyNumberFormat="1" applyFont="1" applyBorder="1" applyAlignment="1">
      <alignment horizontal="right" vertical="center"/>
    </xf>
    <xf numFmtId="171" fontId="11" fillId="0" borderId="21" xfId="0" applyNumberFormat="1" applyFont="1" applyBorder="1" applyAlignment="1">
      <alignment horizontal="right" vertical="center"/>
    </xf>
    <xf numFmtId="171" fontId="11" fillId="0" borderId="0" xfId="0" applyNumberFormat="1" applyFont="1" applyAlignment="1">
      <alignment vertical="center"/>
    </xf>
    <xf numFmtId="171" fontId="11" fillId="0" borderId="18" xfId="0" applyNumberFormat="1" applyFont="1" applyBorder="1" applyAlignment="1">
      <alignment horizontal="right" vertical="center"/>
    </xf>
    <xf numFmtId="171" fontId="11" fillId="0" borderId="19" xfId="0" applyNumberFormat="1" applyFont="1" applyBorder="1" applyAlignment="1">
      <alignment horizontal="right" vertical="center"/>
    </xf>
    <xf numFmtId="171" fontId="11" fillId="0" borderId="20" xfId="0" applyNumberFormat="1" applyFont="1" applyBorder="1" applyAlignment="1">
      <alignment horizontal="right" vertical="center"/>
    </xf>
    <xf numFmtId="171" fontId="18" fillId="3" borderId="18" xfId="0" applyNumberFormat="1" applyFont="1" applyFill="1" applyBorder="1" applyAlignment="1">
      <alignment horizontal="right" vertical="center"/>
    </xf>
    <xf numFmtId="171" fontId="18" fillId="3" borderId="19" xfId="0" applyNumberFormat="1" applyFont="1" applyFill="1" applyBorder="1" applyAlignment="1">
      <alignment horizontal="right" vertical="center"/>
    </xf>
    <xf numFmtId="171" fontId="18" fillId="3" borderId="20" xfId="0" applyNumberFormat="1" applyFont="1" applyFill="1" applyBorder="1" applyAlignment="1">
      <alignment horizontal="right" vertical="center"/>
    </xf>
    <xf numFmtId="171" fontId="18" fillId="3" borderId="11" xfId="0" applyNumberFormat="1" applyFont="1" applyFill="1" applyBorder="1" applyAlignment="1">
      <alignment horizontal="right" vertical="center"/>
    </xf>
    <xf numFmtId="171" fontId="18" fillId="3" borderId="12" xfId="0" applyNumberFormat="1" applyFont="1" applyFill="1" applyBorder="1" applyAlignment="1">
      <alignment horizontal="right" vertical="center"/>
    </xf>
    <xf numFmtId="171" fontId="18" fillId="3" borderId="13" xfId="0" applyNumberFormat="1" applyFont="1" applyFill="1" applyBorder="1" applyAlignment="1">
      <alignment horizontal="right" vertical="center"/>
    </xf>
    <xf numFmtId="0" fontId="22" fillId="5" borderId="13" xfId="15" applyFont="1" applyFill="1" applyBorder="1" applyAlignment="1">
      <alignment horizontal="center" vertical="center" wrapText="1"/>
    </xf>
    <xf numFmtId="0" fontId="19" fillId="8" borderId="8" xfId="0" applyFont="1" applyFill="1" applyBorder="1" applyAlignment="1">
      <alignment horizontal="left" vertical="center"/>
    </xf>
    <xf numFmtId="0" fontId="11" fillId="0" borderId="0" xfId="0" applyFont="1" applyBorder="1" applyAlignment="1">
      <alignment vertical="top" wrapText="1"/>
    </xf>
    <xf numFmtId="0" fontId="11" fillId="0" borderId="8"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170" fontId="11" fillId="9" borderId="11" xfId="0" applyNumberFormat="1" applyFont="1" applyFill="1" applyBorder="1" applyAlignment="1">
      <alignment horizontal="center" vertical="center"/>
    </xf>
    <xf numFmtId="170" fontId="11" fillId="9" borderId="13" xfId="0" applyNumberFormat="1" applyFont="1" applyFill="1" applyBorder="1" applyAlignment="1">
      <alignment horizontal="center" vertical="center"/>
    </xf>
    <xf numFmtId="170" fontId="18" fillId="2" borderId="11" xfId="0" applyNumberFormat="1" applyFont="1" applyFill="1" applyBorder="1" applyAlignment="1">
      <alignment horizontal="left" vertical="center"/>
    </xf>
    <xf numFmtId="170" fontId="18" fillId="2" borderId="12" xfId="0" applyNumberFormat="1" applyFont="1" applyFill="1" applyBorder="1" applyAlignment="1">
      <alignment horizontal="left" vertical="center"/>
    </xf>
    <xf numFmtId="170" fontId="18" fillId="2" borderId="13" xfId="0" applyNumberFormat="1" applyFont="1" applyFill="1" applyBorder="1" applyAlignment="1">
      <alignment horizontal="left" vertical="center"/>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3" xfId="0" applyFont="1" applyBorder="1" applyAlignment="1">
      <alignment horizontal="left" vertical="center"/>
    </xf>
    <xf numFmtId="0" fontId="11" fillId="0" borderId="14" xfId="0" applyFont="1" applyBorder="1" applyAlignment="1">
      <alignment horizontal="right"/>
    </xf>
    <xf numFmtId="0" fontId="11" fillId="0" borderId="15" xfId="0" applyFont="1" applyBorder="1" applyAlignment="1">
      <alignment horizontal="right"/>
    </xf>
    <xf numFmtId="0" fontId="11" fillId="0" borderId="21" xfId="0" applyFont="1" applyBorder="1" applyAlignment="1">
      <alignment horizontal="right"/>
    </xf>
    <xf numFmtId="170" fontId="18" fillId="5" borderId="11" xfId="0" applyNumberFormat="1" applyFont="1" applyFill="1" applyBorder="1" applyAlignment="1">
      <alignment horizontal="right" vertical="center"/>
    </xf>
    <xf numFmtId="170" fontId="18" fillId="5" borderId="12" xfId="0" applyNumberFormat="1" applyFont="1" applyFill="1" applyBorder="1" applyAlignment="1">
      <alignment horizontal="right" vertical="center"/>
    </xf>
    <xf numFmtId="170" fontId="18" fillId="5" borderId="13" xfId="0" applyNumberFormat="1" applyFont="1" applyFill="1" applyBorder="1" applyAlignment="1">
      <alignment horizontal="right" vertical="center"/>
    </xf>
    <xf numFmtId="0" fontId="11" fillId="0" borderId="14" xfId="0" applyFont="1" applyBorder="1" applyAlignment="1">
      <alignment horizontal="right" vertical="center"/>
    </xf>
    <xf numFmtId="0" fontId="11" fillId="0" borderId="15" xfId="0" applyFont="1" applyBorder="1" applyAlignment="1">
      <alignment horizontal="right" vertical="center"/>
    </xf>
    <xf numFmtId="0" fontId="11" fillId="0" borderId="21" xfId="0" applyFont="1" applyBorder="1" applyAlignment="1">
      <alignment horizontal="right" vertical="center"/>
    </xf>
    <xf numFmtId="0" fontId="11" fillId="0" borderId="18" xfId="0" applyFont="1" applyBorder="1" applyAlignment="1">
      <alignment horizontal="right" vertical="center"/>
    </xf>
    <xf numFmtId="0" fontId="11" fillId="0" borderId="19" xfId="0" applyFont="1" applyBorder="1" applyAlignment="1">
      <alignment horizontal="right" vertical="center"/>
    </xf>
    <xf numFmtId="0" fontId="11" fillId="0" borderId="20" xfId="0" applyFont="1" applyBorder="1" applyAlignment="1">
      <alignment horizontal="right" vertical="center"/>
    </xf>
    <xf numFmtId="0" fontId="19" fillId="0" borderId="11" xfId="0" applyFont="1" applyBorder="1" applyAlignment="1">
      <alignment horizontal="right" vertical="center"/>
    </xf>
    <xf numFmtId="0" fontId="19" fillId="0" borderId="12" xfId="0" applyFont="1" applyBorder="1" applyAlignment="1">
      <alignment horizontal="right" vertical="center"/>
    </xf>
    <xf numFmtId="0" fontId="19" fillId="0" borderId="13" xfId="0" applyFont="1" applyBorder="1" applyAlignment="1">
      <alignment horizontal="right" vertical="center"/>
    </xf>
    <xf numFmtId="170" fontId="18" fillId="5" borderId="11" xfId="0" applyNumberFormat="1" applyFont="1" applyFill="1" applyBorder="1" applyAlignment="1">
      <alignment horizontal="right"/>
    </xf>
    <xf numFmtId="170" fontId="18" fillId="5" borderId="12" xfId="0" applyNumberFormat="1" applyFont="1" applyFill="1" applyBorder="1" applyAlignment="1">
      <alignment horizontal="right"/>
    </xf>
    <xf numFmtId="170" fontId="18" fillId="5" borderId="13" xfId="0" applyNumberFormat="1" applyFont="1" applyFill="1" applyBorder="1" applyAlignment="1">
      <alignment horizontal="right"/>
    </xf>
    <xf numFmtId="0" fontId="11" fillId="0" borderId="18" xfId="0" applyFont="1" applyBorder="1" applyAlignment="1">
      <alignment horizontal="right"/>
    </xf>
    <xf numFmtId="0" fontId="11" fillId="0" borderId="19" xfId="0" applyFont="1" applyBorder="1" applyAlignment="1">
      <alignment horizontal="right"/>
    </xf>
    <xf numFmtId="0" fontId="11" fillId="0" borderId="20" xfId="0" applyFont="1" applyBorder="1" applyAlignment="1">
      <alignment horizontal="right"/>
    </xf>
    <xf numFmtId="0" fontId="19" fillId="0" borderId="11" xfId="0" applyFont="1" applyBorder="1" applyAlignment="1">
      <alignment horizontal="right"/>
    </xf>
    <xf numFmtId="0" fontId="19" fillId="0" borderId="12" xfId="0" applyFont="1" applyBorder="1" applyAlignment="1">
      <alignment horizontal="right"/>
    </xf>
    <xf numFmtId="0" fontId="19" fillId="0" borderId="13" xfId="0" applyFont="1" applyBorder="1" applyAlignment="1">
      <alignment horizontal="right"/>
    </xf>
    <xf numFmtId="170" fontId="11" fillId="2" borderId="11" xfId="0" applyNumberFormat="1" applyFont="1" applyFill="1" applyBorder="1" applyAlignment="1">
      <alignment horizontal="center" vertical="center"/>
    </xf>
    <xf numFmtId="170" fontId="11" fillId="2" borderId="12" xfId="0" applyNumberFormat="1" applyFont="1" applyFill="1" applyBorder="1" applyAlignment="1">
      <alignment horizontal="center" vertical="center"/>
    </xf>
    <xf numFmtId="170" fontId="11" fillId="2" borderId="13" xfId="0" applyNumberFormat="1" applyFont="1" applyFill="1" applyBorder="1" applyAlignment="1">
      <alignment horizontal="center" vertical="center"/>
    </xf>
    <xf numFmtId="170" fontId="18" fillId="5" borderId="7" xfId="0" applyNumberFormat="1" applyFont="1" applyFill="1" applyBorder="1" applyAlignment="1">
      <alignment horizontal="left" vertical="center"/>
    </xf>
    <xf numFmtId="0" fontId="11" fillId="0" borderId="11" xfId="0" applyFont="1" applyFill="1" applyBorder="1" applyAlignment="1">
      <alignment horizontal="left" vertical="center"/>
    </xf>
    <xf numFmtId="0" fontId="11" fillId="0" borderId="12" xfId="0" applyFont="1" applyFill="1" applyBorder="1" applyAlignment="1">
      <alignment horizontal="left" vertical="center"/>
    </xf>
    <xf numFmtId="0" fontId="11" fillId="0" borderId="13" xfId="0" applyFont="1" applyFill="1" applyBorder="1" applyAlignment="1">
      <alignment horizontal="left" vertical="center"/>
    </xf>
    <xf numFmtId="167" fontId="11" fillId="9" borderId="11" xfId="0" applyNumberFormat="1" applyFont="1" applyFill="1" applyBorder="1" applyAlignment="1">
      <alignment horizontal="left"/>
    </xf>
    <xf numFmtId="167" fontId="11" fillId="9" borderId="12" xfId="0" applyNumberFormat="1" applyFont="1" applyFill="1" applyBorder="1" applyAlignment="1">
      <alignment horizontal="left"/>
    </xf>
    <xf numFmtId="167" fontId="11" fillId="9" borderId="13" xfId="0" applyNumberFormat="1" applyFont="1" applyFill="1" applyBorder="1" applyAlignment="1">
      <alignment horizontal="left"/>
    </xf>
    <xf numFmtId="0" fontId="22" fillId="5" borderId="11" xfId="15" applyFont="1" applyFill="1" applyBorder="1" applyAlignment="1">
      <alignment horizontal="left" vertical="center"/>
    </xf>
    <xf numFmtId="0" fontId="22" fillId="5" borderId="12" xfId="15" applyFont="1" applyFill="1" applyBorder="1" applyAlignment="1">
      <alignment horizontal="left" vertical="center"/>
    </xf>
    <xf numFmtId="0" fontId="22" fillId="5" borderId="13" xfId="15" applyFont="1" applyFill="1" applyBorder="1" applyAlignment="1">
      <alignment horizontal="left" vertical="center"/>
    </xf>
    <xf numFmtId="170" fontId="18" fillId="5" borderId="11" xfId="0" applyNumberFormat="1" applyFont="1" applyFill="1" applyBorder="1" applyAlignment="1">
      <alignment horizontal="left" vertical="center"/>
    </xf>
    <xf numFmtId="170" fontId="18" fillId="5" borderId="12" xfId="0" applyNumberFormat="1" applyFont="1" applyFill="1" applyBorder="1" applyAlignment="1">
      <alignment horizontal="left" vertical="center"/>
    </xf>
    <xf numFmtId="170" fontId="18" fillId="5" borderId="13" xfId="0" applyNumberFormat="1" applyFont="1" applyFill="1" applyBorder="1" applyAlignment="1">
      <alignment horizontal="left" vertical="center"/>
    </xf>
    <xf numFmtId="0" fontId="7" fillId="4" borderId="1" xfId="0" applyFont="1" applyFill="1" applyBorder="1" applyAlignment="1">
      <alignment horizontal="left" vertical="top" wrapText="1"/>
    </xf>
    <xf numFmtId="0" fontId="0" fillId="4" borderId="1" xfId="0" applyFill="1" applyBorder="1" applyAlignment="1">
      <alignment horizontal="left" vertical="top" wrapText="1"/>
    </xf>
    <xf numFmtId="0" fontId="7" fillId="4" borderId="0" xfId="0" applyFont="1" applyFill="1" applyBorder="1" applyAlignment="1">
      <alignment horizontal="left" vertical="top" wrapText="1"/>
    </xf>
    <xf numFmtId="0" fontId="5" fillId="4" borderId="6" xfId="0" applyFont="1" applyFill="1" applyBorder="1" applyAlignment="1">
      <alignment horizontal="left"/>
    </xf>
    <xf numFmtId="0" fontId="5" fillId="4" borderId="0" xfId="0" applyFont="1" applyFill="1" applyBorder="1" applyAlignment="1">
      <alignment horizontal="left"/>
    </xf>
    <xf numFmtId="170" fontId="18" fillId="3" borderId="11" xfId="0" applyNumberFormat="1" applyFont="1" applyFill="1" applyBorder="1" applyAlignment="1">
      <alignment horizontal="center" vertical="center"/>
    </xf>
    <xf numFmtId="170" fontId="18" fillId="3" borderId="12" xfId="0" applyNumberFormat="1" applyFont="1" applyFill="1" applyBorder="1" applyAlignment="1">
      <alignment horizontal="center" vertical="center"/>
    </xf>
    <xf numFmtId="170" fontId="18" fillId="3" borderId="13" xfId="0" applyNumberFormat="1" applyFont="1" applyFill="1" applyBorder="1" applyAlignment="1">
      <alignment horizontal="center" vertical="center"/>
    </xf>
    <xf numFmtId="170" fontId="18" fillId="3" borderId="14" xfId="0" applyNumberFormat="1" applyFont="1" applyFill="1" applyBorder="1" applyAlignment="1">
      <alignment horizontal="center"/>
    </xf>
    <xf numFmtId="170" fontId="18" fillId="3" borderId="15" xfId="0" applyNumberFormat="1" applyFont="1" applyFill="1" applyBorder="1" applyAlignment="1">
      <alignment horizontal="center"/>
    </xf>
    <xf numFmtId="170" fontId="18" fillId="3" borderId="21" xfId="0" applyNumberFormat="1" applyFont="1" applyFill="1" applyBorder="1" applyAlignment="1">
      <alignment horizontal="center"/>
    </xf>
    <xf numFmtId="0" fontId="18" fillId="3" borderId="11" xfId="0" applyFont="1" applyFill="1" applyBorder="1" applyAlignment="1">
      <alignment horizontal="center" vertical="center"/>
    </xf>
    <xf numFmtId="0" fontId="18" fillId="3" borderId="12" xfId="0" applyFont="1" applyFill="1" applyBorder="1" applyAlignment="1">
      <alignment horizontal="center" vertical="center"/>
    </xf>
    <xf numFmtId="0" fontId="18" fillId="3" borderId="13" xfId="0" applyFont="1" applyFill="1" applyBorder="1" applyAlignment="1">
      <alignment horizontal="center" vertical="center"/>
    </xf>
    <xf numFmtId="170" fontId="18" fillId="3" borderId="14" xfId="0" applyNumberFormat="1" applyFont="1" applyFill="1" applyBorder="1" applyAlignment="1">
      <alignment horizontal="center" vertical="center"/>
    </xf>
    <xf numFmtId="170" fontId="18" fillId="3" borderId="15" xfId="0" applyNumberFormat="1" applyFont="1" applyFill="1" applyBorder="1" applyAlignment="1">
      <alignment horizontal="center" vertical="center"/>
    </xf>
    <xf numFmtId="170" fontId="18" fillId="3" borderId="21" xfId="0" applyNumberFormat="1" applyFont="1" applyFill="1" applyBorder="1" applyAlignment="1">
      <alignment horizontal="center" vertical="center"/>
    </xf>
    <xf numFmtId="0" fontId="23" fillId="2" borderId="8" xfId="15" applyFont="1" applyFill="1" applyBorder="1" applyAlignment="1">
      <alignment vertical="center"/>
    </xf>
    <xf numFmtId="0" fontId="23" fillId="2" borderId="14" xfId="15" applyFont="1" applyFill="1" applyBorder="1" applyAlignment="1">
      <alignment vertical="center"/>
    </xf>
    <xf numFmtId="0" fontId="23" fillId="2" borderId="21" xfId="15" applyFont="1" applyFill="1" applyBorder="1" applyAlignment="1">
      <alignment vertical="center"/>
    </xf>
    <xf numFmtId="0" fontId="23" fillId="2" borderId="9" xfId="15" applyFont="1" applyFill="1" applyBorder="1" applyAlignment="1">
      <alignment vertical="center"/>
    </xf>
    <xf numFmtId="0" fontId="23" fillId="2" borderId="16" xfId="15" applyFont="1" applyFill="1" applyBorder="1" applyAlignment="1">
      <alignment vertical="center"/>
    </xf>
    <xf numFmtId="0" fontId="23" fillId="2" borderId="17" xfId="15" applyFont="1" applyFill="1" applyBorder="1" applyAlignment="1">
      <alignment vertical="center"/>
    </xf>
    <xf numFmtId="0" fontId="23" fillId="2" borderId="10" xfId="15" applyFont="1" applyFill="1" applyBorder="1" applyAlignment="1">
      <alignment vertical="center"/>
    </xf>
    <xf numFmtId="0" fontId="23" fillId="2" borderId="18" xfId="15" applyFont="1" applyFill="1" applyBorder="1" applyAlignment="1">
      <alignment vertical="center"/>
    </xf>
    <xf numFmtId="0" fontId="23" fillId="2" borderId="20" xfId="15" applyFont="1" applyFill="1" applyBorder="1" applyAlignment="1">
      <alignment vertical="center"/>
    </xf>
  </cellXfs>
  <cellStyles count="18">
    <cellStyle name="Comma" xfId="3" builtinId="3"/>
    <cellStyle name="Comma 2" xfId="10"/>
    <cellStyle name="Comma 3" xfId="11"/>
    <cellStyle name="Currency" xfId="2" builtinId="4"/>
    <cellStyle name="Currency 2" xfId="4"/>
    <cellStyle name="Normal" xfId="0" builtinId="0"/>
    <cellStyle name="Normal 15" xfId="17"/>
    <cellStyle name="Normal 2" xfId="5"/>
    <cellStyle name="Normal 2 2" xfId="6"/>
    <cellStyle name="Normal 2 2 2" xfId="12"/>
    <cellStyle name="Normal 3" xfId="7"/>
    <cellStyle name="Normal 4" xfId="13"/>
    <cellStyle name="Normal 5" xfId="16"/>
    <cellStyle name="Normal_Sheet1" xfId="15"/>
    <cellStyle name="Note 2" xfId="14"/>
    <cellStyle name="Percent" xfId="1" builtinId="5"/>
    <cellStyle name="Percent 2" xfId="8"/>
    <cellStyle name="Percent 3" xfId="9"/>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35</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348"/>
  <sheetViews>
    <sheetView showGridLines="0" zoomScaleNormal="100" workbookViewId="0"/>
  </sheetViews>
  <sheetFormatPr defaultColWidth="9.140625" defaultRowHeight="12.75" x14ac:dyDescent="0.25"/>
  <cols>
    <col min="1" max="1" width="2.85546875" style="20" customWidth="1"/>
    <col min="2" max="2" width="21.140625" style="20" bestFit="1" customWidth="1"/>
    <col min="3" max="3" width="16.85546875" style="20" customWidth="1"/>
    <col min="4" max="4" width="13.42578125" style="20" bestFit="1" customWidth="1"/>
    <col min="5" max="5" width="13.42578125" style="20" customWidth="1"/>
    <col min="6" max="6" width="12.7109375" style="20" customWidth="1"/>
    <col min="7" max="10" width="12.85546875" style="22" customWidth="1"/>
    <col min="11" max="11" width="12.85546875" style="20" customWidth="1"/>
    <col min="12" max="12" width="2.85546875" style="20" customWidth="1"/>
    <col min="13" max="13" width="49.85546875" style="23" customWidth="1"/>
    <col min="14" max="14" width="2.85546875" style="20" customWidth="1"/>
    <col min="15" max="17" width="9.140625" style="20" customWidth="1"/>
    <col min="18" max="16384" width="9.140625" style="20"/>
  </cols>
  <sheetData>
    <row r="1" spans="2:13" x14ac:dyDescent="0.25">
      <c r="B1" s="21"/>
    </row>
    <row r="2" spans="2:13" ht="21" x14ac:dyDescent="0.25">
      <c r="B2" s="24" t="s">
        <v>33</v>
      </c>
    </row>
    <row r="3" spans="2:13" ht="21" x14ac:dyDescent="0.25">
      <c r="B3" s="24" t="str">
        <f>'AER Summary'!C3</f>
        <v>Rectification Works (tiger tails, high load escort &amp; illegal connections)</v>
      </c>
    </row>
    <row r="4" spans="2:13" ht="18.75" x14ac:dyDescent="0.25">
      <c r="B4" s="25" t="s">
        <v>34</v>
      </c>
    </row>
    <row r="6" spans="2:13" ht="15.75" x14ac:dyDescent="0.25">
      <c r="B6" s="26" t="s">
        <v>2</v>
      </c>
      <c r="C6" s="27"/>
      <c r="D6" s="27"/>
      <c r="E6" s="27"/>
      <c r="F6" s="27"/>
      <c r="G6" s="28"/>
      <c r="H6" s="28"/>
      <c r="I6" s="28"/>
      <c r="J6" s="28"/>
      <c r="K6" s="27"/>
      <c r="M6" s="29"/>
    </row>
    <row r="8" spans="2:13" x14ac:dyDescent="0.25">
      <c r="B8" s="255"/>
      <c r="C8" s="256"/>
      <c r="D8" s="256"/>
      <c r="E8" s="256"/>
      <c r="F8" s="257"/>
      <c r="G8" s="30" t="s">
        <v>8</v>
      </c>
      <c r="H8" s="31" t="s">
        <v>9</v>
      </c>
      <c r="I8" s="32" t="s">
        <v>10</v>
      </c>
      <c r="J8" s="31" t="s">
        <v>11</v>
      </c>
      <c r="K8" s="33" t="s">
        <v>12</v>
      </c>
      <c r="M8" s="34" t="s">
        <v>4</v>
      </c>
    </row>
    <row r="9" spans="2:13" ht="38.25" x14ac:dyDescent="0.25">
      <c r="B9" s="215" t="s">
        <v>2</v>
      </c>
      <c r="C9" s="216"/>
      <c r="D9" s="216"/>
      <c r="E9" s="216"/>
      <c r="F9" s="217"/>
      <c r="G9" s="242" t="s">
        <v>7</v>
      </c>
      <c r="H9" s="243"/>
      <c r="I9" s="243"/>
      <c r="J9" s="243"/>
      <c r="K9" s="244"/>
      <c r="M9" s="35" t="s">
        <v>94</v>
      </c>
    </row>
    <row r="11" spans="2:13" ht="15.75" x14ac:dyDescent="0.25">
      <c r="B11" s="26" t="s">
        <v>25</v>
      </c>
      <c r="C11" s="27"/>
      <c r="D11" s="27"/>
      <c r="E11" s="27"/>
      <c r="F11" s="27"/>
      <c r="G11" s="28"/>
      <c r="H11" s="28"/>
      <c r="I11" s="28"/>
      <c r="J11" s="28"/>
      <c r="K11" s="27"/>
      <c r="M11" s="29"/>
    </row>
    <row r="13" spans="2:13" x14ac:dyDescent="0.25">
      <c r="B13" s="40" t="s">
        <v>22</v>
      </c>
      <c r="C13" s="245" t="s">
        <v>24</v>
      </c>
      <c r="D13" s="245"/>
      <c r="E13" s="245"/>
      <c r="F13" s="245"/>
      <c r="G13" s="31" t="s">
        <v>8</v>
      </c>
      <c r="H13" s="31" t="s">
        <v>9</v>
      </c>
      <c r="I13" s="31" t="s">
        <v>10</v>
      </c>
      <c r="J13" s="31" t="s">
        <v>11</v>
      </c>
      <c r="K13" s="41" t="s">
        <v>12</v>
      </c>
      <c r="M13" s="34" t="s">
        <v>4</v>
      </c>
    </row>
    <row r="14" spans="2:13" ht="51" x14ac:dyDescent="0.25">
      <c r="B14" s="18"/>
      <c r="C14" s="246"/>
      <c r="D14" s="247"/>
      <c r="E14" s="247"/>
      <c r="F14" s="248"/>
      <c r="G14" s="242" t="s">
        <v>7</v>
      </c>
      <c r="H14" s="243"/>
      <c r="I14" s="243"/>
      <c r="J14" s="243"/>
      <c r="K14" s="244"/>
      <c r="M14" s="136" t="s">
        <v>95</v>
      </c>
    </row>
    <row r="15" spans="2:13" x14ac:dyDescent="0.25">
      <c r="B15" s="42"/>
      <c r="C15" s="42"/>
      <c r="D15" s="42"/>
      <c r="E15" s="42"/>
      <c r="F15" s="42"/>
      <c r="G15" s="43"/>
      <c r="H15" s="43"/>
      <c r="I15" s="43"/>
      <c r="J15" s="43"/>
      <c r="K15" s="23"/>
    </row>
    <row r="16" spans="2:13" ht="15.75" x14ac:dyDescent="0.25">
      <c r="B16" s="26" t="s">
        <v>31</v>
      </c>
      <c r="C16" s="27"/>
      <c r="D16" s="27"/>
      <c r="E16" s="27"/>
      <c r="F16" s="27"/>
      <c r="G16" s="28"/>
      <c r="H16" s="28"/>
      <c r="I16" s="28"/>
      <c r="J16" s="28"/>
      <c r="K16" s="27"/>
      <c r="M16" s="29"/>
    </row>
    <row r="18" spans="2:13" x14ac:dyDescent="0.25">
      <c r="B18" s="177"/>
      <c r="C18" s="178"/>
      <c r="D18" s="178"/>
      <c r="E18" s="178"/>
      <c r="F18" s="30" t="s">
        <v>93</v>
      </c>
      <c r="G18" s="30" t="s">
        <v>8</v>
      </c>
      <c r="H18" s="31" t="s">
        <v>9</v>
      </c>
      <c r="I18" s="32" t="s">
        <v>10</v>
      </c>
      <c r="J18" s="31" t="s">
        <v>11</v>
      </c>
      <c r="K18" s="33" t="s">
        <v>12</v>
      </c>
      <c r="M18" s="34" t="s">
        <v>4</v>
      </c>
    </row>
    <row r="19" spans="2:13" ht="51" x14ac:dyDescent="0.2">
      <c r="B19" s="175" t="s">
        <v>30</v>
      </c>
      <c r="C19" s="157"/>
      <c r="D19" s="176"/>
      <c r="E19" s="157"/>
      <c r="F19" s="179">
        <v>3.5000000000000003E-2</v>
      </c>
      <c r="G19" s="179">
        <v>3.5000000000000003E-2</v>
      </c>
      <c r="H19" s="179">
        <v>0.04</v>
      </c>
      <c r="I19" s="180">
        <v>0.04</v>
      </c>
      <c r="J19" s="179">
        <v>0</v>
      </c>
      <c r="K19" s="62"/>
      <c r="M19" s="39" t="s">
        <v>96</v>
      </c>
    </row>
    <row r="21" spans="2:13" ht="15.75" x14ac:dyDescent="0.25">
      <c r="B21" s="26" t="s">
        <v>72</v>
      </c>
      <c r="C21" s="27"/>
      <c r="D21" s="27"/>
      <c r="E21" s="27"/>
      <c r="F21" s="27"/>
      <c r="G21" s="28"/>
      <c r="H21" s="28"/>
      <c r="I21" s="28"/>
      <c r="J21" s="28"/>
      <c r="K21" s="27"/>
      <c r="M21" s="29"/>
    </row>
    <row r="23" spans="2:13" ht="25.5" x14ac:dyDescent="0.25">
      <c r="B23" s="49" t="s">
        <v>26</v>
      </c>
      <c r="C23" s="50" t="s">
        <v>27</v>
      </c>
      <c r="D23" s="51"/>
      <c r="E23" s="52" t="s">
        <v>28</v>
      </c>
      <c r="F23" s="53"/>
      <c r="G23" s="53"/>
      <c r="H23" s="54" t="s">
        <v>29</v>
      </c>
      <c r="J23" s="20"/>
      <c r="M23" s="34" t="s">
        <v>4</v>
      </c>
    </row>
    <row r="24" spans="2:13" ht="12.75" customHeight="1" x14ac:dyDescent="0.25">
      <c r="B24" s="275"/>
      <c r="C24" s="276"/>
      <c r="D24" s="277"/>
      <c r="E24" s="140" t="s">
        <v>66</v>
      </c>
      <c r="F24" s="141"/>
      <c r="G24" s="36"/>
      <c r="H24" s="142">
        <v>61.202539010000002</v>
      </c>
      <c r="J24" s="20"/>
      <c r="M24" s="212" t="s">
        <v>97</v>
      </c>
    </row>
    <row r="25" spans="2:13" ht="12.75" customHeight="1" x14ac:dyDescent="0.25">
      <c r="B25" s="278"/>
      <c r="C25" s="279"/>
      <c r="D25" s="280"/>
      <c r="E25" s="55" t="s">
        <v>66</v>
      </c>
      <c r="F25" s="56"/>
      <c r="G25" s="38"/>
      <c r="H25" s="57">
        <v>64.503409290000008</v>
      </c>
      <c r="J25" s="20"/>
      <c r="M25" s="213"/>
    </row>
    <row r="26" spans="2:13" ht="12.75" customHeight="1" x14ac:dyDescent="0.25">
      <c r="B26" s="278"/>
      <c r="C26" s="279"/>
      <c r="D26" s="280"/>
      <c r="E26" s="55" t="s">
        <v>66</v>
      </c>
      <c r="F26" s="56"/>
      <c r="G26" s="38"/>
      <c r="H26" s="57">
        <v>61.765291759999997</v>
      </c>
      <c r="J26" s="20"/>
      <c r="M26" s="213"/>
    </row>
    <row r="27" spans="2:13" ht="12.75" customHeight="1" x14ac:dyDescent="0.25">
      <c r="B27" s="278"/>
      <c r="C27" s="279"/>
      <c r="D27" s="280"/>
      <c r="E27" s="55" t="s">
        <v>66</v>
      </c>
      <c r="F27" s="56"/>
      <c r="G27" s="38"/>
      <c r="H27" s="57">
        <v>62.801981859999998</v>
      </c>
      <c r="J27" s="20"/>
      <c r="M27" s="213"/>
    </row>
    <row r="28" spans="2:13" ht="12.75" customHeight="1" x14ac:dyDescent="0.25">
      <c r="B28" s="278"/>
      <c r="C28" s="279"/>
      <c r="D28" s="280"/>
      <c r="E28" s="55" t="s">
        <v>66</v>
      </c>
      <c r="F28" s="56"/>
      <c r="G28" s="38"/>
      <c r="H28" s="57">
        <v>65.875147830000003</v>
      </c>
      <c r="J28" s="20"/>
      <c r="M28" s="213"/>
    </row>
    <row r="29" spans="2:13" ht="12.75" customHeight="1" x14ac:dyDescent="0.25">
      <c r="B29" s="278"/>
      <c r="C29" s="279"/>
      <c r="D29" s="280"/>
      <c r="E29" s="55" t="s">
        <v>66</v>
      </c>
      <c r="F29" s="56"/>
      <c r="G29" s="38"/>
      <c r="H29" s="57">
        <v>66.424731399999999</v>
      </c>
      <c r="J29" s="20"/>
      <c r="M29" s="213"/>
    </row>
    <row r="30" spans="2:13" ht="12.75" customHeight="1" x14ac:dyDescent="0.25">
      <c r="B30" s="278"/>
      <c r="C30" s="279"/>
      <c r="D30" s="280"/>
      <c r="E30" s="55" t="s">
        <v>66</v>
      </c>
      <c r="F30" s="56"/>
      <c r="G30" s="38"/>
      <c r="H30" s="57">
        <v>65.875147830000003</v>
      </c>
      <c r="J30" s="20"/>
      <c r="M30" s="213"/>
    </row>
    <row r="31" spans="2:13" ht="12.75" customHeight="1" x14ac:dyDescent="0.25">
      <c r="B31" s="278"/>
      <c r="C31" s="279"/>
      <c r="D31" s="280"/>
      <c r="E31" s="55" t="s">
        <v>66</v>
      </c>
      <c r="F31" s="56"/>
      <c r="G31" s="38"/>
      <c r="H31" s="57">
        <v>65.066162039999995</v>
      </c>
      <c r="J31" s="20"/>
      <c r="M31" s="213"/>
    </row>
    <row r="32" spans="2:13" ht="12.75" customHeight="1" x14ac:dyDescent="0.25">
      <c r="B32" s="278"/>
      <c r="C32" s="279"/>
      <c r="D32" s="280"/>
      <c r="E32" s="55" t="s">
        <v>66</v>
      </c>
      <c r="F32" s="56"/>
      <c r="G32" s="38"/>
      <c r="H32" s="57">
        <v>65.875147830000003</v>
      </c>
      <c r="J32" s="20"/>
      <c r="M32" s="213"/>
    </row>
    <row r="33" spans="2:13" ht="12.75" customHeight="1" x14ac:dyDescent="0.25">
      <c r="B33" s="278"/>
      <c r="C33" s="279"/>
      <c r="D33" s="280"/>
      <c r="E33" s="55" t="s">
        <v>66</v>
      </c>
      <c r="F33" s="56"/>
      <c r="G33" s="38"/>
      <c r="H33" s="57">
        <v>61.443412500000001</v>
      </c>
      <c r="J33" s="20"/>
      <c r="M33" s="213"/>
    </row>
    <row r="34" spans="2:13" ht="12.75" customHeight="1" x14ac:dyDescent="0.25">
      <c r="B34" s="278"/>
      <c r="C34" s="279"/>
      <c r="D34" s="280"/>
      <c r="E34" s="55" t="s">
        <v>66</v>
      </c>
      <c r="F34" s="56"/>
      <c r="G34" s="38"/>
      <c r="H34" s="57">
        <v>58.947699759999992</v>
      </c>
      <c r="J34" s="20"/>
      <c r="M34" s="213"/>
    </row>
    <row r="35" spans="2:13" ht="12.75" customHeight="1" x14ac:dyDescent="0.25">
      <c r="B35" s="278"/>
      <c r="C35" s="279"/>
      <c r="D35" s="280"/>
      <c r="E35" s="55" t="s">
        <v>66</v>
      </c>
      <c r="F35" s="56"/>
      <c r="G35" s="38"/>
      <c r="H35" s="57">
        <v>56.483684929999995</v>
      </c>
      <c r="J35" s="20"/>
      <c r="M35" s="213"/>
    </row>
    <row r="36" spans="2:13" ht="12.75" customHeight="1" x14ac:dyDescent="0.25">
      <c r="B36" s="278"/>
      <c r="C36" s="279"/>
      <c r="D36" s="280"/>
      <c r="E36" s="55" t="s">
        <v>66</v>
      </c>
      <c r="F36" s="56"/>
      <c r="G36" s="38"/>
      <c r="H36" s="57">
        <v>57.84225429</v>
      </c>
      <c r="J36" s="20"/>
      <c r="M36" s="213"/>
    </row>
    <row r="37" spans="2:13" ht="12.75" customHeight="1" x14ac:dyDescent="0.25">
      <c r="B37" s="278"/>
      <c r="C37" s="279"/>
      <c r="D37" s="280"/>
      <c r="E37" s="55" t="s">
        <v>66</v>
      </c>
      <c r="F37" s="56"/>
      <c r="G37" s="38"/>
      <c r="H37" s="57">
        <v>56.483684929999995</v>
      </c>
      <c r="J37" s="20"/>
      <c r="M37" s="213"/>
    </row>
    <row r="38" spans="2:13" ht="12.75" customHeight="1" x14ac:dyDescent="0.25">
      <c r="B38" s="278"/>
      <c r="C38" s="279"/>
      <c r="D38" s="280"/>
      <c r="E38" s="55" t="s">
        <v>66</v>
      </c>
      <c r="F38" s="56"/>
      <c r="G38" s="38"/>
      <c r="H38" s="57">
        <v>57.84225429</v>
      </c>
      <c r="J38" s="20"/>
      <c r="M38" s="213"/>
    </row>
    <row r="39" spans="2:13" ht="12.75" customHeight="1" x14ac:dyDescent="0.25">
      <c r="B39" s="278"/>
      <c r="C39" s="279"/>
      <c r="D39" s="280"/>
      <c r="E39" s="55" t="s">
        <v>66</v>
      </c>
      <c r="F39" s="56"/>
      <c r="G39" s="38"/>
      <c r="H39" s="57">
        <v>63.144839930000003</v>
      </c>
      <c r="J39" s="20"/>
      <c r="M39" s="213"/>
    </row>
    <row r="40" spans="2:13" ht="12.75" customHeight="1" x14ac:dyDescent="0.25">
      <c r="B40" s="278"/>
      <c r="C40" s="279"/>
      <c r="D40" s="280"/>
      <c r="E40" s="55" t="s">
        <v>66</v>
      </c>
      <c r="F40" s="56"/>
      <c r="G40" s="38"/>
      <c r="H40" s="57">
        <v>64.503409290000008</v>
      </c>
      <c r="J40" s="20"/>
      <c r="M40" s="213"/>
    </row>
    <row r="41" spans="2:13" ht="12.75" customHeight="1" x14ac:dyDescent="0.25">
      <c r="B41" s="278"/>
      <c r="C41" s="279"/>
      <c r="D41" s="280"/>
      <c r="E41" s="55" t="s">
        <v>66</v>
      </c>
      <c r="F41" s="56"/>
      <c r="G41" s="38"/>
      <c r="H41" s="57">
        <v>65.325564260000007</v>
      </c>
      <c r="J41" s="20"/>
      <c r="M41" s="213"/>
    </row>
    <row r="42" spans="2:13" ht="12.75" customHeight="1" x14ac:dyDescent="0.25">
      <c r="B42" s="278"/>
      <c r="C42" s="279"/>
      <c r="D42" s="280"/>
      <c r="E42" s="55" t="s">
        <v>66</v>
      </c>
      <c r="F42" s="56"/>
      <c r="G42" s="38"/>
      <c r="H42" s="57">
        <v>64.503409290000008</v>
      </c>
      <c r="J42" s="20"/>
      <c r="M42" s="213"/>
    </row>
    <row r="43" spans="2:13" ht="12.75" customHeight="1" x14ac:dyDescent="0.25">
      <c r="B43" s="278"/>
      <c r="C43" s="279"/>
      <c r="D43" s="280"/>
      <c r="E43" s="55" t="s">
        <v>66</v>
      </c>
      <c r="F43" s="56"/>
      <c r="G43" s="38"/>
      <c r="H43" s="57">
        <v>56.483684929999995</v>
      </c>
      <c r="J43" s="20"/>
      <c r="M43" s="213"/>
    </row>
    <row r="44" spans="2:13" ht="12.75" customHeight="1" x14ac:dyDescent="0.25">
      <c r="B44" s="278"/>
      <c r="C44" s="279"/>
      <c r="D44" s="280"/>
      <c r="E44" s="55" t="s">
        <v>66</v>
      </c>
      <c r="F44" s="56"/>
      <c r="G44" s="38"/>
      <c r="H44" s="57">
        <v>56.483684929999995</v>
      </c>
      <c r="J44" s="20"/>
      <c r="M44" s="213"/>
    </row>
    <row r="45" spans="2:13" ht="12.75" customHeight="1" x14ac:dyDescent="0.25">
      <c r="B45" s="278"/>
      <c r="C45" s="279"/>
      <c r="D45" s="280"/>
      <c r="E45" s="55" t="s">
        <v>66</v>
      </c>
      <c r="F45" s="56"/>
      <c r="G45" s="38"/>
      <c r="H45" s="57">
        <v>59.484114150000003</v>
      </c>
      <c r="J45" s="20"/>
      <c r="M45" s="213"/>
    </row>
    <row r="46" spans="2:13" ht="12.75" customHeight="1" x14ac:dyDescent="0.25">
      <c r="B46" s="278"/>
      <c r="C46" s="279"/>
      <c r="D46" s="280"/>
      <c r="E46" s="55" t="s">
        <v>66</v>
      </c>
      <c r="F46" s="56"/>
      <c r="G46" s="38"/>
      <c r="H46" s="57">
        <v>58.125544790000006</v>
      </c>
      <c r="J46" s="20"/>
      <c r="M46" s="213"/>
    </row>
    <row r="47" spans="2:13" ht="12.75" customHeight="1" x14ac:dyDescent="0.25">
      <c r="B47" s="278"/>
      <c r="C47" s="279"/>
      <c r="D47" s="280"/>
      <c r="E47" s="55" t="s">
        <v>66</v>
      </c>
      <c r="F47" s="56"/>
      <c r="G47" s="38"/>
      <c r="H47" s="57">
        <v>57.84225429</v>
      </c>
      <c r="J47" s="20"/>
      <c r="M47" s="213"/>
    </row>
    <row r="48" spans="2:13" ht="12.75" customHeight="1" x14ac:dyDescent="0.25">
      <c r="B48" s="278"/>
      <c r="C48" s="279"/>
      <c r="D48" s="280"/>
      <c r="E48" s="55" t="s">
        <v>66</v>
      </c>
      <c r="F48" s="56"/>
      <c r="G48" s="38"/>
      <c r="H48" s="57">
        <v>64.503409290000008</v>
      </c>
      <c r="J48" s="20"/>
      <c r="M48" s="213"/>
    </row>
    <row r="49" spans="2:13" ht="12.75" customHeight="1" x14ac:dyDescent="0.25">
      <c r="B49" s="278"/>
      <c r="C49" s="279"/>
      <c r="D49" s="280"/>
      <c r="E49" s="55" t="s">
        <v>66</v>
      </c>
      <c r="F49" s="56"/>
      <c r="G49" s="38"/>
      <c r="H49" s="57">
        <v>62.815151040000003</v>
      </c>
      <c r="J49" s="20"/>
      <c r="M49" s="213"/>
    </row>
    <row r="50" spans="2:13" ht="12.75" customHeight="1" x14ac:dyDescent="0.25">
      <c r="B50" s="278"/>
      <c r="C50" s="279"/>
      <c r="D50" s="280"/>
      <c r="E50" s="55" t="s">
        <v>66</v>
      </c>
      <c r="F50" s="56"/>
      <c r="G50" s="38"/>
      <c r="H50" s="57">
        <v>59.843969650000005</v>
      </c>
      <c r="J50" s="20"/>
      <c r="M50" s="213"/>
    </row>
    <row r="51" spans="2:13" ht="12.75" customHeight="1" x14ac:dyDescent="0.25">
      <c r="B51" s="278"/>
      <c r="C51" s="279"/>
      <c r="D51" s="280"/>
      <c r="E51" s="55" t="s">
        <v>66</v>
      </c>
      <c r="F51" s="56"/>
      <c r="G51" s="38"/>
      <c r="H51" s="57">
        <v>64.503409290000008</v>
      </c>
      <c r="J51" s="20"/>
      <c r="M51" s="213"/>
    </row>
    <row r="52" spans="2:13" ht="12.75" customHeight="1" x14ac:dyDescent="0.25">
      <c r="B52" s="278"/>
      <c r="C52" s="279"/>
      <c r="D52" s="280"/>
      <c r="E52" s="55" t="s">
        <v>66</v>
      </c>
      <c r="F52" s="56"/>
      <c r="G52" s="38"/>
      <c r="H52" s="57">
        <v>61.202539010000002</v>
      </c>
      <c r="J52" s="20"/>
      <c r="M52" s="213"/>
    </row>
    <row r="53" spans="2:13" ht="12.75" customHeight="1" x14ac:dyDescent="0.25">
      <c r="B53" s="278"/>
      <c r="C53" s="279"/>
      <c r="D53" s="280"/>
      <c r="E53" s="55" t="s">
        <v>66</v>
      </c>
      <c r="F53" s="56"/>
      <c r="G53" s="38"/>
      <c r="H53" s="57">
        <v>62.801981859999998</v>
      </c>
      <c r="J53" s="20"/>
      <c r="M53" s="213"/>
    </row>
    <row r="54" spans="2:13" ht="12.75" customHeight="1" x14ac:dyDescent="0.25">
      <c r="B54" s="278"/>
      <c r="C54" s="279"/>
      <c r="D54" s="280"/>
      <c r="E54" s="55" t="s">
        <v>66</v>
      </c>
      <c r="F54" s="56"/>
      <c r="G54" s="38"/>
      <c r="H54" s="57">
        <v>62.024693980000009</v>
      </c>
      <c r="J54" s="20"/>
      <c r="M54" s="213"/>
    </row>
    <row r="55" spans="2:13" ht="12.75" customHeight="1" x14ac:dyDescent="0.25">
      <c r="B55" s="278"/>
      <c r="C55" s="279"/>
      <c r="D55" s="280"/>
      <c r="E55" s="55" t="s">
        <v>66</v>
      </c>
      <c r="F55" s="56"/>
      <c r="G55" s="38"/>
      <c r="H55" s="57">
        <v>61.202539010000002</v>
      </c>
      <c r="J55" s="20"/>
      <c r="M55" s="213"/>
    </row>
    <row r="56" spans="2:13" ht="12.75" customHeight="1" x14ac:dyDescent="0.25">
      <c r="B56" s="278"/>
      <c r="C56" s="279"/>
      <c r="D56" s="280"/>
      <c r="E56" s="55" t="s">
        <v>66</v>
      </c>
      <c r="F56" s="56"/>
      <c r="G56" s="38"/>
      <c r="H56" s="57">
        <v>64.503409290000008</v>
      </c>
      <c r="J56" s="20"/>
      <c r="M56" s="213"/>
    </row>
    <row r="57" spans="2:13" ht="12.75" customHeight="1" x14ac:dyDescent="0.25">
      <c r="B57" s="278"/>
      <c r="C57" s="279"/>
      <c r="D57" s="280"/>
      <c r="E57" s="55" t="s">
        <v>66</v>
      </c>
      <c r="F57" s="56"/>
      <c r="G57" s="38"/>
      <c r="H57" s="57">
        <v>63.966994900000003</v>
      </c>
      <c r="J57" s="20"/>
      <c r="M57" s="213"/>
    </row>
    <row r="58" spans="2:13" ht="12.75" customHeight="1" x14ac:dyDescent="0.25">
      <c r="B58" s="278"/>
      <c r="C58" s="279"/>
      <c r="D58" s="280"/>
      <c r="E58" s="55" t="s">
        <v>66</v>
      </c>
      <c r="F58" s="56"/>
      <c r="G58" s="38"/>
      <c r="H58" s="57">
        <v>63.144839930000003</v>
      </c>
      <c r="J58" s="20"/>
      <c r="M58" s="213"/>
    </row>
    <row r="59" spans="2:13" ht="12.75" customHeight="1" x14ac:dyDescent="0.25">
      <c r="B59" s="278"/>
      <c r="C59" s="279"/>
      <c r="D59" s="280"/>
      <c r="E59" s="55" t="s">
        <v>66</v>
      </c>
      <c r="F59" s="56"/>
      <c r="G59" s="38"/>
      <c r="H59" s="57">
        <v>59.843969650000005</v>
      </c>
      <c r="J59" s="20"/>
      <c r="M59" s="213"/>
    </row>
    <row r="60" spans="2:13" ht="12.75" customHeight="1" x14ac:dyDescent="0.25">
      <c r="B60" s="278"/>
      <c r="C60" s="279"/>
      <c r="D60" s="280"/>
      <c r="E60" s="55" t="s">
        <v>66</v>
      </c>
      <c r="F60" s="56"/>
      <c r="G60" s="38"/>
      <c r="H60" s="57">
        <v>59.484114150000003</v>
      </c>
      <c r="J60" s="20"/>
      <c r="M60" s="213"/>
    </row>
    <row r="61" spans="2:13" ht="12.75" customHeight="1" x14ac:dyDescent="0.25">
      <c r="B61" s="278"/>
      <c r="C61" s="279"/>
      <c r="D61" s="280"/>
      <c r="E61" s="55" t="s">
        <v>66</v>
      </c>
      <c r="F61" s="56"/>
      <c r="G61" s="38"/>
      <c r="H61" s="57">
        <v>62.801981859999998</v>
      </c>
      <c r="J61" s="20"/>
      <c r="M61" s="213"/>
    </row>
    <row r="62" spans="2:13" ht="12.75" customHeight="1" x14ac:dyDescent="0.25">
      <c r="B62" s="278"/>
      <c r="C62" s="279"/>
      <c r="D62" s="280"/>
      <c r="E62" s="55" t="s">
        <v>66</v>
      </c>
      <c r="F62" s="56"/>
      <c r="G62" s="38"/>
      <c r="H62" s="57">
        <v>57.84225429</v>
      </c>
      <c r="J62" s="20"/>
      <c r="M62" s="213"/>
    </row>
    <row r="63" spans="2:13" ht="12.75" customHeight="1" x14ac:dyDescent="0.25">
      <c r="B63" s="278"/>
      <c r="C63" s="279"/>
      <c r="D63" s="280"/>
      <c r="E63" s="55" t="s">
        <v>66</v>
      </c>
      <c r="F63" s="56"/>
      <c r="G63" s="38"/>
      <c r="H63" s="57">
        <v>64.503409290000008</v>
      </c>
      <c r="J63" s="20"/>
      <c r="M63" s="213"/>
    </row>
    <row r="64" spans="2:13" ht="12.75" customHeight="1" x14ac:dyDescent="0.25">
      <c r="B64" s="278"/>
      <c r="C64" s="279"/>
      <c r="D64" s="280"/>
      <c r="E64" s="55" t="s">
        <v>66</v>
      </c>
      <c r="F64" s="56"/>
      <c r="G64" s="38"/>
      <c r="H64" s="57">
        <v>64.503409290000008</v>
      </c>
      <c r="J64" s="20"/>
      <c r="M64" s="213"/>
    </row>
    <row r="65" spans="2:13" ht="12.75" customHeight="1" x14ac:dyDescent="0.25">
      <c r="B65" s="278"/>
      <c r="C65" s="279"/>
      <c r="D65" s="280"/>
      <c r="E65" s="55" t="s">
        <v>66</v>
      </c>
      <c r="F65" s="56"/>
      <c r="G65" s="38"/>
      <c r="H65" s="57">
        <v>66.424731399999999</v>
      </c>
      <c r="J65" s="20"/>
      <c r="M65" s="213"/>
    </row>
    <row r="66" spans="2:13" ht="12.75" customHeight="1" x14ac:dyDescent="0.25">
      <c r="B66" s="278"/>
      <c r="C66" s="279"/>
      <c r="D66" s="280"/>
      <c r="E66" s="55" t="s">
        <v>66</v>
      </c>
      <c r="F66" s="56"/>
      <c r="G66" s="38"/>
      <c r="H66" s="57">
        <v>62.801981859999998</v>
      </c>
      <c r="J66" s="20"/>
      <c r="M66" s="213"/>
    </row>
    <row r="67" spans="2:13" ht="12.75" customHeight="1" x14ac:dyDescent="0.25">
      <c r="B67" s="278"/>
      <c r="C67" s="279"/>
      <c r="D67" s="280"/>
      <c r="E67" s="55" t="s">
        <v>66</v>
      </c>
      <c r="F67" s="56"/>
      <c r="G67" s="38"/>
      <c r="H67" s="57">
        <v>62.801981859999998</v>
      </c>
      <c r="J67" s="20"/>
      <c r="M67" s="213"/>
    </row>
    <row r="68" spans="2:13" ht="12.75" customHeight="1" x14ac:dyDescent="0.25">
      <c r="B68" s="278"/>
      <c r="C68" s="279"/>
      <c r="D68" s="280"/>
      <c r="E68" s="55" t="s">
        <v>66</v>
      </c>
      <c r="F68" s="56"/>
      <c r="G68" s="38"/>
      <c r="H68" s="57">
        <v>56.483684929999995</v>
      </c>
      <c r="J68" s="20"/>
      <c r="M68" s="213"/>
    </row>
    <row r="69" spans="2:13" ht="12.75" customHeight="1" x14ac:dyDescent="0.25">
      <c r="B69" s="278"/>
      <c r="C69" s="279"/>
      <c r="D69" s="280"/>
      <c r="E69" s="55" t="s">
        <v>66</v>
      </c>
      <c r="F69" s="56"/>
      <c r="G69" s="38"/>
      <c r="H69" s="57">
        <v>61.202539010000002</v>
      </c>
      <c r="J69" s="20"/>
      <c r="M69" s="213"/>
    </row>
    <row r="70" spans="2:13" ht="12.75" customHeight="1" x14ac:dyDescent="0.25">
      <c r="B70" s="278"/>
      <c r="C70" s="279"/>
      <c r="D70" s="280"/>
      <c r="E70" s="55" t="s">
        <v>66</v>
      </c>
      <c r="F70" s="56"/>
      <c r="G70" s="38"/>
      <c r="H70" s="57">
        <v>57.84225429</v>
      </c>
      <c r="J70" s="20"/>
      <c r="M70" s="213"/>
    </row>
    <row r="71" spans="2:13" ht="12.75" customHeight="1" x14ac:dyDescent="0.25">
      <c r="B71" s="278"/>
      <c r="C71" s="279"/>
      <c r="D71" s="280"/>
      <c r="E71" s="55" t="s">
        <v>66</v>
      </c>
      <c r="F71" s="56"/>
      <c r="G71" s="38"/>
      <c r="H71" s="57">
        <v>63.624136830000005</v>
      </c>
      <c r="J71" s="20"/>
      <c r="M71" s="213"/>
    </row>
    <row r="72" spans="2:13" ht="12.75" customHeight="1" x14ac:dyDescent="0.25">
      <c r="B72" s="278"/>
      <c r="C72" s="279"/>
      <c r="D72" s="280"/>
      <c r="E72" s="55" t="s">
        <v>66</v>
      </c>
      <c r="F72" s="56"/>
      <c r="G72" s="38"/>
      <c r="H72" s="57">
        <v>59.553788299999994</v>
      </c>
      <c r="J72" s="20"/>
      <c r="M72" s="213"/>
    </row>
    <row r="73" spans="2:13" ht="12.75" customHeight="1" x14ac:dyDescent="0.25">
      <c r="B73" s="278"/>
      <c r="C73" s="279"/>
      <c r="D73" s="280"/>
      <c r="E73" s="55" t="s">
        <v>66</v>
      </c>
      <c r="F73" s="56"/>
      <c r="G73" s="38"/>
      <c r="H73" s="57">
        <v>66.424731399999999</v>
      </c>
      <c r="J73" s="20"/>
      <c r="M73" s="213"/>
    </row>
    <row r="74" spans="2:13" ht="12.75" customHeight="1" x14ac:dyDescent="0.25">
      <c r="B74" s="278"/>
      <c r="C74" s="279"/>
      <c r="D74" s="280"/>
      <c r="E74" s="55" t="s">
        <v>66</v>
      </c>
      <c r="F74" s="56"/>
      <c r="G74" s="38"/>
      <c r="H74" s="57">
        <v>59.412296179999998</v>
      </c>
      <c r="J74" s="20"/>
      <c r="M74" s="213"/>
    </row>
    <row r="75" spans="2:13" ht="12.75" customHeight="1" x14ac:dyDescent="0.25">
      <c r="B75" s="278"/>
      <c r="C75" s="279"/>
      <c r="D75" s="280"/>
      <c r="E75" s="55" t="s">
        <v>66</v>
      </c>
      <c r="F75" s="56"/>
      <c r="G75" s="38"/>
      <c r="H75" s="57">
        <v>62.574277550000005</v>
      </c>
      <c r="J75" s="20"/>
      <c r="M75" s="213"/>
    </row>
    <row r="76" spans="2:13" ht="12.75" customHeight="1" x14ac:dyDescent="0.25">
      <c r="B76" s="278"/>
      <c r="C76" s="279"/>
      <c r="D76" s="280"/>
      <c r="E76" s="55" t="s">
        <v>66</v>
      </c>
      <c r="F76" s="56"/>
      <c r="G76" s="38"/>
      <c r="H76" s="57">
        <v>64.173720400000008</v>
      </c>
      <c r="J76" s="20"/>
      <c r="M76" s="213"/>
    </row>
    <row r="77" spans="2:13" ht="12.75" customHeight="1" x14ac:dyDescent="0.25">
      <c r="B77" s="278"/>
      <c r="C77" s="279"/>
      <c r="D77" s="280"/>
      <c r="E77" s="55" t="s">
        <v>66</v>
      </c>
      <c r="F77" s="56"/>
      <c r="G77" s="38"/>
      <c r="H77" s="57">
        <v>63.123861120000001</v>
      </c>
      <c r="J77" s="20"/>
      <c r="M77" s="213"/>
    </row>
    <row r="78" spans="2:13" ht="12.75" customHeight="1" x14ac:dyDescent="0.25">
      <c r="B78" s="278"/>
      <c r="C78" s="279"/>
      <c r="D78" s="280"/>
      <c r="E78" s="55" t="s">
        <v>66</v>
      </c>
      <c r="F78" s="56"/>
      <c r="G78" s="38"/>
      <c r="H78" s="57">
        <v>66.424731399999999</v>
      </c>
      <c r="J78" s="20"/>
      <c r="M78" s="213"/>
    </row>
    <row r="79" spans="2:13" ht="12.75" customHeight="1" x14ac:dyDescent="0.25">
      <c r="B79" s="278"/>
      <c r="C79" s="279"/>
      <c r="D79" s="280"/>
      <c r="E79" s="55" t="s">
        <v>66</v>
      </c>
      <c r="F79" s="56"/>
      <c r="G79" s="38"/>
      <c r="H79" s="57">
        <v>65.066162039999995</v>
      </c>
      <c r="J79" s="20"/>
      <c r="M79" s="213"/>
    </row>
    <row r="80" spans="2:13" ht="12.75" customHeight="1" x14ac:dyDescent="0.25">
      <c r="B80" s="278"/>
      <c r="C80" s="279"/>
      <c r="D80" s="280"/>
      <c r="E80" s="55" t="s">
        <v>66</v>
      </c>
      <c r="F80" s="56"/>
      <c r="G80" s="38"/>
      <c r="H80" s="57">
        <v>62.824491969999997</v>
      </c>
      <c r="J80" s="20"/>
      <c r="M80" s="213"/>
    </row>
    <row r="81" spans="2:13" ht="12.75" customHeight="1" x14ac:dyDescent="0.25">
      <c r="B81" s="278"/>
      <c r="C81" s="279"/>
      <c r="D81" s="280"/>
      <c r="E81" s="55" t="s">
        <v>66</v>
      </c>
      <c r="F81" s="56"/>
      <c r="G81" s="38"/>
      <c r="H81" s="57">
        <v>59.484114150000003</v>
      </c>
      <c r="J81" s="20"/>
      <c r="M81" s="213"/>
    </row>
    <row r="82" spans="2:13" ht="12.75" customHeight="1" x14ac:dyDescent="0.25">
      <c r="B82" s="278"/>
      <c r="C82" s="279"/>
      <c r="D82" s="280"/>
      <c r="E82" s="55" t="s">
        <v>66</v>
      </c>
      <c r="F82" s="56"/>
      <c r="G82" s="38"/>
      <c r="H82" s="57">
        <v>66.424731399999999</v>
      </c>
      <c r="J82" s="20"/>
      <c r="M82" s="213"/>
    </row>
    <row r="83" spans="2:13" ht="12.75" customHeight="1" x14ac:dyDescent="0.25">
      <c r="B83" s="278"/>
      <c r="C83" s="279"/>
      <c r="D83" s="280"/>
      <c r="E83" s="55" t="s">
        <v>66</v>
      </c>
      <c r="F83" s="56"/>
      <c r="G83" s="38"/>
      <c r="H83" s="57">
        <v>64.723303970000003</v>
      </c>
      <c r="J83" s="20"/>
      <c r="M83" s="213"/>
    </row>
    <row r="84" spans="2:13" ht="12.75" customHeight="1" x14ac:dyDescent="0.25">
      <c r="B84" s="278"/>
      <c r="C84" s="279"/>
      <c r="D84" s="280"/>
      <c r="E84" s="55" t="s">
        <v>66</v>
      </c>
      <c r="F84" s="56"/>
      <c r="G84" s="38"/>
      <c r="H84" s="57">
        <v>57.84225429</v>
      </c>
      <c r="J84" s="20"/>
      <c r="M84" s="213"/>
    </row>
    <row r="85" spans="2:13" ht="12.75" customHeight="1" x14ac:dyDescent="0.25">
      <c r="B85" s="278"/>
      <c r="C85" s="279"/>
      <c r="D85" s="280"/>
      <c r="E85" s="55" t="s">
        <v>66</v>
      </c>
      <c r="F85" s="56"/>
      <c r="G85" s="38"/>
      <c r="H85" s="57">
        <v>65.325564260000007</v>
      </c>
      <c r="J85" s="20"/>
      <c r="M85" s="213"/>
    </row>
    <row r="86" spans="2:13" ht="12.75" customHeight="1" x14ac:dyDescent="0.25">
      <c r="B86" s="278"/>
      <c r="C86" s="279"/>
      <c r="D86" s="280"/>
      <c r="E86" s="55" t="s">
        <v>66</v>
      </c>
      <c r="F86" s="56"/>
      <c r="G86" s="38"/>
      <c r="H86" s="57">
        <v>64.503409290000008</v>
      </c>
      <c r="J86" s="20"/>
      <c r="M86" s="213"/>
    </row>
    <row r="87" spans="2:13" ht="12.75" customHeight="1" x14ac:dyDescent="0.25">
      <c r="B87" s="278"/>
      <c r="C87" s="279"/>
      <c r="D87" s="280"/>
      <c r="E87" s="55" t="s">
        <v>66</v>
      </c>
      <c r="F87" s="56"/>
      <c r="G87" s="38"/>
      <c r="H87" s="57">
        <v>65.325564260000007</v>
      </c>
      <c r="J87" s="20"/>
      <c r="M87" s="213"/>
    </row>
    <row r="88" spans="2:13" ht="12.75" customHeight="1" x14ac:dyDescent="0.25">
      <c r="B88" s="278"/>
      <c r="C88" s="279"/>
      <c r="D88" s="280"/>
      <c r="E88" s="55" t="s">
        <v>66</v>
      </c>
      <c r="F88" s="56"/>
      <c r="G88" s="38"/>
      <c r="H88" s="57">
        <v>65.325564260000007</v>
      </c>
      <c r="J88" s="20"/>
      <c r="M88" s="213"/>
    </row>
    <row r="89" spans="2:13" ht="12.75" customHeight="1" x14ac:dyDescent="0.25">
      <c r="B89" s="278"/>
      <c r="C89" s="279"/>
      <c r="D89" s="280"/>
      <c r="E89" s="55" t="s">
        <v>66</v>
      </c>
      <c r="F89" s="56"/>
      <c r="G89" s="38"/>
      <c r="H89" s="57">
        <v>56.483684929999995</v>
      </c>
      <c r="J89" s="20"/>
      <c r="M89" s="213"/>
    </row>
    <row r="90" spans="2:13" ht="12.75" customHeight="1" x14ac:dyDescent="0.25">
      <c r="B90" s="278"/>
      <c r="C90" s="279"/>
      <c r="D90" s="280"/>
      <c r="E90" s="55" t="s">
        <v>66</v>
      </c>
      <c r="F90" s="56"/>
      <c r="G90" s="38"/>
      <c r="H90" s="57">
        <v>56.483684929999995</v>
      </c>
      <c r="J90" s="20"/>
      <c r="M90" s="213"/>
    </row>
    <row r="91" spans="2:13" ht="12.75" customHeight="1" x14ac:dyDescent="0.25">
      <c r="B91" s="278"/>
      <c r="C91" s="279"/>
      <c r="D91" s="280"/>
      <c r="E91" s="55" t="s">
        <v>66</v>
      </c>
      <c r="F91" s="56"/>
      <c r="G91" s="38"/>
      <c r="H91" s="57">
        <v>60.306269119999996</v>
      </c>
      <c r="J91" s="20"/>
      <c r="M91" s="213"/>
    </row>
    <row r="92" spans="2:13" ht="12.75" customHeight="1" x14ac:dyDescent="0.25">
      <c r="B92" s="278"/>
      <c r="C92" s="279"/>
      <c r="D92" s="280"/>
      <c r="E92" s="55" t="s">
        <v>66</v>
      </c>
      <c r="F92" s="56"/>
      <c r="G92" s="38"/>
      <c r="H92" s="57">
        <v>57.84225429</v>
      </c>
      <c r="J92" s="20"/>
      <c r="M92" s="213"/>
    </row>
    <row r="93" spans="2:13" ht="12.75" customHeight="1" x14ac:dyDescent="0.25">
      <c r="B93" s="278"/>
      <c r="C93" s="279"/>
      <c r="D93" s="280"/>
      <c r="E93" s="55" t="s">
        <v>66</v>
      </c>
      <c r="F93" s="56"/>
      <c r="G93" s="38"/>
      <c r="H93" s="57">
        <v>57.84225429</v>
      </c>
      <c r="J93" s="20"/>
      <c r="M93" s="213"/>
    </row>
    <row r="94" spans="2:13" ht="12.75" customHeight="1" x14ac:dyDescent="0.25">
      <c r="B94" s="278"/>
      <c r="C94" s="279"/>
      <c r="D94" s="280"/>
      <c r="E94" s="55" t="s">
        <v>66</v>
      </c>
      <c r="F94" s="56"/>
      <c r="G94" s="38"/>
      <c r="H94" s="57">
        <v>62.801981859999998</v>
      </c>
      <c r="J94" s="20"/>
      <c r="M94" s="213"/>
    </row>
    <row r="95" spans="2:13" ht="12.75" customHeight="1" x14ac:dyDescent="0.25">
      <c r="B95" s="278"/>
      <c r="C95" s="279"/>
      <c r="D95" s="280"/>
      <c r="E95" s="55" t="s">
        <v>66</v>
      </c>
      <c r="F95" s="56"/>
      <c r="G95" s="38"/>
      <c r="H95" s="57">
        <v>63.144839930000003</v>
      </c>
      <c r="J95" s="20"/>
      <c r="M95" s="213"/>
    </row>
    <row r="96" spans="2:13" ht="12.75" customHeight="1" x14ac:dyDescent="0.25">
      <c r="B96" s="278"/>
      <c r="C96" s="279"/>
      <c r="D96" s="280"/>
      <c r="E96" s="55" t="s">
        <v>66</v>
      </c>
      <c r="F96" s="56"/>
      <c r="G96" s="38"/>
      <c r="H96" s="57">
        <v>64.671852290000004</v>
      </c>
      <c r="J96" s="20"/>
      <c r="M96" s="213"/>
    </row>
    <row r="97" spans="2:13" ht="12.75" customHeight="1" x14ac:dyDescent="0.25">
      <c r="B97" s="278"/>
      <c r="C97" s="279"/>
      <c r="D97" s="280"/>
      <c r="E97" s="55" t="s">
        <v>66</v>
      </c>
      <c r="F97" s="56"/>
      <c r="G97" s="38"/>
      <c r="H97" s="57">
        <v>59.484114150000003</v>
      </c>
      <c r="J97" s="20"/>
      <c r="M97" s="213"/>
    </row>
    <row r="98" spans="2:13" ht="12.75" customHeight="1" x14ac:dyDescent="0.25">
      <c r="B98" s="278"/>
      <c r="C98" s="279"/>
      <c r="D98" s="280"/>
      <c r="E98" s="55" t="s">
        <v>66</v>
      </c>
      <c r="F98" s="56"/>
      <c r="G98" s="38"/>
      <c r="H98" s="57">
        <v>58.125544790000006</v>
      </c>
      <c r="J98" s="20"/>
      <c r="M98" s="213"/>
    </row>
    <row r="99" spans="2:13" ht="12.75" customHeight="1" x14ac:dyDescent="0.25">
      <c r="B99" s="278"/>
      <c r="C99" s="279"/>
      <c r="D99" s="280"/>
      <c r="E99" s="55" t="s">
        <v>66</v>
      </c>
      <c r="F99" s="56"/>
      <c r="G99" s="38"/>
      <c r="H99" s="57">
        <v>57.84225429</v>
      </c>
      <c r="J99" s="20"/>
      <c r="M99" s="213"/>
    </row>
    <row r="100" spans="2:13" ht="12.75" customHeight="1" x14ac:dyDescent="0.25">
      <c r="B100" s="278"/>
      <c r="C100" s="279"/>
      <c r="D100" s="280"/>
      <c r="E100" s="55" t="s">
        <v>66</v>
      </c>
      <c r="F100" s="56"/>
      <c r="G100" s="38"/>
      <c r="H100" s="57">
        <v>57.84225429</v>
      </c>
      <c r="J100" s="20"/>
      <c r="M100" s="213"/>
    </row>
    <row r="101" spans="2:13" ht="12.75" customHeight="1" x14ac:dyDescent="0.25">
      <c r="B101" s="278"/>
      <c r="C101" s="279"/>
      <c r="D101" s="280"/>
      <c r="E101" s="55" t="s">
        <v>66</v>
      </c>
      <c r="F101" s="56"/>
      <c r="G101" s="38"/>
      <c r="H101" s="57">
        <v>64.503409290000008</v>
      </c>
      <c r="J101" s="20"/>
      <c r="M101" s="213"/>
    </row>
    <row r="102" spans="2:13" ht="12.75" customHeight="1" x14ac:dyDescent="0.25">
      <c r="B102" s="278"/>
      <c r="C102" s="279"/>
      <c r="D102" s="280"/>
      <c r="E102" s="55" t="s">
        <v>66</v>
      </c>
      <c r="F102" s="56"/>
      <c r="G102" s="38"/>
      <c r="H102" s="57">
        <v>64.503409290000008</v>
      </c>
      <c r="J102" s="20"/>
      <c r="M102" s="213"/>
    </row>
    <row r="103" spans="2:13" ht="12.75" customHeight="1" x14ac:dyDescent="0.25">
      <c r="B103" s="278"/>
      <c r="C103" s="279"/>
      <c r="D103" s="280"/>
      <c r="E103" s="55" t="s">
        <v>66</v>
      </c>
      <c r="F103" s="56"/>
      <c r="G103" s="38"/>
      <c r="H103" s="57">
        <v>65.325564260000007</v>
      </c>
      <c r="J103" s="20"/>
      <c r="M103" s="213"/>
    </row>
    <row r="104" spans="2:13" ht="12.75" customHeight="1" x14ac:dyDescent="0.25">
      <c r="B104" s="278"/>
      <c r="C104" s="279"/>
      <c r="D104" s="280"/>
      <c r="E104" s="55" t="s">
        <v>66</v>
      </c>
      <c r="F104" s="56"/>
      <c r="G104" s="38"/>
      <c r="H104" s="57">
        <v>62.265567470000008</v>
      </c>
      <c r="J104" s="20"/>
      <c r="M104" s="213"/>
    </row>
    <row r="105" spans="2:13" ht="12.75" customHeight="1" x14ac:dyDescent="0.25">
      <c r="B105" s="278"/>
      <c r="C105" s="279"/>
      <c r="D105" s="280"/>
      <c r="E105" s="55" t="s">
        <v>66</v>
      </c>
      <c r="F105" s="56"/>
      <c r="G105" s="38"/>
      <c r="H105" s="57">
        <v>66.424731399999999</v>
      </c>
      <c r="J105" s="20"/>
      <c r="M105" s="213"/>
    </row>
    <row r="106" spans="2:13" ht="12.75" customHeight="1" x14ac:dyDescent="0.25">
      <c r="B106" s="278"/>
      <c r="C106" s="279"/>
      <c r="D106" s="280"/>
      <c r="E106" s="55" t="s">
        <v>66</v>
      </c>
      <c r="F106" s="56"/>
      <c r="G106" s="38"/>
      <c r="H106" s="57">
        <v>63.123861120000001</v>
      </c>
      <c r="J106" s="20"/>
      <c r="M106" s="213"/>
    </row>
    <row r="107" spans="2:13" ht="12.75" customHeight="1" x14ac:dyDescent="0.25">
      <c r="B107" s="278"/>
      <c r="C107" s="279"/>
      <c r="D107" s="280"/>
      <c r="E107" s="55" t="s">
        <v>66</v>
      </c>
      <c r="F107" s="56"/>
      <c r="G107" s="38"/>
      <c r="H107" s="57">
        <v>64.516578469999999</v>
      </c>
      <c r="J107" s="20"/>
      <c r="M107" s="213"/>
    </row>
    <row r="108" spans="2:13" ht="12.75" customHeight="1" x14ac:dyDescent="0.25">
      <c r="B108" s="278"/>
      <c r="C108" s="279"/>
      <c r="D108" s="280"/>
      <c r="E108" s="55" t="s">
        <v>66</v>
      </c>
      <c r="F108" s="56"/>
      <c r="G108" s="38"/>
      <c r="H108" s="57">
        <v>65.066162039999995</v>
      </c>
      <c r="J108" s="20"/>
      <c r="M108" s="213"/>
    </row>
    <row r="109" spans="2:13" ht="12.75" customHeight="1" x14ac:dyDescent="0.25">
      <c r="B109" s="278"/>
      <c r="C109" s="279"/>
      <c r="D109" s="280"/>
      <c r="E109" s="55" t="s">
        <v>66</v>
      </c>
      <c r="F109" s="56"/>
      <c r="G109" s="38"/>
      <c r="H109" s="57">
        <v>68.529350120000004</v>
      </c>
      <c r="J109" s="20"/>
      <c r="M109" s="213"/>
    </row>
    <row r="110" spans="2:13" ht="12.75" customHeight="1" x14ac:dyDescent="0.25">
      <c r="B110" s="278"/>
      <c r="C110" s="279"/>
      <c r="D110" s="280"/>
      <c r="E110" s="55" t="s">
        <v>66</v>
      </c>
      <c r="F110" s="56"/>
      <c r="G110" s="38"/>
      <c r="H110" s="57">
        <v>64.503409290000008</v>
      </c>
      <c r="J110" s="20"/>
      <c r="M110" s="213"/>
    </row>
    <row r="111" spans="2:13" ht="12.75" customHeight="1" x14ac:dyDescent="0.25">
      <c r="B111" s="278"/>
      <c r="C111" s="279"/>
      <c r="D111" s="280"/>
      <c r="E111" s="55" t="s">
        <v>66</v>
      </c>
      <c r="F111" s="56"/>
      <c r="G111" s="38"/>
      <c r="H111" s="57">
        <v>64.516578469999999</v>
      </c>
      <c r="J111" s="20"/>
      <c r="M111" s="213"/>
    </row>
    <row r="112" spans="2:13" ht="12.75" customHeight="1" x14ac:dyDescent="0.25">
      <c r="B112" s="278"/>
      <c r="C112" s="279"/>
      <c r="D112" s="280"/>
      <c r="E112" s="55" t="s">
        <v>66</v>
      </c>
      <c r="F112" s="56"/>
      <c r="G112" s="38"/>
      <c r="H112" s="57">
        <v>66.424731399999999</v>
      </c>
      <c r="J112" s="20"/>
      <c r="M112" s="213"/>
    </row>
    <row r="113" spans="2:13" ht="12.75" customHeight="1" x14ac:dyDescent="0.25">
      <c r="B113" s="278"/>
      <c r="C113" s="279"/>
      <c r="D113" s="280"/>
      <c r="E113" s="55" t="s">
        <v>66</v>
      </c>
      <c r="F113" s="56"/>
      <c r="G113" s="38"/>
      <c r="H113" s="57">
        <v>69.07893369</v>
      </c>
      <c r="J113" s="20"/>
      <c r="M113" s="213"/>
    </row>
    <row r="114" spans="2:13" ht="12.75" customHeight="1" x14ac:dyDescent="0.25">
      <c r="B114" s="278"/>
      <c r="C114" s="279"/>
      <c r="D114" s="280"/>
      <c r="E114" s="55" t="s">
        <v>66</v>
      </c>
      <c r="F114" s="56"/>
      <c r="G114" s="38"/>
      <c r="H114" s="57">
        <v>66.424731399999999</v>
      </c>
      <c r="J114" s="20"/>
      <c r="M114" s="213"/>
    </row>
    <row r="115" spans="2:13" ht="12.75" customHeight="1" x14ac:dyDescent="0.25">
      <c r="B115" s="278"/>
      <c r="C115" s="279"/>
      <c r="D115" s="280"/>
      <c r="E115" s="55" t="s">
        <v>66</v>
      </c>
      <c r="F115" s="56"/>
      <c r="G115" s="38"/>
      <c r="H115" s="57">
        <v>66.424731399999999</v>
      </c>
      <c r="J115" s="20"/>
      <c r="M115" s="213"/>
    </row>
    <row r="116" spans="2:13" ht="12.75" customHeight="1" x14ac:dyDescent="0.25">
      <c r="B116" s="278"/>
      <c r="C116" s="279"/>
      <c r="D116" s="280"/>
      <c r="E116" s="55" t="s">
        <v>66</v>
      </c>
      <c r="F116" s="56"/>
      <c r="G116" s="38"/>
      <c r="H116" s="57">
        <v>66.424731399999999</v>
      </c>
      <c r="J116" s="20"/>
      <c r="M116" s="213"/>
    </row>
    <row r="117" spans="2:13" ht="12.75" customHeight="1" x14ac:dyDescent="0.25">
      <c r="B117" s="278"/>
      <c r="C117" s="279"/>
      <c r="D117" s="280"/>
      <c r="E117" s="55" t="s">
        <v>66</v>
      </c>
      <c r="F117" s="56"/>
      <c r="G117" s="38"/>
      <c r="H117" s="57">
        <v>65.875147830000003</v>
      </c>
      <c r="J117" s="20"/>
      <c r="M117" s="213"/>
    </row>
    <row r="118" spans="2:13" ht="12.75" customHeight="1" x14ac:dyDescent="0.25">
      <c r="B118" s="278"/>
      <c r="C118" s="279"/>
      <c r="D118" s="280"/>
      <c r="E118" s="55" t="s">
        <v>66</v>
      </c>
      <c r="F118" s="56"/>
      <c r="G118" s="38"/>
      <c r="H118" s="57">
        <v>57.84225429</v>
      </c>
      <c r="J118" s="20"/>
      <c r="M118" s="213"/>
    </row>
    <row r="119" spans="2:13" ht="12.75" customHeight="1" x14ac:dyDescent="0.25">
      <c r="B119" s="278"/>
      <c r="C119" s="279"/>
      <c r="D119" s="280"/>
      <c r="E119" s="55" t="s">
        <v>66</v>
      </c>
      <c r="F119" s="56"/>
      <c r="G119" s="38"/>
      <c r="H119" s="57">
        <v>57.84225429</v>
      </c>
      <c r="J119" s="20"/>
      <c r="M119" s="213"/>
    </row>
    <row r="120" spans="2:13" ht="12.75" customHeight="1" x14ac:dyDescent="0.25">
      <c r="B120" s="278"/>
      <c r="C120" s="279"/>
      <c r="D120" s="280"/>
      <c r="E120" s="55" t="s">
        <v>66</v>
      </c>
      <c r="F120" s="56"/>
      <c r="G120" s="38"/>
      <c r="H120" s="57">
        <v>57.84225429</v>
      </c>
      <c r="J120" s="20"/>
      <c r="M120" s="213"/>
    </row>
    <row r="121" spans="2:13" ht="12.75" customHeight="1" x14ac:dyDescent="0.25">
      <c r="B121" s="278"/>
      <c r="C121" s="279"/>
      <c r="D121" s="280"/>
      <c r="E121" s="55" t="s">
        <v>66</v>
      </c>
      <c r="F121" s="56"/>
      <c r="G121" s="38"/>
      <c r="H121" s="57">
        <v>64.503409290000008</v>
      </c>
      <c r="J121" s="20"/>
      <c r="M121" s="213"/>
    </row>
    <row r="122" spans="2:13" ht="12.75" customHeight="1" x14ac:dyDescent="0.25">
      <c r="B122" s="278"/>
      <c r="C122" s="279"/>
      <c r="D122" s="280"/>
      <c r="E122" s="55" t="s">
        <v>66</v>
      </c>
      <c r="F122" s="56"/>
      <c r="G122" s="38"/>
      <c r="H122" s="57">
        <v>57.84225429</v>
      </c>
      <c r="J122" s="20"/>
      <c r="M122" s="213"/>
    </row>
    <row r="123" spans="2:13" ht="12.75" customHeight="1" x14ac:dyDescent="0.25">
      <c r="B123" s="278"/>
      <c r="C123" s="279"/>
      <c r="D123" s="280"/>
      <c r="E123" s="55" t="s">
        <v>66</v>
      </c>
      <c r="F123" s="56"/>
      <c r="G123" s="38"/>
      <c r="H123" s="57">
        <v>64.503409290000008</v>
      </c>
      <c r="J123" s="20"/>
      <c r="M123" s="213"/>
    </row>
    <row r="124" spans="2:13" ht="12.75" customHeight="1" x14ac:dyDescent="0.25">
      <c r="B124" s="278"/>
      <c r="C124" s="279"/>
      <c r="D124" s="280"/>
      <c r="E124" s="55" t="s">
        <v>66</v>
      </c>
      <c r="F124" s="56"/>
      <c r="G124" s="38"/>
      <c r="H124" s="57">
        <v>57.84225429</v>
      </c>
      <c r="J124" s="20"/>
      <c r="M124" s="213"/>
    </row>
    <row r="125" spans="2:13" ht="12.75" customHeight="1" x14ac:dyDescent="0.25">
      <c r="B125" s="278"/>
      <c r="C125" s="279"/>
      <c r="D125" s="280"/>
      <c r="E125" s="55" t="s">
        <v>66</v>
      </c>
      <c r="F125" s="56"/>
      <c r="G125" s="38"/>
      <c r="H125" s="57">
        <v>57.84225429</v>
      </c>
      <c r="J125" s="20"/>
      <c r="M125" s="213"/>
    </row>
    <row r="126" spans="2:13" ht="12.75" customHeight="1" x14ac:dyDescent="0.25">
      <c r="B126" s="278"/>
      <c r="C126" s="279"/>
      <c r="D126" s="280"/>
      <c r="E126" s="55" t="s">
        <v>66</v>
      </c>
      <c r="F126" s="56"/>
      <c r="G126" s="38"/>
      <c r="H126" s="57">
        <v>59.843969650000005</v>
      </c>
      <c r="J126" s="20"/>
      <c r="M126" s="213"/>
    </row>
    <row r="127" spans="2:13" ht="12.75" customHeight="1" x14ac:dyDescent="0.25">
      <c r="B127" s="278"/>
      <c r="C127" s="279"/>
      <c r="D127" s="280"/>
      <c r="E127" s="55" t="s">
        <v>66</v>
      </c>
      <c r="F127" s="56"/>
      <c r="G127" s="38"/>
      <c r="H127" s="57">
        <v>56.483684929999995</v>
      </c>
      <c r="J127" s="20"/>
      <c r="M127" s="213"/>
    </row>
    <row r="128" spans="2:13" ht="12.75" customHeight="1" x14ac:dyDescent="0.25">
      <c r="B128" s="278"/>
      <c r="C128" s="279"/>
      <c r="D128" s="280"/>
      <c r="E128" s="55" t="s">
        <v>66</v>
      </c>
      <c r="F128" s="56"/>
      <c r="G128" s="38"/>
      <c r="H128" s="57">
        <v>57.84225429</v>
      </c>
      <c r="J128" s="20"/>
      <c r="M128" s="213"/>
    </row>
    <row r="129" spans="2:13" ht="12.75" customHeight="1" x14ac:dyDescent="0.25">
      <c r="B129" s="278"/>
      <c r="C129" s="279"/>
      <c r="D129" s="280"/>
      <c r="E129" s="55" t="s">
        <v>66</v>
      </c>
      <c r="F129" s="56"/>
      <c r="G129" s="38"/>
      <c r="H129" s="57">
        <v>64.503409290000008</v>
      </c>
      <c r="J129" s="20"/>
      <c r="M129" s="213"/>
    </row>
    <row r="130" spans="2:13" ht="12.75" customHeight="1" x14ac:dyDescent="0.25">
      <c r="B130" s="278"/>
      <c r="C130" s="279"/>
      <c r="D130" s="280"/>
      <c r="E130" s="55" t="s">
        <v>66</v>
      </c>
      <c r="F130" s="56"/>
      <c r="G130" s="38"/>
      <c r="H130" s="57">
        <v>56.483684929999995</v>
      </c>
      <c r="J130" s="20"/>
      <c r="M130" s="213"/>
    </row>
    <row r="131" spans="2:13" ht="12.75" customHeight="1" x14ac:dyDescent="0.25">
      <c r="B131" s="278"/>
      <c r="C131" s="279"/>
      <c r="D131" s="280"/>
      <c r="E131" s="55" t="s">
        <v>66</v>
      </c>
      <c r="F131" s="56"/>
      <c r="G131" s="38"/>
      <c r="H131" s="57">
        <v>57.84225429</v>
      </c>
      <c r="J131" s="20"/>
      <c r="M131" s="213"/>
    </row>
    <row r="132" spans="2:13" ht="12.75" customHeight="1" x14ac:dyDescent="0.25">
      <c r="B132" s="278"/>
      <c r="C132" s="279"/>
      <c r="D132" s="280"/>
      <c r="E132" s="55" t="s">
        <v>66</v>
      </c>
      <c r="F132" s="56"/>
      <c r="G132" s="38"/>
      <c r="H132" s="57">
        <v>60.903169859999998</v>
      </c>
      <c r="J132" s="20"/>
      <c r="M132" s="213"/>
    </row>
    <row r="133" spans="2:13" ht="12.75" customHeight="1" x14ac:dyDescent="0.25">
      <c r="B133" s="278"/>
      <c r="C133" s="279"/>
      <c r="D133" s="280"/>
      <c r="E133" s="55" t="s">
        <v>66</v>
      </c>
      <c r="F133" s="56"/>
      <c r="G133" s="38"/>
      <c r="H133" s="57">
        <v>56.483684929999995</v>
      </c>
      <c r="J133" s="20"/>
      <c r="M133" s="213"/>
    </row>
    <row r="134" spans="2:13" ht="12.75" customHeight="1" x14ac:dyDescent="0.25">
      <c r="B134" s="278"/>
      <c r="C134" s="279"/>
      <c r="D134" s="280"/>
      <c r="E134" s="55" t="s">
        <v>66</v>
      </c>
      <c r="F134" s="56"/>
      <c r="G134" s="38"/>
      <c r="H134" s="57">
        <v>63.624136830000005</v>
      </c>
      <c r="J134" s="20"/>
      <c r="M134" s="213"/>
    </row>
    <row r="135" spans="2:13" ht="12.75" customHeight="1" x14ac:dyDescent="0.25">
      <c r="B135" s="278"/>
      <c r="C135" s="279"/>
      <c r="D135" s="280"/>
      <c r="E135" s="55" t="s">
        <v>66</v>
      </c>
      <c r="F135" s="56"/>
      <c r="G135" s="38"/>
      <c r="H135" s="57">
        <v>57.84225429</v>
      </c>
      <c r="J135" s="20"/>
      <c r="M135" s="213"/>
    </row>
    <row r="136" spans="2:13" ht="12.75" customHeight="1" x14ac:dyDescent="0.25">
      <c r="B136" s="278"/>
      <c r="C136" s="279"/>
      <c r="D136" s="280"/>
      <c r="E136" s="55" t="s">
        <v>66</v>
      </c>
      <c r="F136" s="56"/>
      <c r="G136" s="38"/>
      <c r="H136" s="57">
        <v>56.483684929999995</v>
      </c>
      <c r="J136" s="20"/>
      <c r="M136" s="213"/>
    </row>
    <row r="137" spans="2:13" ht="12.75" customHeight="1" x14ac:dyDescent="0.25">
      <c r="B137" s="278"/>
      <c r="C137" s="279"/>
      <c r="D137" s="280"/>
      <c r="E137" s="55" t="s">
        <v>66</v>
      </c>
      <c r="F137" s="56"/>
      <c r="G137" s="38"/>
      <c r="H137" s="57">
        <v>63.191544579999999</v>
      </c>
      <c r="J137" s="20"/>
      <c r="M137" s="213"/>
    </row>
    <row r="138" spans="2:13" ht="12.75" customHeight="1" x14ac:dyDescent="0.25">
      <c r="B138" s="278"/>
      <c r="C138" s="279"/>
      <c r="D138" s="280"/>
      <c r="E138" s="55" t="s">
        <v>66</v>
      </c>
      <c r="F138" s="56"/>
      <c r="G138" s="38"/>
      <c r="H138" s="57">
        <v>62.801981859999998</v>
      </c>
      <c r="J138" s="20"/>
      <c r="M138" s="213"/>
    </row>
    <row r="139" spans="2:13" ht="12.75" customHeight="1" x14ac:dyDescent="0.25">
      <c r="B139" s="278"/>
      <c r="C139" s="279"/>
      <c r="D139" s="280"/>
      <c r="E139" s="55" t="s">
        <v>66</v>
      </c>
      <c r="F139" s="56"/>
      <c r="G139" s="38"/>
      <c r="H139" s="57">
        <v>63.144839930000003</v>
      </c>
      <c r="J139" s="20"/>
      <c r="M139" s="213"/>
    </row>
    <row r="140" spans="2:13" ht="12.75" customHeight="1" x14ac:dyDescent="0.25">
      <c r="B140" s="278"/>
      <c r="C140" s="279"/>
      <c r="D140" s="280"/>
      <c r="E140" s="55" t="s">
        <v>66</v>
      </c>
      <c r="F140" s="56"/>
      <c r="G140" s="38"/>
      <c r="H140" s="57">
        <v>66.424731399999999</v>
      </c>
      <c r="J140" s="20"/>
      <c r="M140" s="213"/>
    </row>
    <row r="141" spans="2:13" ht="12.75" customHeight="1" x14ac:dyDescent="0.25">
      <c r="B141" s="278"/>
      <c r="C141" s="279"/>
      <c r="D141" s="280"/>
      <c r="E141" s="55" t="s">
        <v>66</v>
      </c>
      <c r="F141" s="56"/>
      <c r="G141" s="38"/>
      <c r="H141" s="57">
        <v>57.84225429</v>
      </c>
      <c r="J141" s="20"/>
      <c r="M141" s="213"/>
    </row>
    <row r="142" spans="2:13" ht="12.75" customHeight="1" x14ac:dyDescent="0.25">
      <c r="B142" s="278"/>
      <c r="C142" s="279"/>
      <c r="D142" s="280"/>
      <c r="E142" s="55" t="s">
        <v>66</v>
      </c>
      <c r="F142" s="56"/>
      <c r="G142" s="38"/>
      <c r="H142" s="57">
        <v>57.84225429</v>
      </c>
      <c r="J142" s="20"/>
      <c r="M142" s="213"/>
    </row>
    <row r="143" spans="2:13" ht="12.75" customHeight="1" x14ac:dyDescent="0.25">
      <c r="B143" s="278"/>
      <c r="C143" s="279"/>
      <c r="D143" s="280"/>
      <c r="E143" s="55" t="s">
        <v>66</v>
      </c>
      <c r="F143" s="56"/>
      <c r="G143" s="38"/>
      <c r="H143" s="57">
        <v>61.443412500000001</v>
      </c>
      <c r="J143" s="20"/>
      <c r="M143" s="213"/>
    </row>
    <row r="144" spans="2:13" ht="12.75" customHeight="1" x14ac:dyDescent="0.25">
      <c r="B144" s="278"/>
      <c r="C144" s="279"/>
      <c r="D144" s="280"/>
      <c r="E144" s="55" t="s">
        <v>66</v>
      </c>
      <c r="F144" s="56"/>
      <c r="G144" s="38"/>
      <c r="H144" s="57">
        <v>67.720364329999995</v>
      </c>
      <c r="J144" s="20"/>
      <c r="M144" s="213"/>
    </row>
    <row r="145" spans="2:13" ht="12.75" customHeight="1" x14ac:dyDescent="0.25">
      <c r="B145" s="278"/>
      <c r="C145" s="279"/>
      <c r="D145" s="280"/>
      <c r="E145" s="55" t="s">
        <v>66</v>
      </c>
      <c r="F145" s="56"/>
      <c r="G145" s="38"/>
      <c r="H145" s="57">
        <v>66.424731399999999</v>
      </c>
      <c r="J145" s="20"/>
      <c r="M145" s="213"/>
    </row>
    <row r="146" spans="2:13" ht="12.75" customHeight="1" x14ac:dyDescent="0.25">
      <c r="B146" s="278"/>
      <c r="C146" s="279"/>
      <c r="D146" s="280"/>
      <c r="E146" s="55" t="s">
        <v>66</v>
      </c>
      <c r="F146" s="56"/>
      <c r="G146" s="38"/>
      <c r="H146" s="57">
        <v>63.191544579999999</v>
      </c>
      <c r="J146" s="20"/>
      <c r="M146" s="213"/>
    </row>
    <row r="147" spans="2:13" ht="12.75" customHeight="1" x14ac:dyDescent="0.25">
      <c r="B147" s="278"/>
      <c r="C147" s="279"/>
      <c r="D147" s="280"/>
      <c r="E147" s="55" t="s">
        <v>66</v>
      </c>
      <c r="F147" s="56"/>
      <c r="G147" s="38"/>
      <c r="H147" s="57">
        <v>64.671852290000004</v>
      </c>
      <c r="J147" s="20"/>
      <c r="M147" s="213"/>
    </row>
    <row r="148" spans="2:13" ht="12.75" customHeight="1" x14ac:dyDescent="0.25">
      <c r="B148" s="278"/>
      <c r="C148" s="279"/>
      <c r="D148" s="280"/>
      <c r="E148" s="55" t="s">
        <v>66</v>
      </c>
      <c r="F148" s="56"/>
      <c r="G148" s="38"/>
      <c r="H148" s="57">
        <v>64.503409290000008</v>
      </c>
      <c r="J148" s="20"/>
      <c r="M148" s="213"/>
    </row>
    <row r="149" spans="2:13" ht="12.75" customHeight="1" x14ac:dyDescent="0.25">
      <c r="B149" s="278"/>
      <c r="C149" s="279"/>
      <c r="D149" s="280"/>
      <c r="E149" s="55" t="s">
        <v>66</v>
      </c>
      <c r="F149" s="56"/>
      <c r="G149" s="38"/>
      <c r="H149" s="57">
        <v>64.503409290000008</v>
      </c>
      <c r="J149" s="20"/>
      <c r="M149" s="213"/>
    </row>
    <row r="150" spans="2:13" ht="12.75" customHeight="1" x14ac:dyDescent="0.25">
      <c r="B150" s="278"/>
      <c r="C150" s="279"/>
      <c r="D150" s="280"/>
      <c r="E150" s="55" t="s">
        <v>66</v>
      </c>
      <c r="F150" s="56"/>
      <c r="G150" s="38"/>
      <c r="H150" s="57">
        <v>61.202539010000002</v>
      </c>
      <c r="J150" s="20"/>
      <c r="M150" s="213"/>
    </row>
    <row r="151" spans="2:13" ht="12.75" customHeight="1" x14ac:dyDescent="0.25">
      <c r="B151" s="278"/>
      <c r="C151" s="279"/>
      <c r="D151" s="280"/>
      <c r="E151" s="55" t="s">
        <v>66</v>
      </c>
      <c r="F151" s="56"/>
      <c r="G151" s="38"/>
      <c r="H151" s="57">
        <v>64.503409290000008</v>
      </c>
      <c r="J151" s="20"/>
      <c r="M151" s="213"/>
    </row>
    <row r="152" spans="2:13" ht="12.75" customHeight="1" x14ac:dyDescent="0.25">
      <c r="B152" s="278"/>
      <c r="C152" s="279"/>
      <c r="D152" s="280"/>
      <c r="E152" s="55" t="s">
        <v>66</v>
      </c>
      <c r="F152" s="56"/>
      <c r="G152" s="38"/>
      <c r="H152" s="57">
        <v>59.484114150000003</v>
      </c>
      <c r="J152" s="20"/>
      <c r="M152" s="213"/>
    </row>
    <row r="153" spans="2:13" ht="12.75" customHeight="1" x14ac:dyDescent="0.25">
      <c r="B153" s="278"/>
      <c r="C153" s="279"/>
      <c r="D153" s="280"/>
      <c r="E153" s="55" t="s">
        <v>66</v>
      </c>
      <c r="F153" s="56"/>
      <c r="G153" s="38"/>
      <c r="H153" s="57">
        <v>64.503409290000008</v>
      </c>
      <c r="J153" s="20"/>
      <c r="M153" s="213"/>
    </row>
    <row r="154" spans="2:13" ht="12.75" customHeight="1" x14ac:dyDescent="0.25">
      <c r="B154" s="278"/>
      <c r="C154" s="279"/>
      <c r="D154" s="280"/>
      <c r="E154" s="55" t="s">
        <v>74</v>
      </c>
      <c r="F154" s="56"/>
      <c r="G154" s="38"/>
      <c r="H154" s="57">
        <v>55.122512360000002</v>
      </c>
      <c r="J154" s="20"/>
      <c r="M154" s="213"/>
    </row>
    <row r="155" spans="2:13" ht="12.75" customHeight="1" x14ac:dyDescent="0.25">
      <c r="B155" s="278"/>
      <c r="C155" s="279"/>
      <c r="D155" s="280"/>
      <c r="E155" s="55" t="s">
        <v>74</v>
      </c>
      <c r="F155" s="56"/>
      <c r="G155" s="38"/>
      <c r="H155" s="57">
        <v>63.966994900000003</v>
      </c>
      <c r="J155" s="20"/>
      <c r="M155" s="213"/>
    </row>
    <row r="156" spans="2:13" ht="12.75" customHeight="1" x14ac:dyDescent="0.25">
      <c r="B156" s="278"/>
      <c r="C156" s="279"/>
      <c r="D156" s="280"/>
      <c r="E156" s="55" t="s">
        <v>74</v>
      </c>
      <c r="F156" s="56"/>
      <c r="G156" s="38"/>
      <c r="H156" s="57">
        <v>60.903169859999998</v>
      </c>
      <c r="J156" s="20"/>
      <c r="M156" s="213"/>
    </row>
    <row r="157" spans="2:13" ht="12.75" customHeight="1" x14ac:dyDescent="0.25">
      <c r="B157" s="278"/>
      <c r="C157" s="279"/>
      <c r="D157" s="280"/>
      <c r="E157" s="55" t="s">
        <v>74</v>
      </c>
      <c r="F157" s="56"/>
      <c r="G157" s="38"/>
      <c r="H157" s="57">
        <v>62.824491969999997</v>
      </c>
      <c r="J157" s="20"/>
      <c r="M157" s="213"/>
    </row>
    <row r="158" spans="2:13" ht="12.75" customHeight="1" x14ac:dyDescent="0.25">
      <c r="B158" s="278"/>
      <c r="C158" s="279"/>
      <c r="D158" s="280"/>
      <c r="E158" s="55" t="s">
        <v>74</v>
      </c>
      <c r="F158" s="56"/>
      <c r="G158" s="38"/>
      <c r="H158" s="57">
        <v>59.052900069999993</v>
      </c>
      <c r="J158" s="20"/>
      <c r="M158" s="213"/>
    </row>
    <row r="159" spans="2:13" ht="12.75" customHeight="1" x14ac:dyDescent="0.25">
      <c r="B159" s="278"/>
      <c r="C159" s="279"/>
      <c r="D159" s="280"/>
      <c r="E159" s="55" t="s">
        <v>74</v>
      </c>
      <c r="F159" s="56"/>
      <c r="G159" s="38"/>
      <c r="H159" s="57">
        <v>59.484114150000003</v>
      </c>
      <c r="J159" s="20"/>
      <c r="M159" s="213"/>
    </row>
    <row r="160" spans="2:13" ht="12.75" customHeight="1" x14ac:dyDescent="0.25">
      <c r="B160" s="278"/>
      <c r="C160" s="279"/>
      <c r="D160" s="280"/>
      <c r="E160" s="55" t="s">
        <v>74</v>
      </c>
      <c r="F160" s="56"/>
      <c r="G160" s="38"/>
      <c r="H160" s="57">
        <v>62.274908400000001</v>
      </c>
      <c r="J160" s="20"/>
      <c r="M160" s="213"/>
    </row>
    <row r="161" spans="2:13" ht="12.75" customHeight="1" x14ac:dyDescent="0.25">
      <c r="B161" s="278"/>
      <c r="C161" s="279"/>
      <c r="D161" s="280"/>
      <c r="E161" s="55" t="s">
        <v>74</v>
      </c>
      <c r="F161" s="56"/>
      <c r="G161" s="38"/>
      <c r="H161" s="57">
        <v>66.424731399999999</v>
      </c>
      <c r="J161" s="20"/>
      <c r="M161" s="213"/>
    </row>
    <row r="162" spans="2:13" ht="12.75" customHeight="1" x14ac:dyDescent="0.25">
      <c r="B162" s="278"/>
      <c r="C162" s="279"/>
      <c r="D162" s="280"/>
      <c r="E162" s="55" t="s">
        <v>74</v>
      </c>
      <c r="F162" s="56"/>
      <c r="G162" s="38"/>
      <c r="H162" s="57">
        <v>62.824491969999997</v>
      </c>
      <c r="J162" s="20"/>
      <c r="M162" s="213"/>
    </row>
    <row r="163" spans="2:13" ht="12.75" customHeight="1" x14ac:dyDescent="0.25">
      <c r="B163" s="278"/>
      <c r="C163" s="279"/>
      <c r="D163" s="280"/>
      <c r="E163" s="55" t="s">
        <v>74</v>
      </c>
      <c r="F163" s="56"/>
      <c r="G163" s="38"/>
      <c r="H163" s="57">
        <v>67.720364329999995</v>
      </c>
      <c r="J163" s="20"/>
      <c r="M163" s="213"/>
    </row>
    <row r="164" spans="2:13" ht="12.75" customHeight="1" x14ac:dyDescent="0.25">
      <c r="B164" s="278"/>
      <c r="C164" s="279"/>
      <c r="D164" s="280"/>
      <c r="E164" s="55" t="s">
        <v>74</v>
      </c>
      <c r="F164" s="56"/>
      <c r="G164" s="38"/>
      <c r="H164" s="57">
        <v>66.424731399999999</v>
      </c>
      <c r="J164" s="20"/>
      <c r="M164" s="213"/>
    </row>
    <row r="165" spans="2:13" ht="12.75" customHeight="1" x14ac:dyDescent="0.25">
      <c r="B165" s="278"/>
      <c r="C165" s="279"/>
      <c r="D165" s="280"/>
      <c r="E165" s="55" t="s">
        <v>74</v>
      </c>
      <c r="F165" s="56"/>
      <c r="G165" s="38"/>
      <c r="H165" s="57">
        <v>59.052900069999993</v>
      </c>
      <c r="J165" s="20"/>
      <c r="M165" s="213"/>
    </row>
    <row r="166" spans="2:13" ht="12.75" customHeight="1" x14ac:dyDescent="0.25">
      <c r="B166" s="278"/>
      <c r="C166" s="279"/>
      <c r="D166" s="280"/>
      <c r="E166" s="55" t="s">
        <v>74</v>
      </c>
      <c r="F166" s="56"/>
      <c r="G166" s="38"/>
      <c r="H166" s="57">
        <v>54.522702150000001</v>
      </c>
      <c r="J166" s="20"/>
      <c r="M166" s="213"/>
    </row>
    <row r="167" spans="2:13" ht="12.75" customHeight="1" x14ac:dyDescent="0.25">
      <c r="B167" s="278"/>
      <c r="C167" s="279"/>
      <c r="D167" s="280"/>
      <c r="E167" s="55" t="s">
        <v>74</v>
      </c>
      <c r="F167" s="56"/>
      <c r="G167" s="38"/>
      <c r="H167" s="57">
        <v>59.570479469999995</v>
      </c>
      <c r="J167" s="20"/>
      <c r="M167" s="213"/>
    </row>
    <row r="168" spans="2:13" ht="12.75" customHeight="1" x14ac:dyDescent="0.25">
      <c r="B168" s="278"/>
      <c r="C168" s="279"/>
      <c r="D168" s="280"/>
      <c r="E168" s="55" t="s">
        <v>74</v>
      </c>
      <c r="F168" s="56"/>
      <c r="G168" s="38"/>
      <c r="H168" s="57">
        <v>57.649157359999997</v>
      </c>
      <c r="J168" s="20"/>
      <c r="M168" s="213"/>
    </row>
    <row r="169" spans="2:13" ht="12.75" customHeight="1" x14ac:dyDescent="0.25">
      <c r="B169" s="278"/>
      <c r="C169" s="279"/>
      <c r="D169" s="280"/>
      <c r="E169" s="55" t="s">
        <v>74</v>
      </c>
      <c r="F169" s="56"/>
      <c r="G169" s="38"/>
      <c r="H169" s="57">
        <v>56.483684929999995</v>
      </c>
      <c r="J169" s="20"/>
      <c r="M169" s="213"/>
    </row>
    <row r="170" spans="2:13" ht="12.75" customHeight="1" x14ac:dyDescent="0.25">
      <c r="B170" s="278"/>
      <c r="C170" s="279"/>
      <c r="D170" s="280"/>
      <c r="E170" s="55" t="s">
        <v>74</v>
      </c>
      <c r="F170" s="56"/>
      <c r="G170" s="38"/>
      <c r="H170" s="57">
        <v>61.202539010000002</v>
      </c>
      <c r="J170" s="20"/>
      <c r="M170" s="213"/>
    </row>
    <row r="171" spans="2:13" ht="12.75" customHeight="1" x14ac:dyDescent="0.25">
      <c r="B171" s="278"/>
      <c r="C171" s="279"/>
      <c r="D171" s="280"/>
      <c r="E171" s="55" t="s">
        <v>74</v>
      </c>
      <c r="F171" s="56"/>
      <c r="G171" s="38"/>
      <c r="H171" s="57">
        <v>60.903169859999998</v>
      </c>
      <c r="J171" s="20"/>
      <c r="M171" s="213"/>
    </row>
    <row r="172" spans="2:13" ht="12.75" customHeight="1" x14ac:dyDescent="0.25">
      <c r="B172" s="278"/>
      <c r="C172" s="279"/>
      <c r="D172" s="280"/>
      <c r="E172" s="55" t="s">
        <v>74</v>
      </c>
      <c r="F172" s="56"/>
      <c r="G172" s="38"/>
      <c r="H172" s="57">
        <v>54.522702150000001</v>
      </c>
      <c r="J172" s="20"/>
      <c r="M172" s="213"/>
    </row>
    <row r="173" spans="2:13" ht="12.75" customHeight="1" x14ac:dyDescent="0.25">
      <c r="B173" s="278"/>
      <c r="C173" s="279"/>
      <c r="D173" s="280"/>
      <c r="E173" s="55" t="s">
        <v>74</v>
      </c>
      <c r="F173" s="56"/>
      <c r="G173" s="38"/>
      <c r="H173" s="57">
        <v>66.424731399999999</v>
      </c>
      <c r="J173" s="20"/>
      <c r="M173" s="213"/>
    </row>
    <row r="174" spans="2:13" ht="12.75" customHeight="1" x14ac:dyDescent="0.25">
      <c r="B174" s="278"/>
      <c r="C174" s="279"/>
      <c r="D174" s="280"/>
      <c r="E174" s="55" t="s">
        <v>74</v>
      </c>
      <c r="F174" s="56"/>
      <c r="G174" s="38"/>
      <c r="H174" s="57">
        <v>60.903169859999998</v>
      </c>
      <c r="J174" s="20"/>
      <c r="M174" s="213"/>
    </row>
    <row r="175" spans="2:13" ht="12.75" customHeight="1" x14ac:dyDescent="0.25">
      <c r="B175" s="278"/>
      <c r="C175" s="279"/>
      <c r="D175" s="280"/>
      <c r="E175" s="55" t="s">
        <v>74</v>
      </c>
      <c r="F175" s="56"/>
      <c r="G175" s="38"/>
      <c r="H175" s="57">
        <v>59.843969650000005</v>
      </c>
      <c r="J175" s="20"/>
      <c r="M175" s="213"/>
    </row>
    <row r="176" spans="2:13" ht="12.75" customHeight="1" x14ac:dyDescent="0.25">
      <c r="B176" s="278"/>
      <c r="C176" s="279"/>
      <c r="D176" s="280"/>
      <c r="E176" s="55" t="s">
        <v>74</v>
      </c>
      <c r="F176" s="56"/>
      <c r="G176" s="38"/>
      <c r="H176" s="57">
        <v>60.903169859999998</v>
      </c>
      <c r="J176" s="20"/>
      <c r="M176" s="213"/>
    </row>
    <row r="177" spans="2:13" ht="12.75" customHeight="1" x14ac:dyDescent="0.25">
      <c r="B177" s="278"/>
      <c r="C177" s="279"/>
      <c r="D177" s="280"/>
      <c r="E177" s="55" t="s">
        <v>74</v>
      </c>
      <c r="F177" s="56"/>
      <c r="G177" s="38"/>
      <c r="H177" s="57">
        <v>59.052900069999993</v>
      </c>
      <c r="J177" s="20"/>
      <c r="M177" s="213"/>
    </row>
    <row r="178" spans="2:13" ht="12.75" customHeight="1" x14ac:dyDescent="0.25">
      <c r="B178" s="278"/>
      <c r="C178" s="279"/>
      <c r="D178" s="280"/>
      <c r="E178" s="55" t="s">
        <v>74</v>
      </c>
      <c r="F178" s="56"/>
      <c r="G178" s="38"/>
      <c r="H178" s="57">
        <v>64.723303970000003</v>
      </c>
      <c r="J178" s="20"/>
      <c r="M178" s="213"/>
    </row>
    <row r="179" spans="2:13" ht="12.75" customHeight="1" x14ac:dyDescent="0.25">
      <c r="B179" s="278"/>
      <c r="C179" s="279"/>
      <c r="D179" s="280"/>
      <c r="E179" s="55" t="s">
        <v>74</v>
      </c>
      <c r="F179" s="56"/>
      <c r="G179" s="38"/>
      <c r="H179" s="57">
        <v>62.824491969999997</v>
      </c>
      <c r="J179" s="20"/>
      <c r="M179" s="213"/>
    </row>
    <row r="180" spans="2:13" ht="12.75" customHeight="1" x14ac:dyDescent="0.25">
      <c r="B180" s="278"/>
      <c r="C180" s="279"/>
      <c r="D180" s="280"/>
      <c r="E180" s="55" t="s">
        <v>74</v>
      </c>
      <c r="F180" s="56"/>
      <c r="G180" s="38"/>
      <c r="H180" s="57">
        <v>62.824491969999997</v>
      </c>
      <c r="J180" s="20"/>
      <c r="M180" s="213"/>
    </row>
    <row r="181" spans="2:13" ht="12.75" customHeight="1" x14ac:dyDescent="0.25">
      <c r="B181" s="278"/>
      <c r="C181" s="279"/>
      <c r="D181" s="280"/>
      <c r="E181" s="55" t="s">
        <v>74</v>
      </c>
      <c r="F181" s="56"/>
      <c r="G181" s="38"/>
      <c r="H181" s="57">
        <v>58.125544790000006</v>
      </c>
      <c r="J181" s="20"/>
      <c r="M181" s="213"/>
    </row>
    <row r="182" spans="2:13" ht="12.75" customHeight="1" x14ac:dyDescent="0.25">
      <c r="B182" s="278"/>
      <c r="C182" s="279"/>
      <c r="D182" s="280"/>
      <c r="E182" s="55" t="s">
        <v>74</v>
      </c>
      <c r="F182" s="56"/>
      <c r="G182" s="38"/>
      <c r="H182" s="57">
        <v>60.903169859999998</v>
      </c>
      <c r="J182" s="20"/>
      <c r="M182" s="213"/>
    </row>
    <row r="183" spans="2:13" ht="12.75" customHeight="1" x14ac:dyDescent="0.25">
      <c r="B183" s="278"/>
      <c r="C183" s="279"/>
      <c r="D183" s="280"/>
      <c r="E183" s="55" t="s">
        <v>74</v>
      </c>
      <c r="F183" s="56"/>
      <c r="G183" s="38"/>
      <c r="H183" s="57">
        <v>62.274908400000001</v>
      </c>
      <c r="J183" s="20"/>
      <c r="M183" s="213"/>
    </row>
    <row r="184" spans="2:13" ht="12.75" customHeight="1" x14ac:dyDescent="0.25">
      <c r="B184" s="278"/>
      <c r="C184" s="279"/>
      <c r="D184" s="280"/>
      <c r="E184" s="55" t="s">
        <v>74</v>
      </c>
      <c r="F184" s="56"/>
      <c r="G184" s="38"/>
      <c r="H184" s="57">
        <v>62.801981859999998</v>
      </c>
      <c r="J184" s="20"/>
      <c r="M184" s="213"/>
    </row>
    <row r="185" spans="2:13" ht="12.75" customHeight="1" x14ac:dyDescent="0.25">
      <c r="B185" s="278"/>
      <c r="C185" s="279"/>
      <c r="D185" s="280"/>
      <c r="E185" s="55" t="s">
        <v>74</v>
      </c>
      <c r="F185" s="56"/>
      <c r="G185" s="38"/>
      <c r="H185" s="57">
        <v>57.649157359999997</v>
      </c>
      <c r="J185" s="20"/>
      <c r="M185" s="213"/>
    </row>
    <row r="186" spans="2:13" ht="12.75" customHeight="1" x14ac:dyDescent="0.25">
      <c r="B186" s="278"/>
      <c r="C186" s="279"/>
      <c r="D186" s="280"/>
      <c r="E186" s="55" t="s">
        <v>74</v>
      </c>
      <c r="F186" s="56"/>
      <c r="G186" s="38"/>
      <c r="H186" s="57">
        <v>67.720364329999995</v>
      </c>
      <c r="J186" s="20"/>
      <c r="M186" s="213"/>
    </row>
    <row r="187" spans="2:13" ht="12.75" customHeight="1" x14ac:dyDescent="0.25">
      <c r="B187" s="278"/>
      <c r="C187" s="279"/>
      <c r="D187" s="280"/>
      <c r="E187" s="55" t="s">
        <v>74</v>
      </c>
      <c r="F187" s="56"/>
      <c r="G187" s="38"/>
      <c r="H187" s="57">
        <v>62.824491969999997</v>
      </c>
      <c r="J187" s="20"/>
      <c r="M187" s="213"/>
    </row>
    <row r="188" spans="2:13" ht="12.75" customHeight="1" x14ac:dyDescent="0.25">
      <c r="B188" s="278"/>
      <c r="C188" s="279"/>
      <c r="D188" s="280"/>
      <c r="E188" s="55" t="s">
        <v>74</v>
      </c>
      <c r="F188" s="56"/>
      <c r="G188" s="38"/>
      <c r="H188" s="57">
        <v>62.824491969999997</v>
      </c>
      <c r="J188" s="20"/>
      <c r="M188" s="213"/>
    </row>
    <row r="189" spans="2:13" ht="12.75" customHeight="1" x14ac:dyDescent="0.25">
      <c r="B189" s="278"/>
      <c r="C189" s="279"/>
      <c r="D189" s="280"/>
      <c r="E189" s="55" t="s">
        <v>74</v>
      </c>
      <c r="F189" s="56"/>
      <c r="G189" s="38"/>
      <c r="H189" s="57">
        <v>60.903169859999998</v>
      </c>
      <c r="J189" s="20"/>
      <c r="M189" s="213"/>
    </row>
    <row r="190" spans="2:13" ht="12.75" customHeight="1" x14ac:dyDescent="0.25">
      <c r="B190" s="278"/>
      <c r="C190" s="279"/>
      <c r="D190" s="280"/>
      <c r="E190" s="55" t="s">
        <v>74</v>
      </c>
      <c r="F190" s="56"/>
      <c r="G190" s="38"/>
      <c r="H190" s="57">
        <v>64.503409290000008</v>
      </c>
      <c r="J190" s="20"/>
      <c r="M190" s="213"/>
    </row>
    <row r="191" spans="2:13" ht="12.75" customHeight="1" x14ac:dyDescent="0.25">
      <c r="B191" s="278"/>
      <c r="C191" s="279"/>
      <c r="D191" s="280"/>
      <c r="E191" s="55" t="s">
        <v>74</v>
      </c>
      <c r="F191" s="56"/>
      <c r="G191" s="38"/>
      <c r="H191" s="57">
        <v>64.503409290000008</v>
      </c>
      <c r="J191" s="20"/>
      <c r="M191" s="213"/>
    </row>
    <row r="192" spans="2:13" ht="12.75" customHeight="1" x14ac:dyDescent="0.25">
      <c r="B192" s="278"/>
      <c r="C192" s="279"/>
      <c r="D192" s="280"/>
      <c r="E192" s="55" t="s">
        <v>74</v>
      </c>
      <c r="F192" s="56"/>
      <c r="G192" s="38"/>
      <c r="H192" s="57">
        <v>57.649157359999997</v>
      </c>
      <c r="J192" s="20"/>
      <c r="M192" s="213"/>
    </row>
    <row r="193" spans="2:13" ht="12.75" customHeight="1" x14ac:dyDescent="0.25">
      <c r="B193" s="278"/>
      <c r="C193" s="279"/>
      <c r="D193" s="280"/>
      <c r="E193" s="55" t="s">
        <v>74</v>
      </c>
      <c r="F193" s="56"/>
      <c r="G193" s="38"/>
      <c r="H193" s="57">
        <v>57.649157359999997</v>
      </c>
      <c r="J193" s="20"/>
      <c r="M193" s="213"/>
    </row>
    <row r="194" spans="2:13" ht="12.75" customHeight="1" x14ac:dyDescent="0.25">
      <c r="B194" s="278"/>
      <c r="C194" s="279"/>
      <c r="D194" s="280"/>
      <c r="E194" s="55" t="s">
        <v>74</v>
      </c>
      <c r="F194" s="56"/>
      <c r="G194" s="38"/>
      <c r="H194" s="57">
        <v>62.824491969999997</v>
      </c>
      <c r="J194" s="20"/>
      <c r="M194" s="213"/>
    </row>
    <row r="195" spans="2:13" ht="12.75" customHeight="1" x14ac:dyDescent="0.25">
      <c r="B195" s="278"/>
      <c r="C195" s="279"/>
      <c r="D195" s="280"/>
      <c r="E195" s="55" t="s">
        <v>74</v>
      </c>
      <c r="F195" s="56"/>
      <c r="G195" s="38"/>
      <c r="H195" s="57">
        <v>60.974222180000005</v>
      </c>
      <c r="J195" s="20"/>
      <c r="M195" s="213"/>
    </row>
    <row r="196" spans="2:13" ht="12.75" customHeight="1" x14ac:dyDescent="0.25">
      <c r="B196" s="278"/>
      <c r="C196" s="279"/>
      <c r="D196" s="280"/>
      <c r="E196" s="55" t="s">
        <v>74</v>
      </c>
      <c r="F196" s="56"/>
      <c r="G196" s="38"/>
      <c r="H196" s="57">
        <v>59.570479469999995</v>
      </c>
      <c r="J196" s="20"/>
      <c r="M196" s="213"/>
    </row>
    <row r="197" spans="2:13" ht="12.75" customHeight="1" x14ac:dyDescent="0.25">
      <c r="B197" s="278"/>
      <c r="C197" s="279"/>
      <c r="D197" s="280"/>
      <c r="E197" s="55" t="s">
        <v>74</v>
      </c>
      <c r="F197" s="56"/>
      <c r="G197" s="38"/>
      <c r="H197" s="57">
        <v>60.974222180000005</v>
      </c>
      <c r="J197" s="20"/>
      <c r="M197" s="213"/>
    </row>
    <row r="198" spans="2:13" ht="12.75" customHeight="1" x14ac:dyDescent="0.25">
      <c r="B198" s="278"/>
      <c r="C198" s="279"/>
      <c r="D198" s="280"/>
      <c r="E198" s="55" t="s">
        <v>74</v>
      </c>
      <c r="F198" s="56"/>
      <c r="G198" s="38"/>
      <c r="H198" s="57">
        <v>59.052900069999993</v>
      </c>
      <c r="J198" s="20"/>
      <c r="M198" s="213"/>
    </row>
    <row r="199" spans="2:13" ht="12.75" customHeight="1" x14ac:dyDescent="0.25">
      <c r="B199" s="278"/>
      <c r="C199" s="279"/>
      <c r="D199" s="280"/>
      <c r="E199" s="55" t="s">
        <v>74</v>
      </c>
      <c r="F199" s="56"/>
      <c r="G199" s="38"/>
      <c r="H199" s="57">
        <v>59.052900069999993</v>
      </c>
      <c r="J199" s="20"/>
      <c r="M199" s="213"/>
    </row>
    <row r="200" spans="2:13" ht="12.75" customHeight="1" x14ac:dyDescent="0.25">
      <c r="B200" s="278"/>
      <c r="C200" s="279"/>
      <c r="D200" s="280"/>
      <c r="E200" s="55" t="s">
        <v>74</v>
      </c>
      <c r="F200" s="56"/>
      <c r="G200" s="38"/>
      <c r="H200" s="57">
        <v>57.84225429</v>
      </c>
      <c r="J200" s="20"/>
      <c r="M200" s="213"/>
    </row>
    <row r="201" spans="2:13" ht="12.75" customHeight="1" x14ac:dyDescent="0.25">
      <c r="B201" s="278"/>
      <c r="C201" s="279"/>
      <c r="D201" s="280"/>
      <c r="E201" s="55" t="s">
        <v>74</v>
      </c>
      <c r="F201" s="56"/>
      <c r="G201" s="38"/>
      <c r="H201" s="57">
        <v>59.052900069999993</v>
      </c>
      <c r="J201" s="20"/>
      <c r="M201" s="213"/>
    </row>
    <row r="202" spans="2:13" ht="12.75" customHeight="1" x14ac:dyDescent="0.25">
      <c r="B202" s="278"/>
      <c r="C202" s="279"/>
      <c r="D202" s="280"/>
      <c r="E202" s="55" t="s">
        <v>74</v>
      </c>
      <c r="F202" s="56"/>
      <c r="G202" s="38"/>
      <c r="H202" s="57">
        <v>65.799042220000004</v>
      </c>
      <c r="J202" s="20"/>
      <c r="M202" s="213"/>
    </row>
    <row r="203" spans="2:13" ht="12.75" customHeight="1" x14ac:dyDescent="0.25">
      <c r="B203" s="278"/>
      <c r="C203" s="279"/>
      <c r="D203" s="280"/>
      <c r="E203" s="55" t="s">
        <v>74</v>
      </c>
      <c r="F203" s="56"/>
      <c r="G203" s="38"/>
      <c r="H203" s="57">
        <v>56.015719650000001</v>
      </c>
      <c r="J203" s="20"/>
      <c r="M203" s="213"/>
    </row>
    <row r="204" spans="2:13" ht="12.75" customHeight="1" x14ac:dyDescent="0.25">
      <c r="B204" s="278"/>
      <c r="C204" s="279"/>
      <c r="D204" s="280"/>
      <c r="E204" s="55" t="s">
        <v>74</v>
      </c>
      <c r="F204" s="56"/>
      <c r="G204" s="38"/>
      <c r="H204" s="57">
        <v>60.903169859999998</v>
      </c>
      <c r="J204" s="20"/>
      <c r="M204" s="213"/>
    </row>
    <row r="205" spans="2:13" ht="12.75" customHeight="1" x14ac:dyDescent="0.25">
      <c r="B205" s="278"/>
      <c r="C205" s="279"/>
      <c r="D205" s="280"/>
      <c r="E205" s="55" t="s">
        <v>74</v>
      </c>
      <c r="F205" s="56"/>
      <c r="G205" s="38"/>
      <c r="H205" s="57">
        <v>60.903169859999998</v>
      </c>
      <c r="J205" s="20"/>
      <c r="M205" s="213"/>
    </row>
    <row r="206" spans="2:13" ht="12.75" customHeight="1" x14ac:dyDescent="0.25">
      <c r="B206" s="278"/>
      <c r="C206" s="279"/>
      <c r="D206" s="280"/>
      <c r="E206" s="55" t="s">
        <v>74</v>
      </c>
      <c r="F206" s="56"/>
      <c r="G206" s="38"/>
      <c r="H206" s="57">
        <v>65.066162039999995</v>
      </c>
      <c r="J206" s="20"/>
      <c r="M206" s="213"/>
    </row>
    <row r="207" spans="2:13" ht="12.75" customHeight="1" x14ac:dyDescent="0.25">
      <c r="B207" s="278"/>
      <c r="C207" s="279"/>
      <c r="D207" s="280"/>
      <c r="E207" s="55" t="s">
        <v>74</v>
      </c>
      <c r="F207" s="56"/>
      <c r="G207" s="38"/>
      <c r="H207" s="57">
        <v>59.052900069999993</v>
      </c>
      <c r="J207" s="20"/>
      <c r="M207" s="213"/>
    </row>
    <row r="208" spans="2:13" ht="12.75" customHeight="1" x14ac:dyDescent="0.25">
      <c r="B208" s="278"/>
      <c r="C208" s="279"/>
      <c r="D208" s="280"/>
      <c r="E208" s="55" t="s">
        <v>74</v>
      </c>
      <c r="F208" s="56"/>
      <c r="G208" s="38"/>
      <c r="H208" s="57">
        <v>60.903169859999998</v>
      </c>
      <c r="J208" s="20"/>
      <c r="M208" s="213"/>
    </row>
    <row r="209" spans="2:13" ht="12.75" customHeight="1" x14ac:dyDescent="0.25">
      <c r="B209" s="278"/>
      <c r="C209" s="279"/>
      <c r="D209" s="280"/>
      <c r="E209" s="55" t="s">
        <v>74</v>
      </c>
      <c r="F209" s="56"/>
      <c r="G209" s="38"/>
      <c r="H209" s="57">
        <v>62.824491969999997</v>
      </c>
      <c r="J209" s="20"/>
      <c r="M209" s="213"/>
    </row>
    <row r="210" spans="2:13" ht="12.75" customHeight="1" x14ac:dyDescent="0.25">
      <c r="B210" s="278"/>
      <c r="C210" s="279"/>
      <c r="D210" s="280"/>
      <c r="E210" s="55" t="s">
        <v>74</v>
      </c>
      <c r="F210" s="56"/>
      <c r="G210" s="38"/>
      <c r="H210" s="57">
        <v>62.824491969999997</v>
      </c>
      <c r="J210" s="20"/>
      <c r="M210" s="213"/>
    </row>
    <row r="211" spans="2:13" ht="12.75" customHeight="1" x14ac:dyDescent="0.25">
      <c r="B211" s="278"/>
      <c r="C211" s="279"/>
      <c r="D211" s="280"/>
      <c r="E211" s="55" t="s">
        <v>74</v>
      </c>
      <c r="F211" s="56"/>
      <c r="G211" s="38"/>
      <c r="H211" s="57">
        <v>60.903169859999998</v>
      </c>
      <c r="J211" s="20"/>
      <c r="M211" s="213"/>
    </row>
    <row r="212" spans="2:13" ht="12.75" customHeight="1" x14ac:dyDescent="0.25">
      <c r="B212" s="278"/>
      <c r="C212" s="279"/>
      <c r="D212" s="280"/>
      <c r="E212" s="55" t="s">
        <v>74</v>
      </c>
      <c r="F212" s="56"/>
      <c r="G212" s="38"/>
      <c r="H212" s="57">
        <v>60.903169859999998</v>
      </c>
      <c r="J212" s="20"/>
      <c r="M212" s="213"/>
    </row>
    <row r="213" spans="2:13" ht="12.75" customHeight="1" x14ac:dyDescent="0.25">
      <c r="B213" s="278"/>
      <c r="C213" s="279"/>
      <c r="D213" s="280"/>
      <c r="E213" s="55" t="s">
        <v>74</v>
      </c>
      <c r="F213" s="56"/>
      <c r="G213" s="38"/>
      <c r="H213" s="57">
        <v>60.903169859999998</v>
      </c>
      <c r="J213" s="20"/>
      <c r="M213" s="213"/>
    </row>
    <row r="214" spans="2:13" ht="12.75" customHeight="1" x14ac:dyDescent="0.25">
      <c r="B214" s="278"/>
      <c r="C214" s="279"/>
      <c r="D214" s="280"/>
      <c r="E214" s="55" t="s">
        <v>74</v>
      </c>
      <c r="F214" s="56"/>
      <c r="G214" s="38"/>
      <c r="H214" s="57">
        <v>60.903169859999998</v>
      </c>
      <c r="J214" s="20"/>
      <c r="M214" s="213"/>
    </row>
    <row r="215" spans="2:13" ht="12.75" customHeight="1" x14ac:dyDescent="0.25">
      <c r="B215" s="278"/>
      <c r="C215" s="279"/>
      <c r="D215" s="280"/>
      <c r="E215" s="55" t="s">
        <v>74</v>
      </c>
      <c r="F215" s="56"/>
      <c r="G215" s="38"/>
      <c r="H215" s="57">
        <v>62.824491969999997</v>
      </c>
      <c r="J215" s="20"/>
      <c r="M215" s="213"/>
    </row>
    <row r="216" spans="2:13" ht="12.75" customHeight="1" x14ac:dyDescent="0.25">
      <c r="B216" s="278"/>
      <c r="C216" s="279"/>
      <c r="D216" s="280"/>
      <c r="E216" s="55" t="s">
        <v>74</v>
      </c>
      <c r="F216" s="56"/>
      <c r="G216" s="38"/>
      <c r="H216" s="57">
        <v>57.649157359999997</v>
      </c>
      <c r="J216" s="20"/>
      <c r="M216" s="213"/>
    </row>
    <row r="217" spans="2:13" ht="12.75" customHeight="1" x14ac:dyDescent="0.25">
      <c r="B217" s="278"/>
      <c r="C217" s="279"/>
      <c r="D217" s="280"/>
      <c r="E217" s="55" t="s">
        <v>75</v>
      </c>
      <c r="F217" s="56"/>
      <c r="G217" s="38"/>
      <c r="H217" s="57">
        <v>71.538814009999996</v>
      </c>
      <c r="J217" s="20"/>
      <c r="M217" s="213"/>
    </row>
    <row r="218" spans="2:13" ht="12.75" customHeight="1" x14ac:dyDescent="0.25">
      <c r="B218" s="278"/>
      <c r="C218" s="279"/>
      <c r="D218" s="280"/>
      <c r="E218" s="55" t="s">
        <v>75</v>
      </c>
      <c r="F218" s="56"/>
      <c r="G218" s="38"/>
      <c r="H218" s="57">
        <v>70.503961469999993</v>
      </c>
      <c r="J218" s="20"/>
      <c r="M218" s="213"/>
    </row>
    <row r="219" spans="2:13" ht="12.75" customHeight="1" x14ac:dyDescent="0.25">
      <c r="B219" s="278"/>
      <c r="C219" s="279"/>
      <c r="D219" s="280"/>
      <c r="E219" s="55" t="s">
        <v>75</v>
      </c>
      <c r="F219" s="56"/>
      <c r="G219" s="38"/>
      <c r="H219" s="57">
        <v>70.503961469999993</v>
      </c>
      <c r="J219" s="20"/>
      <c r="M219" s="213"/>
    </row>
    <row r="220" spans="2:13" ht="12.75" customHeight="1" x14ac:dyDescent="0.25">
      <c r="B220" s="278"/>
      <c r="C220" s="279"/>
      <c r="D220" s="280"/>
      <c r="E220" s="55" t="s">
        <v>75</v>
      </c>
      <c r="F220" s="56"/>
      <c r="G220" s="38"/>
      <c r="H220" s="57">
        <v>73.460136120000001</v>
      </c>
      <c r="J220" s="20"/>
      <c r="M220" s="213"/>
    </row>
    <row r="221" spans="2:13" ht="12.75" customHeight="1" x14ac:dyDescent="0.25">
      <c r="B221" s="278"/>
      <c r="C221" s="279"/>
      <c r="D221" s="280"/>
      <c r="E221" s="55" t="s">
        <v>75</v>
      </c>
      <c r="F221" s="56"/>
      <c r="G221" s="38"/>
      <c r="H221" s="57">
        <v>62.145207290000002</v>
      </c>
      <c r="J221" s="20"/>
      <c r="M221" s="213"/>
    </row>
    <row r="222" spans="2:13" ht="12.75" customHeight="1" x14ac:dyDescent="0.25">
      <c r="B222" s="278"/>
      <c r="C222" s="279"/>
      <c r="D222" s="280"/>
      <c r="E222" s="55" t="s">
        <v>75</v>
      </c>
      <c r="F222" s="56"/>
      <c r="G222" s="38"/>
      <c r="H222" s="57">
        <v>70.180244650000006</v>
      </c>
      <c r="J222" s="20"/>
      <c r="M222" s="213"/>
    </row>
    <row r="223" spans="2:13" ht="12.75" customHeight="1" x14ac:dyDescent="0.25">
      <c r="B223" s="278"/>
      <c r="C223" s="279"/>
      <c r="D223" s="280"/>
      <c r="E223" s="55" t="s">
        <v>75</v>
      </c>
      <c r="F223" s="56"/>
      <c r="G223" s="38"/>
      <c r="H223" s="57">
        <v>72.910552550000006</v>
      </c>
      <c r="J223" s="20"/>
      <c r="M223" s="213"/>
    </row>
    <row r="224" spans="2:13" ht="12.75" customHeight="1" x14ac:dyDescent="0.25">
      <c r="B224" s="278"/>
      <c r="C224" s="279"/>
      <c r="D224" s="280"/>
      <c r="E224" s="55" t="s">
        <v>75</v>
      </c>
      <c r="F224" s="56"/>
      <c r="G224" s="38"/>
      <c r="H224" s="57">
        <v>70.503961469999993</v>
      </c>
      <c r="J224" s="20"/>
      <c r="M224" s="213"/>
    </row>
    <row r="225" spans="2:13" ht="12.75" customHeight="1" x14ac:dyDescent="0.25">
      <c r="B225" s="278"/>
      <c r="C225" s="279"/>
      <c r="D225" s="280"/>
      <c r="E225" s="55" t="s">
        <v>75</v>
      </c>
      <c r="F225" s="56"/>
      <c r="G225" s="38"/>
      <c r="H225" s="57">
        <v>72.101566759999997</v>
      </c>
      <c r="J225" s="20"/>
      <c r="M225" s="213"/>
    </row>
    <row r="226" spans="2:13" ht="12.75" customHeight="1" x14ac:dyDescent="0.25">
      <c r="B226" s="278"/>
      <c r="C226" s="279"/>
      <c r="D226" s="280"/>
      <c r="E226" s="55" t="s">
        <v>75</v>
      </c>
      <c r="F226" s="56"/>
      <c r="G226" s="38"/>
      <c r="H226" s="57">
        <v>68.046224969999997</v>
      </c>
      <c r="J226" s="20"/>
      <c r="M226" s="213"/>
    </row>
    <row r="227" spans="2:13" ht="12.75" customHeight="1" x14ac:dyDescent="0.25">
      <c r="B227" s="278"/>
      <c r="C227" s="279"/>
      <c r="D227" s="280"/>
      <c r="E227" s="55" t="s">
        <v>75</v>
      </c>
      <c r="F227" s="56"/>
      <c r="G227" s="38"/>
      <c r="H227" s="57">
        <v>66.581230260000012</v>
      </c>
      <c r="J227" s="20"/>
      <c r="M227" s="213"/>
    </row>
    <row r="228" spans="2:13" ht="12.75" customHeight="1" x14ac:dyDescent="0.25">
      <c r="B228" s="278"/>
      <c r="C228" s="279"/>
      <c r="D228" s="280"/>
      <c r="E228" s="55" t="s">
        <v>75</v>
      </c>
      <c r="F228" s="56"/>
      <c r="G228" s="38"/>
      <c r="H228" s="57">
        <v>62.967362259999994</v>
      </c>
      <c r="J228" s="20"/>
      <c r="M228" s="213"/>
    </row>
    <row r="229" spans="2:13" ht="12.75" customHeight="1" x14ac:dyDescent="0.25">
      <c r="B229" s="278"/>
      <c r="C229" s="279"/>
      <c r="D229" s="280"/>
      <c r="E229" s="55" t="s">
        <v>75</v>
      </c>
      <c r="F229" s="56"/>
      <c r="G229" s="38"/>
      <c r="H229" s="57">
        <v>69.954377899999997</v>
      </c>
      <c r="J229" s="20"/>
      <c r="M229" s="213"/>
    </row>
    <row r="230" spans="2:13" ht="12.75" customHeight="1" x14ac:dyDescent="0.25">
      <c r="B230" s="278"/>
      <c r="C230" s="279"/>
      <c r="D230" s="280"/>
      <c r="E230" s="55" t="s">
        <v>75</v>
      </c>
      <c r="F230" s="56"/>
      <c r="G230" s="38"/>
      <c r="H230" s="57">
        <v>70.850954050000013</v>
      </c>
      <c r="J230" s="20"/>
      <c r="M230" s="213"/>
    </row>
    <row r="231" spans="2:13" ht="12.75" customHeight="1" x14ac:dyDescent="0.25">
      <c r="B231" s="278"/>
      <c r="C231" s="279"/>
      <c r="D231" s="280"/>
      <c r="E231" s="55" t="s">
        <v>75</v>
      </c>
      <c r="F231" s="56"/>
      <c r="G231" s="38"/>
      <c r="H231" s="57">
        <v>71.694547220000004</v>
      </c>
      <c r="J231" s="20"/>
      <c r="M231" s="213"/>
    </row>
    <row r="232" spans="2:13" ht="12.75" customHeight="1" x14ac:dyDescent="0.25">
      <c r="B232" s="278"/>
      <c r="C232" s="279"/>
      <c r="D232" s="280"/>
      <c r="E232" s="55" t="s">
        <v>75</v>
      </c>
      <c r="F232" s="56"/>
      <c r="G232" s="38"/>
      <c r="H232" s="57">
        <v>67.025766649999994</v>
      </c>
      <c r="J232" s="20"/>
      <c r="M232" s="213"/>
    </row>
    <row r="233" spans="2:13" ht="12.75" customHeight="1" x14ac:dyDescent="0.25">
      <c r="B233" s="278"/>
      <c r="C233" s="279"/>
      <c r="D233" s="280"/>
      <c r="E233" s="55" t="s">
        <v>75</v>
      </c>
      <c r="F233" s="56"/>
      <c r="G233" s="38"/>
      <c r="H233" s="57">
        <v>68.020652260000006</v>
      </c>
      <c r="J233" s="20"/>
      <c r="M233" s="213"/>
    </row>
    <row r="234" spans="2:13" ht="12.75" customHeight="1" x14ac:dyDescent="0.25">
      <c r="B234" s="278"/>
      <c r="C234" s="279"/>
      <c r="D234" s="280"/>
      <c r="E234" s="55" t="s">
        <v>75</v>
      </c>
      <c r="F234" s="56"/>
      <c r="G234" s="38"/>
      <c r="H234" s="57">
        <v>73.460136120000001</v>
      </c>
      <c r="J234" s="20"/>
      <c r="M234" s="213"/>
    </row>
    <row r="235" spans="2:13" ht="12.75" customHeight="1" x14ac:dyDescent="0.25">
      <c r="B235" s="278"/>
      <c r="C235" s="279"/>
      <c r="D235" s="280"/>
      <c r="E235" s="55" t="s">
        <v>75</v>
      </c>
      <c r="F235" s="56"/>
      <c r="G235" s="38"/>
      <c r="H235" s="57">
        <v>73.460136120000001</v>
      </c>
      <c r="J235" s="20"/>
      <c r="M235" s="213"/>
    </row>
    <row r="236" spans="2:13" ht="12.75" customHeight="1" x14ac:dyDescent="0.25">
      <c r="B236" s="278"/>
      <c r="C236" s="279"/>
      <c r="D236" s="280"/>
      <c r="E236" s="55" t="s">
        <v>75</v>
      </c>
      <c r="F236" s="56"/>
      <c r="G236" s="38"/>
      <c r="H236" s="57">
        <v>72.101566759999997</v>
      </c>
      <c r="J236" s="20"/>
      <c r="M236" s="213"/>
    </row>
    <row r="237" spans="2:13" ht="12.75" customHeight="1" x14ac:dyDescent="0.25">
      <c r="B237" s="278"/>
      <c r="C237" s="279"/>
      <c r="D237" s="280"/>
      <c r="E237" s="55" t="s">
        <v>75</v>
      </c>
      <c r="F237" s="56"/>
      <c r="G237" s="38"/>
      <c r="H237" s="57">
        <v>70.180244650000006</v>
      </c>
      <c r="J237" s="20"/>
      <c r="M237" s="213"/>
    </row>
    <row r="238" spans="2:13" ht="12.75" customHeight="1" x14ac:dyDescent="0.25">
      <c r="B238" s="278"/>
      <c r="C238" s="279"/>
      <c r="D238" s="280"/>
      <c r="E238" s="55" t="s">
        <v>75</v>
      </c>
      <c r="F238" s="56"/>
      <c r="G238" s="38"/>
      <c r="H238" s="57">
        <v>70.180244650000006</v>
      </c>
      <c r="J238" s="20"/>
      <c r="M238" s="213"/>
    </row>
    <row r="239" spans="2:13" ht="12.75" customHeight="1" x14ac:dyDescent="0.25">
      <c r="B239" s="278"/>
      <c r="C239" s="279"/>
      <c r="D239" s="280"/>
      <c r="E239" s="55" t="s">
        <v>75</v>
      </c>
      <c r="F239" s="56"/>
      <c r="G239" s="38"/>
      <c r="H239" s="57">
        <v>70.180244650000006</v>
      </c>
      <c r="J239" s="20"/>
      <c r="M239" s="213"/>
    </row>
    <row r="240" spans="2:13" ht="12.75" customHeight="1" x14ac:dyDescent="0.25">
      <c r="B240" s="278"/>
      <c r="C240" s="279"/>
      <c r="D240" s="280"/>
      <c r="E240" s="55" t="s">
        <v>75</v>
      </c>
      <c r="F240" s="56"/>
      <c r="G240" s="38"/>
      <c r="H240" s="57">
        <v>73.460136120000001</v>
      </c>
      <c r="J240" s="20"/>
      <c r="M240" s="213"/>
    </row>
    <row r="241" spans="2:13" ht="12.75" customHeight="1" x14ac:dyDescent="0.25">
      <c r="B241" s="278"/>
      <c r="C241" s="279"/>
      <c r="D241" s="280"/>
      <c r="E241" s="55" t="s">
        <v>75</v>
      </c>
      <c r="F241" s="56"/>
      <c r="G241" s="38"/>
      <c r="H241" s="57">
        <v>73.460136120000001</v>
      </c>
      <c r="J241" s="20"/>
      <c r="M241" s="213"/>
    </row>
    <row r="242" spans="2:13" ht="12.75" customHeight="1" x14ac:dyDescent="0.25">
      <c r="B242" s="278"/>
      <c r="C242" s="279"/>
      <c r="D242" s="280"/>
      <c r="E242" s="55" t="s">
        <v>75</v>
      </c>
      <c r="F242" s="56"/>
      <c r="G242" s="38"/>
      <c r="H242" s="57">
        <v>72.101566759999997</v>
      </c>
      <c r="J242" s="20"/>
      <c r="M242" s="213"/>
    </row>
    <row r="243" spans="2:13" ht="12.75" customHeight="1" x14ac:dyDescent="0.25">
      <c r="B243" s="278"/>
      <c r="C243" s="279"/>
      <c r="D243" s="280"/>
      <c r="E243" s="55" t="s">
        <v>75</v>
      </c>
      <c r="F243" s="56"/>
      <c r="G243" s="38"/>
      <c r="H243" s="57">
        <v>73.460136120000001</v>
      </c>
      <c r="J243" s="20"/>
      <c r="M243" s="213"/>
    </row>
    <row r="244" spans="2:13" ht="12.75" customHeight="1" x14ac:dyDescent="0.25">
      <c r="B244" s="278"/>
      <c r="C244" s="279"/>
      <c r="D244" s="280"/>
      <c r="E244" s="55" t="s">
        <v>75</v>
      </c>
      <c r="F244" s="56"/>
      <c r="G244" s="38"/>
      <c r="H244" s="57">
        <v>71.950121190000004</v>
      </c>
      <c r="J244" s="20"/>
      <c r="M244" s="213"/>
    </row>
    <row r="245" spans="2:13" ht="12.75" customHeight="1" x14ac:dyDescent="0.25">
      <c r="B245" s="278"/>
      <c r="C245" s="279"/>
      <c r="D245" s="280"/>
      <c r="E245" s="55" t="s">
        <v>75</v>
      </c>
      <c r="F245" s="56"/>
      <c r="G245" s="38"/>
      <c r="H245" s="57">
        <v>73.460136120000001</v>
      </c>
      <c r="J245" s="20"/>
      <c r="M245" s="213"/>
    </row>
    <row r="246" spans="2:13" ht="12.75" customHeight="1" x14ac:dyDescent="0.25">
      <c r="B246" s="278"/>
      <c r="C246" s="279"/>
      <c r="D246" s="280"/>
      <c r="E246" s="55" t="s">
        <v>75</v>
      </c>
      <c r="F246" s="56"/>
      <c r="G246" s="38"/>
      <c r="H246" s="57">
        <v>71.002399620000006</v>
      </c>
      <c r="J246" s="20"/>
      <c r="M246" s="213"/>
    </row>
    <row r="247" spans="2:13" ht="12.75" customHeight="1" x14ac:dyDescent="0.25">
      <c r="B247" s="278"/>
      <c r="C247" s="279"/>
      <c r="D247" s="280"/>
      <c r="E247" s="55" t="s">
        <v>75</v>
      </c>
      <c r="F247" s="56"/>
      <c r="G247" s="38"/>
      <c r="H247" s="57">
        <v>72.910552550000006</v>
      </c>
      <c r="J247" s="20"/>
      <c r="M247" s="213"/>
    </row>
    <row r="248" spans="2:13" ht="12.75" customHeight="1" x14ac:dyDescent="0.25">
      <c r="B248" s="278"/>
      <c r="C248" s="279"/>
      <c r="D248" s="280"/>
      <c r="E248" s="55" t="s">
        <v>75</v>
      </c>
      <c r="F248" s="56"/>
      <c r="G248" s="38"/>
      <c r="H248" s="57">
        <v>71.002399620000006</v>
      </c>
      <c r="J248" s="20"/>
      <c r="M248" s="213"/>
    </row>
    <row r="249" spans="2:13" ht="12.75" customHeight="1" x14ac:dyDescent="0.25">
      <c r="B249" s="278"/>
      <c r="C249" s="279"/>
      <c r="D249" s="280"/>
      <c r="E249" s="55" t="s">
        <v>75</v>
      </c>
      <c r="F249" s="56"/>
      <c r="G249" s="38"/>
      <c r="H249" s="57">
        <v>71.538814009999996</v>
      </c>
      <c r="J249" s="20"/>
      <c r="M249" s="213"/>
    </row>
    <row r="250" spans="2:13" ht="12.75" customHeight="1" x14ac:dyDescent="0.25">
      <c r="B250" s="278"/>
      <c r="C250" s="279"/>
      <c r="D250" s="280"/>
      <c r="E250" s="55" t="s">
        <v>75</v>
      </c>
      <c r="F250" s="56"/>
      <c r="G250" s="38"/>
      <c r="H250" s="57">
        <v>71.694547220000004</v>
      </c>
      <c r="J250" s="20"/>
      <c r="M250" s="213"/>
    </row>
    <row r="251" spans="2:13" ht="12.75" customHeight="1" x14ac:dyDescent="0.25">
      <c r="B251" s="278"/>
      <c r="C251" s="279"/>
      <c r="D251" s="280"/>
      <c r="E251" s="55" t="s">
        <v>75</v>
      </c>
      <c r="F251" s="56"/>
      <c r="G251" s="38"/>
      <c r="H251" s="57">
        <v>73.460136120000001</v>
      </c>
      <c r="J251" s="20"/>
      <c r="M251" s="213"/>
    </row>
    <row r="252" spans="2:13" ht="12.75" customHeight="1" x14ac:dyDescent="0.25">
      <c r="B252" s="278"/>
      <c r="C252" s="279"/>
      <c r="D252" s="280"/>
      <c r="E252" s="55" t="s">
        <v>75</v>
      </c>
      <c r="F252" s="56"/>
      <c r="G252" s="38"/>
      <c r="H252" s="57">
        <v>71.538814009999996</v>
      </c>
      <c r="J252" s="20"/>
      <c r="M252" s="213"/>
    </row>
    <row r="253" spans="2:13" ht="12.75" customHeight="1" x14ac:dyDescent="0.25">
      <c r="B253" s="278"/>
      <c r="C253" s="279"/>
      <c r="D253" s="280"/>
      <c r="E253" s="55" t="s">
        <v>75</v>
      </c>
      <c r="F253" s="56"/>
      <c r="G253" s="38"/>
      <c r="H253" s="57">
        <v>70.180244650000006</v>
      </c>
      <c r="J253" s="20"/>
      <c r="M253" s="213"/>
    </row>
    <row r="254" spans="2:13" ht="12.75" customHeight="1" x14ac:dyDescent="0.25">
      <c r="B254" s="278"/>
      <c r="C254" s="279"/>
      <c r="D254" s="280"/>
      <c r="E254" s="55" t="s">
        <v>75</v>
      </c>
      <c r="F254" s="56"/>
      <c r="G254" s="38"/>
      <c r="H254" s="57">
        <v>71.538814009999996</v>
      </c>
      <c r="J254" s="20"/>
      <c r="M254" s="213"/>
    </row>
    <row r="255" spans="2:13" ht="12.75" customHeight="1" x14ac:dyDescent="0.25">
      <c r="B255" s="278"/>
      <c r="C255" s="279"/>
      <c r="D255" s="280"/>
      <c r="E255" s="55" t="s">
        <v>75</v>
      </c>
      <c r="F255" s="56"/>
      <c r="G255" s="38"/>
      <c r="H255" s="57">
        <v>71.551983190000001</v>
      </c>
      <c r="J255" s="20"/>
      <c r="M255" s="213"/>
    </row>
    <row r="256" spans="2:13" ht="12.75" customHeight="1" x14ac:dyDescent="0.25">
      <c r="B256" s="278"/>
      <c r="C256" s="279"/>
      <c r="D256" s="280"/>
      <c r="E256" s="55" t="s">
        <v>75</v>
      </c>
      <c r="F256" s="56"/>
      <c r="G256" s="38"/>
      <c r="H256" s="57">
        <v>71.400537619999994</v>
      </c>
      <c r="J256" s="20"/>
      <c r="M256" s="213"/>
    </row>
    <row r="257" spans="2:13" ht="12.75" customHeight="1" x14ac:dyDescent="0.25">
      <c r="B257" s="278"/>
      <c r="C257" s="279"/>
      <c r="D257" s="280"/>
      <c r="E257" s="55" t="s">
        <v>76</v>
      </c>
      <c r="F257" s="56"/>
      <c r="G257" s="38"/>
      <c r="H257" s="57">
        <v>73.250041760000002</v>
      </c>
      <c r="J257" s="20"/>
      <c r="M257" s="213"/>
    </row>
    <row r="258" spans="2:13" ht="12.75" customHeight="1" x14ac:dyDescent="0.25">
      <c r="B258" s="278"/>
      <c r="C258" s="279"/>
      <c r="D258" s="280"/>
      <c r="E258" s="55" t="s">
        <v>76</v>
      </c>
      <c r="F258" s="56"/>
      <c r="G258" s="38"/>
      <c r="H258" s="57">
        <v>73.250041760000002</v>
      </c>
      <c r="J258" s="20"/>
      <c r="M258" s="213"/>
    </row>
    <row r="259" spans="2:13" ht="12.75" customHeight="1" x14ac:dyDescent="0.25">
      <c r="B259" s="278"/>
      <c r="C259" s="279"/>
      <c r="D259" s="280"/>
      <c r="E259" s="55" t="s">
        <v>76</v>
      </c>
      <c r="F259" s="56"/>
      <c r="G259" s="38"/>
      <c r="H259" s="57">
        <v>68.674517359999996</v>
      </c>
      <c r="J259" s="20"/>
      <c r="M259" s="213"/>
    </row>
    <row r="260" spans="2:13" ht="12.75" customHeight="1" x14ac:dyDescent="0.25">
      <c r="B260" s="278"/>
      <c r="C260" s="279"/>
      <c r="D260" s="280"/>
      <c r="E260" s="55" t="s">
        <v>76</v>
      </c>
      <c r="F260" s="56"/>
      <c r="G260" s="38"/>
      <c r="H260" s="57">
        <v>67.198497290000006</v>
      </c>
      <c r="J260" s="20"/>
      <c r="M260" s="213"/>
    </row>
    <row r="261" spans="2:13" ht="12.75" customHeight="1" x14ac:dyDescent="0.25">
      <c r="B261" s="278"/>
      <c r="C261" s="279"/>
      <c r="D261" s="280"/>
      <c r="E261" s="55" t="s">
        <v>76</v>
      </c>
      <c r="F261" s="56"/>
      <c r="G261" s="38"/>
      <c r="H261" s="57">
        <v>67.03893583</v>
      </c>
      <c r="J261" s="20"/>
      <c r="M261" s="213"/>
    </row>
    <row r="262" spans="2:13" ht="12.75" customHeight="1" x14ac:dyDescent="0.25">
      <c r="B262" s="278"/>
      <c r="C262" s="279"/>
      <c r="D262" s="280"/>
      <c r="E262" s="55" t="s">
        <v>76</v>
      </c>
      <c r="F262" s="56"/>
      <c r="G262" s="38"/>
      <c r="H262" s="57">
        <v>69.954377899999997</v>
      </c>
      <c r="J262" s="20"/>
      <c r="M262" s="213"/>
    </row>
    <row r="263" spans="2:13" ht="12.75" customHeight="1" x14ac:dyDescent="0.25">
      <c r="B263" s="278"/>
      <c r="C263" s="279"/>
      <c r="D263" s="280"/>
      <c r="E263" s="55" t="s">
        <v>76</v>
      </c>
      <c r="F263" s="56"/>
      <c r="G263" s="38"/>
      <c r="H263" s="57">
        <v>70.595839470000001</v>
      </c>
      <c r="J263" s="20"/>
      <c r="M263" s="213"/>
    </row>
    <row r="264" spans="2:13" ht="12.75" customHeight="1" x14ac:dyDescent="0.25">
      <c r="B264" s="278"/>
      <c r="C264" s="279"/>
      <c r="D264" s="280"/>
      <c r="E264" s="55" t="s">
        <v>76</v>
      </c>
      <c r="F264" s="56"/>
      <c r="G264" s="38"/>
      <c r="H264" s="57">
        <v>69.496672329999996</v>
      </c>
      <c r="J264" s="20"/>
      <c r="M264" s="213"/>
    </row>
    <row r="265" spans="2:13" ht="12.75" customHeight="1" x14ac:dyDescent="0.25">
      <c r="B265" s="278"/>
      <c r="C265" s="279"/>
      <c r="D265" s="280"/>
      <c r="E265" s="55" t="s">
        <v>76</v>
      </c>
      <c r="F265" s="56"/>
      <c r="G265" s="38"/>
      <c r="H265" s="57">
        <v>66.489352260000004</v>
      </c>
      <c r="J265" s="20"/>
      <c r="M265" s="213"/>
    </row>
    <row r="266" spans="2:13" ht="12.75" customHeight="1" x14ac:dyDescent="0.25">
      <c r="B266" s="278"/>
      <c r="C266" s="279"/>
      <c r="D266" s="280"/>
      <c r="E266" s="55" t="s">
        <v>76</v>
      </c>
      <c r="F266" s="56"/>
      <c r="G266" s="38"/>
      <c r="H266" s="57">
        <v>72.101566759999997</v>
      </c>
      <c r="J266" s="20"/>
      <c r="M266" s="213"/>
    </row>
    <row r="267" spans="2:13" ht="12.75" customHeight="1" x14ac:dyDescent="0.25">
      <c r="B267" s="278"/>
      <c r="C267" s="279"/>
      <c r="D267" s="280"/>
      <c r="E267" s="55" t="s">
        <v>76</v>
      </c>
      <c r="F267" s="56"/>
      <c r="G267" s="38"/>
      <c r="H267" s="57">
        <v>72.101566759999997</v>
      </c>
      <c r="J267" s="20"/>
      <c r="M267" s="213"/>
    </row>
    <row r="268" spans="2:13" ht="12.75" customHeight="1" x14ac:dyDescent="0.25">
      <c r="B268" s="278"/>
      <c r="C268" s="279"/>
      <c r="D268" s="280"/>
      <c r="E268" s="55" t="s">
        <v>76</v>
      </c>
      <c r="F268" s="56"/>
      <c r="G268" s="38"/>
      <c r="H268" s="57">
        <v>70.595839470000001</v>
      </c>
      <c r="J268" s="20"/>
      <c r="M268" s="213"/>
    </row>
    <row r="269" spans="2:13" ht="12.75" customHeight="1" x14ac:dyDescent="0.25">
      <c r="B269" s="278"/>
      <c r="C269" s="279"/>
      <c r="D269" s="280"/>
      <c r="E269" s="55" t="s">
        <v>76</v>
      </c>
      <c r="F269" s="56"/>
      <c r="G269" s="38"/>
      <c r="H269" s="57">
        <v>68.674517359999996</v>
      </c>
      <c r="J269" s="20"/>
      <c r="M269" s="213"/>
    </row>
    <row r="270" spans="2:13" ht="12.75" customHeight="1" x14ac:dyDescent="0.25">
      <c r="B270" s="278"/>
      <c r="C270" s="279"/>
      <c r="D270" s="280"/>
      <c r="E270" s="55" t="s">
        <v>76</v>
      </c>
      <c r="F270" s="56"/>
      <c r="G270" s="38"/>
      <c r="H270" s="57">
        <v>68.674517359999996</v>
      </c>
      <c r="J270" s="20"/>
      <c r="M270" s="213"/>
    </row>
    <row r="271" spans="2:13" ht="12.75" customHeight="1" x14ac:dyDescent="0.25">
      <c r="B271" s="278"/>
      <c r="C271" s="279"/>
      <c r="D271" s="280"/>
      <c r="E271" s="55" t="s">
        <v>76</v>
      </c>
      <c r="F271" s="56"/>
      <c r="G271" s="38"/>
      <c r="H271" s="57">
        <v>68.674517359999996</v>
      </c>
      <c r="J271" s="20"/>
      <c r="M271" s="213"/>
    </row>
    <row r="272" spans="2:13" ht="12.75" customHeight="1" x14ac:dyDescent="0.25">
      <c r="B272" s="278"/>
      <c r="C272" s="279"/>
      <c r="D272" s="280"/>
      <c r="E272" s="55" t="s">
        <v>76</v>
      </c>
      <c r="F272" s="56"/>
      <c r="G272" s="38"/>
      <c r="H272" s="57">
        <v>68.674517359999996</v>
      </c>
      <c r="J272" s="20"/>
      <c r="M272" s="213"/>
    </row>
    <row r="273" spans="2:13" ht="12.75" customHeight="1" x14ac:dyDescent="0.25">
      <c r="B273" s="278"/>
      <c r="C273" s="279"/>
      <c r="D273" s="280"/>
      <c r="E273" s="55" t="s">
        <v>76</v>
      </c>
      <c r="F273" s="56"/>
      <c r="G273" s="38"/>
      <c r="H273" s="57">
        <v>72.826024790000005</v>
      </c>
      <c r="J273" s="20"/>
      <c r="M273" s="213"/>
    </row>
    <row r="274" spans="2:13" ht="12.75" customHeight="1" x14ac:dyDescent="0.25">
      <c r="B274" s="278"/>
      <c r="C274" s="279"/>
      <c r="D274" s="280"/>
      <c r="E274" s="55" t="s">
        <v>76</v>
      </c>
      <c r="F274" s="56"/>
      <c r="G274" s="38"/>
      <c r="H274" s="57">
        <v>70.59155183</v>
      </c>
      <c r="J274" s="20"/>
      <c r="M274" s="213"/>
    </row>
    <row r="275" spans="2:13" ht="12.75" customHeight="1" x14ac:dyDescent="0.25">
      <c r="B275" s="278"/>
      <c r="C275" s="279"/>
      <c r="D275" s="280"/>
      <c r="E275" s="55" t="s">
        <v>76</v>
      </c>
      <c r="F275" s="56"/>
      <c r="G275" s="38"/>
      <c r="H275" s="57">
        <v>70.595839470000001</v>
      </c>
      <c r="J275" s="20"/>
      <c r="M275" s="213"/>
    </row>
    <row r="276" spans="2:13" ht="12.75" customHeight="1" x14ac:dyDescent="0.25">
      <c r="B276" s="278"/>
      <c r="C276" s="279"/>
      <c r="D276" s="280"/>
      <c r="E276" s="55" t="s">
        <v>76</v>
      </c>
      <c r="F276" s="56"/>
      <c r="G276" s="38"/>
      <c r="H276" s="57">
        <v>67.198497290000006</v>
      </c>
      <c r="J276" s="20"/>
      <c r="M276" s="213"/>
    </row>
    <row r="277" spans="2:13" ht="12.75" customHeight="1" x14ac:dyDescent="0.25">
      <c r="B277" s="278"/>
      <c r="C277" s="279"/>
      <c r="D277" s="280"/>
      <c r="E277" s="55" t="s">
        <v>76</v>
      </c>
      <c r="F277" s="56"/>
      <c r="G277" s="38"/>
      <c r="H277" s="57">
        <v>68.674517359999996</v>
      </c>
      <c r="J277" s="20"/>
      <c r="M277" s="213"/>
    </row>
    <row r="278" spans="2:13" ht="12.75" customHeight="1" x14ac:dyDescent="0.25">
      <c r="B278" s="278"/>
      <c r="C278" s="279"/>
      <c r="D278" s="280"/>
      <c r="E278" s="55" t="s">
        <v>76</v>
      </c>
      <c r="F278" s="56"/>
      <c r="G278" s="38"/>
      <c r="H278" s="57">
        <v>65.122667010000001</v>
      </c>
      <c r="J278" s="20"/>
      <c r="M278" s="213"/>
    </row>
    <row r="279" spans="2:13" ht="12.75" customHeight="1" x14ac:dyDescent="0.25">
      <c r="B279" s="278"/>
      <c r="C279" s="279"/>
      <c r="D279" s="280"/>
      <c r="E279" s="55" t="s">
        <v>76</v>
      </c>
      <c r="F279" s="56"/>
      <c r="G279" s="38"/>
      <c r="H279" s="57">
        <v>66.494405549999996</v>
      </c>
      <c r="J279" s="20"/>
      <c r="M279" s="213"/>
    </row>
    <row r="280" spans="2:13" ht="12.75" customHeight="1" x14ac:dyDescent="0.25">
      <c r="B280" s="278"/>
      <c r="C280" s="279"/>
      <c r="D280" s="280"/>
      <c r="E280" s="55" t="s">
        <v>76</v>
      </c>
      <c r="F280" s="56"/>
      <c r="G280" s="38"/>
      <c r="H280" s="57">
        <v>68.674517359999996</v>
      </c>
      <c r="J280" s="20"/>
      <c r="M280" s="213"/>
    </row>
    <row r="281" spans="2:13" ht="12.75" customHeight="1" x14ac:dyDescent="0.25">
      <c r="B281" s="278"/>
      <c r="C281" s="279"/>
      <c r="D281" s="280"/>
      <c r="E281" s="55" t="s">
        <v>76</v>
      </c>
      <c r="F281" s="56"/>
      <c r="G281" s="38"/>
      <c r="H281" s="57">
        <v>70.046255900000006</v>
      </c>
      <c r="J281" s="20"/>
      <c r="M281" s="213"/>
    </row>
    <row r="282" spans="2:13" ht="12.75" customHeight="1" x14ac:dyDescent="0.25">
      <c r="B282" s="278"/>
      <c r="C282" s="279"/>
      <c r="D282" s="280"/>
      <c r="E282" s="55" t="s">
        <v>76</v>
      </c>
      <c r="F282" s="56"/>
      <c r="G282" s="38"/>
      <c r="H282" s="57">
        <v>72.101566759999997</v>
      </c>
      <c r="J282" s="20"/>
      <c r="M282" s="213"/>
    </row>
    <row r="283" spans="2:13" ht="12.75" customHeight="1" x14ac:dyDescent="0.25">
      <c r="B283" s="278"/>
      <c r="C283" s="279"/>
      <c r="D283" s="280"/>
      <c r="E283" s="55" t="s">
        <v>76</v>
      </c>
      <c r="F283" s="56"/>
      <c r="G283" s="38"/>
      <c r="H283" s="57">
        <v>68.674517359999996</v>
      </c>
      <c r="J283" s="20"/>
      <c r="M283" s="213"/>
    </row>
    <row r="284" spans="2:13" ht="12.75" customHeight="1" x14ac:dyDescent="0.25">
      <c r="B284" s="278"/>
      <c r="C284" s="279"/>
      <c r="D284" s="280"/>
      <c r="E284" s="55" t="s">
        <v>76</v>
      </c>
      <c r="F284" s="56"/>
      <c r="G284" s="38"/>
      <c r="H284" s="57">
        <v>74.747346899999997</v>
      </c>
      <c r="J284" s="20"/>
      <c r="M284" s="213"/>
    </row>
    <row r="285" spans="2:13" ht="12.75" customHeight="1" x14ac:dyDescent="0.25">
      <c r="B285" s="278"/>
      <c r="C285" s="279"/>
      <c r="D285" s="280"/>
      <c r="E285" s="55" t="s">
        <v>76</v>
      </c>
      <c r="F285" s="56"/>
      <c r="G285" s="38"/>
      <c r="H285" s="57">
        <v>73.124168900000001</v>
      </c>
      <c r="J285" s="20"/>
      <c r="M285" s="213"/>
    </row>
    <row r="286" spans="2:13" ht="12.75" customHeight="1" x14ac:dyDescent="0.25">
      <c r="B286" s="281"/>
      <c r="C286" s="282"/>
      <c r="D286" s="283"/>
      <c r="E286" s="55" t="s">
        <v>76</v>
      </c>
      <c r="F286" s="56"/>
      <c r="G286" s="38"/>
      <c r="H286" s="57">
        <v>71.551983190000001</v>
      </c>
      <c r="J286" s="20"/>
      <c r="M286" s="213"/>
    </row>
    <row r="287" spans="2:13" ht="12.75" customHeight="1" x14ac:dyDescent="0.25">
      <c r="B287" s="55"/>
      <c r="C287" s="55"/>
      <c r="D287" s="55"/>
      <c r="E287" s="146" t="s">
        <v>77</v>
      </c>
      <c r="F287" s="144"/>
      <c r="G287" s="145"/>
      <c r="H287" s="152">
        <f>AVERAGE(H24:H286)</f>
        <v>64.048490918897315</v>
      </c>
      <c r="J287" s="20"/>
      <c r="M287" s="214"/>
    </row>
    <row r="289" spans="2:13" ht="15.75" x14ac:dyDescent="0.25">
      <c r="B289" s="26" t="s">
        <v>64</v>
      </c>
      <c r="C289" s="27"/>
      <c r="D289" s="27"/>
      <c r="E289" s="27"/>
      <c r="F289" s="27"/>
      <c r="G289" s="28"/>
      <c r="H289" s="28"/>
      <c r="I289" s="28"/>
      <c r="J289" s="28"/>
      <c r="K289" s="27"/>
      <c r="M289" s="29"/>
    </row>
    <row r="291" spans="2:13" ht="38.25" x14ac:dyDescent="0.25">
      <c r="B291" s="252" t="s">
        <v>65</v>
      </c>
      <c r="C291" s="253"/>
      <c r="D291" s="254"/>
      <c r="E291" s="166" t="s">
        <v>67</v>
      </c>
      <c r="F291" s="201" t="s">
        <v>125</v>
      </c>
      <c r="G291" s="143" t="s">
        <v>68</v>
      </c>
      <c r="H291" s="181" t="s">
        <v>99</v>
      </c>
      <c r="I291" s="143" t="s">
        <v>37</v>
      </c>
      <c r="J291" s="181" t="s">
        <v>82</v>
      </c>
      <c r="M291" s="34" t="s">
        <v>4</v>
      </c>
    </row>
    <row r="292" spans="2:13" x14ac:dyDescent="0.2">
      <c r="B292" s="156" t="s">
        <v>83</v>
      </c>
      <c r="C292" s="157"/>
      <c r="D292" s="158"/>
      <c r="E292" s="153">
        <f>+$H$287</f>
        <v>64.048490918897315</v>
      </c>
      <c r="F292" s="207" t="s">
        <v>81</v>
      </c>
      <c r="G292" s="208"/>
      <c r="H292" s="155">
        <f>+E292</f>
        <v>64.048490918897315</v>
      </c>
      <c r="I292" s="17">
        <f>+$K$334-1</f>
        <v>1.2648945446885498</v>
      </c>
      <c r="J292" s="155">
        <f>+H292+(H292*I292)</f>
        <v>145.06307767774464</v>
      </c>
      <c r="M292" s="204" t="s">
        <v>98</v>
      </c>
    </row>
    <row r="293" spans="2:13" x14ac:dyDescent="0.2">
      <c r="B293" s="156" t="s">
        <v>84</v>
      </c>
      <c r="C293" s="157"/>
      <c r="D293" s="158"/>
      <c r="E293" s="249" t="s">
        <v>85</v>
      </c>
      <c r="F293" s="250"/>
      <c r="G293" s="251"/>
      <c r="H293" s="155">
        <v>2</v>
      </c>
      <c r="I293" s="17">
        <f>+$K$334-1</f>
        <v>1.2648945446885498</v>
      </c>
      <c r="J293" s="155">
        <f t="shared" ref="J293:J296" si="0">+H293+(H293*I293)</f>
        <v>4.5297890893770996</v>
      </c>
      <c r="M293" s="205"/>
    </row>
    <row r="294" spans="2:13" x14ac:dyDescent="0.2">
      <c r="B294" s="156" t="s">
        <v>78</v>
      </c>
      <c r="C294" s="157"/>
      <c r="D294" s="158"/>
      <c r="E294" s="153">
        <f>+$H$287</f>
        <v>64.048490918897315</v>
      </c>
      <c r="F294" s="207" t="s">
        <v>81</v>
      </c>
      <c r="G294" s="208"/>
      <c r="H294" s="155">
        <f>+E294</f>
        <v>64.048490918897315</v>
      </c>
      <c r="I294" s="17">
        <f>+$K$334-1</f>
        <v>1.2648945446885498</v>
      </c>
      <c r="J294" s="155">
        <f t="shared" si="0"/>
        <v>145.06307767774464</v>
      </c>
      <c r="M294" s="205"/>
    </row>
    <row r="295" spans="2:13" x14ac:dyDescent="0.2">
      <c r="B295" s="156" t="s">
        <v>79</v>
      </c>
      <c r="C295" s="157"/>
      <c r="D295" s="158"/>
      <c r="E295" s="153">
        <f>+$H$287</f>
        <v>64.048490918897315</v>
      </c>
      <c r="F295" s="154">
        <v>4</v>
      </c>
      <c r="G295" s="154">
        <v>1</v>
      </c>
      <c r="H295" s="155">
        <f>+E295*F295*G295</f>
        <v>256.19396367558926</v>
      </c>
      <c r="I295" s="17">
        <f>+$K$334-1</f>
        <v>1.2648945446885498</v>
      </c>
      <c r="J295" s="155">
        <f t="shared" si="0"/>
        <v>580.25231071097858</v>
      </c>
      <c r="M295" s="205"/>
    </row>
    <row r="296" spans="2:13" x14ac:dyDescent="0.2">
      <c r="B296" s="156" t="s">
        <v>80</v>
      </c>
      <c r="C296" s="157"/>
      <c r="D296" s="158"/>
      <c r="E296" s="153">
        <f>+$H$287</f>
        <v>64.048490918897315</v>
      </c>
      <c r="F296" s="207" t="s">
        <v>81</v>
      </c>
      <c r="G296" s="208"/>
      <c r="H296" s="155">
        <f>+E296</f>
        <v>64.048490918897315</v>
      </c>
      <c r="I296" s="17">
        <f>+$K$334-1</f>
        <v>1.2648945446885498</v>
      </c>
      <c r="J296" s="155">
        <f t="shared" si="0"/>
        <v>145.06307767774464</v>
      </c>
      <c r="M296" s="205"/>
    </row>
    <row r="297" spans="2:13" x14ac:dyDescent="0.2">
      <c r="B297" s="159"/>
      <c r="C297" s="159"/>
      <c r="D297" s="159"/>
      <c r="E297" s="160"/>
      <c r="F297" s="160"/>
      <c r="G297" s="160"/>
      <c r="H297" s="161"/>
      <c r="I297" s="162"/>
      <c r="J297" s="161"/>
      <c r="M297" s="205"/>
    </row>
    <row r="298" spans="2:13" x14ac:dyDescent="0.25">
      <c r="B298" s="20" t="s">
        <v>86</v>
      </c>
      <c r="I298" s="149"/>
      <c r="M298" s="206"/>
    </row>
    <row r="299" spans="2:13" x14ac:dyDescent="0.25">
      <c r="I299" s="149"/>
      <c r="M299" s="163"/>
    </row>
    <row r="300" spans="2:13" ht="51" x14ac:dyDescent="0.2">
      <c r="B300" s="252" t="s">
        <v>89</v>
      </c>
      <c r="C300" s="253"/>
      <c r="D300" s="253"/>
      <c r="E300" s="254"/>
      <c r="F300" s="182" t="s">
        <v>88</v>
      </c>
      <c r="G300" s="143" t="s">
        <v>87</v>
      </c>
      <c r="H300" s="181" t="s">
        <v>99</v>
      </c>
      <c r="I300" s="143" t="s">
        <v>37</v>
      </c>
      <c r="J300" s="181" t="s">
        <v>82</v>
      </c>
      <c r="M300" s="34" t="s">
        <v>4</v>
      </c>
    </row>
    <row r="301" spans="2:13" ht="92.25" customHeight="1" x14ac:dyDescent="0.25">
      <c r="B301" s="215" t="s">
        <v>90</v>
      </c>
      <c r="C301" s="216"/>
      <c r="D301" s="216"/>
      <c r="E301" s="217"/>
      <c r="F301" s="165">
        <v>161198.94380800004</v>
      </c>
      <c r="G301" s="164">
        <v>153</v>
      </c>
      <c r="H301" s="155">
        <f>+F301/G301</f>
        <v>1053.587868026144</v>
      </c>
      <c r="I301" s="17">
        <f>+$K$334-1</f>
        <v>1.2648945446885498</v>
      </c>
      <c r="J301" s="155">
        <f t="shared" ref="J301" si="1">+H301+(H301*I301)</f>
        <v>2386.2654146424529</v>
      </c>
      <c r="M301" s="183" t="s">
        <v>100</v>
      </c>
    </row>
    <row r="303" spans="2:13" ht="15.75" x14ac:dyDescent="0.25">
      <c r="B303" s="26" t="s">
        <v>63</v>
      </c>
      <c r="C303" s="27"/>
      <c r="D303" s="27"/>
      <c r="E303" s="27"/>
      <c r="F303" s="27"/>
      <c r="G303" s="28"/>
      <c r="H303" s="28"/>
      <c r="I303" s="28"/>
      <c r="J303" s="28"/>
      <c r="K303" s="27"/>
      <c r="M303" s="29"/>
    </row>
    <row r="305" spans="2:13" x14ac:dyDescent="0.25">
      <c r="B305" s="255" t="s">
        <v>3</v>
      </c>
      <c r="C305" s="256"/>
      <c r="D305" s="256"/>
      <c r="E305" s="256"/>
      <c r="F305" s="257"/>
      <c r="G305" s="30" t="s">
        <v>13</v>
      </c>
      <c r="H305" s="31" t="s">
        <v>14</v>
      </c>
      <c r="I305" s="31" t="s">
        <v>15</v>
      </c>
      <c r="J305" s="31" t="s">
        <v>16</v>
      </c>
      <c r="K305" s="104" t="s">
        <v>17</v>
      </c>
      <c r="M305" s="34" t="s">
        <v>4</v>
      </c>
    </row>
    <row r="306" spans="2:13" ht="39.75" customHeight="1" x14ac:dyDescent="0.25">
      <c r="B306" s="215" t="s">
        <v>73</v>
      </c>
      <c r="C306" s="216"/>
      <c r="D306" s="216"/>
      <c r="E306" s="216"/>
      <c r="F306" s="217"/>
      <c r="G306" s="76">
        <v>79.826086956521749</v>
      </c>
      <c r="H306" s="150">
        <v>79.826086956521749</v>
      </c>
      <c r="I306" s="73">
        <v>79.826086956521749</v>
      </c>
      <c r="J306" s="150">
        <v>79.826086956521749</v>
      </c>
      <c r="K306" s="150">
        <v>79.826086956521749</v>
      </c>
      <c r="M306" s="204" t="s">
        <v>101</v>
      </c>
    </row>
    <row r="307" spans="2:13" ht="13.5" thickBot="1" x14ac:dyDescent="0.25">
      <c r="G307" s="137">
        <f>SUM(G306:G306)</f>
        <v>79.826086956521749</v>
      </c>
      <c r="H307" s="138">
        <f>SUM(H306:H306)</f>
        <v>79.826086956521749</v>
      </c>
      <c r="I307" s="139">
        <f>SUM(I306:I306)</f>
        <v>79.826086956521749</v>
      </c>
      <c r="J307" s="138">
        <f>SUM(J306:J306)</f>
        <v>79.826086956521749</v>
      </c>
      <c r="K307" s="138">
        <f>SUM(K306:K306)</f>
        <v>79.826086956521749</v>
      </c>
      <c r="M307" s="206"/>
    </row>
    <row r="309" spans="2:13" ht="15.75" x14ac:dyDescent="0.25">
      <c r="B309" s="26" t="s">
        <v>69</v>
      </c>
      <c r="C309" s="27"/>
      <c r="D309" s="27"/>
      <c r="E309" s="27"/>
      <c r="F309" s="27"/>
      <c r="G309" s="28"/>
      <c r="H309" s="28"/>
      <c r="I309" s="28"/>
      <c r="J309" s="28"/>
      <c r="K309" s="27"/>
      <c r="M309" s="29"/>
    </row>
    <row r="310" spans="2:13" x14ac:dyDescent="0.25">
      <c r="E310" s="45"/>
    </row>
    <row r="311" spans="2:13" x14ac:dyDescent="0.25">
      <c r="B311" s="110"/>
      <c r="C311" s="111"/>
      <c r="D311" s="111"/>
      <c r="E311" s="111"/>
      <c r="F311" s="109" t="s">
        <v>12</v>
      </c>
      <c r="G311" s="31" t="s">
        <v>13</v>
      </c>
      <c r="H311" s="31" t="s">
        <v>14</v>
      </c>
      <c r="I311" s="31" t="s">
        <v>15</v>
      </c>
      <c r="J311" s="31" t="s">
        <v>16</v>
      </c>
      <c r="K311" s="31" t="s">
        <v>17</v>
      </c>
      <c r="M311" s="34" t="s">
        <v>4</v>
      </c>
    </row>
    <row r="312" spans="2:13" x14ac:dyDescent="0.25">
      <c r="H312" s="47"/>
      <c r="I312" s="47"/>
      <c r="J312" s="47"/>
      <c r="M312" s="212" t="s">
        <v>91</v>
      </c>
    </row>
    <row r="313" spans="2:13" x14ac:dyDescent="0.25">
      <c r="B313" s="20" t="s">
        <v>67</v>
      </c>
      <c r="E313" s="20" t="s">
        <v>70</v>
      </c>
      <c r="F313" s="48">
        <f>G313/1.025</f>
        <v>66.811984755449146</v>
      </c>
      <c r="G313" s="48">
        <f>+$H$287*G341</f>
        <v>68.482284374335364</v>
      </c>
      <c r="H313" s="48">
        <f t="shared" ref="H313:K313" si="2">+$H$287*H341</f>
        <v>71.470147259616141</v>
      </c>
      <c r="I313" s="48">
        <f t="shared" si="2"/>
        <v>73.889962018106914</v>
      </c>
      <c r="J313" s="48">
        <f t="shared" si="2"/>
        <v>76.492969271443854</v>
      </c>
      <c r="K313" s="48">
        <f t="shared" si="2"/>
        <v>79.127107835230106</v>
      </c>
      <c r="M313" s="213"/>
    </row>
    <row r="314" spans="2:13" x14ac:dyDescent="0.25">
      <c r="B314" s="20" t="s">
        <v>67</v>
      </c>
      <c r="E314" s="20" t="s">
        <v>71</v>
      </c>
      <c r="F314" s="48">
        <f>G314/1.025</f>
        <v>151.32209979243132</v>
      </c>
      <c r="G314" s="48">
        <f>+$J$292*G341</f>
        <v>155.10515228724208</v>
      </c>
      <c r="H314" s="48">
        <f t="shared" ref="H314:K314" si="3">+$J$292*H341</f>
        <v>161.87234663639188</v>
      </c>
      <c r="I314" s="48">
        <f t="shared" si="3"/>
        <v>167.35297188205448</v>
      </c>
      <c r="J314" s="48">
        <f t="shared" si="3"/>
        <v>173.24850880992204</v>
      </c>
      <c r="K314" s="48">
        <f t="shared" si="3"/>
        <v>179.21455487299525</v>
      </c>
      <c r="M314" s="213"/>
    </row>
    <row r="315" spans="2:13" x14ac:dyDescent="0.25">
      <c r="F315" s="48"/>
      <c r="G315" s="48"/>
      <c r="H315" s="48"/>
      <c r="I315" s="48"/>
      <c r="J315" s="48"/>
      <c r="K315" s="48"/>
      <c r="M315" s="213"/>
    </row>
    <row r="316" spans="2:13" x14ac:dyDescent="0.25">
      <c r="B316" s="20" t="s">
        <v>84</v>
      </c>
      <c r="E316" s="20" t="s">
        <v>70</v>
      </c>
      <c r="F316" s="48">
        <f>G316/1.025</f>
        <v>2.0862938001162634</v>
      </c>
      <c r="G316" s="48">
        <f>+$H$293*G341</f>
        <v>2.1384511451191699</v>
      </c>
      <c r="H316" s="48">
        <f t="shared" ref="H316:K316" si="4">+$H$293*H341</f>
        <v>2.2317511695979424</v>
      </c>
      <c r="I316" s="48">
        <f t="shared" si="4"/>
        <v>2.3073131297245255</v>
      </c>
      <c r="J316" s="48">
        <f t="shared" si="4"/>
        <v>2.3885955211124212</v>
      </c>
      <c r="K316" s="48">
        <f t="shared" si="4"/>
        <v>2.4708500294074498</v>
      </c>
      <c r="M316" s="213"/>
    </row>
    <row r="317" spans="2:13" x14ac:dyDescent="0.25">
      <c r="B317" s="20" t="s">
        <v>84</v>
      </c>
      <c r="E317" s="20" t="s">
        <v>71</v>
      </c>
      <c r="F317" s="48">
        <f>G317/1.025</f>
        <v>4.7252354465008688</v>
      </c>
      <c r="G317" s="48">
        <f>+$J$293*G341</f>
        <v>4.8433663326633898</v>
      </c>
      <c r="H317" s="48">
        <f t="shared" ref="H317:K317" si="5">+$J$293*H341</f>
        <v>5.0546810491246701</v>
      </c>
      <c r="I317" s="48">
        <f t="shared" si="5"/>
        <v>5.2258209204013424</v>
      </c>
      <c r="J317" s="48">
        <f t="shared" si="5"/>
        <v>5.409916965235027</v>
      </c>
      <c r="K317" s="48">
        <f t="shared" si="5"/>
        <v>5.5962147523484758</v>
      </c>
      <c r="M317" s="213"/>
    </row>
    <row r="318" spans="2:13" x14ac:dyDescent="0.25">
      <c r="F318" s="48"/>
      <c r="G318" s="48"/>
      <c r="H318" s="48"/>
      <c r="I318" s="48"/>
      <c r="J318" s="48"/>
      <c r="K318" s="48"/>
      <c r="M318" s="213"/>
    </row>
    <row r="319" spans="2:13" x14ac:dyDescent="0.25">
      <c r="B319" s="20" t="s">
        <v>79</v>
      </c>
      <c r="E319" s="20" t="s">
        <v>70</v>
      </c>
      <c r="F319" s="48">
        <f>G319/1.025</f>
        <v>267.24793902179658</v>
      </c>
      <c r="G319" s="48">
        <f>+$H$295*G341</f>
        <v>273.92913749734146</v>
      </c>
      <c r="H319" s="48">
        <f t="shared" ref="H319:K319" si="6">+$H$295*H341</f>
        <v>285.88058903846456</v>
      </c>
      <c r="I319" s="48">
        <f t="shared" si="6"/>
        <v>295.55984807242766</v>
      </c>
      <c r="J319" s="48">
        <f t="shared" si="6"/>
        <v>305.97187708577542</v>
      </c>
      <c r="K319" s="48">
        <f t="shared" si="6"/>
        <v>316.50843134092042</v>
      </c>
      <c r="M319" s="213"/>
    </row>
    <row r="320" spans="2:13" x14ac:dyDescent="0.25">
      <c r="B320" s="20" t="s">
        <v>79</v>
      </c>
      <c r="E320" s="20" t="s">
        <v>71</v>
      </c>
      <c r="F320" s="48">
        <f>G320/1.025</f>
        <v>605.28839916972527</v>
      </c>
      <c r="G320" s="48">
        <f>+$J$295*G341</f>
        <v>620.42060914896831</v>
      </c>
      <c r="H320" s="48">
        <f t="shared" ref="H320:K320" si="7">+$J$295*H341</f>
        <v>647.48938654556753</v>
      </c>
      <c r="I320" s="48">
        <f t="shared" si="7"/>
        <v>669.4118875282179</v>
      </c>
      <c r="J320" s="48">
        <f t="shared" si="7"/>
        <v>692.99403523968817</v>
      </c>
      <c r="K320" s="48">
        <f t="shared" si="7"/>
        <v>716.858219491981</v>
      </c>
      <c r="M320" s="213"/>
    </row>
    <row r="321" spans="2:13" x14ac:dyDescent="0.25">
      <c r="F321" s="48"/>
      <c r="G321" s="48"/>
      <c r="H321" s="48"/>
      <c r="I321" s="48"/>
      <c r="J321" s="48"/>
      <c r="K321" s="48"/>
      <c r="M321" s="213"/>
    </row>
    <row r="322" spans="2:13" x14ac:dyDescent="0.25">
      <c r="B322" s="20" t="s">
        <v>90</v>
      </c>
      <c r="E322" s="20" t="s">
        <v>70</v>
      </c>
      <c r="F322" s="48">
        <f>G322/1.025</f>
        <v>1099.0469184703281</v>
      </c>
      <c r="G322" s="48">
        <f>+$H$301*G341</f>
        <v>1126.5230914320862</v>
      </c>
      <c r="H322" s="48">
        <f t="shared" ref="H322:K322" si="8">+$H$301*H341</f>
        <v>1175.6729783707747</v>
      </c>
      <c r="I322" s="48">
        <f t="shared" si="8"/>
        <v>1215.4785606075964</v>
      </c>
      <c r="J322" s="48">
        <f t="shared" si="8"/>
        <v>1258.2976313328161</v>
      </c>
      <c r="K322" s="48">
        <f t="shared" si="8"/>
        <v>1301.6288073478649</v>
      </c>
      <c r="M322" s="213"/>
    </row>
    <row r="323" spans="2:13" x14ac:dyDescent="0.25">
      <c r="B323" s="20" t="s">
        <v>90</v>
      </c>
      <c r="E323" s="20" t="s">
        <v>71</v>
      </c>
      <c r="F323" s="48">
        <f>G323/1.025</f>
        <v>2489.225370000207</v>
      </c>
      <c r="G323" s="48">
        <f>+$J$301*G341</f>
        <v>2551.4560042502121</v>
      </c>
      <c r="H323" s="48">
        <f t="shared" ref="H323:K323" si="9">+$J$301*H341</f>
        <v>2662.7753150497065</v>
      </c>
      <c r="I323" s="48">
        <f t="shared" si="9"/>
        <v>2752.9307611060353</v>
      </c>
      <c r="J323" s="48">
        <f t="shared" si="9"/>
        <v>2849.9114408002188</v>
      </c>
      <c r="K323" s="48">
        <f t="shared" si="9"/>
        <v>2948.0519849716425</v>
      </c>
      <c r="M323" s="213"/>
    </row>
    <row r="324" spans="2:13" x14ac:dyDescent="0.25">
      <c r="G324" s="48"/>
      <c r="H324" s="48"/>
      <c r="I324" s="48"/>
      <c r="J324" s="48"/>
      <c r="K324" s="48"/>
      <c r="M324" s="213"/>
    </row>
    <row r="325" spans="2:13" x14ac:dyDescent="0.25">
      <c r="B325" s="112" t="s">
        <v>48</v>
      </c>
      <c r="C325" s="112"/>
      <c r="D325" s="112"/>
      <c r="E325" s="112"/>
      <c r="F325" s="112"/>
      <c r="G325" s="113"/>
      <c r="H325" s="113">
        <f>(H313-G313)/G313</f>
        <v>4.3629719898778924E-2</v>
      </c>
      <c r="I325" s="113">
        <f>(I313-H313)/H313</f>
        <v>3.3857699351041881E-2</v>
      </c>
      <c r="J325" s="113">
        <f>(J313-I313)/I313</f>
        <v>3.5228157956003106E-2</v>
      </c>
      <c r="K325" s="113">
        <f>(K313-J313)/J313</f>
        <v>3.4436348711196142E-2</v>
      </c>
      <c r="M325" s="214"/>
    </row>
    <row r="326" spans="2:13" x14ac:dyDescent="0.25">
      <c r="E326" s="45"/>
      <c r="H326" s="47"/>
      <c r="I326" s="47"/>
      <c r="J326" s="47"/>
    </row>
    <row r="327" spans="2:13" ht="15.75" x14ac:dyDescent="0.25">
      <c r="B327" s="26" t="s">
        <v>36</v>
      </c>
      <c r="C327" s="27"/>
      <c r="D327" s="27"/>
      <c r="E327" s="27"/>
      <c r="F327" s="27"/>
      <c r="G327" s="28"/>
      <c r="H327" s="28"/>
      <c r="I327" s="28"/>
      <c r="J327" s="28"/>
      <c r="K327" s="27"/>
      <c r="M327" s="29"/>
    </row>
    <row r="329" spans="2:13" x14ac:dyDescent="0.25">
      <c r="B329" s="221" t="s">
        <v>18</v>
      </c>
      <c r="C329" s="222"/>
      <c r="D329" s="222"/>
      <c r="E329" s="223"/>
      <c r="F329" s="109" t="s">
        <v>12</v>
      </c>
      <c r="G329" s="109" t="s">
        <v>13</v>
      </c>
      <c r="H329" s="109" t="s">
        <v>14</v>
      </c>
      <c r="I329" s="109" t="s">
        <v>15</v>
      </c>
      <c r="J329" s="109" t="s">
        <v>16</v>
      </c>
      <c r="K329" s="44" t="s">
        <v>17</v>
      </c>
      <c r="M329" s="34" t="s">
        <v>4</v>
      </c>
    </row>
    <row r="330" spans="2:13" ht="12.75" customHeight="1" x14ac:dyDescent="0.25">
      <c r="B330" s="224" t="s">
        <v>102</v>
      </c>
      <c r="C330" s="225"/>
      <c r="D330" s="225"/>
      <c r="E330" s="226"/>
      <c r="F330" s="37"/>
      <c r="G330" s="46">
        <v>18449161.14072692</v>
      </c>
      <c r="H330" s="46">
        <v>19652616.51053571</v>
      </c>
      <c r="I330" s="46">
        <v>20750302.453561164</v>
      </c>
      <c r="J330" s="46">
        <v>21950966.582370307</v>
      </c>
      <c r="K330" s="37">
        <v>23217206.584968176</v>
      </c>
      <c r="M330" s="212" t="s">
        <v>105</v>
      </c>
    </row>
    <row r="331" spans="2:13" x14ac:dyDescent="0.25">
      <c r="B331" s="227" t="s">
        <v>103</v>
      </c>
      <c r="C331" s="228"/>
      <c r="D331" s="228"/>
      <c r="E331" s="229"/>
      <c r="F331" s="37"/>
      <c r="G331" s="46">
        <v>40098372.700329572</v>
      </c>
      <c r="H331" s="46">
        <v>44414981.708611391</v>
      </c>
      <c r="I331" s="46">
        <v>47124811.758132517</v>
      </c>
      <c r="J331" s="46">
        <v>50429626.415997855</v>
      </c>
      <c r="K331" s="37">
        <v>53924251.70079805</v>
      </c>
      <c r="M331" s="213"/>
    </row>
    <row r="332" spans="2:13" x14ac:dyDescent="0.25">
      <c r="B332" s="230" t="s">
        <v>18</v>
      </c>
      <c r="C332" s="231"/>
      <c r="D332" s="231"/>
      <c r="E332" s="232"/>
      <c r="F332" s="58"/>
      <c r="G332" s="58">
        <f t="shared" ref="G332:K332" si="10">+G331/G330</f>
        <v>2.1734523534412387</v>
      </c>
      <c r="H332" s="58">
        <f t="shared" si="10"/>
        <v>2.2600034801880273</v>
      </c>
      <c r="I332" s="58">
        <f t="shared" si="10"/>
        <v>2.2710421625707418</v>
      </c>
      <c r="J332" s="58">
        <f t="shared" si="10"/>
        <v>2.2973761190315822</v>
      </c>
      <c r="K332" s="148">
        <f t="shared" si="10"/>
        <v>2.3225986082111594</v>
      </c>
      <c r="M332" s="213"/>
    </row>
    <row r="333" spans="2:13" x14ac:dyDescent="0.25">
      <c r="F333" s="22"/>
      <c r="K333" s="22"/>
      <c r="M333" s="213"/>
    </row>
    <row r="334" spans="2:13" x14ac:dyDescent="0.25">
      <c r="F334" s="209" t="s">
        <v>19</v>
      </c>
      <c r="G334" s="210"/>
      <c r="H334" s="210"/>
      <c r="I334" s="210"/>
      <c r="J334" s="211"/>
      <c r="K334" s="147">
        <f>AVERAGE(G332:K332)</f>
        <v>2.2648945446885498</v>
      </c>
      <c r="M334" s="214"/>
    </row>
    <row r="335" spans="2:13" x14ac:dyDescent="0.25">
      <c r="G335" s="20"/>
      <c r="H335" s="20"/>
      <c r="I335" s="20"/>
      <c r="J335" s="20"/>
      <c r="K335" s="173"/>
    </row>
    <row r="336" spans="2:13" ht="15.75" x14ac:dyDescent="0.25">
      <c r="B336" s="26" t="s">
        <v>127</v>
      </c>
      <c r="C336" s="27"/>
      <c r="D336" s="27"/>
      <c r="E336" s="27"/>
      <c r="F336" s="27"/>
      <c r="G336" s="28"/>
      <c r="H336" s="28"/>
      <c r="I336" s="28"/>
      <c r="J336" s="28"/>
      <c r="K336" s="27"/>
      <c r="M336" s="29"/>
    </row>
    <row r="338" spans="2:13" x14ac:dyDescent="0.2">
      <c r="B338" s="233" t="s">
        <v>128</v>
      </c>
      <c r="C338" s="234"/>
      <c r="D338" s="234"/>
      <c r="E338" s="235"/>
      <c r="F338" s="109" t="s">
        <v>12</v>
      </c>
      <c r="G338" s="109" t="s">
        <v>13</v>
      </c>
      <c r="H338" s="109" t="s">
        <v>14</v>
      </c>
      <c r="I338" s="109" t="s">
        <v>15</v>
      </c>
      <c r="J338" s="109" t="s">
        <v>16</v>
      </c>
      <c r="K338" s="44" t="s">
        <v>17</v>
      </c>
      <c r="M338" s="202" t="s">
        <v>4</v>
      </c>
    </row>
    <row r="339" spans="2:13" ht="12.75" customHeight="1" x14ac:dyDescent="0.2">
      <c r="B339" s="218" t="s">
        <v>104</v>
      </c>
      <c r="C339" s="219"/>
      <c r="D339" s="219"/>
      <c r="E339" s="220"/>
      <c r="F339" s="19"/>
      <c r="G339" s="19">
        <v>17254695.000010207</v>
      </c>
      <c r="H339" s="19">
        <v>17611834.848126188</v>
      </c>
      <c r="I339" s="19">
        <v>17986550.838063825</v>
      </c>
      <c r="J339" s="19">
        <v>18379810.552560411</v>
      </c>
      <c r="K339" s="174">
        <v>18792890.146016706</v>
      </c>
      <c r="M339" s="204" t="s">
        <v>126</v>
      </c>
    </row>
    <row r="340" spans="2:13" x14ac:dyDescent="0.2">
      <c r="B340" s="236" t="s">
        <v>129</v>
      </c>
      <c r="C340" s="237"/>
      <c r="D340" s="237"/>
      <c r="E340" s="238"/>
      <c r="F340" s="19"/>
      <c r="G340" s="19">
        <v>18449161.14072692</v>
      </c>
      <c r="H340" s="19">
        <v>19652616.51053571</v>
      </c>
      <c r="I340" s="19">
        <v>20750302.453561164</v>
      </c>
      <c r="J340" s="19">
        <v>21950966.582370307</v>
      </c>
      <c r="K340" s="174">
        <v>23217206.584968176</v>
      </c>
      <c r="M340" s="205"/>
    </row>
    <row r="341" spans="2:13" x14ac:dyDescent="0.2">
      <c r="B341" s="239" t="s">
        <v>130</v>
      </c>
      <c r="C341" s="240"/>
      <c r="D341" s="240"/>
      <c r="E341" s="241"/>
      <c r="F341" s="58"/>
      <c r="G341" s="58">
        <f t="shared" ref="G341:K341" si="11">+G340/G339</f>
        <v>1.0692255725595849</v>
      </c>
      <c r="H341" s="58">
        <f t="shared" si="11"/>
        <v>1.1158755847989712</v>
      </c>
      <c r="I341" s="58">
        <f t="shared" si="11"/>
        <v>1.1536565648622628</v>
      </c>
      <c r="J341" s="58">
        <f t="shared" si="11"/>
        <v>1.1942977605562106</v>
      </c>
      <c r="K341" s="148">
        <f t="shared" si="11"/>
        <v>1.2354250147037249</v>
      </c>
      <c r="M341" s="205"/>
    </row>
    <row r="342" spans="2:13" x14ac:dyDescent="0.25">
      <c r="F342" s="22"/>
      <c r="K342" s="22"/>
      <c r="M342" s="205"/>
    </row>
    <row r="343" spans="2:13" x14ac:dyDescent="0.25">
      <c r="F343" s="209" t="s">
        <v>20</v>
      </c>
      <c r="G343" s="210"/>
      <c r="H343" s="210"/>
      <c r="I343" s="210"/>
      <c r="J343" s="211"/>
      <c r="K343" s="147">
        <f>AVERAGE(G341:K341)</f>
        <v>1.1536960994961507</v>
      </c>
      <c r="M343" s="206"/>
    </row>
    <row r="344" spans="2:13" x14ac:dyDescent="0.25">
      <c r="K344" s="114"/>
      <c r="M344" s="203"/>
    </row>
    <row r="345" spans="2:13" x14ac:dyDescent="0.25">
      <c r="M345" s="60"/>
    </row>
    <row r="346" spans="2:13" x14ac:dyDescent="0.25">
      <c r="M346" s="61"/>
    </row>
    <row r="347" spans="2:13" x14ac:dyDescent="0.25">
      <c r="M347" s="61"/>
    </row>
    <row r="348" spans="2:13" x14ac:dyDescent="0.25">
      <c r="M348" s="61"/>
    </row>
  </sheetData>
  <mergeCells count="31">
    <mergeCell ref="B8:F8"/>
    <mergeCell ref="B9:F9"/>
    <mergeCell ref="B305:F305"/>
    <mergeCell ref="B300:E300"/>
    <mergeCell ref="B301:E301"/>
    <mergeCell ref="M292:M298"/>
    <mergeCell ref="M24:M287"/>
    <mergeCell ref="E293:G293"/>
    <mergeCell ref="B291:D291"/>
    <mergeCell ref="F292:G292"/>
    <mergeCell ref="F334:J334"/>
    <mergeCell ref="G9:K9"/>
    <mergeCell ref="G14:K14"/>
    <mergeCell ref="C13:F13"/>
    <mergeCell ref="C14:F14"/>
    <mergeCell ref="M339:M343"/>
    <mergeCell ref="M306:M307"/>
    <mergeCell ref="F294:G294"/>
    <mergeCell ref="F343:J343"/>
    <mergeCell ref="M330:M334"/>
    <mergeCell ref="M312:M325"/>
    <mergeCell ref="F296:G296"/>
    <mergeCell ref="B306:F306"/>
    <mergeCell ref="B339:E339"/>
    <mergeCell ref="B329:E329"/>
    <mergeCell ref="B330:E330"/>
    <mergeCell ref="B331:E331"/>
    <mergeCell ref="B332:E332"/>
    <mergeCell ref="B338:E338"/>
    <mergeCell ref="B340:E340"/>
    <mergeCell ref="B341:E341"/>
  </mergeCells>
  <pageMargins left="0.39370078740157483" right="0.39370078740157483" top="0.39370078740157483" bottom="0.39370078740157483" header="0.19685039370078741" footer="0.19685039370078741"/>
  <pageSetup paperSize="9" scale="48" fitToHeight="0" orientation="portrait" r:id="rId1"/>
  <headerFooter>
    <oddFooter>&amp;C&amp;F&amp;R&amp;A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35</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38"/>
  <sheetViews>
    <sheetView showGridLines="0" tabSelected="1" zoomScaleNormal="100" workbookViewId="0"/>
  </sheetViews>
  <sheetFormatPr defaultColWidth="9.140625" defaultRowHeight="15" x14ac:dyDescent="0.25"/>
  <cols>
    <col min="1" max="1" width="2.42578125" customWidth="1"/>
    <col min="2" max="2" width="42.85546875" customWidth="1"/>
    <col min="3" max="8" width="14.28515625" customWidth="1"/>
    <col min="9" max="9" width="3" style="2" customWidth="1"/>
  </cols>
  <sheetData>
    <row r="2" spans="2:8" ht="21" x14ac:dyDescent="0.35">
      <c r="B2" s="98" t="s">
        <v>39</v>
      </c>
      <c r="C2" s="99"/>
      <c r="D2" s="99"/>
      <c r="E2" s="99"/>
      <c r="F2" s="99"/>
      <c r="G2" s="99"/>
      <c r="H2" s="99"/>
    </row>
    <row r="3" spans="2:8" x14ac:dyDescent="0.25">
      <c r="B3" s="11" t="s">
        <v>0</v>
      </c>
      <c r="C3" s="133" t="s">
        <v>115</v>
      </c>
      <c r="D3" s="134"/>
      <c r="E3" s="134"/>
      <c r="F3" s="134"/>
      <c r="G3" s="134"/>
      <c r="H3" s="134"/>
    </row>
    <row r="4" spans="2:8" x14ac:dyDescent="0.25">
      <c r="B4" s="11" t="s">
        <v>116</v>
      </c>
      <c r="C4" s="135" t="s">
        <v>117</v>
      </c>
      <c r="D4" s="134"/>
      <c r="E4" s="134"/>
      <c r="F4" s="134"/>
      <c r="G4" s="134"/>
      <c r="H4" s="134"/>
    </row>
    <row r="5" spans="2:8" x14ac:dyDescent="0.25">
      <c r="B5" s="126" t="s">
        <v>59</v>
      </c>
      <c r="C5" s="135" t="s">
        <v>118</v>
      </c>
      <c r="D5" s="134"/>
      <c r="E5" s="134"/>
      <c r="F5" s="134"/>
      <c r="G5" s="134"/>
      <c r="H5" s="134"/>
    </row>
    <row r="6" spans="2:8" ht="32.25" customHeight="1" x14ac:dyDescent="0.25">
      <c r="B6" s="100" t="s">
        <v>60</v>
      </c>
      <c r="C6" s="258" t="s">
        <v>119</v>
      </c>
      <c r="D6" s="258"/>
      <c r="E6" s="258"/>
      <c r="F6" s="258"/>
      <c r="G6" s="258"/>
      <c r="H6" s="258"/>
    </row>
    <row r="7" spans="2:8" x14ac:dyDescent="0.25">
      <c r="B7" s="100"/>
      <c r="C7" s="125"/>
      <c r="D7" s="127" t="s">
        <v>13</v>
      </c>
      <c r="E7" s="127" t="s">
        <v>14</v>
      </c>
      <c r="F7" s="127" t="s">
        <v>15</v>
      </c>
      <c r="G7" s="127" t="s">
        <v>16</v>
      </c>
      <c r="H7" s="127" t="s">
        <v>17</v>
      </c>
    </row>
    <row r="8" spans="2:8" x14ac:dyDescent="0.25">
      <c r="B8" s="100"/>
      <c r="C8" s="151" t="s">
        <v>67</v>
      </c>
      <c r="D8" s="128">
        <f>+'Input Sheet'!G314</f>
        <v>155.10515228724208</v>
      </c>
      <c r="E8" s="128">
        <f>+'Input Sheet'!H314</f>
        <v>161.87234663639188</v>
      </c>
      <c r="F8" s="128">
        <f>+'Input Sheet'!I314</f>
        <v>167.35297188205448</v>
      </c>
      <c r="G8" s="128">
        <f>+'Input Sheet'!J314</f>
        <v>173.24850880992204</v>
      </c>
      <c r="H8" s="128">
        <f>+'Input Sheet'!K314</f>
        <v>179.21455487299525</v>
      </c>
    </row>
    <row r="10" spans="2:8" x14ac:dyDescent="0.25">
      <c r="B10" s="96" t="s">
        <v>43</v>
      </c>
      <c r="C10" s="93"/>
      <c r="D10" s="93"/>
      <c r="E10" s="93"/>
      <c r="F10" s="93"/>
      <c r="G10" s="93"/>
      <c r="H10" s="93"/>
    </row>
    <row r="11" spans="2:8" ht="15" customHeight="1" x14ac:dyDescent="0.25">
      <c r="B11" s="259" t="s">
        <v>107</v>
      </c>
      <c r="C11" s="259"/>
      <c r="D11" s="259"/>
      <c r="E11" s="259"/>
      <c r="F11" s="259"/>
      <c r="G11" s="259"/>
      <c r="H11" s="259"/>
    </row>
    <row r="13" spans="2:8" x14ac:dyDescent="0.25">
      <c r="B13" s="96" t="s">
        <v>108</v>
      </c>
      <c r="C13" s="93"/>
      <c r="D13" s="93"/>
      <c r="E13" s="93"/>
      <c r="F13" s="93"/>
      <c r="G13" s="93"/>
      <c r="H13" s="93"/>
    </row>
    <row r="14" spans="2:8" ht="15" customHeight="1" x14ac:dyDescent="0.25">
      <c r="B14" s="259" t="s">
        <v>51</v>
      </c>
      <c r="C14" s="259"/>
      <c r="D14" s="259"/>
      <c r="E14" s="259"/>
      <c r="F14" s="259"/>
      <c r="G14" s="259"/>
      <c r="H14" s="259"/>
    </row>
    <row r="15" spans="2:8" ht="47.25" customHeight="1" x14ac:dyDescent="0.25">
      <c r="B15" s="260" t="s">
        <v>52</v>
      </c>
      <c r="C15" s="260"/>
      <c r="D15" s="260"/>
      <c r="E15" s="260"/>
      <c r="F15" s="260"/>
      <c r="G15" s="260"/>
      <c r="H15" s="260"/>
    </row>
    <row r="16" spans="2:8" ht="60.75" customHeight="1" x14ac:dyDescent="0.25">
      <c r="B16" s="260" t="s">
        <v>120</v>
      </c>
      <c r="C16" s="260"/>
      <c r="D16" s="260"/>
      <c r="E16" s="260"/>
      <c r="F16" s="260"/>
      <c r="G16" s="260"/>
      <c r="H16" s="260"/>
    </row>
    <row r="17" spans="2:8" ht="47.25" customHeight="1" x14ac:dyDescent="0.25">
      <c r="B17" s="260" t="s">
        <v>121</v>
      </c>
      <c r="C17" s="260"/>
      <c r="D17" s="260"/>
      <c r="E17" s="260"/>
      <c r="F17" s="260"/>
      <c r="G17" s="260"/>
      <c r="H17" s="260"/>
    </row>
    <row r="19" spans="2:8" x14ac:dyDescent="0.25">
      <c r="B19" s="96" t="s">
        <v>53</v>
      </c>
      <c r="C19" s="93"/>
      <c r="D19" s="93"/>
      <c r="E19" s="93"/>
      <c r="F19" s="93"/>
      <c r="G19" s="93"/>
      <c r="H19" s="93"/>
    </row>
    <row r="20" spans="2:8" ht="45.75" customHeight="1" x14ac:dyDescent="0.25">
      <c r="B20" s="259" t="s">
        <v>122</v>
      </c>
      <c r="C20" s="259"/>
      <c r="D20" s="259"/>
      <c r="E20" s="259"/>
      <c r="F20" s="259"/>
      <c r="G20" s="259"/>
      <c r="H20" s="259"/>
    </row>
    <row r="22" spans="2:8" x14ac:dyDescent="0.25">
      <c r="B22" s="96" t="s">
        <v>55</v>
      </c>
      <c r="C22" s="93"/>
      <c r="D22" s="93"/>
      <c r="E22" s="93"/>
      <c r="F22" s="93"/>
      <c r="G22" s="93"/>
      <c r="H22" s="93"/>
    </row>
    <row r="23" spans="2:8" ht="78" customHeight="1" x14ac:dyDescent="0.25">
      <c r="B23" s="259" t="s">
        <v>123</v>
      </c>
      <c r="C23" s="259"/>
      <c r="D23" s="259"/>
      <c r="E23" s="259"/>
      <c r="F23" s="259"/>
      <c r="G23" s="259"/>
      <c r="H23" s="259"/>
    </row>
    <row r="25" spans="2:8" x14ac:dyDescent="0.25">
      <c r="B25" s="12" t="s">
        <v>56</v>
      </c>
      <c r="C25" s="13" t="s">
        <v>13</v>
      </c>
      <c r="D25" s="13" t="s">
        <v>14</v>
      </c>
      <c r="E25" s="13" t="s">
        <v>15</v>
      </c>
      <c r="F25" s="13" t="s">
        <v>16</v>
      </c>
      <c r="G25" s="13" t="s">
        <v>17</v>
      </c>
      <c r="H25" s="123" t="s">
        <v>1</v>
      </c>
    </row>
    <row r="26" spans="2:8" x14ac:dyDescent="0.25">
      <c r="B26" s="15" t="s">
        <v>54</v>
      </c>
      <c r="C26" s="9">
        <f>'Fee Breakdown'!V16</f>
        <v>203672.74886101697</v>
      </c>
      <c r="D26" s="9">
        <f>'Fee Breakdown'!W16</f>
        <v>212558.93384483748</v>
      </c>
      <c r="E26" s="9">
        <f>'Fee Breakdown'!X16</f>
        <v>219755.69032133397</v>
      </c>
      <c r="F26" s="9">
        <f>'Fee Breakdown'!Y16</f>
        <v>227497.27849170446</v>
      </c>
      <c r="G26" s="9">
        <f>'Fee Breakdown'!Z16</f>
        <v>235331.45410469288</v>
      </c>
      <c r="H26" s="16">
        <f>SUM(C26:G26)</f>
        <v>1098816.1056235856</v>
      </c>
    </row>
    <row r="27" spans="2:8" x14ac:dyDescent="0.25">
      <c r="B27" s="15"/>
      <c r="C27" s="9"/>
      <c r="D27" s="9"/>
      <c r="E27" s="9"/>
      <c r="F27" s="9"/>
      <c r="G27" s="9"/>
      <c r="H27" s="16"/>
    </row>
    <row r="28" spans="2:8" x14ac:dyDescent="0.25">
      <c r="B28" s="15" t="s">
        <v>21</v>
      </c>
      <c r="C28" s="9">
        <f>'Fee Breakdown'!J24</f>
        <v>89925.930255187413</v>
      </c>
      <c r="D28" s="9">
        <f>'Fee Breakdown'!K24</f>
        <v>93849.373403858379</v>
      </c>
      <c r="E28" s="9">
        <f>'Fee Breakdown'!L24</f>
        <v>97026.897272849877</v>
      </c>
      <c r="F28" s="9">
        <f>'Fee Breakdown'!M24</f>
        <v>100444.97613595873</v>
      </c>
      <c r="G28" s="9">
        <f>'Fee Breakdown'!N24</f>
        <v>103903.93436046437</v>
      </c>
      <c r="H28" s="16">
        <f>SUM(C28:G28)</f>
        <v>485151.11142831878</v>
      </c>
    </row>
    <row r="29" spans="2:8" x14ac:dyDescent="0.25">
      <c r="B29" s="15" t="s">
        <v>23</v>
      </c>
      <c r="C29" s="9">
        <f>'Fee Breakdown'!P24</f>
        <v>105523.79449334236</v>
      </c>
      <c r="D29" s="9">
        <f>'Fee Breakdown'!Q24</f>
        <v>118250.53710232725</v>
      </c>
      <c r="E29" s="9">
        <f>'Fee Breakdown'!R24</f>
        <v>123325.27733721232</v>
      </c>
      <c r="F29" s="9">
        <f>'Fee Breakdown'!S24</f>
        <v>130314.91331549003</v>
      </c>
      <c r="G29" s="9">
        <f>'Fee Breakdown'!T24</f>
        <v>137423.19897281384</v>
      </c>
      <c r="H29" s="16">
        <f>SUM(C29:G29)</f>
        <v>614837.72122118575</v>
      </c>
    </row>
    <row r="30" spans="2:8" ht="15.75" thickBot="1" x14ac:dyDescent="0.3">
      <c r="B30" s="94" t="s">
        <v>47</v>
      </c>
      <c r="C30" s="95">
        <f>SUM(C28:C29)</f>
        <v>195449.72474852978</v>
      </c>
      <c r="D30" s="95">
        <f t="shared" ref="D30:H30" si="0">SUM(D28:D29)</f>
        <v>212099.91050618561</v>
      </c>
      <c r="E30" s="95">
        <f t="shared" si="0"/>
        <v>220352.17461006221</v>
      </c>
      <c r="F30" s="95">
        <f t="shared" si="0"/>
        <v>230759.88945144875</v>
      </c>
      <c r="G30" s="95">
        <f t="shared" si="0"/>
        <v>241327.13333327821</v>
      </c>
      <c r="H30" s="95">
        <f t="shared" si="0"/>
        <v>1099988.8326495045</v>
      </c>
    </row>
    <row r="31" spans="2:8" x14ac:dyDescent="0.25">
      <c r="B31" s="15"/>
      <c r="C31" s="9"/>
      <c r="D31" s="9"/>
      <c r="E31" s="9"/>
      <c r="F31" s="9"/>
      <c r="G31" s="9"/>
      <c r="H31" s="16"/>
    </row>
    <row r="32" spans="2:8" x14ac:dyDescent="0.25">
      <c r="B32" t="s">
        <v>3</v>
      </c>
      <c r="C32" s="121">
        <f>'Fee Breakdown'!D24</f>
        <v>79.826086956521749</v>
      </c>
      <c r="D32" s="121">
        <f>'Fee Breakdown'!E24</f>
        <v>79.826086956521749</v>
      </c>
      <c r="E32" s="121">
        <f>'Fee Breakdown'!F24</f>
        <v>79.826086956521749</v>
      </c>
      <c r="F32" s="121">
        <f>'Fee Breakdown'!G24</f>
        <v>79.826086956521749</v>
      </c>
      <c r="G32" s="121">
        <f>'Fee Breakdown'!H24</f>
        <v>79.826086956521749</v>
      </c>
      <c r="H32" s="122">
        <f>SUM(C32:G32)</f>
        <v>399.13043478260875</v>
      </c>
    </row>
    <row r="33" spans="2:8" x14ac:dyDescent="0.25">
      <c r="C33" s="3"/>
      <c r="D33" s="4"/>
      <c r="E33" s="3"/>
      <c r="F33" s="3"/>
      <c r="G33" s="3"/>
    </row>
    <row r="34" spans="2:8" x14ac:dyDescent="0.25">
      <c r="B34" s="96" t="s">
        <v>44</v>
      </c>
      <c r="C34" s="93"/>
      <c r="D34" s="93"/>
      <c r="E34" s="93"/>
      <c r="F34" s="93"/>
      <c r="G34" s="93"/>
      <c r="H34" s="93"/>
    </row>
    <row r="35" spans="2:8" ht="62.25" customHeight="1" x14ac:dyDescent="0.25">
      <c r="B35" s="259" t="s">
        <v>124</v>
      </c>
      <c r="C35" s="259"/>
      <c r="D35" s="259"/>
      <c r="E35" s="259"/>
      <c r="F35" s="259"/>
      <c r="G35" s="259"/>
      <c r="H35" s="259"/>
    </row>
    <row r="37" spans="2:8" x14ac:dyDescent="0.25">
      <c r="B37" s="12" t="s">
        <v>56</v>
      </c>
      <c r="C37" s="13" t="s">
        <v>13</v>
      </c>
      <c r="D37" s="13" t="s">
        <v>14</v>
      </c>
      <c r="E37" s="13" t="s">
        <v>15</v>
      </c>
      <c r="F37" s="13" t="s">
        <v>16</v>
      </c>
      <c r="G37" s="13" t="s">
        <v>17</v>
      </c>
      <c r="H37" s="123" t="s">
        <v>46</v>
      </c>
    </row>
    <row r="38" spans="2:8" x14ac:dyDescent="0.25">
      <c r="B38" t="s">
        <v>45</v>
      </c>
      <c r="C38" s="8">
        <f>+'Input Sheet'!G332</f>
        <v>2.1734523534412387</v>
      </c>
      <c r="D38" s="8">
        <f>+'Input Sheet'!H332</f>
        <v>2.2600034801880273</v>
      </c>
      <c r="E38" s="8">
        <f>+'Input Sheet'!I332</f>
        <v>2.2710421625707418</v>
      </c>
      <c r="F38" s="8">
        <f>+'Input Sheet'!J332</f>
        <v>2.2973761190315822</v>
      </c>
      <c r="G38" s="8">
        <f>+'Input Sheet'!K332</f>
        <v>2.3225986082111594</v>
      </c>
      <c r="H38" s="92">
        <f>AVERAGE(C38:G38)</f>
        <v>2.2648945446885498</v>
      </c>
    </row>
  </sheetData>
  <mergeCells count="9">
    <mergeCell ref="C6:H6"/>
    <mergeCell ref="B35:H35"/>
    <mergeCell ref="B14:H14"/>
    <mergeCell ref="B11:H11"/>
    <mergeCell ref="B15:H15"/>
    <mergeCell ref="B16:H16"/>
    <mergeCell ref="B20:H20"/>
    <mergeCell ref="B17:H17"/>
    <mergeCell ref="B23:H23"/>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3"/>
  <sheetViews>
    <sheetView showGridLines="0" zoomScaleNormal="100" workbookViewId="0"/>
  </sheetViews>
  <sheetFormatPr defaultColWidth="9.140625" defaultRowHeight="15" x14ac:dyDescent="0.2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x14ac:dyDescent="0.35">
      <c r="B2" s="98" t="s">
        <v>38</v>
      </c>
      <c r="C2" s="98"/>
      <c r="D2" s="97"/>
      <c r="E2" s="97"/>
      <c r="F2" s="97"/>
      <c r="G2" s="97"/>
      <c r="H2" s="97"/>
      <c r="I2" s="97"/>
      <c r="J2" s="97"/>
      <c r="K2" s="97"/>
    </row>
    <row r="3" spans="2:13" x14ac:dyDescent="0.25">
      <c r="B3" s="14" t="s">
        <v>0</v>
      </c>
      <c r="C3" s="12"/>
      <c r="D3" s="261" t="str">
        <f>'AER Summary'!C3</f>
        <v>Rectification Works (tiger tails, high load escort &amp; illegal connections)</v>
      </c>
      <c r="E3" s="262"/>
      <c r="F3" s="262"/>
      <c r="G3" s="262"/>
      <c r="H3" s="262"/>
      <c r="I3" s="262"/>
      <c r="J3" s="262"/>
      <c r="K3" s="262"/>
      <c r="M3" s="6"/>
    </row>
    <row r="4" spans="2:13" x14ac:dyDescent="0.25">
      <c r="M4" s="6"/>
    </row>
    <row r="5" spans="2:13" x14ac:dyDescent="0.25">
      <c r="B5" s="96" t="s">
        <v>57</v>
      </c>
      <c r="C5" s="96"/>
      <c r="D5" s="96"/>
      <c r="E5" s="96"/>
      <c r="F5" s="96"/>
      <c r="G5" s="96"/>
      <c r="H5" s="96"/>
      <c r="I5" s="96"/>
      <c r="J5" s="96"/>
      <c r="K5" s="96"/>
      <c r="M5" s="7"/>
    </row>
    <row r="6" spans="2:13" ht="30" customHeight="1" x14ac:dyDescent="0.25">
      <c r="B6" s="259" t="s">
        <v>106</v>
      </c>
      <c r="C6" s="259"/>
      <c r="D6" s="259"/>
      <c r="E6" s="259"/>
      <c r="F6" s="259"/>
      <c r="G6" s="259"/>
      <c r="H6" s="259"/>
      <c r="I6" s="259"/>
      <c r="J6" s="259"/>
      <c r="K6" s="259"/>
      <c r="M6" s="7"/>
    </row>
    <row r="8" spans="2:13" x14ac:dyDescent="0.25">
      <c r="B8" s="96" t="s">
        <v>5</v>
      </c>
      <c r="C8" s="96"/>
      <c r="D8" s="96"/>
      <c r="E8" s="96"/>
      <c r="F8" s="96"/>
      <c r="G8" s="96"/>
      <c r="H8" s="96"/>
      <c r="I8" s="96"/>
      <c r="J8" s="96"/>
      <c r="K8" s="96"/>
    </row>
    <row r="9" spans="2:13" x14ac:dyDescent="0.25">
      <c r="B9" s="259" t="s">
        <v>107</v>
      </c>
      <c r="C9" s="259"/>
      <c r="D9" s="259"/>
      <c r="E9" s="259"/>
      <c r="F9" s="259"/>
      <c r="G9" s="259"/>
      <c r="H9" s="259"/>
      <c r="I9" s="259"/>
      <c r="J9" s="259"/>
      <c r="K9" s="259"/>
    </row>
    <row r="11" spans="2:13" x14ac:dyDescent="0.25">
      <c r="B11" s="96" t="s">
        <v>58</v>
      </c>
      <c r="C11" s="96"/>
      <c r="D11" s="96"/>
      <c r="E11" s="96"/>
      <c r="F11" s="96"/>
      <c r="G11" s="96"/>
      <c r="H11" s="96"/>
      <c r="I11" s="96"/>
      <c r="J11" s="96"/>
      <c r="K11" s="96"/>
    </row>
    <row r="12" spans="2:13" ht="315.75" customHeight="1" x14ac:dyDescent="0.25">
      <c r="B12" s="259" t="s">
        <v>109</v>
      </c>
      <c r="C12" s="259"/>
      <c r="D12" s="259"/>
      <c r="E12" s="259"/>
      <c r="F12" s="259"/>
      <c r="G12" s="259"/>
      <c r="H12" s="259"/>
      <c r="I12" s="259"/>
      <c r="J12" s="259"/>
      <c r="K12" s="259"/>
    </row>
    <row r="13" spans="2:13" x14ac:dyDescent="0.25">
      <c r="B13" s="10"/>
    </row>
  </sheetData>
  <mergeCells count="4">
    <mergeCell ref="B12:K12"/>
    <mergeCell ref="D3:K3"/>
    <mergeCell ref="B9:K9"/>
    <mergeCell ref="B6:K6"/>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A35"/>
  <sheetViews>
    <sheetView showGridLines="0" zoomScaleNormal="100" workbookViewId="0"/>
  </sheetViews>
  <sheetFormatPr defaultColWidth="9.140625" defaultRowHeight="12.75" x14ac:dyDescent="0.25"/>
  <cols>
    <col min="1" max="1" width="2.5703125" style="20" customWidth="1"/>
    <col min="2" max="2" width="57.28515625" style="20" bestFit="1" customWidth="1"/>
    <col min="3" max="3" width="2.85546875" style="20" customWidth="1"/>
    <col min="4" max="5" width="10" style="20" customWidth="1"/>
    <col min="6" max="8" width="10" style="47" customWidth="1"/>
    <col min="9" max="9" width="2.85546875" style="47" customWidth="1"/>
    <col min="10" max="14" width="10" style="47" customWidth="1"/>
    <col min="15" max="15" width="3.7109375" style="65" customWidth="1"/>
    <col min="16" max="20" width="10" style="66" customWidth="1"/>
    <col min="21" max="21" width="3.7109375" style="20" customWidth="1"/>
    <col min="22" max="26" width="10" style="20" customWidth="1"/>
    <col min="27" max="27" width="2.85546875" style="20" customWidth="1"/>
    <col min="28" max="57" width="9.140625" style="20" customWidth="1"/>
    <col min="58" max="16384" width="9.140625" style="20"/>
  </cols>
  <sheetData>
    <row r="2" spans="2:27" ht="21" x14ac:dyDescent="0.25">
      <c r="B2" s="106" t="s">
        <v>40</v>
      </c>
      <c r="C2" s="107"/>
      <c r="D2" s="107"/>
      <c r="E2" s="107"/>
      <c r="F2" s="108"/>
      <c r="G2" s="108"/>
      <c r="H2" s="108"/>
      <c r="I2" s="108"/>
      <c r="J2" s="108"/>
      <c r="K2" s="108"/>
      <c r="L2" s="108"/>
      <c r="M2" s="108"/>
      <c r="N2" s="108"/>
      <c r="O2" s="108"/>
      <c r="P2" s="108"/>
      <c r="Q2" s="108"/>
      <c r="R2" s="108"/>
      <c r="S2" s="108"/>
      <c r="T2" s="108"/>
      <c r="U2" s="108"/>
      <c r="V2" s="108"/>
      <c r="W2" s="108"/>
      <c r="X2" s="108"/>
      <c r="Y2" s="108"/>
      <c r="Z2" s="108"/>
    </row>
    <row r="3" spans="2:27" ht="15" x14ac:dyDescent="0.25">
      <c r="B3" s="63" t="s">
        <v>0</v>
      </c>
      <c r="C3" s="64" t="str">
        <f>'AER Summary'!C3</f>
        <v>Rectification Works (tiger tails, high load escort &amp; illegal connections)</v>
      </c>
      <c r="D3" s="64"/>
      <c r="E3" s="64"/>
      <c r="F3" s="64"/>
      <c r="G3" s="64"/>
      <c r="H3" s="64"/>
      <c r="I3" s="64"/>
      <c r="J3" s="64"/>
      <c r="K3" s="64"/>
      <c r="L3" s="64"/>
      <c r="M3" s="64"/>
      <c r="N3" s="64"/>
      <c r="O3" s="64"/>
      <c r="P3" s="64"/>
      <c r="Q3" s="64"/>
      <c r="R3" s="64"/>
      <c r="S3" s="64"/>
      <c r="T3" s="64"/>
      <c r="U3" s="64"/>
      <c r="V3" s="64"/>
      <c r="W3" s="64"/>
      <c r="X3" s="64"/>
      <c r="Y3" s="64"/>
      <c r="Z3" s="64"/>
    </row>
    <row r="5" spans="2:27" ht="15" x14ac:dyDescent="0.25">
      <c r="B5" s="96" t="str">
        <f>"Proposed "&amp;'AER Summary'!C3&amp;" Fees &amp; Revenue"</f>
        <v>Proposed Rectification Works (tiger tails, high load escort &amp; illegal connections) Fees &amp; Revenue</v>
      </c>
      <c r="C5" s="96"/>
      <c r="D5" s="96"/>
      <c r="E5" s="96"/>
      <c r="F5" s="96"/>
      <c r="G5" s="96"/>
      <c r="H5" s="96"/>
      <c r="I5" s="96"/>
      <c r="J5" s="96"/>
      <c r="K5" s="96"/>
      <c r="L5" s="96"/>
      <c r="M5" s="96"/>
      <c r="N5" s="96"/>
      <c r="O5" s="96"/>
      <c r="P5" s="96"/>
      <c r="Q5" s="96"/>
      <c r="R5" s="96"/>
      <c r="S5" s="96"/>
      <c r="T5" s="96"/>
      <c r="U5" s="96"/>
      <c r="V5" s="96"/>
      <c r="W5" s="96"/>
      <c r="X5" s="96"/>
      <c r="Y5" s="96"/>
      <c r="Z5" s="96"/>
    </row>
    <row r="6" spans="2:27" x14ac:dyDescent="0.25">
      <c r="I6" s="91"/>
      <c r="P6" s="59"/>
      <c r="Q6" s="59"/>
      <c r="R6" s="59"/>
      <c r="S6" s="59"/>
      <c r="T6" s="59"/>
    </row>
    <row r="7" spans="2:27" x14ac:dyDescent="0.25">
      <c r="D7" s="269" t="s">
        <v>49</v>
      </c>
      <c r="E7" s="270"/>
      <c r="F7" s="270"/>
      <c r="G7" s="270"/>
      <c r="H7" s="271"/>
      <c r="I7" s="67"/>
      <c r="J7" s="65"/>
      <c r="K7" s="65"/>
      <c r="L7" s="65"/>
      <c r="M7" s="65"/>
      <c r="N7" s="65"/>
      <c r="U7" s="105"/>
      <c r="V7" s="269" t="s">
        <v>62</v>
      </c>
      <c r="W7" s="270"/>
      <c r="X7" s="270"/>
      <c r="Y7" s="270"/>
      <c r="Z7" s="271"/>
      <c r="AA7" s="105"/>
    </row>
    <row r="8" spans="2:27" x14ac:dyDescent="0.25">
      <c r="B8" s="68" t="s">
        <v>6</v>
      </c>
      <c r="D8" s="70" t="s">
        <v>13</v>
      </c>
      <c r="E8" s="71" t="s">
        <v>14</v>
      </c>
      <c r="F8" s="71" t="s">
        <v>15</v>
      </c>
      <c r="G8" s="71" t="s">
        <v>16</v>
      </c>
      <c r="H8" s="72" t="s">
        <v>17</v>
      </c>
      <c r="I8" s="69"/>
      <c r="J8" s="59"/>
      <c r="K8" s="59"/>
      <c r="L8" s="59"/>
      <c r="M8" s="59"/>
      <c r="N8" s="59"/>
      <c r="O8" s="59"/>
      <c r="U8" s="131"/>
      <c r="V8" s="70" t="s">
        <v>13</v>
      </c>
      <c r="W8" s="71" t="s">
        <v>14</v>
      </c>
      <c r="X8" s="71" t="s">
        <v>15</v>
      </c>
      <c r="Y8" s="71" t="s">
        <v>16</v>
      </c>
      <c r="Z8" s="72" t="s">
        <v>17</v>
      </c>
      <c r="AA8" s="105"/>
    </row>
    <row r="9" spans="2:27" x14ac:dyDescent="0.25">
      <c r="B9" s="184" t="s">
        <v>110</v>
      </c>
      <c r="C9" s="81"/>
      <c r="D9" s="115">
        <f>+'Input Sheet'!G314</f>
        <v>155.10515228724208</v>
      </c>
      <c r="E9" s="116">
        <f>+'Input Sheet'!H314</f>
        <v>161.87234663639188</v>
      </c>
      <c r="F9" s="116">
        <f>+'Input Sheet'!I314</f>
        <v>167.35297188205448</v>
      </c>
      <c r="G9" s="116">
        <f>+'Input Sheet'!J314</f>
        <v>173.24850880992204</v>
      </c>
      <c r="H9" s="117">
        <f>+'Input Sheet'!K314</f>
        <v>179.21455487299525</v>
      </c>
      <c r="I9" s="74"/>
      <c r="J9" s="75"/>
      <c r="K9" s="75"/>
      <c r="L9" s="75"/>
      <c r="M9" s="75"/>
      <c r="N9" s="75"/>
      <c r="O9" s="75"/>
      <c r="U9" s="105"/>
      <c r="V9" s="80"/>
      <c r="W9" s="78"/>
      <c r="X9" s="78"/>
      <c r="Y9" s="78"/>
      <c r="Z9" s="79"/>
      <c r="AA9" s="105"/>
    </row>
    <row r="10" spans="2:27" x14ac:dyDescent="0.25">
      <c r="B10" s="185" t="s">
        <v>111</v>
      </c>
      <c r="C10" s="81"/>
      <c r="D10" s="167">
        <f>+'Input Sheet'!G317</f>
        <v>4.8433663326633898</v>
      </c>
      <c r="E10" s="168">
        <f>+'Input Sheet'!H317</f>
        <v>5.0546810491246701</v>
      </c>
      <c r="F10" s="168">
        <f>+'Input Sheet'!I317</f>
        <v>5.2258209204013424</v>
      </c>
      <c r="G10" s="168">
        <f>+'Input Sheet'!J317</f>
        <v>5.409916965235027</v>
      </c>
      <c r="H10" s="169">
        <f>+'Input Sheet'!K317</f>
        <v>5.5962147523484758</v>
      </c>
      <c r="I10" s="74"/>
      <c r="J10" s="75"/>
      <c r="K10" s="75"/>
      <c r="L10" s="75"/>
      <c r="M10" s="75"/>
      <c r="N10" s="75"/>
      <c r="O10" s="75"/>
      <c r="U10" s="105"/>
      <c r="V10" s="170"/>
      <c r="W10" s="171"/>
      <c r="X10" s="171"/>
      <c r="Y10" s="171"/>
      <c r="Z10" s="172"/>
      <c r="AA10" s="105"/>
    </row>
    <row r="11" spans="2:27" x14ac:dyDescent="0.25">
      <c r="B11" s="185" t="s">
        <v>112</v>
      </c>
      <c r="C11" s="81"/>
      <c r="D11" s="167">
        <f>+'Input Sheet'!G314</f>
        <v>155.10515228724208</v>
      </c>
      <c r="E11" s="168">
        <f>+'Input Sheet'!H314</f>
        <v>161.87234663639188</v>
      </c>
      <c r="F11" s="168">
        <f>+'Input Sheet'!I314</f>
        <v>167.35297188205448</v>
      </c>
      <c r="G11" s="168">
        <f>+'Input Sheet'!J314</f>
        <v>173.24850880992204</v>
      </c>
      <c r="H11" s="169">
        <f>+'Input Sheet'!K314</f>
        <v>179.21455487299525</v>
      </c>
      <c r="I11" s="74"/>
      <c r="J11" s="75"/>
      <c r="K11" s="75"/>
      <c r="L11" s="75"/>
      <c r="M11" s="75"/>
      <c r="N11" s="75"/>
      <c r="O11" s="75"/>
      <c r="U11" s="105"/>
      <c r="V11" s="170"/>
      <c r="W11" s="171"/>
      <c r="X11" s="171"/>
      <c r="Y11" s="171"/>
      <c r="Z11" s="172"/>
      <c r="AA11" s="105"/>
    </row>
    <row r="12" spans="2:27" x14ac:dyDescent="0.25">
      <c r="B12" s="185" t="s">
        <v>113</v>
      </c>
      <c r="C12" s="81"/>
      <c r="D12" s="167">
        <f>+'Input Sheet'!G320</f>
        <v>620.42060914896831</v>
      </c>
      <c r="E12" s="168">
        <f>+'Input Sheet'!H320</f>
        <v>647.48938654556753</v>
      </c>
      <c r="F12" s="168">
        <f>+'Input Sheet'!I320</f>
        <v>669.4118875282179</v>
      </c>
      <c r="G12" s="168">
        <f>+'Input Sheet'!J320</f>
        <v>692.99403523968817</v>
      </c>
      <c r="H12" s="169">
        <f>+'Input Sheet'!K320</f>
        <v>716.858219491981</v>
      </c>
      <c r="I12" s="74"/>
      <c r="J12" s="75"/>
      <c r="K12" s="75"/>
      <c r="L12" s="75"/>
      <c r="M12" s="75"/>
      <c r="N12" s="75"/>
      <c r="O12" s="75"/>
      <c r="U12" s="105"/>
      <c r="V12" s="170"/>
      <c r="W12" s="171"/>
      <c r="X12" s="171"/>
      <c r="Y12" s="171"/>
      <c r="Z12" s="172"/>
      <c r="AA12" s="105"/>
    </row>
    <row r="13" spans="2:27" x14ac:dyDescent="0.25">
      <c r="B13" s="185" t="s">
        <v>114</v>
      </c>
      <c r="C13" s="81"/>
      <c r="D13" s="167">
        <f>+'Input Sheet'!G314</f>
        <v>155.10515228724208</v>
      </c>
      <c r="E13" s="168">
        <f>+'Input Sheet'!H314</f>
        <v>161.87234663639188</v>
      </c>
      <c r="F13" s="168">
        <f>+'Input Sheet'!I314</f>
        <v>167.35297188205448</v>
      </c>
      <c r="G13" s="168">
        <f>+'Input Sheet'!J314</f>
        <v>173.24850880992204</v>
      </c>
      <c r="H13" s="169">
        <f>+'Input Sheet'!K314</f>
        <v>179.21455487299525</v>
      </c>
      <c r="I13" s="74"/>
      <c r="J13" s="75"/>
      <c r="K13" s="75"/>
      <c r="L13" s="75"/>
      <c r="M13" s="75"/>
      <c r="N13" s="75"/>
      <c r="O13" s="75"/>
      <c r="U13" s="105"/>
      <c r="V13" s="170"/>
      <c r="W13" s="171"/>
      <c r="X13" s="171"/>
      <c r="Y13" s="171"/>
      <c r="Z13" s="172"/>
      <c r="AA13" s="105"/>
    </row>
    <row r="14" spans="2:27" x14ac:dyDescent="0.25">
      <c r="B14" s="185"/>
      <c r="C14" s="81"/>
      <c r="D14" s="167"/>
      <c r="E14" s="168"/>
      <c r="F14" s="168"/>
      <c r="G14" s="168"/>
      <c r="H14" s="169"/>
      <c r="I14" s="74"/>
      <c r="J14" s="75"/>
      <c r="K14" s="75"/>
      <c r="L14" s="75"/>
      <c r="M14" s="75"/>
      <c r="N14" s="75"/>
      <c r="O14" s="75"/>
      <c r="U14" s="105"/>
      <c r="V14" s="170"/>
      <c r="W14" s="171"/>
      <c r="X14" s="171"/>
      <c r="Y14" s="171"/>
      <c r="Z14" s="172"/>
      <c r="AA14" s="105"/>
    </row>
    <row r="15" spans="2:27" ht="25.5" x14ac:dyDescent="0.25">
      <c r="B15" s="186" t="s">
        <v>92</v>
      </c>
      <c r="C15" s="82"/>
      <c r="D15" s="118"/>
      <c r="E15" s="119"/>
      <c r="F15" s="119"/>
      <c r="G15" s="119"/>
      <c r="H15" s="120"/>
      <c r="I15" s="83"/>
      <c r="J15" s="75"/>
      <c r="K15" s="75"/>
      <c r="L15" s="75"/>
      <c r="M15" s="75"/>
      <c r="N15" s="75"/>
      <c r="O15" s="75"/>
      <c r="U15" s="105"/>
      <c r="V15" s="167"/>
      <c r="W15" s="168"/>
      <c r="X15" s="168"/>
      <c r="Y15" s="168"/>
      <c r="Z15" s="169"/>
      <c r="AA15" s="105"/>
    </row>
    <row r="16" spans="2:27" x14ac:dyDescent="0.25">
      <c r="C16" s="82"/>
      <c r="D16" s="82"/>
      <c r="E16" s="82"/>
      <c r="F16" s="87"/>
      <c r="G16" s="87"/>
      <c r="H16" s="87"/>
      <c r="I16" s="87"/>
      <c r="J16" s="87"/>
      <c r="K16" s="87"/>
      <c r="L16" s="87"/>
      <c r="M16" s="87"/>
      <c r="N16" s="87"/>
      <c r="P16" s="20"/>
      <c r="Q16" s="20"/>
      <c r="R16" s="20"/>
      <c r="S16" s="20"/>
      <c r="T16" s="20"/>
      <c r="U16" s="105"/>
      <c r="V16" s="198">
        <f>('Input Sheet'!$J$301*'Input Sheet'!G341*'Fee Breakdown'!D22)</f>
        <v>203672.74886101697</v>
      </c>
      <c r="W16" s="199">
        <f>('Input Sheet'!$J$301*'Input Sheet'!H341*'Fee Breakdown'!E22)</f>
        <v>212558.93384483748</v>
      </c>
      <c r="X16" s="199">
        <f>('Input Sheet'!$J$301*'Input Sheet'!I341*'Fee Breakdown'!F22)</f>
        <v>219755.69032133397</v>
      </c>
      <c r="Y16" s="199">
        <f>('Input Sheet'!$J$301*'Input Sheet'!J341*'Fee Breakdown'!G22)</f>
        <v>227497.27849170446</v>
      </c>
      <c r="Z16" s="200">
        <f>('Input Sheet'!$J$301*'Input Sheet'!K341*'Fee Breakdown'!H22)</f>
        <v>235331.45410469288</v>
      </c>
      <c r="AA16" s="105"/>
    </row>
    <row r="17" spans="2:27" x14ac:dyDescent="0.25">
      <c r="C17" s="129"/>
      <c r="D17" s="129"/>
      <c r="E17" s="129"/>
      <c r="F17" s="87"/>
      <c r="G17" s="87"/>
      <c r="H17" s="87"/>
      <c r="I17" s="87"/>
      <c r="J17" s="87"/>
      <c r="K17" s="87"/>
      <c r="L17" s="87"/>
      <c r="M17" s="87"/>
      <c r="N17" s="87"/>
      <c r="P17" s="130"/>
      <c r="Q17" s="130"/>
      <c r="R17" s="130"/>
      <c r="S17" s="130"/>
      <c r="T17" s="130"/>
      <c r="U17" s="105"/>
      <c r="V17" s="130"/>
      <c r="W17" s="130"/>
      <c r="X17" s="130"/>
      <c r="Y17" s="130"/>
      <c r="Z17" s="130"/>
      <c r="AA17" s="105"/>
    </row>
    <row r="18" spans="2:27" ht="15" x14ac:dyDescent="0.25">
      <c r="B18" s="96" t="s">
        <v>61</v>
      </c>
      <c r="C18" s="96"/>
      <c r="D18" s="96"/>
      <c r="E18" s="96"/>
      <c r="F18" s="96"/>
      <c r="G18" s="96"/>
      <c r="H18" s="96"/>
      <c r="I18" s="96"/>
      <c r="J18" s="96"/>
      <c r="K18" s="96"/>
      <c r="L18" s="96"/>
      <c r="M18" s="96"/>
      <c r="N18" s="96"/>
      <c r="O18" s="96"/>
      <c r="P18" s="96"/>
      <c r="Q18" s="96"/>
      <c r="R18" s="96"/>
      <c r="S18" s="96"/>
      <c r="T18" s="96"/>
      <c r="U18" s="96"/>
      <c r="V18" s="96"/>
      <c r="W18" s="96"/>
      <c r="X18" s="96"/>
      <c r="Y18" s="96"/>
      <c r="Z18" s="96"/>
    </row>
    <row r="19" spans="2:27" x14ac:dyDescent="0.25">
      <c r="I19" s="91"/>
      <c r="P19" s="124"/>
      <c r="Q19" s="124"/>
      <c r="R19" s="124"/>
      <c r="S19" s="124"/>
      <c r="T19" s="124"/>
    </row>
    <row r="20" spans="2:27" s="65" customFormat="1" x14ac:dyDescent="0.2">
      <c r="C20" s="20"/>
      <c r="D20" s="266" t="s">
        <v>50</v>
      </c>
      <c r="E20" s="267"/>
      <c r="F20" s="267"/>
      <c r="G20" s="267"/>
      <c r="H20" s="268"/>
      <c r="J20" s="272" t="s">
        <v>42</v>
      </c>
      <c r="K20" s="273"/>
      <c r="L20" s="273"/>
      <c r="M20" s="273"/>
      <c r="N20" s="274"/>
      <c r="P20" s="263" t="s">
        <v>41</v>
      </c>
      <c r="Q20" s="264"/>
      <c r="R20" s="264"/>
      <c r="S20" s="264"/>
      <c r="T20" s="265"/>
      <c r="V20" s="263" t="s">
        <v>32</v>
      </c>
      <c r="W20" s="264"/>
      <c r="X20" s="264"/>
      <c r="Y20" s="264"/>
      <c r="Z20" s="265"/>
    </row>
    <row r="21" spans="2:27" s="65" customFormat="1" x14ac:dyDescent="0.25">
      <c r="B21" s="68" t="s">
        <v>6</v>
      </c>
      <c r="C21" s="20"/>
      <c r="D21" s="70" t="s">
        <v>13</v>
      </c>
      <c r="E21" s="71" t="s">
        <v>14</v>
      </c>
      <c r="F21" s="71" t="s">
        <v>15</v>
      </c>
      <c r="G21" s="71" t="s">
        <v>16</v>
      </c>
      <c r="H21" s="72" t="s">
        <v>17</v>
      </c>
      <c r="J21" s="70" t="s">
        <v>13</v>
      </c>
      <c r="K21" s="71" t="s">
        <v>14</v>
      </c>
      <c r="L21" s="71" t="s">
        <v>15</v>
      </c>
      <c r="M21" s="71" t="s">
        <v>16</v>
      </c>
      <c r="N21" s="72" t="s">
        <v>17</v>
      </c>
      <c r="O21" s="59"/>
      <c r="P21" s="70" t="s">
        <v>13</v>
      </c>
      <c r="Q21" s="71" t="s">
        <v>14</v>
      </c>
      <c r="R21" s="71" t="s">
        <v>15</v>
      </c>
      <c r="S21" s="71" t="s">
        <v>16</v>
      </c>
      <c r="T21" s="72" t="s">
        <v>17</v>
      </c>
      <c r="U21" s="59"/>
      <c r="V21" s="101" t="s">
        <v>13</v>
      </c>
      <c r="W21" s="102" t="s">
        <v>14</v>
      </c>
      <c r="X21" s="102" t="s">
        <v>15</v>
      </c>
      <c r="Y21" s="102" t="s">
        <v>16</v>
      </c>
      <c r="Z21" s="103" t="s">
        <v>17</v>
      </c>
    </row>
    <row r="22" spans="2:27" s="65" customFormat="1" x14ac:dyDescent="0.25">
      <c r="B22" s="184" t="s">
        <v>73</v>
      </c>
      <c r="C22" s="56"/>
      <c r="D22" s="76">
        <f>+'Input Sheet'!G306</f>
        <v>79.826086956521749</v>
      </c>
      <c r="E22" s="73">
        <f>+'Input Sheet'!H306</f>
        <v>79.826086956521749</v>
      </c>
      <c r="F22" s="73">
        <f>+'Input Sheet'!I306</f>
        <v>79.826086956521749</v>
      </c>
      <c r="G22" s="73">
        <f>+'Input Sheet'!J306</f>
        <v>79.826086956521749</v>
      </c>
      <c r="H22" s="77">
        <f>+'Input Sheet'!K306</f>
        <v>79.826086956521749</v>
      </c>
      <c r="J22" s="188">
        <f>+D22*'Input Sheet'!G322</f>
        <v>89925.930255187413</v>
      </c>
      <c r="K22" s="189">
        <f>+E22*'Input Sheet'!H322</f>
        <v>93849.373403858379</v>
      </c>
      <c r="L22" s="189">
        <f>+F22*'Input Sheet'!I322</f>
        <v>97026.897272849877</v>
      </c>
      <c r="M22" s="189">
        <f>+G22*'Input Sheet'!J322</f>
        <v>100444.97613595873</v>
      </c>
      <c r="N22" s="190">
        <f>+H22*'Input Sheet'!K322</f>
        <v>103903.93436046437</v>
      </c>
      <c r="O22" s="191"/>
      <c r="P22" s="188">
        <f>+J22*('Input Sheet'!G$332-1)</f>
        <v>105523.79449334236</v>
      </c>
      <c r="Q22" s="189">
        <f>+K22*('Input Sheet'!H$332-1)</f>
        <v>118250.53710232725</v>
      </c>
      <c r="R22" s="189">
        <f>+L22*('Input Sheet'!I$332-1)</f>
        <v>123325.27733721232</v>
      </c>
      <c r="S22" s="189">
        <f>+M22*('Input Sheet'!J$332-1)</f>
        <v>130314.91331549003</v>
      </c>
      <c r="T22" s="190">
        <f>+N22*('Input Sheet'!K$332-1)</f>
        <v>137423.19897281384</v>
      </c>
      <c r="U22" s="191"/>
      <c r="V22" s="188">
        <f>+J22+P22</f>
        <v>195449.72474852978</v>
      </c>
      <c r="W22" s="189">
        <f t="shared" ref="W22" si="0">+K22+Q22</f>
        <v>212099.91050618561</v>
      </c>
      <c r="X22" s="189">
        <f t="shared" ref="X22" si="1">+L22+R22</f>
        <v>220352.17461006221</v>
      </c>
      <c r="Y22" s="189">
        <f t="shared" ref="Y22" si="2">+M22+S22</f>
        <v>230759.88945144875</v>
      </c>
      <c r="Z22" s="190">
        <f t="shared" ref="Z22" si="3">+N22+T22</f>
        <v>241327.13333327821</v>
      </c>
    </row>
    <row r="23" spans="2:27" s="65" customFormat="1" x14ac:dyDescent="0.25">
      <c r="B23" s="187"/>
      <c r="C23" s="56"/>
      <c r="D23" s="84"/>
      <c r="E23" s="85"/>
      <c r="F23" s="85"/>
      <c r="G23" s="85"/>
      <c r="H23" s="86"/>
      <c r="J23" s="192"/>
      <c r="K23" s="193"/>
      <c r="L23" s="193"/>
      <c r="M23" s="193"/>
      <c r="N23" s="194"/>
      <c r="O23" s="191"/>
      <c r="P23" s="192"/>
      <c r="Q23" s="193"/>
      <c r="R23" s="193"/>
      <c r="S23" s="193"/>
      <c r="T23" s="194"/>
      <c r="U23" s="191"/>
      <c r="V23" s="192"/>
      <c r="W23" s="193"/>
      <c r="X23" s="193"/>
      <c r="Y23" s="193"/>
      <c r="Z23" s="194"/>
    </row>
    <row r="24" spans="2:27" s="65" customFormat="1" x14ac:dyDescent="0.25">
      <c r="C24" s="20"/>
      <c r="D24" s="88">
        <f>SUM(D22:D23)</f>
        <v>79.826086956521749</v>
      </c>
      <c r="E24" s="89">
        <f>SUM(E22:E23)</f>
        <v>79.826086956521749</v>
      </c>
      <c r="F24" s="89">
        <f>SUM(F22:F23)</f>
        <v>79.826086956521749</v>
      </c>
      <c r="G24" s="89">
        <f>SUM(G22:G23)</f>
        <v>79.826086956521749</v>
      </c>
      <c r="H24" s="90">
        <f>SUM(H22:H23)</f>
        <v>79.826086956521749</v>
      </c>
      <c r="J24" s="195">
        <f>SUM(J22:J23)</f>
        <v>89925.930255187413</v>
      </c>
      <c r="K24" s="196">
        <f>SUM(K22:K23)</f>
        <v>93849.373403858379</v>
      </c>
      <c r="L24" s="196">
        <f>SUM(L22:L23)</f>
        <v>97026.897272849877</v>
      </c>
      <c r="M24" s="196">
        <f>SUM(M22:M23)</f>
        <v>100444.97613595873</v>
      </c>
      <c r="N24" s="197">
        <f>SUM(N22:N23)</f>
        <v>103903.93436046437</v>
      </c>
      <c r="O24" s="191"/>
      <c r="P24" s="198">
        <f>SUM(P22:P23)</f>
        <v>105523.79449334236</v>
      </c>
      <c r="Q24" s="199">
        <f>SUM(Q22:Q23)</f>
        <v>118250.53710232725</v>
      </c>
      <c r="R24" s="199">
        <f>SUM(R22:R23)</f>
        <v>123325.27733721232</v>
      </c>
      <c r="S24" s="199">
        <f>SUM(S22:S23)</f>
        <v>130314.91331549003</v>
      </c>
      <c r="T24" s="200">
        <f>SUM(T22:T23)</f>
        <v>137423.19897281384</v>
      </c>
      <c r="U24" s="191"/>
      <c r="V24" s="198">
        <f>SUM(V22:V23)</f>
        <v>195449.72474852978</v>
      </c>
      <c r="W24" s="199">
        <f>SUM(W22:W23)</f>
        <v>212099.91050618561</v>
      </c>
      <c r="X24" s="199">
        <f>SUM(X22:X23)</f>
        <v>220352.17461006221</v>
      </c>
      <c r="Y24" s="199">
        <f>SUM(Y22:Y23)</f>
        <v>230759.88945144875</v>
      </c>
      <c r="Z24" s="200">
        <f>SUM(Z22:Z23)</f>
        <v>241327.13333327821</v>
      </c>
    </row>
    <row r="25" spans="2:27" s="65" customFormat="1" x14ac:dyDescent="0.25">
      <c r="J25" s="191"/>
      <c r="K25" s="191"/>
      <c r="L25" s="191"/>
      <c r="M25" s="191"/>
      <c r="N25" s="191"/>
      <c r="O25" s="191"/>
      <c r="P25" s="191"/>
      <c r="Q25" s="191"/>
      <c r="R25" s="191"/>
      <c r="S25" s="191"/>
      <c r="T25" s="191"/>
      <c r="U25" s="191"/>
      <c r="V25" s="191"/>
      <c r="W25" s="191"/>
      <c r="X25" s="191"/>
      <c r="Y25" s="191"/>
      <c r="Z25" s="191"/>
    </row>
    <row r="26" spans="2:27" s="65" customFormat="1" x14ac:dyDescent="0.25">
      <c r="P26" s="59"/>
      <c r="Q26" s="59"/>
      <c r="R26" s="59"/>
      <c r="S26" s="59"/>
      <c r="T26" s="59"/>
    </row>
    <row r="27" spans="2:27" s="65" customFormat="1" x14ac:dyDescent="0.25">
      <c r="P27" s="59"/>
      <c r="Q27" s="59"/>
      <c r="R27" s="59"/>
      <c r="S27" s="59"/>
      <c r="T27" s="59"/>
    </row>
    <row r="28" spans="2:27" s="65" customFormat="1" x14ac:dyDescent="0.25">
      <c r="P28" s="59"/>
      <c r="Q28" s="59"/>
      <c r="R28" s="59"/>
      <c r="S28" s="59"/>
      <c r="T28" s="59"/>
    </row>
    <row r="29" spans="2:27" s="65" customFormat="1" x14ac:dyDescent="0.25">
      <c r="P29" s="59"/>
      <c r="Q29" s="59"/>
      <c r="R29" s="59"/>
      <c r="S29" s="59"/>
      <c r="T29" s="59"/>
    </row>
    <row r="30" spans="2:27" x14ac:dyDescent="0.25">
      <c r="V30" s="132"/>
      <c r="W30" s="132"/>
      <c r="X30" s="132"/>
      <c r="Y30" s="132"/>
      <c r="Z30" s="132"/>
    </row>
    <row r="31" spans="2:27" x14ac:dyDescent="0.25">
      <c r="V31" s="65"/>
      <c r="X31" s="65"/>
      <c r="Y31" s="65"/>
    </row>
    <row r="32" spans="2:27" x14ac:dyDescent="0.25">
      <c r="V32" s="65"/>
      <c r="W32" s="65"/>
      <c r="X32" s="65"/>
      <c r="Y32" s="65"/>
      <c r="Z32" s="65"/>
    </row>
    <row r="33" spans="22:26" x14ac:dyDescent="0.25">
      <c r="V33" s="22"/>
      <c r="X33" s="22"/>
      <c r="Y33" s="65"/>
      <c r="Z33" s="132"/>
    </row>
    <row r="34" spans="22:26" x14ac:dyDescent="0.25">
      <c r="Z34" s="132"/>
    </row>
    <row r="35" spans="22:26" x14ac:dyDescent="0.25">
      <c r="V35" s="22"/>
      <c r="X35" s="22"/>
    </row>
  </sheetData>
  <mergeCells count="6">
    <mergeCell ref="V20:Z20"/>
    <mergeCell ref="D20:H20"/>
    <mergeCell ref="D7:H7"/>
    <mergeCell ref="V7:Z7"/>
    <mergeCell ref="J20:N20"/>
    <mergeCell ref="P20:T20"/>
  </mergeCells>
  <pageMargins left="0.39370078740157483" right="0.39370078740157483" top="0.39370078740157483" bottom="0.39370078740157483" header="0.19685039370078741" footer="0.19685039370078741"/>
  <pageSetup paperSize="8" scale="60" orientation="landscape" r:id="rId1"/>
  <headerFooter>
    <oddFooter>&amp;C&amp;F&amp;R&amp;A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Input Documents --&gt;</vt:lpstr>
      <vt:lpstr>Input Sheet</vt:lpstr>
      <vt:lpstr>Methodology Statements --&gt;</vt:lpstr>
      <vt:lpstr>AER Summary</vt:lpstr>
      <vt:lpstr>Service Description</vt:lpstr>
      <vt:lpstr>Fee Breakdown</vt:lpstr>
      <vt:lpstr>'AER Summary'!Print_Area</vt:lpstr>
      <vt:lpstr>'Fee Breakdown'!Print_Area</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2014-04-04T03:19:43Z</cp:lastPrinted>
  <dcterms:created xsi:type="dcterms:W3CDTF">2013-06-17T01:25:32Z</dcterms:created>
  <dcterms:modified xsi:type="dcterms:W3CDTF">2015-01-05T00:56:47Z</dcterms:modified>
</cp:coreProperties>
</file>