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2"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Breakdown'!$A$1:$AD$22</definedName>
    <definedName name="TM1REBUILDOPTION">1</definedName>
  </definedNames>
  <calcPr calcId="145621" calcMode="manual" concurrentCalc="0"/>
</workbook>
</file>

<file path=xl/calcChain.xml><?xml version="1.0" encoding="utf-8"?>
<calcChain xmlns="http://schemas.openxmlformats.org/spreadsheetml/2006/main">
  <c r="K215" i="13" l="1"/>
  <c r="K196" i="13"/>
  <c r="Q17" i="11"/>
  <c r="K206" i="13"/>
  <c r="W17" i="11"/>
  <c r="AC17" i="11"/>
  <c r="AC19" i="11"/>
  <c r="J215" i="13"/>
  <c r="J196" i="13"/>
  <c r="P17" i="11"/>
  <c r="J206" i="13"/>
  <c r="V17" i="11"/>
  <c r="AB17" i="11"/>
  <c r="AB19" i="11"/>
  <c r="I215" i="13"/>
  <c r="I196" i="13"/>
  <c r="O17" i="11"/>
  <c r="I206" i="13"/>
  <c r="U17" i="11"/>
  <c r="AA17" i="11"/>
  <c r="AA19" i="11"/>
  <c r="H215" i="13"/>
  <c r="H196" i="13"/>
  <c r="N17" i="11"/>
  <c r="H206" i="13"/>
  <c r="T17" i="11"/>
  <c r="Z17" i="11"/>
  <c r="Z19" i="11"/>
  <c r="G215" i="13"/>
  <c r="G196" i="13"/>
  <c r="M17" i="11"/>
  <c r="G206" i="13"/>
  <c r="S17" i="11"/>
  <c r="Y17" i="11"/>
  <c r="Y19" i="11"/>
  <c r="W19" i="11"/>
  <c r="V19" i="11"/>
  <c r="U19" i="11"/>
  <c r="T19" i="11"/>
  <c r="S19" i="11"/>
  <c r="Q19" i="11"/>
  <c r="P19" i="11"/>
  <c r="O19" i="11"/>
  <c r="N19" i="11"/>
  <c r="M19" i="11"/>
  <c r="H19" i="13"/>
  <c r="I19" i="13"/>
  <c r="J19" i="13"/>
  <c r="C3" i="11"/>
  <c r="C17" i="11"/>
  <c r="D17" i="11"/>
  <c r="E17" i="11"/>
  <c r="G17" i="11"/>
  <c r="G19" i="11"/>
  <c r="H167" i="13"/>
  <c r="E172" i="13"/>
  <c r="H172" i="13"/>
  <c r="H180" i="13"/>
  <c r="F175" i="13"/>
  <c r="G175" i="13"/>
  <c r="H175" i="13"/>
  <c r="I175" i="13"/>
  <c r="G180" i="13"/>
  <c r="I180" i="13"/>
  <c r="H181" i="13"/>
  <c r="F176" i="13"/>
  <c r="G176" i="13"/>
  <c r="H176" i="13"/>
  <c r="I176" i="13"/>
  <c r="G181" i="13"/>
  <c r="I181" i="13"/>
  <c r="I182" i="13"/>
  <c r="I184" i="13"/>
  <c r="F196" i="13"/>
  <c r="H17" i="11"/>
  <c r="I17" i="11"/>
  <c r="J17" i="11"/>
  <c r="K17" i="11"/>
  <c r="K9" i="13"/>
  <c r="E9" i="11"/>
  <c r="D9" i="11"/>
  <c r="G177" i="13"/>
  <c r="H177" i="13"/>
  <c r="F177" i="13"/>
  <c r="K208" i="13"/>
  <c r="J20" i="13"/>
  <c r="G24" i="8"/>
  <c r="I20" i="13"/>
  <c r="F24" i="8"/>
  <c r="H20" i="13"/>
  <c r="E24" i="8"/>
  <c r="C19" i="11"/>
  <c r="D19" i="11"/>
  <c r="E19" i="11"/>
  <c r="K19" i="11"/>
  <c r="J19" i="11"/>
  <c r="I19" i="11"/>
  <c r="H19" i="11"/>
  <c r="I186" i="13"/>
  <c r="I188" i="13"/>
  <c r="G197" i="13"/>
  <c r="F197" i="13"/>
  <c r="K217" i="13"/>
  <c r="G25" i="8"/>
  <c r="G23" i="8"/>
  <c r="F25" i="8"/>
  <c r="F23" i="8"/>
  <c r="E25" i="8"/>
  <c r="E23" i="8"/>
  <c r="I177" i="13"/>
  <c r="K197" i="13"/>
  <c r="J197" i="13"/>
  <c r="I197" i="13"/>
  <c r="H197" i="13"/>
  <c r="K9" i="11"/>
  <c r="AC9" i="11"/>
  <c r="J9" i="11"/>
  <c r="AB9" i="11"/>
  <c r="I9" i="11"/>
  <c r="AA9" i="11"/>
  <c r="H9" i="11"/>
  <c r="Z9" i="11"/>
  <c r="G9" i="11"/>
  <c r="Y9" i="11"/>
  <c r="H8" i="8"/>
  <c r="G8" i="8"/>
  <c r="F8" i="8"/>
  <c r="E8" i="8"/>
  <c r="D8" i="8"/>
  <c r="K199" i="13"/>
  <c r="J199" i="13"/>
  <c r="I199" i="13"/>
  <c r="H199" i="13"/>
  <c r="B5" i="11"/>
  <c r="Y11" i="11"/>
  <c r="C31" i="8"/>
  <c r="Z11" i="11"/>
  <c r="D31" i="8"/>
  <c r="AA11" i="11"/>
  <c r="E31" i="8"/>
  <c r="AB11" i="11"/>
  <c r="F31" i="8"/>
  <c r="AC11" i="11"/>
  <c r="G31" i="8"/>
  <c r="H31" i="8"/>
  <c r="B3" i="13"/>
  <c r="D37" i="8"/>
  <c r="E37" i="8"/>
  <c r="F37" i="8"/>
  <c r="G37" i="8"/>
  <c r="C37" i="8"/>
  <c r="D34" i="8"/>
  <c r="E34" i="8"/>
  <c r="F34" i="8"/>
  <c r="G34" i="8"/>
  <c r="C34" i="8"/>
  <c r="D33" i="8"/>
  <c r="E33" i="8"/>
  <c r="F33" i="8"/>
  <c r="G33" i="8"/>
  <c r="C33" i="8"/>
  <c r="I27" i="13"/>
  <c r="J27" i="13"/>
  <c r="H27" i="13"/>
  <c r="H23" i="8"/>
  <c r="H33" i="8"/>
  <c r="H34" i="8"/>
  <c r="H35" i="8"/>
  <c r="G35" i="8"/>
  <c r="F35" i="8"/>
  <c r="E35" i="8"/>
  <c r="D35" i="8"/>
  <c r="C35" i="8"/>
  <c r="C43" i="8"/>
  <c r="D43" i="8"/>
  <c r="E43" i="8"/>
  <c r="F43" i="8"/>
  <c r="G43" i="8"/>
  <c r="H43" i="8"/>
  <c r="G27" i="13"/>
  <c r="H25" i="8"/>
  <c r="H24" i="8"/>
  <c r="H37" i="8"/>
  <c r="D3" i="9"/>
</calcChain>
</file>

<file path=xl/sharedStrings.xml><?xml version="1.0" encoding="utf-8"?>
<sst xmlns="http://schemas.openxmlformats.org/spreadsheetml/2006/main" count="376" uniqueCount="126">
  <si>
    <t>Service:</t>
  </si>
  <si>
    <t>Total</t>
  </si>
  <si>
    <t>Historical Revenue</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</si>
  <si>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</si>
  <si>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</si>
  <si>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</si>
  <si>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</si>
  <si>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</si>
  <si>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</si>
  <si>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</si>
  <si>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</si>
  <si>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</si>
  <si>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</si>
  <si>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</si>
  <si>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</si>
  <si>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</si>
  <si>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</si>
  <si>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</si>
  <si>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</si>
  <si>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</si>
  <si>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</si>
  <si>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</si>
  <si>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</si>
  <si>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Type</t>
  </si>
  <si>
    <t>EMPLOYEE_ID</t>
  </si>
  <si>
    <t>Name</t>
  </si>
  <si>
    <t>POS_TITLE</t>
  </si>
  <si>
    <t>Hourly Rate (Inc On-cost)</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</si>
  <si>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</si>
  <si>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</si>
  <si>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</si>
  <si>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</si>
  <si>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</si>
  <si>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</si>
  <si>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</si>
  <si>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</si>
  <si>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</si>
  <si>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</si>
  <si>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</si>
  <si>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</si>
  <si>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</si>
  <si>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</si>
  <si>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</si>
  <si>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</si>
  <si>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</si>
  <si>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</si>
  <si>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</si>
  <si>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</si>
  <si>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</si>
  <si>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</si>
  <si>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</si>
  <si>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</si>
  <si>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</si>
  <si>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</si>
  <si>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</si>
  <si>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</si>
  <si>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</si>
  <si>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</si>
  <si>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</si>
  <si>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</si>
  <si>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</si>
  <si>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</si>
  <si>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</si>
  <si>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</si>
  <si>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</si>
  <si>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2015-2019 Pricing Methodology for Service (Summary)</t>
  </si>
  <si>
    <t>Average Unit Rates - 2012/13 Dollars</t>
  </si>
  <si>
    <t>Average Hourly Rate</t>
  </si>
  <si>
    <t>Task</t>
  </si>
  <si>
    <t>Unit Rate</t>
  </si>
  <si>
    <t xml:space="preserve">EFM                                     </t>
  </si>
  <si>
    <t>Hourly Rate</t>
  </si>
  <si>
    <t>No. of hours</t>
  </si>
  <si>
    <t>No. of people</t>
  </si>
  <si>
    <t>Average Unit Rates - Forecast Nominal</t>
  </si>
  <si>
    <t>Unit rate (excl overheads)</t>
  </si>
  <si>
    <t>Unit rate (incl overheads)</t>
  </si>
  <si>
    <t>Average Hourly Rates - 2012/13 Dollars</t>
  </si>
  <si>
    <t>Disconnections (Pole Top / Pillar Box)</t>
  </si>
  <si>
    <t>Historical Volumes</t>
  </si>
  <si>
    <t>Disconnections at pole top / pillar box</t>
  </si>
  <si>
    <t>Reconnections at pole top / pillar box</t>
  </si>
  <si>
    <t>It takes 2 EFM's on average 1 hour per job including travel time (which equates to 2 man hours)</t>
  </si>
  <si>
    <t>Volume</t>
  </si>
  <si>
    <t>Operating Expenditure</t>
  </si>
  <si>
    <t>Average Unit Rate (2012/13$) - Incl OH</t>
  </si>
  <si>
    <t>A site visit to a customer’s premises for the purpose of disconnecting the customer's supply of electricity for breach by the customer of a customer supply contract or a customer connection contract, or where a Retail supplier has requested that the supply to the customer be disconnected, and the disconnection occurs at a pole top / pillar box where the customer has denied access to the meter, or had prior to the visit, reconnected supply without authorisation by Endeavour Energy following a previous disconnection.</t>
  </si>
  <si>
    <t>Disconnections / Reconnections (Pole Top / Pillar Box)</t>
  </si>
  <si>
    <t>2008/09</t>
  </si>
  <si>
    <t>Disconnections (Pole Top / Pillar Box) - Per Disconnection</t>
  </si>
  <si>
    <t>2009-14 Current Fees</t>
  </si>
  <si>
    <t>Current fees approved by the AER for the 2009-14 regulatory period.</t>
  </si>
  <si>
    <t>Revenue related to this fee is predominantly billed through Endeavour Energy's Banner billing system and is extracted from the general ledger.
Revenue recognised in the GL for 2012/13 includes some revenue relating to 2011/12 financial year. After the sale of the retail business in 2011/12, there were complications / disputes relating to billing data and Origin Energy was not billed until 2012/13. The revenue may also be overstated as a credit note for $424,688 was issued in 2012/13 which was a negotiated settlement and did not relate to specific revenue.
In addition, revenue in 2011/12 and 2012/13 was impacted due to the fact that Origin were being billed manually instead of through Endeavour Energy's Banner billing system. Due to data limitations it was not always possible to determine what type of service had taken place and therefore what fee should have been charged. Due to these data limitations, Endeavour Energy took the conservative approach and did not invoice all potential revenue in 2011/12 and 2012/13.</t>
  </si>
  <si>
    <t>Historic volumes were sourced from a Banner SQL query which extracted service order data for 3 years. Volumes were derived based on the number of service orders completed each year.</t>
  </si>
  <si>
    <t>All unit rates have been calculated in real 2012/13 dollars for comparison purposes. To estimate labour rates in real 2012/13 dollars for prior years, the actual salary increases for award staff in those years has been used.</t>
  </si>
  <si>
    <t xml:space="preserve">Payroll data was extracted as at 14/06/13 and provided by the Budgeting &amp; Forecasting Manager.  These hourly labour rates represent 2012/13 labour costs and are used to calculate an average hourly labour rate for those individuals involved in this service.
</t>
  </si>
  <si>
    <t>Network Operations division representatives identified the employees involved in carrying out this ancillary network service. The average hourly rate was combined with the estimated hours per job to derive the 2012/13 unit rate. This is inflated by the overhead factor derived from the CAM to calculate a unit rate inclusive of network and corporate overheads..</t>
  </si>
  <si>
    <t>Average Unit Rate (2012/13$) - Excl OH</t>
  </si>
  <si>
    <t>Note A</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</si>
  <si>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</si>
  <si>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</si>
  <si>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</si>
  <si>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</si>
  <si>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No description provided.</t>
  </si>
  <si>
    <t xml:space="preserve">A site visit to a customer’s premises to disconnect the supply of electricity to a customer at the pole top or pillar box for breach by the customer of their customer supply contract or for a breach of their customer connection contract, or where a Retail supplier has requested that the supply to a customer be disconnected, where the customer has denied access to the meter or had prior to the visit, reconnected supply without authorisation by Endeavour Energy following a previous disconnection.
If following a request from a customer, the reconnection component of this service is provided outside the hours of 7.30am and 4.00pm on a working day, the additional ‘Reconnection outside normal business hours’ charge, will apply.
</t>
  </si>
  <si>
    <t>Note A: This fee is only charged at the time of disconnection and is intended to recover the cost associated with the subsequent reconnection.  As a result the unit rate is calculated by dividing the total cost of disconnections and reconnections by the volume of disconnections only.</t>
  </si>
  <si>
    <t>Per disconnection (includes subsequent reconnection)</t>
  </si>
  <si>
    <t>Pricing Mechanism:</t>
  </si>
  <si>
    <t>$148 per disconnection</t>
  </si>
  <si>
    <t>Based on the following unit rates for the 2015-19 regulatory period</t>
  </si>
  <si>
    <t>Cost estimates</t>
  </si>
  <si>
    <t>Banner service orders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</si>
  <si>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</si>
  <si>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Historic revenue was extracted from Endeavour Energy's general ledger via an account code combination specifically set up to capture revenue for this service (as defined in the 2009-14 regulatory period). Historic costs were extracted from relevant work orders used to capture the expenditure related to disconnections. Historic volumes were obtained from analysing closed disconnection service orders.</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</si>
  <si>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the average of 3 years of historical data.</t>
  </si>
  <si>
    <t xml:space="preserve">The average unit rate in 2012/13 real dollars is converted to nominal dollars for each year in the next regulatory period using the nominal conversion factors derived from the CAM.  </t>
  </si>
  <si>
    <t>2) As historic work order data was not available for the provision of this service, a 2012/13 unit rate was developed based on information provided by relevant internal stakeholders. This included identifying the individuals involved in the provision of the specific service, estimating the number of hours spent in performing each task and quantifying the labour costs related to the provision of the service using average 2012/13 labour rates.</t>
  </si>
  <si>
    <t>3) An overhead factor derived from Endeavour Energy's Cost Allocation Model ('CAM') was applied to the direct cost unit rates to calculate unit rates inclusive of network and corporate overheads. In addition, a 2012/13 real to nominal conversion factor derived from the CAM was applied to the unit rates to calculate forecast unit rates in nominal dollars over the 2015-19 regulatory period.</t>
  </si>
  <si>
    <t>Historical Cost Estimates</t>
  </si>
  <si>
    <t>2012/13 Unit rates adjusted to nominal dollars multiplied by volumes.</t>
  </si>
  <si>
    <t>Cost Estimates</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</si>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</sst>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8"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b/>
      <i/>
      <sz val="10"/>
      <color theme="1"/>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9">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right/>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334">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9" fontId="11" fillId="0" borderId="7" xfId="1" applyFont="1" applyBorder="1" applyAlignment="1">
      <alignment horizontal="left" vertical="center" wrapText="1"/>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11" fillId="0" borderId="19" xfId="0"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21"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8" xfId="0" applyNumberFormat="1" applyFont="1" applyBorder="1" applyAlignment="1">
      <alignment horizontal="center" vertical="center"/>
    </xf>
    <xf numFmtId="170" fontId="11" fillId="0" borderId="19" xfId="0" applyNumberFormat="1" applyFont="1" applyBorder="1" applyAlignment="1">
      <alignment horizontal="center" vertical="center"/>
    </xf>
    <xf numFmtId="170"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170" fontId="19" fillId="5" borderId="25" xfId="0" applyNumberFormat="1" applyFont="1" applyFill="1" applyBorder="1" applyAlignment="1">
      <alignment horizontal="center"/>
    </xf>
    <xf numFmtId="170" fontId="19" fillId="5" borderId="23" xfId="0" applyNumberFormat="1" applyFont="1" applyFill="1" applyBorder="1" applyAlignment="1">
      <alignment horizontal="center"/>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0" fontId="22" fillId="5" borderId="13" xfId="15" applyFont="1" applyFill="1" applyBorder="1" applyAlignment="1">
      <alignment horizontal="left"/>
    </xf>
    <xf numFmtId="170" fontId="19" fillId="5" borderId="7" xfId="0" applyNumberFormat="1" applyFont="1" applyFill="1" applyBorder="1" applyAlignment="1">
      <alignment horizontal="center" vertical="center" wrapText="1"/>
    </xf>
    <xf numFmtId="0" fontId="19" fillId="0" borderId="16" xfId="0" applyFont="1" applyBorder="1" applyAlignment="1">
      <alignment vertical="center"/>
    </xf>
    <xf numFmtId="0" fontId="19" fillId="4" borderId="15"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26" fillId="7" borderId="19" xfId="0" applyFont="1" applyFill="1" applyBorder="1" applyAlignment="1">
      <alignment vertical="center"/>
    </xf>
    <xf numFmtId="170" fontId="26" fillId="7" borderId="19" xfId="0" applyNumberFormat="1" applyFont="1" applyFill="1" applyBorder="1" applyAlignment="1">
      <alignment vertical="center"/>
    </xf>
    <xf numFmtId="0" fontId="21" fillId="7" borderId="19" xfId="15" applyFont="1" applyFill="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0" fontId="19" fillId="0" borderId="0" xfId="0" applyFont="1" applyBorder="1" applyAlignment="1">
      <alignment vertical="center"/>
    </xf>
    <xf numFmtId="170" fontId="11" fillId="0" borderId="8" xfId="0" applyNumberFormat="1" applyFont="1" applyBorder="1" applyAlignment="1">
      <alignment horizontal="center" vertical="center"/>
    </xf>
    <xf numFmtId="167" fontId="19" fillId="0" borderId="7" xfId="0" applyNumberFormat="1" applyFont="1" applyBorder="1" applyAlignment="1">
      <alignment vertical="center"/>
    </xf>
    <xf numFmtId="0" fontId="22" fillId="5" borderId="7" xfId="15" applyFont="1" applyFill="1" applyBorder="1" applyAlignment="1">
      <alignment horizontal="center"/>
    </xf>
    <xf numFmtId="167" fontId="11" fillId="0" borderId="7" xfId="0" applyNumberFormat="1" applyFont="1" applyBorder="1" applyAlignment="1">
      <alignment horizontal="center" vertical="center"/>
    </xf>
    <xf numFmtId="170" fontId="11" fillId="0" borderId="7" xfId="0" applyNumberFormat="1" applyFont="1" applyBorder="1" applyAlignment="1">
      <alignment horizontal="center" vertical="center"/>
    </xf>
    <xf numFmtId="170" fontId="19" fillId="5" borderId="13" xfId="0" applyNumberFormat="1" applyFont="1" applyFill="1" applyBorder="1" applyAlignment="1">
      <alignment horizontal="right" vertical="center" wrapText="1"/>
    </xf>
    <xf numFmtId="167" fontId="11" fillId="0" borderId="7" xfId="0" applyNumberFormat="1" applyFont="1" applyBorder="1" applyAlignment="1">
      <alignment vertical="center"/>
    </xf>
    <xf numFmtId="0" fontId="11" fillId="0" borderId="0" xfId="0" applyFont="1" applyBorder="1" applyAlignment="1">
      <alignment horizontal="left" vertical="center" wrapText="1"/>
    </xf>
    <xf numFmtId="170" fontId="19" fillId="5" borderId="8" xfId="0" quotePrefix="1" applyNumberFormat="1" applyFont="1" applyFill="1" applyBorder="1" applyAlignment="1">
      <alignment horizontal="center" vertical="center"/>
    </xf>
    <xf numFmtId="0" fontId="18" fillId="5" borderId="8" xfId="0" quotePrefix="1" applyFont="1" applyFill="1" applyBorder="1" applyAlignment="1">
      <alignment horizontal="center" vertical="center"/>
    </xf>
    <xf numFmtId="170" fontId="19" fillId="5" borderId="25" xfId="0" applyNumberFormat="1" applyFont="1" applyFill="1" applyBorder="1" applyAlignment="1">
      <alignment horizontal="right"/>
    </xf>
    <xf numFmtId="170" fontId="19" fillId="5" borderId="23" xfId="0" applyNumberFormat="1" applyFont="1" applyFill="1" applyBorder="1" applyAlignment="1">
      <alignment horizontal="right"/>
    </xf>
    <xf numFmtId="0" fontId="20" fillId="0" borderId="7" xfId="0" applyFont="1" applyBorder="1" applyAlignment="1">
      <alignment horizontal="left" vertical="top" wrapText="1"/>
    </xf>
    <xf numFmtId="170" fontId="11" fillId="0" borderId="7" xfId="0" applyNumberFormat="1" applyFont="1" applyFill="1" applyBorder="1" applyAlignment="1">
      <alignment horizontal="center" vertical="top"/>
    </xf>
    <xf numFmtId="0" fontId="11" fillId="0" borderId="0" xfId="0" applyFont="1" applyBorder="1" applyAlignment="1">
      <alignment horizontal="left"/>
    </xf>
    <xf numFmtId="0" fontId="11" fillId="0" borderId="14" xfId="0" applyFont="1" applyBorder="1" applyAlignment="1">
      <alignment horizontal="left"/>
    </xf>
    <xf numFmtId="0" fontId="11" fillId="0" borderId="15"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170" fontId="19" fillId="5" borderId="27" xfId="0" applyNumberFormat="1" applyFont="1" applyFill="1" applyBorder="1" applyAlignment="1">
      <alignment horizontal="center"/>
    </xf>
    <xf numFmtId="170" fontId="19" fillId="5" borderId="28" xfId="0" applyNumberFormat="1" applyFont="1" applyFill="1" applyBorder="1" applyAlignment="1">
      <alignment horizontal="center"/>
    </xf>
    <xf numFmtId="170" fontId="11" fillId="0" borderId="0" xfId="0" applyNumberFormat="1" applyFont="1" applyBorder="1" applyAlignment="1">
      <alignment horizontal="center" vertical="center"/>
    </xf>
    <xf numFmtId="170" fontId="11" fillId="0" borderId="10" xfId="0" applyNumberFormat="1" applyFont="1" applyBorder="1" applyAlignment="1">
      <alignment horizontal="center" vertical="center"/>
    </xf>
    <xf numFmtId="0" fontId="11" fillId="0" borderId="0" xfId="0" applyFont="1" applyBorder="1" applyAlignment="1">
      <alignment horizontal="left" wrapText="1"/>
    </xf>
    <xf numFmtId="170" fontId="18" fillId="5" borderId="14" xfId="0" applyNumberFormat="1" applyFont="1" applyFill="1" applyBorder="1" applyAlignment="1">
      <alignment horizontal="left"/>
    </xf>
    <xf numFmtId="170" fontId="18" fillId="5" borderId="15" xfId="0" applyNumberFormat="1" applyFont="1" applyFill="1" applyBorder="1" applyAlignment="1">
      <alignment horizontal="left"/>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170" fontId="19" fillId="0" borderId="7" xfId="0" applyNumberFormat="1" applyFont="1" applyBorder="1" applyAlignment="1">
      <alignment horizontal="center" vertical="center"/>
    </xf>
    <xf numFmtId="170" fontId="11" fillId="2" borderId="8" xfId="0" applyNumberFormat="1" applyFont="1" applyFill="1" applyBorder="1" applyAlignment="1">
      <alignment horizontal="center"/>
    </xf>
    <xf numFmtId="170" fontId="11" fillId="2" borderId="10" xfId="0" applyNumberFormat="1" applyFont="1" applyFill="1" applyBorder="1" applyAlignment="1">
      <alignment horizontal="center"/>
    </xf>
    <xf numFmtId="170" fontId="19" fillId="2" borderId="7" xfId="0" applyNumberFormat="1" applyFont="1" applyFill="1" applyBorder="1" applyAlignment="1">
      <alignment horizontal="center" vertical="center"/>
    </xf>
    <xf numFmtId="167" fontId="11" fillId="0" borderId="0" xfId="0" applyNumberFormat="1" applyFont="1" applyBorder="1" applyAlignment="1">
      <alignment vertical="center"/>
    </xf>
    <xf numFmtId="170" fontId="19" fillId="5" borderId="8" xfId="0" applyNumberFormat="1" applyFont="1" applyFill="1" applyBorder="1" applyAlignment="1">
      <alignment horizontal="center" vertical="center" wrapText="1"/>
    </xf>
    <xf numFmtId="167" fontId="11" fillId="0" borderId="15" xfId="0" applyNumberFormat="1" applyFont="1" applyBorder="1" applyAlignment="1">
      <alignment horizontal="center" vertical="center"/>
    </xf>
    <xf numFmtId="167" fontId="11" fillId="0" borderId="19" xfId="0" applyNumberFormat="1" applyFont="1" applyBorder="1" applyAlignment="1">
      <alignment horizontal="center" vertical="center"/>
    </xf>
    <xf numFmtId="170" fontId="19" fillId="5" borderId="21" xfId="0" applyNumberFormat="1" applyFont="1" applyFill="1" applyBorder="1" applyAlignment="1">
      <alignment horizontal="center" vertical="center" wrapText="1"/>
    </xf>
    <xf numFmtId="167" fontId="11" fillId="0" borderId="21" xfId="0" applyNumberFormat="1" applyFont="1" applyBorder="1" applyAlignment="1">
      <alignment horizontal="center" vertical="center"/>
    </xf>
    <xf numFmtId="167" fontId="11" fillId="0" borderId="20" xfId="0" applyNumberFormat="1" applyFont="1" applyBorder="1" applyAlignment="1">
      <alignment horizontal="center" vertical="center"/>
    </xf>
    <xf numFmtId="170" fontId="19" fillId="0" borderId="7" xfId="0" applyNumberFormat="1" applyFont="1" applyBorder="1" applyAlignment="1">
      <alignment vertical="center"/>
    </xf>
    <xf numFmtId="166" fontId="7" fillId="0" borderId="0" xfId="2" applyNumberFormat="1" applyFont="1" applyFill="1" applyAlignment="1">
      <alignment horizontal="left"/>
    </xf>
    <xf numFmtId="0" fontId="18" fillId="3" borderId="8" xfId="0" applyFont="1" applyFill="1" applyBorder="1" applyAlignment="1">
      <alignment horizontal="left" vertical="center"/>
    </xf>
    <xf numFmtId="0" fontId="11" fillId="0" borderId="8" xfId="0" applyFont="1" applyBorder="1" applyAlignment="1">
      <alignment vertical="center"/>
    </xf>
    <xf numFmtId="0" fontId="11" fillId="0" borderId="10" xfId="0"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0" fontId="18" fillId="3" borderId="11" xfId="0" applyFont="1" applyFill="1" applyBorder="1" applyAlignment="1">
      <alignment horizontal="left" vertical="center"/>
    </xf>
    <xf numFmtId="170" fontId="11" fillId="0" borderId="0" xfId="0" quotePrefix="1" applyNumberFormat="1" applyFont="1" applyAlignment="1">
      <alignment vertical="center"/>
    </xf>
    <xf numFmtId="0" fontId="11" fillId="0" borderId="0" xfId="0" applyFont="1" applyBorder="1" applyAlignment="1">
      <alignment horizontal="right" vertical="center"/>
    </xf>
    <xf numFmtId="170" fontId="19" fillId="5" borderId="7" xfId="0" quotePrefix="1" applyNumberFormat="1" applyFont="1" applyFill="1" applyBorder="1" applyAlignment="1">
      <alignment horizontal="center" vertical="center" wrapText="1"/>
    </xf>
    <xf numFmtId="0" fontId="18" fillId="5" borderId="13" xfId="0" quotePrefix="1" applyFont="1" applyFill="1" applyBorder="1" applyAlignment="1">
      <alignment horizontal="center" vertical="center" wrapText="1"/>
    </xf>
    <xf numFmtId="170" fontId="27" fillId="0" borderId="0" xfId="0" applyNumberFormat="1" applyFont="1" applyAlignment="1">
      <alignmen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4"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8" fillId="3" borderId="19" xfId="0" applyNumberFormat="1" applyFont="1" applyFill="1" applyBorder="1" applyAlignment="1">
      <alignment horizontal="right" vertical="center"/>
    </xf>
    <xf numFmtId="170" fontId="18" fillId="3" borderId="20" xfId="0" applyNumberFormat="1" applyFont="1" applyFill="1" applyBorder="1" applyAlignment="1">
      <alignment horizontal="right" vertical="center"/>
    </xf>
    <xf numFmtId="0" fontId="11" fillId="0" borderId="0" xfId="0" applyFont="1" applyAlignment="1">
      <alignment horizontal="right" vertical="center"/>
    </xf>
    <xf numFmtId="170" fontId="18" fillId="3" borderId="18" xfId="0" applyNumberFormat="1" applyFont="1" applyFill="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20" xfId="0" applyFont="1" applyBorder="1" applyAlignment="1">
      <alignment horizontal="left" vertical="center"/>
    </xf>
    <xf numFmtId="170" fontId="0" fillId="0" borderId="0" xfId="1" applyNumberFormat="1" applyFont="1"/>
    <xf numFmtId="0" fontId="20" fillId="0" borderId="7" xfId="0" applyFont="1" applyBorder="1" applyAlignment="1">
      <alignment horizontal="left" vertical="center" wrapText="1"/>
    </xf>
    <xf numFmtId="9" fontId="11" fillId="2" borderId="8" xfId="1" applyFont="1" applyFill="1" applyBorder="1" applyAlignment="1">
      <alignment horizontal="center" vertical="center"/>
    </xf>
    <xf numFmtId="170" fontId="18" fillId="5" borderId="11" xfId="0" applyNumberFormat="1" applyFont="1" applyFill="1" applyBorder="1" applyAlignment="1">
      <alignment horizontal="left"/>
    </xf>
    <xf numFmtId="170" fontId="18" fillId="5" borderId="12" xfId="0" applyNumberFormat="1" applyFont="1" applyFill="1" applyBorder="1" applyAlignment="1">
      <alignment horizontal="left"/>
    </xf>
    <xf numFmtId="170" fontId="18" fillId="5" borderId="13" xfId="0" applyNumberFormat="1" applyFont="1" applyFill="1" applyBorder="1" applyAlignment="1">
      <alignment horizontal="left"/>
    </xf>
    <xf numFmtId="0" fontId="11" fillId="0" borderId="11" xfId="0" applyFont="1" applyFill="1" applyBorder="1" applyAlignment="1">
      <alignment horizontal="left"/>
    </xf>
    <xf numFmtId="0" fontId="11" fillId="0" borderId="12" xfId="0" applyFont="1" applyFill="1" applyBorder="1" applyAlignment="1">
      <alignment horizontal="left"/>
    </xf>
    <xf numFmtId="0" fontId="11" fillId="0" borderId="13" xfId="0" applyFont="1" applyFill="1" applyBorder="1" applyAlignment="1">
      <alignment horizontal="left"/>
    </xf>
    <xf numFmtId="170" fontId="11" fillId="2" borderId="7" xfId="0" applyNumberFormat="1" applyFont="1" applyFill="1" applyBorder="1" applyAlignment="1">
      <alignment horizontal="right"/>
    </xf>
    <xf numFmtId="0" fontId="11" fillId="0" borderId="7" xfId="0" applyFont="1" applyBorder="1" applyAlignment="1">
      <alignment horizontal="left" vertical="center" wrapText="1"/>
    </xf>
    <xf numFmtId="170" fontId="11" fillId="0" borderId="21" xfId="0" applyNumberFormat="1" applyFont="1" applyFill="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top"/>
    </xf>
    <xf numFmtId="0" fontId="11" fillId="0" borderId="12" xfId="0" applyFont="1" applyBorder="1" applyAlignment="1">
      <alignment horizontal="left" vertical="top"/>
    </xf>
    <xf numFmtId="0" fontId="11" fillId="0" borderId="13" xfId="0" applyFont="1" applyBorder="1" applyAlignment="1">
      <alignment horizontal="left" vertical="top"/>
    </xf>
    <xf numFmtId="170" fontId="18" fillId="5" borderId="14" xfId="0" applyNumberFormat="1" applyFont="1" applyFill="1" applyBorder="1" applyAlignment="1">
      <alignment horizontal="left" vertical="center"/>
    </xf>
    <xf numFmtId="170" fontId="18" fillId="5" borderId="15" xfId="0" applyNumberFormat="1" applyFont="1" applyFill="1" applyBorder="1" applyAlignment="1">
      <alignment horizontal="left" vertical="center"/>
    </xf>
    <xf numFmtId="170" fontId="18" fillId="5" borderId="21" xfId="0" applyNumberFormat="1" applyFont="1" applyFill="1" applyBorder="1" applyAlignment="1">
      <alignment horizontal="left" vertical="center"/>
    </xf>
    <xf numFmtId="167" fontId="19" fillId="2" borderId="7" xfId="0" applyNumberFormat="1" applyFont="1" applyFill="1" applyBorder="1" applyAlignment="1">
      <alignment horizontal="left" vertical="center"/>
    </xf>
    <xf numFmtId="0" fontId="11" fillId="0" borderId="11" xfId="0" applyFont="1" applyBorder="1" applyAlignment="1">
      <alignment horizontal="left" wrapText="1"/>
    </xf>
    <xf numFmtId="0" fontId="11" fillId="0" borderId="12" xfId="0" applyFont="1" applyBorder="1" applyAlignment="1">
      <alignment horizontal="left" wrapText="1"/>
    </xf>
    <xf numFmtId="0" fontId="11" fillId="0" borderId="13" xfId="0" applyFont="1" applyBorder="1" applyAlignment="1">
      <alignment horizontal="left" wrapText="1"/>
    </xf>
    <xf numFmtId="0" fontId="22" fillId="5" borderId="11" xfId="15" applyFont="1" applyFill="1" applyBorder="1" applyAlignment="1">
      <alignment horizontal="left"/>
    </xf>
    <xf numFmtId="0" fontId="22" fillId="5" borderId="12" xfId="15" applyFont="1" applyFill="1" applyBorder="1" applyAlignment="1">
      <alignment horizontal="left"/>
    </xf>
    <xf numFmtId="0" fontId="22" fillId="5" borderId="13" xfId="15" applyFont="1" applyFill="1" applyBorder="1" applyAlignment="1">
      <alignment horizontal="left"/>
    </xf>
    <xf numFmtId="170" fontId="11" fillId="2" borderId="15" xfId="0" applyNumberFormat="1" applyFont="1" applyFill="1" applyBorder="1" applyAlignment="1">
      <alignment horizontal="center" vertical="center"/>
    </xf>
    <xf numFmtId="170" fontId="11" fillId="2" borderId="19" xfId="0" applyNumberFormat="1" applyFont="1" applyFill="1" applyBorder="1" applyAlignment="1">
      <alignment horizontal="center" vertical="center"/>
    </xf>
    <xf numFmtId="170" fontId="11" fillId="2" borderId="21" xfId="0" applyNumberFormat="1" applyFont="1" applyFill="1" applyBorder="1" applyAlignment="1">
      <alignment horizontal="center" vertical="center"/>
    </xf>
    <xf numFmtId="170" fontId="11" fillId="2" borderId="20" xfId="0" applyNumberFormat="1" applyFont="1" applyFill="1" applyBorder="1" applyAlignment="1">
      <alignment horizontal="center"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0" xfId="0" applyFont="1" applyAlignment="1">
      <alignment horizontal="left" vertical="center" wrapText="1"/>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0" fontId="0" fillId="0" borderId="0" xfId="0" applyAlignment="1">
      <alignment horizontal="left"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7"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22"/>
  <sheetViews>
    <sheetView showGridLines="0" zoomScaleNormal="100" workbookViewId="0"/>
  </sheetViews>
  <sheetFormatPr defaultColWidth="9.140625" defaultRowHeight="12.75" x14ac:dyDescent="0.25"/>
  <cols>
    <col min="1" max="1" width="2.85546875" style="18" customWidth="1"/>
    <col min="2" max="2" width="21.140625" style="18" bestFit="1" customWidth="1"/>
    <col min="3" max="3" width="16.85546875" style="18" customWidth="1"/>
    <col min="4" max="4" width="13.42578125" style="18" bestFit="1" customWidth="1"/>
    <col min="5" max="5" width="13.42578125" style="18" customWidth="1"/>
    <col min="6" max="6" width="12.7109375" style="18" customWidth="1"/>
    <col min="7" max="10" width="12.85546875" style="20" customWidth="1"/>
    <col min="11" max="11" width="12.85546875" style="18" customWidth="1"/>
    <col min="12" max="12" width="2.85546875" style="18" customWidth="1"/>
    <col min="13" max="13" width="49.85546875" style="21" customWidth="1"/>
    <col min="14" max="14" width="2.85546875" style="18" customWidth="1"/>
    <col min="15" max="17" width="9.140625" style="18" customWidth="1"/>
    <col min="18" max="16384" width="9.140625" style="18"/>
  </cols>
  <sheetData>
    <row r="1" spans="2:13" x14ac:dyDescent="0.25">
      <c r="B1" s="19"/>
    </row>
    <row r="2" spans="2:13" ht="21" x14ac:dyDescent="0.25">
      <c r="B2" s="22" t="s">
        <v>31</v>
      </c>
    </row>
    <row r="3" spans="2:13" ht="21" x14ac:dyDescent="0.25">
      <c r="B3" s="22" t="str">
        <f>'AER Summary'!C3</f>
        <v>Disconnections (Pole Top / Pillar Box)</v>
      </c>
    </row>
    <row r="4" spans="2:13" ht="18.75" x14ac:dyDescent="0.25">
      <c r="B4" s="23" t="s">
        <v>32</v>
      </c>
    </row>
    <row r="6" spans="2:13" ht="15.75" x14ac:dyDescent="0.25">
      <c r="B6" s="24" t="s">
        <v>90</v>
      </c>
      <c r="C6" s="25"/>
      <c r="D6" s="25"/>
      <c r="E6" s="25"/>
      <c r="F6" s="25"/>
      <c r="G6" s="26"/>
      <c r="H6" s="26"/>
      <c r="I6" s="26"/>
      <c r="J6" s="26"/>
      <c r="K6" s="25"/>
      <c r="M6" s="27"/>
    </row>
    <row r="8" spans="2:13" ht="25.5" x14ac:dyDescent="0.25">
      <c r="B8" s="252" t="s">
        <v>7</v>
      </c>
      <c r="C8" s="253"/>
      <c r="D8" s="253"/>
      <c r="E8" s="253"/>
      <c r="F8" s="253"/>
      <c r="G8" s="253"/>
      <c r="H8" s="253"/>
      <c r="I8" s="254"/>
      <c r="J8" s="203" t="s">
        <v>48</v>
      </c>
      <c r="K8" s="204" t="s">
        <v>39</v>
      </c>
      <c r="M8" s="32" t="s">
        <v>4</v>
      </c>
    </row>
    <row r="9" spans="2:13" ht="25.5" x14ac:dyDescent="0.25">
      <c r="B9" s="255" t="s">
        <v>89</v>
      </c>
      <c r="C9" s="256"/>
      <c r="D9" s="256"/>
      <c r="E9" s="256"/>
      <c r="F9" s="256"/>
      <c r="G9" s="256"/>
      <c r="H9" s="256"/>
      <c r="I9" s="257"/>
      <c r="J9" s="150">
        <v>162.80000000000001</v>
      </c>
      <c r="K9" s="150">
        <f>+J9/11*10</f>
        <v>148</v>
      </c>
      <c r="M9" s="159" t="s">
        <v>91</v>
      </c>
    </row>
    <row r="11" spans="2:13" ht="15.75" x14ac:dyDescent="0.25">
      <c r="B11" s="24" t="s">
        <v>2</v>
      </c>
      <c r="C11" s="25"/>
      <c r="D11" s="25"/>
      <c r="E11" s="25"/>
      <c r="F11" s="25"/>
      <c r="G11" s="26"/>
      <c r="H11" s="26"/>
      <c r="I11" s="26"/>
      <c r="J11" s="26"/>
      <c r="K11" s="25"/>
      <c r="M11" s="27"/>
    </row>
    <row r="13" spans="2:13" x14ac:dyDescent="0.25">
      <c r="B13" s="252" t="s">
        <v>23</v>
      </c>
      <c r="C13" s="253"/>
      <c r="D13" s="253"/>
      <c r="E13" s="253"/>
      <c r="F13" s="254"/>
      <c r="G13" s="28" t="s">
        <v>8</v>
      </c>
      <c r="H13" s="29" t="s">
        <v>9</v>
      </c>
      <c r="I13" s="30" t="s">
        <v>10</v>
      </c>
      <c r="J13" s="29" t="s">
        <v>11</v>
      </c>
      <c r="K13" s="31" t="s">
        <v>12</v>
      </c>
      <c r="M13" s="32" t="s">
        <v>4</v>
      </c>
    </row>
    <row r="14" spans="2:13" ht="258" customHeight="1" x14ac:dyDescent="0.25">
      <c r="B14" s="255" t="s">
        <v>2</v>
      </c>
      <c r="C14" s="256"/>
      <c r="D14" s="256"/>
      <c r="E14" s="256"/>
      <c r="F14" s="257"/>
      <c r="G14" s="160">
        <v>33303</v>
      </c>
      <c r="H14" s="160">
        <v>34632</v>
      </c>
      <c r="I14" s="160">
        <v>7252</v>
      </c>
      <c r="J14" s="160">
        <v>7844</v>
      </c>
      <c r="K14" s="58"/>
      <c r="M14" s="236" t="s">
        <v>92</v>
      </c>
    </row>
    <row r="16" spans="2:13" ht="15.75" x14ac:dyDescent="0.25">
      <c r="B16" s="24" t="s">
        <v>118</v>
      </c>
      <c r="C16" s="25"/>
      <c r="D16" s="25"/>
      <c r="E16" s="25"/>
      <c r="F16" s="25"/>
      <c r="G16" s="26"/>
      <c r="H16" s="26"/>
      <c r="I16" s="26"/>
      <c r="J16" s="26"/>
      <c r="K16" s="25"/>
      <c r="M16" s="27"/>
    </row>
    <row r="18" spans="2:13" x14ac:dyDescent="0.2">
      <c r="B18" s="238"/>
      <c r="C18" s="239"/>
      <c r="D18" s="239"/>
      <c r="E18" s="239"/>
      <c r="F18" s="240"/>
      <c r="G18" s="155" t="s">
        <v>8</v>
      </c>
      <c r="H18" s="155" t="s">
        <v>9</v>
      </c>
      <c r="I18" s="155" t="s">
        <v>10</v>
      </c>
      <c r="J18" s="155" t="s">
        <v>11</v>
      </c>
      <c r="K18" s="156" t="s">
        <v>12</v>
      </c>
      <c r="M18" s="32" t="s">
        <v>4</v>
      </c>
    </row>
    <row r="19" spans="2:13" ht="25.5" x14ac:dyDescent="0.2">
      <c r="B19" s="241" t="s">
        <v>120</v>
      </c>
      <c r="C19" s="242"/>
      <c r="D19" s="242"/>
      <c r="E19" s="242"/>
      <c r="F19" s="243"/>
      <c r="G19" s="244"/>
      <c r="H19" s="246">
        <f>($I$184/(1+$I$32)/(1+$H$32))*H25</f>
        <v>73311.300239240678</v>
      </c>
      <c r="I19" s="246">
        <f>($I$184/(1+$I$32))*I25</f>
        <v>46976.590627628844</v>
      </c>
      <c r="J19" s="246">
        <f>+$I$184*J25</f>
        <v>55253.418500115833</v>
      </c>
      <c r="K19" s="237"/>
      <c r="M19" s="245" t="s">
        <v>119</v>
      </c>
    </row>
    <row r="20" spans="2:13" ht="13.5" thickBot="1" x14ac:dyDescent="0.25">
      <c r="B20" s="37"/>
      <c r="C20" s="37"/>
      <c r="D20" s="37"/>
      <c r="E20" s="37"/>
      <c r="F20" s="37"/>
      <c r="G20" s="37"/>
      <c r="H20" s="157">
        <f>SUM(H19:H19)</f>
        <v>73311.300239240678</v>
      </c>
      <c r="I20" s="157">
        <f>SUM(I19:I19)</f>
        <v>46976.590627628844</v>
      </c>
      <c r="J20" s="157">
        <f>SUM(J19:J19)</f>
        <v>55253.418500115833</v>
      </c>
      <c r="K20" s="158"/>
      <c r="M20" s="154"/>
    </row>
    <row r="21" spans="2:13" x14ac:dyDescent="0.25">
      <c r="B21" s="37"/>
      <c r="C21" s="37"/>
      <c r="D21" s="37"/>
      <c r="E21" s="37"/>
      <c r="F21" s="37"/>
      <c r="G21" s="38"/>
      <c r="H21" s="38"/>
      <c r="I21" s="38"/>
      <c r="J21" s="38"/>
      <c r="K21" s="21"/>
    </row>
    <row r="22" spans="2:13" ht="15.75" x14ac:dyDescent="0.25">
      <c r="B22" s="24" t="s">
        <v>79</v>
      </c>
      <c r="C22" s="25"/>
      <c r="D22" s="25"/>
      <c r="E22" s="25"/>
      <c r="F22" s="25"/>
      <c r="G22" s="26"/>
      <c r="H22" s="26"/>
      <c r="I22" s="26"/>
      <c r="J22" s="26"/>
      <c r="K22" s="25"/>
      <c r="M22" s="27"/>
    </row>
    <row r="24" spans="2:13" x14ac:dyDescent="0.25">
      <c r="B24" s="258" t="s">
        <v>3</v>
      </c>
      <c r="C24" s="259"/>
      <c r="D24" s="259"/>
      <c r="E24" s="259"/>
      <c r="F24" s="260"/>
      <c r="G24" s="155" t="s">
        <v>8</v>
      </c>
      <c r="H24" s="155" t="s">
        <v>9</v>
      </c>
      <c r="I24" s="155" t="s">
        <v>10</v>
      </c>
      <c r="J24" s="155" t="s">
        <v>11</v>
      </c>
      <c r="K24" s="156" t="s">
        <v>12</v>
      </c>
      <c r="M24" s="32" t="s">
        <v>4</v>
      </c>
    </row>
    <row r="25" spans="2:13" ht="20.100000000000001" customHeight="1" x14ac:dyDescent="0.25">
      <c r="B25" s="229" t="s">
        <v>80</v>
      </c>
      <c r="C25" s="230"/>
      <c r="D25" s="230"/>
      <c r="E25" s="230"/>
      <c r="F25" s="231"/>
      <c r="G25" s="268"/>
      <c r="H25" s="147">
        <v>409</v>
      </c>
      <c r="I25" s="73">
        <v>252</v>
      </c>
      <c r="J25" s="73">
        <v>285</v>
      </c>
      <c r="K25" s="270"/>
      <c r="M25" s="249" t="s">
        <v>93</v>
      </c>
    </row>
    <row r="26" spans="2:13" ht="20.100000000000001" customHeight="1" x14ac:dyDescent="0.25">
      <c r="B26" s="232" t="s">
        <v>81</v>
      </c>
      <c r="C26" s="233"/>
      <c r="D26" s="233"/>
      <c r="E26" s="233"/>
      <c r="F26" s="234"/>
      <c r="G26" s="269"/>
      <c r="H26" s="169">
        <v>283</v>
      </c>
      <c r="I26" s="81">
        <v>142</v>
      </c>
      <c r="J26" s="81">
        <v>105</v>
      </c>
      <c r="K26" s="271"/>
      <c r="M26" s="250"/>
    </row>
    <row r="27" spans="2:13" ht="13.5" thickBot="1" x14ac:dyDescent="0.25">
      <c r="G27" s="131">
        <f>SUM(G25:G25)</f>
        <v>0</v>
      </c>
      <c r="H27" s="166">
        <f>SUM(H25:H25)</f>
        <v>409</v>
      </c>
      <c r="I27" s="167">
        <f>SUM(I25:I25)</f>
        <v>252</v>
      </c>
      <c r="J27" s="166">
        <f>SUM(J25:J25)</f>
        <v>285</v>
      </c>
      <c r="K27" s="132"/>
      <c r="M27" s="251"/>
    </row>
    <row r="28" spans="2:13" x14ac:dyDescent="0.25">
      <c r="M28" s="18"/>
    </row>
    <row r="29" spans="2:13" ht="15.75" x14ac:dyDescent="0.25">
      <c r="B29" s="24" t="s">
        <v>29</v>
      </c>
      <c r="C29" s="25"/>
      <c r="D29" s="25"/>
      <c r="E29" s="25"/>
      <c r="F29" s="25"/>
      <c r="G29" s="26"/>
      <c r="H29" s="26"/>
      <c r="I29" s="26"/>
      <c r="J29" s="26"/>
      <c r="K29" s="25"/>
      <c r="M29" s="27"/>
    </row>
    <row r="31" spans="2:13" x14ac:dyDescent="0.25">
      <c r="B31" s="195" t="s">
        <v>23</v>
      </c>
      <c r="C31" s="196"/>
      <c r="D31" s="196"/>
      <c r="E31" s="196"/>
      <c r="F31" s="28" t="s">
        <v>88</v>
      </c>
      <c r="G31" s="28" t="s">
        <v>8</v>
      </c>
      <c r="H31" s="29" t="s">
        <v>9</v>
      </c>
      <c r="I31" s="30" t="s">
        <v>10</v>
      </c>
      <c r="J31" s="29" t="s">
        <v>11</v>
      </c>
      <c r="K31" s="31" t="s">
        <v>12</v>
      </c>
      <c r="M31" s="32" t="s">
        <v>4</v>
      </c>
    </row>
    <row r="32" spans="2:13" ht="51" x14ac:dyDescent="0.2">
      <c r="B32" s="193" t="s">
        <v>28</v>
      </c>
      <c r="C32" s="197"/>
      <c r="D32" s="194"/>
      <c r="E32" s="197"/>
      <c r="F32" s="198">
        <v>3.5000000000000003E-2</v>
      </c>
      <c r="G32" s="198">
        <v>3.5000000000000003E-2</v>
      </c>
      <c r="H32" s="198">
        <v>0.04</v>
      </c>
      <c r="I32" s="199">
        <v>0.04</v>
      </c>
      <c r="J32" s="198">
        <v>0</v>
      </c>
      <c r="K32" s="58"/>
      <c r="M32" s="36" t="s">
        <v>94</v>
      </c>
    </row>
    <row r="34" spans="2:13" ht="15.75" x14ac:dyDescent="0.25">
      <c r="B34" s="24" t="s">
        <v>77</v>
      </c>
      <c r="C34" s="25"/>
      <c r="D34" s="25"/>
      <c r="E34" s="25"/>
      <c r="F34" s="25"/>
      <c r="G34" s="26"/>
      <c r="H34" s="26"/>
      <c r="I34" s="26"/>
      <c r="J34" s="26"/>
      <c r="K34" s="25"/>
      <c r="M34" s="27"/>
    </row>
    <row r="36" spans="2:13" ht="25.5" x14ac:dyDescent="0.25">
      <c r="B36" s="44" t="s">
        <v>24</v>
      </c>
      <c r="C36" s="45" t="s">
        <v>25</v>
      </c>
      <c r="D36" s="46"/>
      <c r="E36" s="47" t="s">
        <v>26</v>
      </c>
      <c r="F36" s="48"/>
      <c r="G36" s="48"/>
      <c r="H36" s="49" t="s">
        <v>27</v>
      </c>
      <c r="J36" s="18"/>
      <c r="M36" s="32" t="s">
        <v>4</v>
      </c>
    </row>
    <row r="37" spans="2:13" ht="12.75" customHeight="1" x14ac:dyDescent="0.25">
      <c r="B37" s="325"/>
      <c r="C37" s="326"/>
      <c r="D37" s="327"/>
      <c r="E37" s="133" t="s">
        <v>70</v>
      </c>
      <c r="F37" s="134"/>
      <c r="G37" s="33"/>
      <c r="H37" s="135">
        <v>61.202539010000002</v>
      </c>
      <c r="J37" s="18"/>
      <c r="M37" s="249" t="s">
        <v>95</v>
      </c>
    </row>
    <row r="38" spans="2:13" ht="12.75" customHeight="1" x14ac:dyDescent="0.25">
      <c r="B38" s="328"/>
      <c r="C38" s="329"/>
      <c r="D38" s="330"/>
      <c r="E38" s="50" t="s">
        <v>70</v>
      </c>
      <c r="F38" s="51"/>
      <c r="G38" s="35"/>
      <c r="H38" s="52">
        <v>64.503409290000008</v>
      </c>
      <c r="J38" s="18"/>
      <c r="M38" s="250"/>
    </row>
    <row r="39" spans="2:13" ht="12.75" customHeight="1" x14ac:dyDescent="0.25">
      <c r="B39" s="328"/>
      <c r="C39" s="329"/>
      <c r="D39" s="330"/>
      <c r="E39" s="50" t="s">
        <v>70</v>
      </c>
      <c r="F39" s="51"/>
      <c r="G39" s="35"/>
      <c r="H39" s="52">
        <v>61.765291759999997</v>
      </c>
      <c r="J39" s="18"/>
      <c r="M39" s="250"/>
    </row>
    <row r="40" spans="2:13" ht="12.75" customHeight="1" x14ac:dyDescent="0.25">
      <c r="B40" s="328"/>
      <c r="C40" s="329"/>
      <c r="D40" s="330"/>
      <c r="E40" s="50" t="s">
        <v>70</v>
      </c>
      <c r="F40" s="51"/>
      <c r="G40" s="35"/>
      <c r="H40" s="52">
        <v>62.801981859999998</v>
      </c>
      <c r="J40" s="18"/>
      <c r="M40" s="250"/>
    </row>
    <row r="41" spans="2:13" ht="12.75" customHeight="1" x14ac:dyDescent="0.25">
      <c r="B41" s="328"/>
      <c r="C41" s="329"/>
      <c r="D41" s="330"/>
      <c r="E41" s="50" t="s">
        <v>70</v>
      </c>
      <c r="F41" s="51"/>
      <c r="G41" s="35"/>
      <c r="H41" s="52">
        <v>65.875147830000003</v>
      </c>
      <c r="J41" s="18"/>
      <c r="M41" s="250"/>
    </row>
    <row r="42" spans="2:13" ht="12.75" customHeight="1" x14ac:dyDescent="0.25">
      <c r="B42" s="328"/>
      <c r="C42" s="329"/>
      <c r="D42" s="330"/>
      <c r="E42" s="50" t="s">
        <v>70</v>
      </c>
      <c r="F42" s="51"/>
      <c r="G42" s="35"/>
      <c r="H42" s="52">
        <v>66.424731399999999</v>
      </c>
      <c r="J42" s="18"/>
      <c r="M42" s="250"/>
    </row>
    <row r="43" spans="2:13" ht="12.75" customHeight="1" x14ac:dyDescent="0.25">
      <c r="B43" s="328"/>
      <c r="C43" s="329"/>
      <c r="D43" s="330"/>
      <c r="E43" s="50" t="s">
        <v>70</v>
      </c>
      <c r="F43" s="51"/>
      <c r="G43" s="35"/>
      <c r="H43" s="52">
        <v>65.875147830000003</v>
      </c>
      <c r="J43" s="18"/>
      <c r="M43" s="250"/>
    </row>
    <row r="44" spans="2:13" ht="12.75" customHeight="1" x14ac:dyDescent="0.25">
      <c r="B44" s="328"/>
      <c r="C44" s="329"/>
      <c r="D44" s="330"/>
      <c r="E44" s="50" t="s">
        <v>70</v>
      </c>
      <c r="F44" s="51"/>
      <c r="G44" s="35"/>
      <c r="H44" s="52">
        <v>65.066162039999995</v>
      </c>
      <c r="J44" s="18"/>
      <c r="M44" s="250"/>
    </row>
    <row r="45" spans="2:13" ht="12.75" customHeight="1" x14ac:dyDescent="0.25">
      <c r="B45" s="328"/>
      <c r="C45" s="329"/>
      <c r="D45" s="330"/>
      <c r="E45" s="50" t="s">
        <v>70</v>
      </c>
      <c r="F45" s="51"/>
      <c r="G45" s="35"/>
      <c r="H45" s="52">
        <v>65.875147830000003</v>
      </c>
      <c r="J45" s="18"/>
      <c r="M45" s="250"/>
    </row>
    <row r="46" spans="2:13" ht="12.75" customHeight="1" x14ac:dyDescent="0.25">
      <c r="B46" s="328"/>
      <c r="C46" s="329"/>
      <c r="D46" s="330"/>
      <c r="E46" s="50" t="s">
        <v>70</v>
      </c>
      <c r="F46" s="51"/>
      <c r="G46" s="35"/>
      <c r="H46" s="52">
        <v>61.443412500000001</v>
      </c>
      <c r="J46" s="18"/>
      <c r="M46" s="250"/>
    </row>
    <row r="47" spans="2:13" ht="12.75" customHeight="1" x14ac:dyDescent="0.25">
      <c r="B47" s="328"/>
      <c r="C47" s="329"/>
      <c r="D47" s="330"/>
      <c r="E47" s="50" t="s">
        <v>70</v>
      </c>
      <c r="F47" s="51"/>
      <c r="G47" s="35"/>
      <c r="H47" s="52">
        <v>58.947699759999992</v>
      </c>
      <c r="J47" s="18"/>
      <c r="M47" s="250"/>
    </row>
    <row r="48" spans="2:13" ht="12.75" customHeight="1" x14ac:dyDescent="0.25">
      <c r="B48" s="328"/>
      <c r="C48" s="329"/>
      <c r="D48" s="330"/>
      <c r="E48" s="50" t="s">
        <v>70</v>
      </c>
      <c r="F48" s="51"/>
      <c r="G48" s="35"/>
      <c r="H48" s="52">
        <v>56.483684929999995</v>
      </c>
      <c r="J48" s="18"/>
      <c r="M48" s="250"/>
    </row>
    <row r="49" spans="2:13" ht="12.75" customHeight="1" x14ac:dyDescent="0.25">
      <c r="B49" s="328"/>
      <c r="C49" s="329"/>
      <c r="D49" s="330"/>
      <c r="E49" s="50" t="s">
        <v>70</v>
      </c>
      <c r="F49" s="51"/>
      <c r="G49" s="35"/>
      <c r="H49" s="52">
        <v>57.84225429</v>
      </c>
      <c r="J49" s="18"/>
      <c r="M49" s="250"/>
    </row>
    <row r="50" spans="2:13" ht="12.75" customHeight="1" x14ac:dyDescent="0.25">
      <c r="B50" s="328"/>
      <c r="C50" s="329"/>
      <c r="D50" s="330"/>
      <c r="E50" s="50" t="s">
        <v>70</v>
      </c>
      <c r="F50" s="51"/>
      <c r="G50" s="35"/>
      <c r="H50" s="52">
        <v>56.483684929999995</v>
      </c>
      <c r="J50" s="18"/>
      <c r="M50" s="250"/>
    </row>
    <row r="51" spans="2:13" ht="12.75" customHeight="1" x14ac:dyDescent="0.25">
      <c r="B51" s="328"/>
      <c r="C51" s="329"/>
      <c r="D51" s="330"/>
      <c r="E51" s="50" t="s">
        <v>70</v>
      </c>
      <c r="F51" s="51"/>
      <c r="G51" s="35"/>
      <c r="H51" s="52">
        <v>57.84225429</v>
      </c>
      <c r="J51" s="18"/>
      <c r="M51" s="250"/>
    </row>
    <row r="52" spans="2:13" ht="12.75" customHeight="1" x14ac:dyDescent="0.25">
      <c r="B52" s="328"/>
      <c r="C52" s="329"/>
      <c r="D52" s="330"/>
      <c r="E52" s="50" t="s">
        <v>70</v>
      </c>
      <c r="F52" s="51"/>
      <c r="G52" s="35"/>
      <c r="H52" s="52">
        <v>63.144839930000003</v>
      </c>
      <c r="J52" s="18"/>
      <c r="M52" s="250"/>
    </row>
    <row r="53" spans="2:13" ht="12.75" customHeight="1" x14ac:dyDescent="0.25">
      <c r="B53" s="328"/>
      <c r="C53" s="329"/>
      <c r="D53" s="330"/>
      <c r="E53" s="50" t="s">
        <v>70</v>
      </c>
      <c r="F53" s="51"/>
      <c r="G53" s="35"/>
      <c r="H53" s="52">
        <v>64.503409290000008</v>
      </c>
      <c r="J53" s="18"/>
      <c r="M53" s="250"/>
    </row>
    <row r="54" spans="2:13" ht="12.75" customHeight="1" x14ac:dyDescent="0.25">
      <c r="B54" s="328"/>
      <c r="C54" s="329"/>
      <c r="D54" s="330"/>
      <c r="E54" s="50" t="s">
        <v>70</v>
      </c>
      <c r="F54" s="51"/>
      <c r="G54" s="35"/>
      <c r="H54" s="52">
        <v>65.325564260000007</v>
      </c>
      <c r="J54" s="18"/>
      <c r="M54" s="250"/>
    </row>
    <row r="55" spans="2:13" ht="12.75" customHeight="1" x14ac:dyDescent="0.25">
      <c r="B55" s="328"/>
      <c r="C55" s="329"/>
      <c r="D55" s="330"/>
      <c r="E55" s="50" t="s">
        <v>70</v>
      </c>
      <c r="F55" s="51"/>
      <c r="G55" s="35"/>
      <c r="H55" s="52">
        <v>64.503409290000008</v>
      </c>
      <c r="J55" s="18"/>
      <c r="M55" s="250"/>
    </row>
    <row r="56" spans="2:13" ht="12.75" customHeight="1" x14ac:dyDescent="0.25">
      <c r="B56" s="328"/>
      <c r="C56" s="329"/>
      <c r="D56" s="330"/>
      <c r="E56" s="50" t="s">
        <v>70</v>
      </c>
      <c r="F56" s="51"/>
      <c r="G56" s="35"/>
      <c r="H56" s="52">
        <v>56.483684929999995</v>
      </c>
      <c r="J56" s="18"/>
      <c r="M56" s="250"/>
    </row>
    <row r="57" spans="2:13" ht="12.75" customHeight="1" x14ac:dyDescent="0.25">
      <c r="B57" s="328"/>
      <c r="C57" s="329"/>
      <c r="D57" s="330"/>
      <c r="E57" s="50" t="s">
        <v>70</v>
      </c>
      <c r="F57" s="51"/>
      <c r="G57" s="35"/>
      <c r="H57" s="52">
        <v>56.483684929999995</v>
      </c>
      <c r="J57" s="18"/>
      <c r="M57" s="250"/>
    </row>
    <row r="58" spans="2:13" ht="12.75" customHeight="1" x14ac:dyDescent="0.25">
      <c r="B58" s="328"/>
      <c r="C58" s="329"/>
      <c r="D58" s="330"/>
      <c r="E58" s="50" t="s">
        <v>70</v>
      </c>
      <c r="F58" s="51"/>
      <c r="G58" s="35"/>
      <c r="H58" s="52">
        <v>59.484114150000003</v>
      </c>
      <c r="J58" s="18"/>
      <c r="M58" s="250"/>
    </row>
    <row r="59" spans="2:13" ht="12.75" customHeight="1" x14ac:dyDescent="0.25">
      <c r="B59" s="328"/>
      <c r="C59" s="329"/>
      <c r="D59" s="330"/>
      <c r="E59" s="50" t="s">
        <v>70</v>
      </c>
      <c r="F59" s="51"/>
      <c r="G59" s="35"/>
      <c r="H59" s="52">
        <v>58.125544790000006</v>
      </c>
      <c r="J59" s="18"/>
      <c r="M59" s="250"/>
    </row>
    <row r="60" spans="2:13" ht="12.75" customHeight="1" x14ac:dyDescent="0.25">
      <c r="B60" s="328"/>
      <c r="C60" s="329"/>
      <c r="D60" s="330"/>
      <c r="E60" s="50" t="s">
        <v>70</v>
      </c>
      <c r="F60" s="51"/>
      <c r="G60" s="35"/>
      <c r="H60" s="52">
        <v>57.84225429</v>
      </c>
      <c r="J60" s="18"/>
      <c r="M60" s="250"/>
    </row>
    <row r="61" spans="2:13" ht="12.75" customHeight="1" x14ac:dyDescent="0.25">
      <c r="B61" s="328"/>
      <c r="C61" s="329"/>
      <c r="D61" s="330"/>
      <c r="E61" s="50" t="s">
        <v>70</v>
      </c>
      <c r="F61" s="51"/>
      <c r="G61" s="35"/>
      <c r="H61" s="52">
        <v>64.503409290000008</v>
      </c>
      <c r="J61" s="18"/>
      <c r="M61" s="250"/>
    </row>
    <row r="62" spans="2:13" ht="12.75" customHeight="1" x14ac:dyDescent="0.25">
      <c r="B62" s="328"/>
      <c r="C62" s="329"/>
      <c r="D62" s="330"/>
      <c r="E62" s="50" t="s">
        <v>70</v>
      </c>
      <c r="F62" s="51"/>
      <c r="G62" s="35"/>
      <c r="H62" s="52">
        <v>62.815151040000003</v>
      </c>
      <c r="J62" s="18"/>
      <c r="M62" s="250"/>
    </row>
    <row r="63" spans="2:13" ht="12.75" customHeight="1" x14ac:dyDescent="0.25">
      <c r="B63" s="328"/>
      <c r="C63" s="329"/>
      <c r="D63" s="330"/>
      <c r="E63" s="50" t="s">
        <v>70</v>
      </c>
      <c r="F63" s="51"/>
      <c r="G63" s="35"/>
      <c r="H63" s="52">
        <v>59.843969650000005</v>
      </c>
      <c r="J63" s="18"/>
      <c r="M63" s="250"/>
    </row>
    <row r="64" spans="2:13" ht="12.75" customHeight="1" x14ac:dyDescent="0.25">
      <c r="B64" s="328"/>
      <c r="C64" s="329"/>
      <c r="D64" s="330"/>
      <c r="E64" s="50" t="s">
        <v>70</v>
      </c>
      <c r="F64" s="51"/>
      <c r="G64" s="35"/>
      <c r="H64" s="52">
        <v>64.503409290000008</v>
      </c>
      <c r="J64" s="18"/>
      <c r="M64" s="250"/>
    </row>
    <row r="65" spans="2:13" ht="12.75" customHeight="1" x14ac:dyDescent="0.25">
      <c r="B65" s="328"/>
      <c r="C65" s="329"/>
      <c r="D65" s="330"/>
      <c r="E65" s="50" t="s">
        <v>70</v>
      </c>
      <c r="F65" s="51"/>
      <c r="G65" s="35"/>
      <c r="H65" s="52">
        <v>61.202539010000002</v>
      </c>
      <c r="J65" s="18"/>
      <c r="M65" s="250"/>
    </row>
    <row r="66" spans="2:13" ht="12.75" customHeight="1" x14ac:dyDescent="0.25">
      <c r="B66" s="328"/>
      <c r="C66" s="329"/>
      <c r="D66" s="330"/>
      <c r="E66" s="50" t="s">
        <v>70</v>
      </c>
      <c r="F66" s="51"/>
      <c r="G66" s="35"/>
      <c r="H66" s="52">
        <v>62.801981859999998</v>
      </c>
      <c r="J66" s="18"/>
      <c r="M66" s="250"/>
    </row>
    <row r="67" spans="2:13" ht="12.75" customHeight="1" x14ac:dyDescent="0.25">
      <c r="B67" s="328"/>
      <c r="C67" s="329"/>
      <c r="D67" s="330"/>
      <c r="E67" s="50" t="s">
        <v>70</v>
      </c>
      <c r="F67" s="51"/>
      <c r="G67" s="35"/>
      <c r="H67" s="52">
        <v>62.024693980000009</v>
      </c>
      <c r="J67" s="18"/>
      <c r="M67" s="250"/>
    </row>
    <row r="68" spans="2:13" ht="12.75" customHeight="1" x14ac:dyDescent="0.25">
      <c r="B68" s="328"/>
      <c r="C68" s="329"/>
      <c r="D68" s="330"/>
      <c r="E68" s="50" t="s">
        <v>70</v>
      </c>
      <c r="F68" s="51"/>
      <c r="G68" s="35"/>
      <c r="H68" s="52">
        <v>61.202539010000002</v>
      </c>
      <c r="J68" s="18"/>
      <c r="M68" s="250"/>
    </row>
    <row r="69" spans="2:13" ht="12.75" customHeight="1" x14ac:dyDescent="0.25">
      <c r="B69" s="328"/>
      <c r="C69" s="329"/>
      <c r="D69" s="330"/>
      <c r="E69" s="50" t="s">
        <v>70</v>
      </c>
      <c r="F69" s="51"/>
      <c r="G69" s="35"/>
      <c r="H69" s="52">
        <v>64.503409290000008</v>
      </c>
      <c r="J69" s="18"/>
      <c r="M69" s="250"/>
    </row>
    <row r="70" spans="2:13" ht="12.75" customHeight="1" x14ac:dyDescent="0.25">
      <c r="B70" s="328"/>
      <c r="C70" s="329"/>
      <c r="D70" s="330"/>
      <c r="E70" s="50" t="s">
        <v>70</v>
      </c>
      <c r="F70" s="51"/>
      <c r="G70" s="35"/>
      <c r="H70" s="52">
        <v>63.966994900000003</v>
      </c>
      <c r="J70" s="18"/>
      <c r="M70" s="250"/>
    </row>
    <row r="71" spans="2:13" ht="12.75" customHeight="1" x14ac:dyDescent="0.25">
      <c r="B71" s="328"/>
      <c r="C71" s="329"/>
      <c r="D71" s="330"/>
      <c r="E71" s="50" t="s">
        <v>70</v>
      </c>
      <c r="F71" s="51"/>
      <c r="G71" s="35"/>
      <c r="H71" s="52">
        <v>63.144839930000003</v>
      </c>
      <c r="J71" s="18"/>
      <c r="M71" s="250"/>
    </row>
    <row r="72" spans="2:13" ht="12.75" customHeight="1" x14ac:dyDescent="0.25">
      <c r="B72" s="328"/>
      <c r="C72" s="329"/>
      <c r="D72" s="330"/>
      <c r="E72" s="50" t="s">
        <v>70</v>
      </c>
      <c r="F72" s="51"/>
      <c r="G72" s="35"/>
      <c r="H72" s="52">
        <v>59.843969650000005</v>
      </c>
      <c r="J72" s="18"/>
      <c r="M72" s="250"/>
    </row>
    <row r="73" spans="2:13" ht="12.75" customHeight="1" x14ac:dyDescent="0.25">
      <c r="B73" s="328"/>
      <c r="C73" s="329"/>
      <c r="D73" s="330"/>
      <c r="E73" s="50" t="s">
        <v>70</v>
      </c>
      <c r="F73" s="51"/>
      <c r="G73" s="35"/>
      <c r="H73" s="52">
        <v>59.484114150000003</v>
      </c>
      <c r="J73" s="18"/>
      <c r="M73" s="250"/>
    </row>
    <row r="74" spans="2:13" ht="12.75" customHeight="1" x14ac:dyDescent="0.25">
      <c r="B74" s="328"/>
      <c r="C74" s="329"/>
      <c r="D74" s="330"/>
      <c r="E74" s="50" t="s">
        <v>70</v>
      </c>
      <c r="F74" s="51"/>
      <c r="G74" s="35"/>
      <c r="H74" s="52">
        <v>62.801981859999998</v>
      </c>
      <c r="J74" s="18"/>
      <c r="M74" s="250"/>
    </row>
    <row r="75" spans="2:13" ht="12.75" customHeight="1" x14ac:dyDescent="0.25">
      <c r="B75" s="328"/>
      <c r="C75" s="329"/>
      <c r="D75" s="330"/>
      <c r="E75" s="50" t="s">
        <v>70</v>
      </c>
      <c r="F75" s="51"/>
      <c r="G75" s="35"/>
      <c r="H75" s="52">
        <v>57.84225429</v>
      </c>
      <c r="J75" s="18"/>
      <c r="M75" s="250"/>
    </row>
    <row r="76" spans="2:13" ht="12.75" customHeight="1" x14ac:dyDescent="0.25">
      <c r="B76" s="328"/>
      <c r="C76" s="329"/>
      <c r="D76" s="330"/>
      <c r="E76" s="50" t="s">
        <v>70</v>
      </c>
      <c r="F76" s="51"/>
      <c r="G76" s="35"/>
      <c r="H76" s="52">
        <v>64.503409290000008</v>
      </c>
      <c r="J76" s="18"/>
      <c r="M76" s="250"/>
    </row>
    <row r="77" spans="2:13" ht="12.75" customHeight="1" x14ac:dyDescent="0.25">
      <c r="B77" s="328"/>
      <c r="C77" s="329"/>
      <c r="D77" s="330"/>
      <c r="E77" s="50" t="s">
        <v>70</v>
      </c>
      <c r="F77" s="51"/>
      <c r="G77" s="35"/>
      <c r="H77" s="52">
        <v>64.503409290000008</v>
      </c>
      <c r="J77" s="18"/>
      <c r="M77" s="250"/>
    </row>
    <row r="78" spans="2:13" ht="12.75" customHeight="1" x14ac:dyDescent="0.25">
      <c r="B78" s="328"/>
      <c r="C78" s="329"/>
      <c r="D78" s="330"/>
      <c r="E78" s="50" t="s">
        <v>70</v>
      </c>
      <c r="F78" s="51"/>
      <c r="G78" s="35"/>
      <c r="H78" s="52">
        <v>66.424731399999999</v>
      </c>
      <c r="J78" s="18"/>
      <c r="M78" s="250"/>
    </row>
    <row r="79" spans="2:13" ht="12.75" customHeight="1" x14ac:dyDescent="0.25">
      <c r="B79" s="328"/>
      <c r="C79" s="329"/>
      <c r="D79" s="330"/>
      <c r="E79" s="50" t="s">
        <v>70</v>
      </c>
      <c r="F79" s="51"/>
      <c r="G79" s="35"/>
      <c r="H79" s="52">
        <v>62.801981859999998</v>
      </c>
      <c r="J79" s="18"/>
      <c r="M79" s="250"/>
    </row>
    <row r="80" spans="2:13" ht="12.75" customHeight="1" x14ac:dyDescent="0.25">
      <c r="B80" s="328"/>
      <c r="C80" s="329"/>
      <c r="D80" s="330"/>
      <c r="E80" s="50" t="s">
        <v>70</v>
      </c>
      <c r="F80" s="51"/>
      <c r="G80" s="35"/>
      <c r="H80" s="52">
        <v>62.801981859999998</v>
      </c>
      <c r="J80" s="18"/>
      <c r="M80" s="250"/>
    </row>
    <row r="81" spans="2:13" ht="12.75" customHeight="1" x14ac:dyDescent="0.25">
      <c r="B81" s="328"/>
      <c r="C81" s="329"/>
      <c r="D81" s="330"/>
      <c r="E81" s="50" t="s">
        <v>70</v>
      </c>
      <c r="F81" s="51"/>
      <c r="G81" s="35"/>
      <c r="H81" s="52">
        <v>56.483684929999995</v>
      </c>
      <c r="J81" s="18"/>
      <c r="M81" s="250"/>
    </row>
    <row r="82" spans="2:13" ht="12.75" customHeight="1" x14ac:dyDescent="0.25">
      <c r="B82" s="328"/>
      <c r="C82" s="329"/>
      <c r="D82" s="330"/>
      <c r="E82" s="50" t="s">
        <v>70</v>
      </c>
      <c r="F82" s="51"/>
      <c r="G82" s="35"/>
      <c r="H82" s="52">
        <v>61.202539010000002</v>
      </c>
      <c r="J82" s="18"/>
      <c r="M82" s="250"/>
    </row>
    <row r="83" spans="2:13" ht="12.75" customHeight="1" x14ac:dyDescent="0.25">
      <c r="B83" s="328"/>
      <c r="C83" s="329"/>
      <c r="D83" s="330"/>
      <c r="E83" s="50" t="s">
        <v>70</v>
      </c>
      <c r="F83" s="51"/>
      <c r="G83" s="35"/>
      <c r="H83" s="52">
        <v>57.84225429</v>
      </c>
      <c r="J83" s="18"/>
      <c r="M83" s="250"/>
    </row>
    <row r="84" spans="2:13" ht="12.75" customHeight="1" x14ac:dyDescent="0.25">
      <c r="B84" s="328"/>
      <c r="C84" s="329"/>
      <c r="D84" s="330"/>
      <c r="E84" s="50" t="s">
        <v>70</v>
      </c>
      <c r="F84" s="51"/>
      <c r="G84" s="35"/>
      <c r="H84" s="52">
        <v>63.624136830000005</v>
      </c>
      <c r="J84" s="18"/>
      <c r="M84" s="250"/>
    </row>
    <row r="85" spans="2:13" ht="12.75" customHeight="1" x14ac:dyDescent="0.25">
      <c r="B85" s="328"/>
      <c r="C85" s="329"/>
      <c r="D85" s="330"/>
      <c r="E85" s="50" t="s">
        <v>70</v>
      </c>
      <c r="F85" s="51"/>
      <c r="G85" s="35"/>
      <c r="H85" s="52">
        <v>59.553788299999994</v>
      </c>
      <c r="J85" s="18"/>
      <c r="M85" s="250"/>
    </row>
    <row r="86" spans="2:13" ht="12.75" customHeight="1" x14ac:dyDescent="0.25">
      <c r="B86" s="328"/>
      <c r="C86" s="329"/>
      <c r="D86" s="330"/>
      <c r="E86" s="50" t="s">
        <v>70</v>
      </c>
      <c r="F86" s="51"/>
      <c r="G86" s="35"/>
      <c r="H86" s="52">
        <v>66.424731399999999</v>
      </c>
      <c r="J86" s="18"/>
      <c r="M86" s="250"/>
    </row>
    <row r="87" spans="2:13" ht="12.75" customHeight="1" x14ac:dyDescent="0.25">
      <c r="B87" s="328"/>
      <c r="C87" s="329"/>
      <c r="D87" s="330"/>
      <c r="E87" s="50" t="s">
        <v>70</v>
      </c>
      <c r="F87" s="51"/>
      <c r="G87" s="35"/>
      <c r="H87" s="52">
        <v>59.412296179999998</v>
      </c>
      <c r="J87" s="18"/>
      <c r="M87" s="250"/>
    </row>
    <row r="88" spans="2:13" ht="12.75" customHeight="1" x14ac:dyDescent="0.25">
      <c r="B88" s="328"/>
      <c r="C88" s="329"/>
      <c r="D88" s="330"/>
      <c r="E88" s="50" t="s">
        <v>70</v>
      </c>
      <c r="F88" s="51"/>
      <c r="G88" s="35"/>
      <c r="H88" s="52">
        <v>62.574277550000005</v>
      </c>
      <c r="J88" s="18"/>
      <c r="M88" s="250"/>
    </row>
    <row r="89" spans="2:13" ht="12.75" customHeight="1" x14ac:dyDescent="0.25">
      <c r="B89" s="328"/>
      <c r="C89" s="329"/>
      <c r="D89" s="330"/>
      <c r="E89" s="50" t="s">
        <v>70</v>
      </c>
      <c r="F89" s="51"/>
      <c r="G89" s="35"/>
      <c r="H89" s="52">
        <v>64.173720400000008</v>
      </c>
      <c r="J89" s="18"/>
      <c r="M89" s="250"/>
    </row>
    <row r="90" spans="2:13" ht="12.75" customHeight="1" x14ac:dyDescent="0.25">
      <c r="B90" s="328"/>
      <c r="C90" s="329"/>
      <c r="D90" s="330"/>
      <c r="E90" s="50" t="s">
        <v>70</v>
      </c>
      <c r="F90" s="51"/>
      <c r="G90" s="35"/>
      <c r="H90" s="52">
        <v>63.123861120000001</v>
      </c>
      <c r="J90" s="18"/>
      <c r="M90" s="250"/>
    </row>
    <row r="91" spans="2:13" ht="12.75" customHeight="1" x14ac:dyDescent="0.25">
      <c r="B91" s="328"/>
      <c r="C91" s="329"/>
      <c r="D91" s="330"/>
      <c r="E91" s="50" t="s">
        <v>70</v>
      </c>
      <c r="F91" s="51"/>
      <c r="G91" s="35"/>
      <c r="H91" s="52">
        <v>66.424731399999999</v>
      </c>
      <c r="J91" s="18"/>
      <c r="M91" s="250"/>
    </row>
    <row r="92" spans="2:13" ht="12.75" customHeight="1" x14ac:dyDescent="0.25">
      <c r="B92" s="328"/>
      <c r="C92" s="329"/>
      <c r="D92" s="330"/>
      <c r="E92" s="50" t="s">
        <v>70</v>
      </c>
      <c r="F92" s="51"/>
      <c r="G92" s="35"/>
      <c r="H92" s="52">
        <v>65.066162039999995</v>
      </c>
      <c r="J92" s="18"/>
      <c r="M92" s="250"/>
    </row>
    <row r="93" spans="2:13" ht="12.75" customHeight="1" x14ac:dyDescent="0.25">
      <c r="B93" s="328"/>
      <c r="C93" s="329"/>
      <c r="D93" s="330"/>
      <c r="E93" s="50" t="s">
        <v>70</v>
      </c>
      <c r="F93" s="51"/>
      <c r="G93" s="35"/>
      <c r="H93" s="52">
        <v>62.824491969999997</v>
      </c>
      <c r="J93" s="18"/>
      <c r="M93" s="250"/>
    </row>
    <row r="94" spans="2:13" ht="12.75" customHeight="1" x14ac:dyDescent="0.25">
      <c r="B94" s="328"/>
      <c r="C94" s="329"/>
      <c r="D94" s="330"/>
      <c r="E94" s="50" t="s">
        <v>70</v>
      </c>
      <c r="F94" s="51"/>
      <c r="G94" s="35"/>
      <c r="H94" s="52">
        <v>59.484114150000003</v>
      </c>
      <c r="J94" s="18"/>
      <c r="M94" s="250"/>
    </row>
    <row r="95" spans="2:13" ht="12.75" customHeight="1" x14ac:dyDescent="0.25">
      <c r="B95" s="328"/>
      <c r="C95" s="329"/>
      <c r="D95" s="330"/>
      <c r="E95" s="50" t="s">
        <v>70</v>
      </c>
      <c r="F95" s="51"/>
      <c r="G95" s="35"/>
      <c r="H95" s="52">
        <v>66.424731399999999</v>
      </c>
      <c r="J95" s="18"/>
      <c r="M95" s="250"/>
    </row>
    <row r="96" spans="2:13" ht="12.75" customHeight="1" x14ac:dyDescent="0.25">
      <c r="B96" s="328"/>
      <c r="C96" s="329"/>
      <c r="D96" s="330"/>
      <c r="E96" s="50" t="s">
        <v>70</v>
      </c>
      <c r="F96" s="51"/>
      <c r="G96" s="35"/>
      <c r="H96" s="52">
        <v>64.723303970000003</v>
      </c>
      <c r="J96" s="18"/>
      <c r="M96" s="250"/>
    </row>
    <row r="97" spans="2:13" ht="12.75" customHeight="1" x14ac:dyDescent="0.25">
      <c r="B97" s="328"/>
      <c r="C97" s="329"/>
      <c r="D97" s="330"/>
      <c r="E97" s="50" t="s">
        <v>70</v>
      </c>
      <c r="F97" s="51"/>
      <c r="G97" s="35"/>
      <c r="H97" s="52">
        <v>57.84225429</v>
      </c>
      <c r="J97" s="18"/>
      <c r="M97" s="250"/>
    </row>
    <row r="98" spans="2:13" ht="12.75" customHeight="1" x14ac:dyDescent="0.25">
      <c r="B98" s="328"/>
      <c r="C98" s="329"/>
      <c r="D98" s="330"/>
      <c r="E98" s="50" t="s">
        <v>70</v>
      </c>
      <c r="F98" s="51"/>
      <c r="G98" s="35"/>
      <c r="H98" s="52">
        <v>65.325564260000007</v>
      </c>
      <c r="J98" s="18"/>
      <c r="M98" s="250"/>
    </row>
    <row r="99" spans="2:13" ht="12.75" customHeight="1" x14ac:dyDescent="0.25">
      <c r="B99" s="328"/>
      <c r="C99" s="329"/>
      <c r="D99" s="330"/>
      <c r="E99" s="50" t="s">
        <v>70</v>
      </c>
      <c r="F99" s="51"/>
      <c r="G99" s="35"/>
      <c r="H99" s="52">
        <v>64.503409290000008</v>
      </c>
      <c r="J99" s="18"/>
      <c r="M99" s="250"/>
    </row>
    <row r="100" spans="2:13" ht="12.75" customHeight="1" x14ac:dyDescent="0.25">
      <c r="B100" s="328"/>
      <c r="C100" s="329"/>
      <c r="D100" s="330"/>
      <c r="E100" s="50" t="s">
        <v>70</v>
      </c>
      <c r="F100" s="51"/>
      <c r="G100" s="35"/>
      <c r="H100" s="52">
        <v>65.325564260000007</v>
      </c>
      <c r="J100" s="18"/>
      <c r="M100" s="250"/>
    </row>
    <row r="101" spans="2:13" ht="12.75" customHeight="1" x14ac:dyDescent="0.25">
      <c r="B101" s="328"/>
      <c r="C101" s="329"/>
      <c r="D101" s="330"/>
      <c r="E101" s="50" t="s">
        <v>70</v>
      </c>
      <c r="F101" s="51"/>
      <c r="G101" s="35"/>
      <c r="H101" s="52">
        <v>65.325564260000007</v>
      </c>
      <c r="J101" s="18"/>
      <c r="M101" s="250"/>
    </row>
    <row r="102" spans="2:13" ht="12.75" customHeight="1" x14ac:dyDescent="0.25">
      <c r="B102" s="328"/>
      <c r="C102" s="329"/>
      <c r="D102" s="330"/>
      <c r="E102" s="50" t="s">
        <v>70</v>
      </c>
      <c r="F102" s="51"/>
      <c r="G102" s="35"/>
      <c r="H102" s="52">
        <v>56.483684929999995</v>
      </c>
      <c r="J102" s="18"/>
      <c r="M102" s="250"/>
    </row>
    <row r="103" spans="2:13" ht="12.75" customHeight="1" x14ac:dyDescent="0.25">
      <c r="B103" s="328"/>
      <c r="C103" s="329"/>
      <c r="D103" s="330"/>
      <c r="E103" s="50" t="s">
        <v>70</v>
      </c>
      <c r="F103" s="51"/>
      <c r="G103" s="35"/>
      <c r="H103" s="52">
        <v>56.483684929999995</v>
      </c>
      <c r="J103" s="18"/>
      <c r="M103" s="250"/>
    </row>
    <row r="104" spans="2:13" ht="12.75" customHeight="1" x14ac:dyDescent="0.25">
      <c r="B104" s="328"/>
      <c r="C104" s="329"/>
      <c r="D104" s="330"/>
      <c r="E104" s="50" t="s">
        <v>70</v>
      </c>
      <c r="F104" s="51"/>
      <c r="G104" s="35"/>
      <c r="H104" s="52">
        <v>60.306269119999996</v>
      </c>
      <c r="J104" s="18"/>
      <c r="M104" s="250"/>
    </row>
    <row r="105" spans="2:13" ht="12.75" customHeight="1" x14ac:dyDescent="0.25">
      <c r="B105" s="328"/>
      <c r="C105" s="329"/>
      <c r="D105" s="330"/>
      <c r="E105" s="50" t="s">
        <v>70</v>
      </c>
      <c r="F105" s="51"/>
      <c r="G105" s="35"/>
      <c r="H105" s="52">
        <v>57.84225429</v>
      </c>
      <c r="J105" s="18"/>
      <c r="M105" s="250"/>
    </row>
    <row r="106" spans="2:13" ht="12.75" customHeight="1" x14ac:dyDescent="0.25">
      <c r="B106" s="328"/>
      <c r="C106" s="329"/>
      <c r="D106" s="330"/>
      <c r="E106" s="50" t="s">
        <v>70</v>
      </c>
      <c r="F106" s="51"/>
      <c r="G106" s="35"/>
      <c r="H106" s="52">
        <v>57.84225429</v>
      </c>
      <c r="J106" s="18"/>
      <c r="M106" s="250"/>
    </row>
    <row r="107" spans="2:13" ht="12.75" customHeight="1" x14ac:dyDescent="0.25">
      <c r="B107" s="328"/>
      <c r="C107" s="329"/>
      <c r="D107" s="330"/>
      <c r="E107" s="50" t="s">
        <v>70</v>
      </c>
      <c r="F107" s="51"/>
      <c r="G107" s="35"/>
      <c r="H107" s="52">
        <v>62.801981859999998</v>
      </c>
      <c r="J107" s="18"/>
      <c r="M107" s="250"/>
    </row>
    <row r="108" spans="2:13" ht="12.75" customHeight="1" x14ac:dyDescent="0.25">
      <c r="B108" s="328"/>
      <c r="C108" s="329"/>
      <c r="D108" s="330"/>
      <c r="E108" s="50" t="s">
        <v>70</v>
      </c>
      <c r="F108" s="51"/>
      <c r="G108" s="35"/>
      <c r="H108" s="52">
        <v>63.144839930000003</v>
      </c>
      <c r="J108" s="18"/>
      <c r="M108" s="250"/>
    </row>
    <row r="109" spans="2:13" ht="12.75" customHeight="1" x14ac:dyDescent="0.25">
      <c r="B109" s="328"/>
      <c r="C109" s="329"/>
      <c r="D109" s="330"/>
      <c r="E109" s="50" t="s">
        <v>70</v>
      </c>
      <c r="F109" s="51"/>
      <c r="G109" s="35"/>
      <c r="H109" s="52">
        <v>64.671852290000004</v>
      </c>
      <c r="J109" s="18"/>
      <c r="M109" s="250"/>
    </row>
    <row r="110" spans="2:13" ht="12.75" customHeight="1" x14ac:dyDescent="0.25">
      <c r="B110" s="328"/>
      <c r="C110" s="329"/>
      <c r="D110" s="330"/>
      <c r="E110" s="50" t="s">
        <v>70</v>
      </c>
      <c r="F110" s="51"/>
      <c r="G110" s="35"/>
      <c r="H110" s="52">
        <v>59.484114150000003</v>
      </c>
      <c r="J110" s="18"/>
      <c r="M110" s="250"/>
    </row>
    <row r="111" spans="2:13" ht="12.75" customHeight="1" x14ac:dyDescent="0.25">
      <c r="B111" s="328"/>
      <c r="C111" s="329"/>
      <c r="D111" s="330"/>
      <c r="E111" s="50" t="s">
        <v>70</v>
      </c>
      <c r="F111" s="51"/>
      <c r="G111" s="35"/>
      <c r="H111" s="52">
        <v>58.125544790000006</v>
      </c>
      <c r="J111" s="18"/>
      <c r="M111" s="250"/>
    </row>
    <row r="112" spans="2:13" ht="12.75" customHeight="1" x14ac:dyDescent="0.25">
      <c r="B112" s="328"/>
      <c r="C112" s="329"/>
      <c r="D112" s="330"/>
      <c r="E112" s="50" t="s">
        <v>70</v>
      </c>
      <c r="F112" s="51"/>
      <c r="G112" s="35"/>
      <c r="H112" s="52">
        <v>57.84225429</v>
      </c>
      <c r="J112" s="18"/>
      <c r="M112" s="250"/>
    </row>
    <row r="113" spans="2:13" ht="12.75" customHeight="1" x14ac:dyDescent="0.25">
      <c r="B113" s="328"/>
      <c r="C113" s="329"/>
      <c r="D113" s="330"/>
      <c r="E113" s="50" t="s">
        <v>70</v>
      </c>
      <c r="F113" s="51"/>
      <c r="G113" s="35"/>
      <c r="H113" s="52">
        <v>57.84225429</v>
      </c>
      <c r="J113" s="18"/>
      <c r="M113" s="250"/>
    </row>
    <row r="114" spans="2:13" ht="12.75" customHeight="1" x14ac:dyDescent="0.25">
      <c r="B114" s="328"/>
      <c r="C114" s="329"/>
      <c r="D114" s="330"/>
      <c r="E114" s="50" t="s">
        <v>70</v>
      </c>
      <c r="F114" s="51"/>
      <c r="G114" s="35"/>
      <c r="H114" s="52">
        <v>64.503409290000008</v>
      </c>
      <c r="J114" s="18"/>
      <c r="M114" s="250"/>
    </row>
    <row r="115" spans="2:13" ht="12.75" customHeight="1" x14ac:dyDescent="0.25">
      <c r="B115" s="328"/>
      <c r="C115" s="329"/>
      <c r="D115" s="330"/>
      <c r="E115" s="50" t="s">
        <v>70</v>
      </c>
      <c r="F115" s="51"/>
      <c r="G115" s="35"/>
      <c r="H115" s="52">
        <v>64.503409290000008</v>
      </c>
      <c r="J115" s="18"/>
      <c r="M115" s="250"/>
    </row>
    <row r="116" spans="2:13" ht="12.75" customHeight="1" x14ac:dyDescent="0.25">
      <c r="B116" s="328"/>
      <c r="C116" s="329"/>
      <c r="D116" s="330"/>
      <c r="E116" s="50" t="s">
        <v>70</v>
      </c>
      <c r="F116" s="51"/>
      <c r="G116" s="35"/>
      <c r="H116" s="52">
        <v>65.325564260000007</v>
      </c>
      <c r="J116" s="18"/>
      <c r="M116" s="250"/>
    </row>
    <row r="117" spans="2:13" ht="12.75" customHeight="1" x14ac:dyDescent="0.25">
      <c r="B117" s="328"/>
      <c r="C117" s="329"/>
      <c r="D117" s="330"/>
      <c r="E117" s="50" t="s">
        <v>70</v>
      </c>
      <c r="F117" s="51"/>
      <c r="G117" s="35"/>
      <c r="H117" s="52">
        <v>62.265567470000008</v>
      </c>
      <c r="J117" s="18"/>
      <c r="M117" s="250"/>
    </row>
    <row r="118" spans="2:13" ht="12.75" customHeight="1" x14ac:dyDescent="0.25">
      <c r="B118" s="328"/>
      <c r="C118" s="329"/>
      <c r="D118" s="330"/>
      <c r="E118" s="50" t="s">
        <v>70</v>
      </c>
      <c r="F118" s="51"/>
      <c r="G118" s="35"/>
      <c r="H118" s="52">
        <v>66.424731399999999</v>
      </c>
      <c r="J118" s="18"/>
      <c r="M118" s="250"/>
    </row>
    <row r="119" spans="2:13" ht="12.75" customHeight="1" x14ac:dyDescent="0.25">
      <c r="B119" s="328"/>
      <c r="C119" s="329"/>
      <c r="D119" s="330"/>
      <c r="E119" s="50" t="s">
        <v>70</v>
      </c>
      <c r="F119" s="51"/>
      <c r="G119" s="35"/>
      <c r="H119" s="52">
        <v>63.123861120000001</v>
      </c>
      <c r="J119" s="18"/>
      <c r="M119" s="250"/>
    </row>
    <row r="120" spans="2:13" ht="12.75" customHeight="1" x14ac:dyDescent="0.25">
      <c r="B120" s="328"/>
      <c r="C120" s="329"/>
      <c r="D120" s="330"/>
      <c r="E120" s="50" t="s">
        <v>70</v>
      </c>
      <c r="F120" s="51"/>
      <c r="G120" s="35"/>
      <c r="H120" s="52">
        <v>64.516578469999999</v>
      </c>
      <c r="J120" s="18"/>
      <c r="M120" s="250"/>
    </row>
    <row r="121" spans="2:13" ht="12.75" customHeight="1" x14ac:dyDescent="0.25">
      <c r="B121" s="328"/>
      <c r="C121" s="329"/>
      <c r="D121" s="330"/>
      <c r="E121" s="50" t="s">
        <v>70</v>
      </c>
      <c r="F121" s="51"/>
      <c r="G121" s="35"/>
      <c r="H121" s="52">
        <v>65.066162039999995</v>
      </c>
      <c r="J121" s="18"/>
      <c r="M121" s="250"/>
    </row>
    <row r="122" spans="2:13" ht="12.75" customHeight="1" x14ac:dyDescent="0.25">
      <c r="B122" s="328"/>
      <c r="C122" s="329"/>
      <c r="D122" s="330"/>
      <c r="E122" s="50" t="s">
        <v>70</v>
      </c>
      <c r="F122" s="51"/>
      <c r="G122" s="35"/>
      <c r="H122" s="52">
        <v>68.529350120000004</v>
      </c>
      <c r="J122" s="18"/>
      <c r="M122" s="250"/>
    </row>
    <row r="123" spans="2:13" ht="12.75" customHeight="1" x14ac:dyDescent="0.25">
      <c r="B123" s="328"/>
      <c r="C123" s="329"/>
      <c r="D123" s="330"/>
      <c r="E123" s="50" t="s">
        <v>70</v>
      </c>
      <c r="F123" s="51"/>
      <c r="G123" s="35"/>
      <c r="H123" s="52">
        <v>64.503409290000008</v>
      </c>
      <c r="J123" s="18"/>
      <c r="M123" s="250"/>
    </row>
    <row r="124" spans="2:13" ht="12.75" customHeight="1" x14ac:dyDescent="0.25">
      <c r="B124" s="328"/>
      <c r="C124" s="329"/>
      <c r="D124" s="330"/>
      <c r="E124" s="50" t="s">
        <v>70</v>
      </c>
      <c r="F124" s="51"/>
      <c r="G124" s="35"/>
      <c r="H124" s="52">
        <v>64.516578469999999</v>
      </c>
      <c r="J124" s="18"/>
      <c r="M124" s="250"/>
    </row>
    <row r="125" spans="2:13" ht="12.75" customHeight="1" x14ac:dyDescent="0.25">
      <c r="B125" s="328"/>
      <c r="C125" s="329"/>
      <c r="D125" s="330"/>
      <c r="E125" s="50" t="s">
        <v>70</v>
      </c>
      <c r="F125" s="51"/>
      <c r="G125" s="35"/>
      <c r="H125" s="52">
        <v>66.424731399999999</v>
      </c>
      <c r="J125" s="18"/>
      <c r="M125" s="250"/>
    </row>
    <row r="126" spans="2:13" ht="12.75" customHeight="1" x14ac:dyDescent="0.25">
      <c r="B126" s="328"/>
      <c r="C126" s="329"/>
      <c r="D126" s="330"/>
      <c r="E126" s="50" t="s">
        <v>70</v>
      </c>
      <c r="F126" s="51"/>
      <c r="G126" s="35"/>
      <c r="H126" s="52">
        <v>69.07893369</v>
      </c>
      <c r="J126" s="18"/>
      <c r="M126" s="250"/>
    </row>
    <row r="127" spans="2:13" ht="12.75" customHeight="1" x14ac:dyDescent="0.25">
      <c r="B127" s="328"/>
      <c r="C127" s="329"/>
      <c r="D127" s="330"/>
      <c r="E127" s="50" t="s">
        <v>70</v>
      </c>
      <c r="F127" s="51"/>
      <c r="G127" s="35"/>
      <c r="H127" s="52">
        <v>66.424731399999999</v>
      </c>
      <c r="J127" s="18"/>
      <c r="M127" s="250"/>
    </row>
    <row r="128" spans="2:13" ht="12.75" customHeight="1" x14ac:dyDescent="0.25">
      <c r="B128" s="328"/>
      <c r="C128" s="329"/>
      <c r="D128" s="330"/>
      <c r="E128" s="50" t="s">
        <v>70</v>
      </c>
      <c r="F128" s="51"/>
      <c r="G128" s="35"/>
      <c r="H128" s="52">
        <v>66.424731399999999</v>
      </c>
      <c r="J128" s="18"/>
      <c r="M128" s="250"/>
    </row>
    <row r="129" spans="2:13" ht="12.75" customHeight="1" x14ac:dyDescent="0.25">
      <c r="B129" s="328"/>
      <c r="C129" s="329"/>
      <c r="D129" s="330"/>
      <c r="E129" s="50" t="s">
        <v>70</v>
      </c>
      <c r="F129" s="51"/>
      <c r="G129" s="35"/>
      <c r="H129" s="52">
        <v>66.424731399999999</v>
      </c>
      <c r="J129" s="18"/>
      <c r="M129" s="250"/>
    </row>
    <row r="130" spans="2:13" ht="12.75" customHeight="1" x14ac:dyDescent="0.25">
      <c r="B130" s="328"/>
      <c r="C130" s="329"/>
      <c r="D130" s="330"/>
      <c r="E130" s="50" t="s">
        <v>70</v>
      </c>
      <c r="F130" s="51"/>
      <c r="G130" s="35"/>
      <c r="H130" s="52">
        <v>65.875147830000003</v>
      </c>
      <c r="J130" s="18"/>
      <c r="M130" s="250"/>
    </row>
    <row r="131" spans="2:13" ht="12.75" customHeight="1" x14ac:dyDescent="0.25">
      <c r="B131" s="328"/>
      <c r="C131" s="329"/>
      <c r="D131" s="330"/>
      <c r="E131" s="50" t="s">
        <v>70</v>
      </c>
      <c r="F131" s="51"/>
      <c r="G131" s="35"/>
      <c r="H131" s="52">
        <v>57.84225429</v>
      </c>
      <c r="J131" s="18"/>
      <c r="M131" s="250"/>
    </row>
    <row r="132" spans="2:13" ht="12.75" customHeight="1" x14ac:dyDescent="0.25">
      <c r="B132" s="328"/>
      <c r="C132" s="329"/>
      <c r="D132" s="330"/>
      <c r="E132" s="50" t="s">
        <v>70</v>
      </c>
      <c r="F132" s="51"/>
      <c r="G132" s="35"/>
      <c r="H132" s="52">
        <v>57.84225429</v>
      </c>
      <c r="J132" s="18"/>
      <c r="M132" s="250"/>
    </row>
    <row r="133" spans="2:13" ht="12.75" customHeight="1" x14ac:dyDescent="0.25">
      <c r="B133" s="328"/>
      <c r="C133" s="329"/>
      <c r="D133" s="330"/>
      <c r="E133" s="50" t="s">
        <v>70</v>
      </c>
      <c r="F133" s="51"/>
      <c r="G133" s="35"/>
      <c r="H133" s="52">
        <v>57.84225429</v>
      </c>
      <c r="J133" s="18"/>
      <c r="M133" s="250"/>
    </row>
    <row r="134" spans="2:13" ht="12.75" customHeight="1" x14ac:dyDescent="0.25">
      <c r="B134" s="328"/>
      <c r="C134" s="329"/>
      <c r="D134" s="330"/>
      <c r="E134" s="50" t="s">
        <v>70</v>
      </c>
      <c r="F134" s="51"/>
      <c r="G134" s="35"/>
      <c r="H134" s="52">
        <v>64.503409290000008</v>
      </c>
      <c r="J134" s="18"/>
      <c r="M134" s="250"/>
    </row>
    <row r="135" spans="2:13" ht="12.75" customHeight="1" x14ac:dyDescent="0.25">
      <c r="B135" s="328"/>
      <c r="C135" s="329"/>
      <c r="D135" s="330"/>
      <c r="E135" s="50" t="s">
        <v>70</v>
      </c>
      <c r="F135" s="51"/>
      <c r="G135" s="35"/>
      <c r="H135" s="52">
        <v>57.84225429</v>
      </c>
      <c r="J135" s="18"/>
      <c r="M135" s="250"/>
    </row>
    <row r="136" spans="2:13" ht="12.75" customHeight="1" x14ac:dyDescent="0.25">
      <c r="B136" s="328"/>
      <c r="C136" s="329"/>
      <c r="D136" s="330"/>
      <c r="E136" s="50" t="s">
        <v>70</v>
      </c>
      <c r="F136" s="51"/>
      <c r="G136" s="35"/>
      <c r="H136" s="52">
        <v>64.503409290000008</v>
      </c>
      <c r="J136" s="18"/>
      <c r="M136" s="250"/>
    </row>
    <row r="137" spans="2:13" ht="12.75" customHeight="1" x14ac:dyDescent="0.25">
      <c r="B137" s="328"/>
      <c r="C137" s="329"/>
      <c r="D137" s="330"/>
      <c r="E137" s="50" t="s">
        <v>70</v>
      </c>
      <c r="F137" s="51"/>
      <c r="G137" s="35"/>
      <c r="H137" s="52">
        <v>57.84225429</v>
      </c>
      <c r="J137" s="18"/>
      <c r="M137" s="250"/>
    </row>
    <row r="138" spans="2:13" ht="12.75" customHeight="1" x14ac:dyDescent="0.25">
      <c r="B138" s="328"/>
      <c r="C138" s="329"/>
      <c r="D138" s="330"/>
      <c r="E138" s="50" t="s">
        <v>70</v>
      </c>
      <c r="F138" s="51"/>
      <c r="G138" s="35"/>
      <c r="H138" s="52">
        <v>57.84225429</v>
      </c>
      <c r="J138" s="18"/>
      <c r="M138" s="250"/>
    </row>
    <row r="139" spans="2:13" ht="12.75" customHeight="1" x14ac:dyDescent="0.25">
      <c r="B139" s="328"/>
      <c r="C139" s="329"/>
      <c r="D139" s="330"/>
      <c r="E139" s="50" t="s">
        <v>70</v>
      </c>
      <c r="F139" s="51"/>
      <c r="G139" s="35"/>
      <c r="H139" s="52">
        <v>59.843969650000005</v>
      </c>
      <c r="J139" s="18"/>
      <c r="M139" s="250"/>
    </row>
    <row r="140" spans="2:13" ht="12.75" customHeight="1" x14ac:dyDescent="0.25">
      <c r="B140" s="328"/>
      <c r="C140" s="329"/>
      <c r="D140" s="330"/>
      <c r="E140" s="50" t="s">
        <v>70</v>
      </c>
      <c r="F140" s="51"/>
      <c r="G140" s="35"/>
      <c r="H140" s="52">
        <v>56.483684929999995</v>
      </c>
      <c r="J140" s="18"/>
      <c r="M140" s="250"/>
    </row>
    <row r="141" spans="2:13" ht="12.75" customHeight="1" x14ac:dyDescent="0.25">
      <c r="B141" s="328"/>
      <c r="C141" s="329"/>
      <c r="D141" s="330"/>
      <c r="E141" s="50" t="s">
        <v>70</v>
      </c>
      <c r="F141" s="51"/>
      <c r="G141" s="35"/>
      <c r="H141" s="52">
        <v>57.84225429</v>
      </c>
      <c r="J141" s="18"/>
      <c r="M141" s="250"/>
    </row>
    <row r="142" spans="2:13" ht="12.75" customHeight="1" x14ac:dyDescent="0.25">
      <c r="B142" s="328"/>
      <c r="C142" s="329"/>
      <c r="D142" s="330"/>
      <c r="E142" s="50" t="s">
        <v>70</v>
      </c>
      <c r="F142" s="51"/>
      <c r="G142" s="35"/>
      <c r="H142" s="52">
        <v>64.503409290000008</v>
      </c>
      <c r="J142" s="18"/>
      <c r="M142" s="250"/>
    </row>
    <row r="143" spans="2:13" ht="12.75" customHeight="1" x14ac:dyDescent="0.25">
      <c r="B143" s="328"/>
      <c r="C143" s="329"/>
      <c r="D143" s="330"/>
      <c r="E143" s="50" t="s">
        <v>70</v>
      </c>
      <c r="F143" s="51"/>
      <c r="G143" s="35"/>
      <c r="H143" s="52">
        <v>56.483684929999995</v>
      </c>
      <c r="J143" s="18"/>
      <c r="M143" s="250"/>
    </row>
    <row r="144" spans="2:13" ht="12.75" customHeight="1" x14ac:dyDescent="0.25">
      <c r="B144" s="328"/>
      <c r="C144" s="329"/>
      <c r="D144" s="330"/>
      <c r="E144" s="50" t="s">
        <v>70</v>
      </c>
      <c r="F144" s="51"/>
      <c r="G144" s="35"/>
      <c r="H144" s="52">
        <v>57.84225429</v>
      </c>
      <c r="J144" s="18"/>
      <c r="M144" s="250"/>
    </row>
    <row r="145" spans="2:13" ht="12.75" customHeight="1" x14ac:dyDescent="0.25">
      <c r="B145" s="328"/>
      <c r="C145" s="329"/>
      <c r="D145" s="330"/>
      <c r="E145" s="50" t="s">
        <v>70</v>
      </c>
      <c r="F145" s="51"/>
      <c r="G145" s="35"/>
      <c r="H145" s="52">
        <v>60.903169859999998</v>
      </c>
      <c r="J145" s="18"/>
      <c r="M145" s="250"/>
    </row>
    <row r="146" spans="2:13" ht="12.75" customHeight="1" x14ac:dyDescent="0.25">
      <c r="B146" s="328"/>
      <c r="C146" s="329"/>
      <c r="D146" s="330"/>
      <c r="E146" s="50" t="s">
        <v>70</v>
      </c>
      <c r="F146" s="51"/>
      <c r="G146" s="35"/>
      <c r="H146" s="52">
        <v>56.483684929999995</v>
      </c>
      <c r="J146" s="18"/>
      <c r="M146" s="250"/>
    </row>
    <row r="147" spans="2:13" ht="12.75" customHeight="1" x14ac:dyDescent="0.25">
      <c r="B147" s="328"/>
      <c r="C147" s="329"/>
      <c r="D147" s="330"/>
      <c r="E147" s="50" t="s">
        <v>70</v>
      </c>
      <c r="F147" s="51"/>
      <c r="G147" s="35"/>
      <c r="H147" s="52">
        <v>63.624136830000005</v>
      </c>
      <c r="J147" s="18"/>
      <c r="M147" s="250"/>
    </row>
    <row r="148" spans="2:13" ht="12.75" customHeight="1" x14ac:dyDescent="0.25">
      <c r="B148" s="328"/>
      <c r="C148" s="329"/>
      <c r="D148" s="330"/>
      <c r="E148" s="50" t="s">
        <v>70</v>
      </c>
      <c r="F148" s="51"/>
      <c r="G148" s="35"/>
      <c r="H148" s="52">
        <v>57.84225429</v>
      </c>
      <c r="J148" s="18"/>
      <c r="M148" s="250"/>
    </row>
    <row r="149" spans="2:13" ht="12.75" customHeight="1" x14ac:dyDescent="0.25">
      <c r="B149" s="328"/>
      <c r="C149" s="329"/>
      <c r="D149" s="330"/>
      <c r="E149" s="50" t="s">
        <v>70</v>
      </c>
      <c r="F149" s="51"/>
      <c r="G149" s="35"/>
      <c r="H149" s="52">
        <v>56.483684929999995</v>
      </c>
      <c r="J149" s="18"/>
      <c r="M149" s="250"/>
    </row>
    <row r="150" spans="2:13" ht="12.75" customHeight="1" x14ac:dyDescent="0.25">
      <c r="B150" s="328"/>
      <c r="C150" s="329"/>
      <c r="D150" s="330"/>
      <c r="E150" s="50" t="s">
        <v>70</v>
      </c>
      <c r="F150" s="51"/>
      <c r="G150" s="35"/>
      <c r="H150" s="52">
        <v>63.191544579999999</v>
      </c>
      <c r="J150" s="18"/>
      <c r="M150" s="250"/>
    </row>
    <row r="151" spans="2:13" ht="12.75" customHeight="1" x14ac:dyDescent="0.25">
      <c r="B151" s="328"/>
      <c r="C151" s="329"/>
      <c r="D151" s="330"/>
      <c r="E151" s="50" t="s">
        <v>70</v>
      </c>
      <c r="F151" s="51"/>
      <c r="G151" s="35"/>
      <c r="H151" s="52">
        <v>62.801981859999998</v>
      </c>
      <c r="J151" s="18"/>
      <c r="M151" s="250"/>
    </row>
    <row r="152" spans="2:13" ht="12.75" customHeight="1" x14ac:dyDescent="0.25">
      <c r="B152" s="328"/>
      <c r="C152" s="329"/>
      <c r="D152" s="330"/>
      <c r="E152" s="50" t="s">
        <v>70</v>
      </c>
      <c r="F152" s="51"/>
      <c r="G152" s="35"/>
      <c r="H152" s="52">
        <v>63.144839930000003</v>
      </c>
      <c r="J152" s="18"/>
      <c r="M152" s="250"/>
    </row>
    <row r="153" spans="2:13" ht="12.75" customHeight="1" x14ac:dyDescent="0.25">
      <c r="B153" s="328"/>
      <c r="C153" s="329"/>
      <c r="D153" s="330"/>
      <c r="E153" s="50" t="s">
        <v>70</v>
      </c>
      <c r="F153" s="51"/>
      <c r="G153" s="35"/>
      <c r="H153" s="52">
        <v>66.424731399999999</v>
      </c>
      <c r="J153" s="18"/>
      <c r="M153" s="250"/>
    </row>
    <row r="154" spans="2:13" ht="12.75" customHeight="1" x14ac:dyDescent="0.25">
      <c r="B154" s="328"/>
      <c r="C154" s="329"/>
      <c r="D154" s="330"/>
      <c r="E154" s="50" t="s">
        <v>70</v>
      </c>
      <c r="F154" s="51"/>
      <c r="G154" s="35"/>
      <c r="H154" s="52">
        <v>57.84225429</v>
      </c>
      <c r="J154" s="18"/>
      <c r="M154" s="250"/>
    </row>
    <row r="155" spans="2:13" ht="12.75" customHeight="1" x14ac:dyDescent="0.25">
      <c r="B155" s="328"/>
      <c r="C155" s="329"/>
      <c r="D155" s="330"/>
      <c r="E155" s="50" t="s">
        <v>70</v>
      </c>
      <c r="F155" s="51"/>
      <c r="G155" s="35"/>
      <c r="H155" s="52">
        <v>57.84225429</v>
      </c>
      <c r="J155" s="18"/>
      <c r="M155" s="250"/>
    </row>
    <row r="156" spans="2:13" ht="12.75" customHeight="1" x14ac:dyDescent="0.25">
      <c r="B156" s="328"/>
      <c r="C156" s="329"/>
      <c r="D156" s="330"/>
      <c r="E156" s="50" t="s">
        <v>70</v>
      </c>
      <c r="F156" s="51"/>
      <c r="G156" s="35"/>
      <c r="H156" s="52">
        <v>61.443412500000001</v>
      </c>
      <c r="J156" s="18"/>
      <c r="M156" s="250"/>
    </row>
    <row r="157" spans="2:13" ht="12.75" customHeight="1" x14ac:dyDescent="0.25">
      <c r="B157" s="328"/>
      <c r="C157" s="329"/>
      <c r="D157" s="330"/>
      <c r="E157" s="50" t="s">
        <v>70</v>
      </c>
      <c r="F157" s="51"/>
      <c r="G157" s="35"/>
      <c r="H157" s="52">
        <v>67.720364329999995</v>
      </c>
      <c r="J157" s="18"/>
      <c r="M157" s="250"/>
    </row>
    <row r="158" spans="2:13" ht="12.75" customHeight="1" x14ac:dyDescent="0.25">
      <c r="B158" s="328"/>
      <c r="C158" s="329"/>
      <c r="D158" s="330"/>
      <c r="E158" s="50" t="s">
        <v>70</v>
      </c>
      <c r="F158" s="51"/>
      <c r="G158" s="35"/>
      <c r="H158" s="52">
        <v>66.424731399999999</v>
      </c>
      <c r="J158" s="18"/>
      <c r="M158" s="250"/>
    </row>
    <row r="159" spans="2:13" ht="12.75" customHeight="1" x14ac:dyDescent="0.25">
      <c r="B159" s="328"/>
      <c r="C159" s="329"/>
      <c r="D159" s="330"/>
      <c r="E159" s="50" t="s">
        <v>70</v>
      </c>
      <c r="F159" s="51"/>
      <c r="G159" s="35"/>
      <c r="H159" s="52">
        <v>63.191544579999999</v>
      </c>
      <c r="J159" s="18"/>
      <c r="M159" s="250"/>
    </row>
    <row r="160" spans="2:13" ht="12.75" customHeight="1" x14ac:dyDescent="0.25">
      <c r="B160" s="328"/>
      <c r="C160" s="329"/>
      <c r="D160" s="330"/>
      <c r="E160" s="50" t="s">
        <v>70</v>
      </c>
      <c r="F160" s="51"/>
      <c r="G160" s="35"/>
      <c r="H160" s="52">
        <v>64.671852290000004</v>
      </c>
      <c r="J160" s="18"/>
      <c r="M160" s="250"/>
    </row>
    <row r="161" spans="2:13" ht="12.75" customHeight="1" x14ac:dyDescent="0.25">
      <c r="B161" s="328"/>
      <c r="C161" s="329"/>
      <c r="D161" s="330"/>
      <c r="E161" s="50" t="s">
        <v>70</v>
      </c>
      <c r="F161" s="51"/>
      <c r="G161" s="35"/>
      <c r="H161" s="52">
        <v>64.503409290000008</v>
      </c>
      <c r="J161" s="18"/>
      <c r="M161" s="250"/>
    </row>
    <row r="162" spans="2:13" ht="12.75" customHeight="1" x14ac:dyDescent="0.25">
      <c r="B162" s="328"/>
      <c r="C162" s="329"/>
      <c r="D162" s="330"/>
      <c r="E162" s="50" t="s">
        <v>70</v>
      </c>
      <c r="F162" s="51"/>
      <c r="G162" s="35"/>
      <c r="H162" s="52">
        <v>64.503409290000008</v>
      </c>
      <c r="J162" s="18"/>
      <c r="M162" s="250"/>
    </row>
    <row r="163" spans="2:13" ht="12.75" customHeight="1" x14ac:dyDescent="0.25">
      <c r="B163" s="328"/>
      <c r="C163" s="329"/>
      <c r="D163" s="330"/>
      <c r="E163" s="50" t="s">
        <v>70</v>
      </c>
      <c r="F163" s="51"/>
      <c r="G163" s="35"/>
      <c r="H163" s="52">
        <v>61.202539010000002</v>
      </c>
      <c r="J163" s="18"/>
      <c r="M163" s="250"/>
    </row>
    <row r="164" spans="2:13" ht="12.75" customHeight="1" x14ac:dyDescent="0.25">
      <c r="B164" s="328"/>
      <c r="C164" s="329"/>
      <c r="D164" s="330"/>
      <c r="E164" s="50" t="s">
        <v>70</v>
      </c>
      <c r="F164" s="51"/>
      <c r="G164" s="35"/>
      <c r="H164" s="52">
        <v>64.503409290000008</v>
      </c>
      <c r="J164" s="18"/>
      <c r="M164" s="250"/>
    </row>
    <row r="165" spans="2:13" ht="12.75" customHeight="1" x14ac:dyDescent="0.25">
      <c r="B165" s="328"/>
      <c r="C165" s="329"/>
      <c r="D165" s="330"/>
      <c r="E165" s="50" t="s">
        <v>70</v>
      </c>
      <c r="F165" s="51"/>
      <c r="G165" s="35"/>
      <c r="H165" s="52">
        <v>59.484114150000003</v>
      </c>
      <c r="J165" s="18"/>
      <c r="M165" s="250"/>
    </row>
    <row r="166" spans="2:13" ht="12.75" customHeight="1" x14ac:dyDescent="0.25">
      <c r="B166" s="331"/>
      <c r="C166" s="332"/>
      <c r="D166" s="333"/>
      <c r="E166" s="50" t="s">
        <v>70</v>
      </c>
      <c r="F166" s="51"/>
      <c r="G166" s="35"/>
      <c r="H166" s="52">
        <v>64.503409290000008</v>
      </c>
      <c r="J166" s="18"/>
      <c r="M166" s="250"/>
    </row>
    <row r="167" spans="2:13" ht="12.75" customHeight="1" x14ac:dyDescent="0.25">
      <c r="E167" s="143" t="s">
        <v>67</v>
      </c>
      <c r="F167" s="141"/>
      <c r="G167" s="142"/>
      <c r="H167" s="148">
        <f>AVERAGE(H37:H166)</f>
        <v>62.062568918615341</v>
      </c>
      <c r="J167" s="18"/>
      <c r="M167" s="251"/>
    </row>
    <row r="169" spans="2:13" ht="15.75" x14ac:dyDescent="0.25">
      <c r="B169" s="24" t="s">
        <v>66</v>
      </c>
      <c r="C169" s="25"/>
      <c r="D169" s="25"/>
      <c r="E169" s="25"/>
      <c r="F169" s="25"/>
      <c r="G169" s="26"/>
      <c r="H169" s="26"/>
      <c r="I169" s="26"/>
      <c r="J169" s="26"/>
      <c r="K169" s="25"/>
      <c r="M169" s="27"/>
    </row>
    <row r="171" spans="2:13" x14ac:dyDescent="0.2">
      <c r="B171" s="265" t="s">
        <v>68</v>
      </c>
      <c r="C171" s="266"/>
      <c r="D171" s="267"/>
      <c r="E171" s="149" t="s">
        <v>71</v>
      </c>
      <c r="F171" s="136" t="s">
        <v>72</v>
      </c>
      <c r="G171" s="137" t="s">
        <v>73</v>
      </c>
      <c r="H171" s="152" t="s">
        <v>69</v>
      </c>
      <c r="M171" s="32" t="s">
        <v>4</v>
      </c>
    </row>
    <row r="172" spans="2:13" ht="26.25" customHeight="1" x14ac:dyDescent="0.2">
      <c r="B172" s="262" t="s">
        <v>82</v>
      </c>
      <c r="C172" s="263"/>
      <c r="D172" s="264"/>
      <c r="E172" s="150">
        <f>+H167</f>
        <v>62.062568918615341</v>
      </c>
      <c r="F172" s="151">
        <v>1</v>
      </c>
      <c r="G172" s="151">
        <v>2</v>
      </c>
      <c r="H172" s="153">
        <f>+E172*F172*G172</f>
        <v>124.12513783723068</v>
      </c>
      <c r="M172" s="249" t="s">
        <v>96</v>
      </c>
    </row>
    <row r="173" spans="2:13" x14ac:dyDescent="0.2">
      <c r="B173" s="170"/>
      <c r="C173" s="170"/>
      <c r="D173" s="170"/>
      <c r="E173" s="170"/>
      <c r="F173" s="170"/>
      <c r="G173" s="170"/>
      <c r="H173" s="170"/>
      <c r="M173" s="250"/>
    </row>
    <row r="174" spans="2:13" ht="26.25" customHeight="1" x14ac:dyDescent="0.2">
      <c r="B174" s="171" t="s">
        <v>3</v>
      </c>
      <c r="C174" s="172"/>
      <c r="D174" s="172"/>
      <c r="E174" s="172"/>
      <c r="F174" s="155" t="s">
        <v>9</v>
      </c>
      <c r="G174" s="155" t="s">
        <v>10</v>
      </c>
      <c r="H174" s="155" t="s">
        <v>11</v>
      </c>
      <c r="I174" s="155" t="s">
        <v>46</v>
      </c>
      <c r="J174" s="18"/>
      <c r="M174" s="250"/>
    </row>
    <row r="175" spans="2:13" x14ac:dyDescent="0.2">
      <c r="B175" s="162" t="s">
        <v>80</v>
      </c>
      <c r="C175" s="163"/>
      <c r="D175" s="163"/>
      <c r="E175" s="163"/>
      <c r="F175" s="72">
        <f t="shared" ref="F175:H176" si="0">+H25</f>
        <v>409</v>
      </c>
      <c r="G175" s="72">
        <f t="shared" si="0"/>
        <v>252</v>
      </c>
      <c r="H175" s="72">
        <f t="shared" si="0"/>
        <v>285</v>
      </c>
      <c r="I175" s="176">
        <f>ROUND(AVERAGE(F175:H175),0)</f>
        <v>315</v>
      </c>
      <c r="J175" s="18"/>
      <c r="M175" s="250"/>
    </row>
    <row r="176" spans="2:13" x14ac:dyDescent="0.2">
      <c r="B176" s="164" t="s">
        <v>81</v>
      </c>
      <c r="C176" s="165"/>
      <c r="D176" s="165"/>
      <c r="E176" s="165"/>
      <c r="F176" s="79">
        <f t="shared" si="0"/>
        <v>283</v>
      </c>
      <c r="G176" s="79">
        <f t="shared" si="0"/>
        <v>142</v>
      </c>
      <c r="H176" s="79">
        <f t="shared" si="0"/>
        <v>105</v>
      </c>
      <c r="I176" s="177">
        <f>ROUND(AVERAGE(F176:H176),0)</f>
        <v>177</v>
      </c>
      <c r="J176" s="18"/>
      <c r="M176" s="250"/>
    </row>
    <row r="177" spans="2:13" x14ac:dyDescent="0.2">
      <c r="B177" s="161"/>
      <c r="C177" s="161"/>
      <c r="D177" s="161"/>
      <c r="E177" s="161"/>
      <c r="F177" s="175">
        <f>SUM(F175:F176)</f>
        <v>692</v>
      </c>
      <c r="G177" s="175">
        <f t="shared" ref="G177:I177" si="1">SUM(G175:G176)</f>
        <v>394</v>
      </c>
      <c r="H177" s="175">
        <f t="shared" si="1"/>
        <v>390</v>
      </c>
      <c r="I177" s="178">
        <f t="shared" si="1"/>
        <v>492</v>
      </c>
      <c r="J177" s="18"/>
      <c r="M177" s="250"/>
    </row>
    <row r="178" spans="2:13" x14ac:dyDescent="0.2">
      <c r="B178" s="170"/>
      <c r="C178" s="170"/>
      <c r="D178" s="170"/>
      <c r="E178" s="170"/>
      <c r="F178" s="170"/>
      <c r="G178" s="170"/>
      <c r="H178" s="170"/>
      <c r="M178" s="250"/>
    </row>
    <row r="179" spans="2:13" ht="26.25" customHeight="1" x14ac:dyDescent="0.2">
      <c r="B179" s="265" t="s">
        <v>68</v>
      </c>
      <c r="C179" s="266"/>
      <c r="D179" s="266"/>
      <c r="E179" s="266"/>
      <c r="F179" s="267"/>
      <c r="G179" s="180" t="s">
        <v>83</v>
      </c>
      <c r="H179" s="183" t="s">
        <v>69</v>
      </c>
      <c r="I179" s="152" t="s">
        <v>84</v>
      </c>
      <c r="M179" s="250"/>
    </row>
    <row r="180" spans="2:13" x14ac:dyDescent="0.2">
      <c r="B180" s="162" t="s">
        <v>80</v>
      </c>
      <c r="C180" s="163"/>
      <c r="D180" s="163"/>
      <c r="E180" s="181"/>
      <c r="F180" s="69"/>
      <c r="G180" s="147">
        <f>+I175</f>
        <v>315</v>
      </c>
      <c r="H180" s="184">
        <f>+$H$172</f>
        <v>124.12513783723068</v>
      </c>
      <c r="I180" s="173">
        <f>+H180*G180</f>
        <v>39099.418418727662</v>
      </c>
      <c r="M180" s="250"/>
    </row>
    <row r="181" spans="2:13" x14ac:dyDescent="0.2">
      <c r="B181" s="164" t="s">
        <v>81</v>
      </c>
      <c r="C181" s="165"/>
      <c r="D181" s="165"/>
      <c r="E181" s="182"/>
      <c r="F181" s="80"/>
      <c r="G181" s="169">
        <f>+I176</f>
        <v>177</v>
      </c>
      <c r="H181" s="185">
        <f>+$H$172</f>
        <v>124.12513783723068</v>
      </c>
      <c r="I181" s="174">
        <f>+H181*G181</f>
        <v>21970.149397189831</v>
      </c>
      <c r="M181" s="250"/>
    </row>
    <row r="182" spans="2:13" x14ac:dyDescent="0.2">
      <c r="B182" s="161"/>
      <c r="C182" s="161"/>
      <c r="D182" s="161"/>
      <c r="E182" s="76"/>
      <c r="F182" s="168"/>
      <c r="G182" s="168"/>
      <c r="H182" s="179"/>
      <c r="I182" s="186">
        <f>SUM(I180:I181)</f>
        <v>61069.567815917493</v>
      </c>
      <c r="M182" s="250"/>
    </row>
    <row r="183" spans="2:13" x14ac:dyDescent="0.2">
      <c r="B183" s="170"/>
      <c r="C183" s="170"/>
      <c r="D183" s="170"/>
      <c r="E183" s="170"/>
      <c r="F183" s="170"/>
      <c r="G183" s="170"/>
      <c r="H183" s="170"/>
      <c r="M183" s="250"/>
    </row>
    <row r="184" spans="2:13" x14ac:dyDescent="0.25">
      <c r="F184" s="261" t="s">
        <v>97</v>
      </c>
      <c r="G184" s="261"/>
      <c r="H184" s="261"/>
      <c r="I184" s="107">
        <f>+I182/G180</f>
        <v>193.87164386005554</v>
      </c>
      <c r="J184" s="205" t="s">
        <v>98</v>
      </c>
      <c r="K184" s="201"/>
      <c r="M184" s="250"/>
    </row>
    <row r="185" spans="2:13" x14ac:dyDescent="0.25">
      <c r="F185" s="20"/>
      <c r="G185" s="42"/>
      <c r="H185" s="42"/>
      <c r="I185" s="42"/>
      <c r="K185" s="201"/>
      <c r="M185" s="250"/>
    </row>
    <row r="186" spans="2:13" x14ac:dyDescent="0.25">
      <c r="F186" s="261" t="s">
        <v>35</v>
      </c>
      <c r="G186" s="261"/>
      <c r="H186" s="261"/>
      <c r="I186" s="108">
        <f>+$K$208-1</f>
        <v>1.2648945446885498</v>
      </c>
      <c r="K186" s="201"/>
      <c r="L186" s="61"/>
      <c r="M186" s="250"/>
    </row>
    <row r="187" spans="2:13" x14ac:dyDescent="0.25">
      <c r="F187" s="20"/>
      <c r="G187" s="42"/>
      <c r="H187" s="42"/>
      <c r="I187" s="42"/>
      <c r="K187" s="201"/>
      <c r="M187" s="250"/>
    </row>
    <row r="188" spans="2:13" x14ac:dyDescent="0.25">
      <c r="F188" s="261" t="s">
        <v>85</v>
      </c>
      <c r="G188" s="261"/>
      <c r="H188" s="261"/>
      <c r="I188" s="107">
        <f>+I184+(I186*I184)</f>
        <v>439.09882854844113</v>
      </c>
      <c r="J188" s="138"/>
      <c r="K188" s="20"/>
      <c r="M188" s="251"/>
    </row>
    <row r="189" spans="2:13" x14ac:dyDescent="0.25">
      <c r="I189" s="146"/>
      <c r="M189" s="18"/>
    </row>
    <row r="190" spans="2:13" ht="28.5" customHeight="1" x14ac:dyDescent="0.25">
      <c r="B190" s="296" t="s">
        <v>105</v>
      </c>
      <c r="C190" s="296"/>
      <c r="D190" s="296"/>
      <c r="E190" s="296"/>
      <c r="F190" s="296"/>
      <c r="G190" s="296"/>
      <c r="H190" s="296"/>
      <c r="I190" s="296"/>
      <c r="J190" s="296"/>
      <c r="K190" s="296"/>
      <c r="M190" s="18"/>
    </row>
    <row r="191" spans="2:13" x14ac:dyDescent="0.25">
      <c r="I191" s="146"/>
      <c r="M191" s="18"/>
    </row>
    <row r="192" spans="2:13" ht="15.75" x14ac:dyDescent="0.25">
      <c r="B192" s="24" t="s">
        <v>74</v>
      </c>
      <c r="C192" s="25"/>
      <c r="D192" s="25"/>
      <c r="E192" s="25"/>
      <c r="F192" s="25"/>
      <c r="G192" s="26"/>
      <c r="H192" s="26"/>
      <c r="I192" s="26"/>
      <c r="J192" s="26"/>
      <c r="K192" s="25"/>
      <c r="M192" s="27"/>
    </row>
    <row r="193" spans="2:13" x14ac:dyDescent="0.25">
      <c r="E193" s="40"/>
    </row>
    <row r="194" spans="2:13" x14ac:dyDescent="0.25">
      <c r="B194" s="102"/>
      <c r="C194" s="103"/>
      <c r="D194" s="103"/>
      <c r="E194" s="103"/>
      <c r="F194" s="101" t="s">
        <v>12</v>
      </c>
      <c r="G194" s="29" t="s">
        <v>13</v>
      </c>
      <c r="H194" s="29" t="s">
        <v>14</v>
      </c>
      <c r="I194" s="29" t="s">
        <v>15</v>
      </c>
      <c r="J194" s="29" t="s">
        <v>16</v>
      </c>
      <c r="K194" s="29" t="s">
        <v>17</v>
      </c>
      <c r="M194" s="32" t="s">
        <v>4</v>
      </c>
    </row>
    <row r="195" spans="2:13" x14ac:dyDescent="0.25">
      <c r="H195" s="42"/>
      <c r="I195" s="42"/>
      <c r="J195" s="42"/>
      <c r="M195" s="249" t="s">
        <v>115</v>
      </c>
    </row>
    <row r="196" spans="2:13" x14ac:dyDescent="0.25">
      <c r="B196" s="18" t="s">
        <v>80</v>
      </c>
      <c r="D196" s="18" t="s">
        <v>75</v>
      </c>
      <c r="F196" s="43">
        <f>G196/1.025</f>
        <v>202.23660430179106</v>
      </c>
      <c r="G196" s="43">
        <f>+$I$184*G215</f>
        <v>207.29251940933582</v>
      </c>
      <c r="H196" s="43">
        <f t="shared" ref="H196:K196" si="2">+$I$184*H215</f>
        <v>216.33663396827734</v>
      </c>
      <c r="I196" s="43">
        <f t="shared" si="2"/>
        <v>223.66129467979167</v>
      </c>
      <c r="J196" s="43">
        <f t="shared" si="2"/>
        <v>231.54047009741555</v>
      </c>
      <c r="K196" s="43">
        <f t="shared" si="2"/>
        <v>239.51387846644442</v>
      </c>
      <c r="M196" s="250"/>
    </row>
    <row r="197" spans="2:13" x14ac:dyDescent="0.25">
      <c r="B197" s="18" t="s">
        <v>80</v>
      </c>
      <c r="D197" s="18" t="s">
        <v>76</v>
      </c>
      <c r="F197" s="43">
        <f>G197/1.025</f>
        <v>458.04458181946347</v>
      </c>
      <c r="G197" s="43">
        <f>+$I$188*G215</f>
        <v>469.49569636494999</v>
      </c>
      <c r="H197" s="43">
        <f t="shared" ref="H197:K197" si="3">+$I$188*H215</f>
        <v>489.97966209103492</v>
      </c>
      <c r="I197" s="43">
        <f t="shared" si="3"/>
        <v>506.56924617823825</v>
      </c>
      <c r="J197" s="43">
        <f t="shared" si="3"/>
        <v>524.41474759825871</v>
      </c>
      <c r="K197" s="43">
        <f t="shared" si="3"/>
        <v>542.4736767158463</v>
      </c>
      <c r="M197" s="250"/>
    </row>
    <row r="198" spans="2:13" x14ac:dyDescent="0.25">
      <c r="G198" s="43"/>
      <c r="H198" s="43"/>
      <c r="I198" s="43"/>
      <c r="J198" s="43"/>
      <c r="K198" s="43"/>
      <c r="M198" s="250"/>
    </row>
    <row r="199" spans="2:13" x14ac:dyDescent="0.25">
      <c r="B199" s="104" t="s">
        <v>49</v>
      </c>
      <c r="C199" s="104"/>
      <c r="D199" s="104"/>
      <c r="E199" s="104"/>
      <c r="F199" s="104"/>
      <c r="G199" s="105"/>
      <c r="H199" s="105">
        <f>(H196-G196)/G196</f>
        <v>4.3629719898778924E-2</v>
      </c>
      <c r="I199" s="105">
        <f>(I196-H196)/H196</f>
        <v>3.3857699351041867E-2</v>
      </c>
      <c r="J199" s="105">
        <f>(J196-I196)/I196</f>
        <v>3.5228157956003224E-2</v>
      </c>
      <c r="K199" s="105">
        <f>(K196-J196)/J196</f>
        <v>3.4436348711196094E-2</v>
      </c>
      <c r="M199" s="251"/>
    </row>
    <row r="200" spans="2:13" x14ac:dyDescent="0.25">
      <c r="E200" s="40"/>
      <c r="H200" s="42"/>
      <c r="I200" s="42"/>
      <c r="J200" s="42"/>
    </row>
    <row r="201" spans="2:13" ht="15.75" x14ac:dyDescent="0.25">
      <c r="B201" s="24" t="s">
        <v>34</v>
      </c>
      <c r="C201" s="25"/>
      <c r="D201" s="25"/>
      <c r="E201" s="25"/>
      <c r="F201" s="25"/>
      <c r="G201" s="26"/>
      <c r="H201" s="26"/>
      <c r="I201" s="26"/>
      <c r="J201" s="26"/>
      <c r="K201" s="25"/>
      <c r="M201" s="27"/>
    </row>
    <row r="203" spans="2:13" x14ac:dyDescent="0.25">
      <c r="B203" s="278" t="s">
        <v>18</v>
      </c>
      <c r="C203" s="279"/>
      <c r="D203" s="279"/>
      <c r="E203" s="280"/>
      <c r="F203" s="101" t="s">
        <v>12</v>
      </c>
      <c r="G203" s="101" t="s">
        <v>13</v>
      </c>
      <c r="H203" s="101" t="s">
        <v>14</v>
      </c>
      <c r="I203" s="101" t="s">
        <v>15</v>
      </c>
      <c r="J203" s="101" t="s">
        <v>16</v>
      </c>
      <c r="K203" s="39" t="s">
        <v>17</v>
      </c>
      <c r="M203" s="32" t="s">
        <v>4</v>
      </c>
    </row>
    <row r="204" spans="2:13" ht="12.75" customHeight="1" x14ac:dyDescent="0.25">
      <c r="B204" s="281" t="s">
        <v>100</v>
      </c>
      <c r="C204" s="282"/>
      <c r="D204" s="282"/>
      <c r="E204" s="283"/>
      <c r="F204" s="34"/>
      <c r="G204" s="41">
        <v>18449161.14072692</v>
      </c>
      <c r="H204" s="41">
        <v>19652616.51053571</v>
      </c>
      <c r="I204" s="41">
        <v>20750302.453561164</v>
      </c>
      <c r="J204" s="41">
        <v>21950966.582370307</v>
      </c>
      <c r="K204" s="34">
        <v>23217206.584968176</v>
      </c>
      <c r="M204" s="249" t="s">
        <v>99</v>
      </c>
    </row>
    <row r="205" spans="2:13" x14ac:dyDescent="0.25">
      <c r="B205" s="284" t="s">
        <v>101</v>
      </c>
      <c r="C205" s="285"/>
      <c r="D205" s="285"/>
      <c r="E205" s="286"/>
      <c r="F205" s="34"/>
      <c r="G205" s="41">
        <v>40098372.700329572</v>
      </c>
      <c r="H205" s="41">
        <v>44414981.708611391</v>
      </c>
      <c r="I205" s="41">
        <v>47124811.758132517</v>
      </c>
      <c r="J205" s="41">
        <v>50429626.415997855</v>
      </c>
      <c r="K205" s="34">
        <v>53924251.70079805</v>
      </c>
      <c r="M205" s="250"/>
    </row>
    <row r="206" spans="2:13" x14ac:dyDescent="0.25">
      <c r="B206" s="287" t="s">
        <v>18</v>
      </c>
      <c r="C206" s="288"/>
      <c r="D206" s="288"/>
      <c r="E206" s="289"/>
      <c r="F206" s="54"/>
      <c r="G206" s="54">
        <f t="shared" ref="G206:K206" si="4">+G205/G204</f>
        <v>2.1734523534412387</v>
      </c>
      <c r="H206" s="54">
        <f t="shared" si="4"/>
        <v>2.2600034801880273</v>
      </c>
      <c r="I206" s="54">
        <f t="shared" si="4"/>
        <v>2.2710421625707418</v>
      </c>
      <c r="J206" s="54">
        <f t="shared" si="4"/>
        <v>2.2973761190315822</v>
      </c>
      <c r="K206" s="145">
        <f t="shared" si="4"/>
        <v>2.3225986082111594</v>
      </c>
      <c r="M206" s="250"/>
    </row>
    <row r="207" spans="2:13" x14ac:dyDescent="0.25">
      <c r="F207" s="20"/>
      <c r="K207" s="20"/>
      <c r="M207" s="250"/>
    </row>
    <row r="208" spans="2:13" x14ac:dyDescent="0.25">
      <c r="F208" s="272" t="s">
        <v>19</v>
      </c>
      <c r="G208" s="273"/>
      <c r="H208" s="273"/>
      <c r="I208" s="273"/>
      <c r="J208" s="274"/>
      <c r="K208" s="144">
        <f>AVERAGE(G206:K206)</f>
        <v>2.2648945446885498</v>
      </c>
      <c r="M208" s="251"/>
    </row>
    <row r="209" spans="2:13" x14ac:dyDescent="0.25">
      <c r="G209" s="18"/>
      <c r="H209" s="18"/>
      <c r="I209" s="18"/>
      <c r="J209" s="18"/>
      <c r="K209" s="191"/>
    </row>
    <row r="210" spans="2:13" ht="15.75" x14ac:dyDescent="0.25">
      <c r="B210" s="24" t="s">
        <v>121</v>
      </c>
      <c r="C210" s="25"/>
      <c r="D210" s="25"/>
      <c r="E210" s="25"/>
      <c r="F210" s="25"/>
      <c r="G210" s="26"/>
      <c r="H210" s="26"/>
      <c r="I210" s="26"/>
      <c r="J210" s="26"/>
      <c r="K210" s="25"/>
      <c r="M210" s="27"/>
    </row>
    <row r="212" spans="2:13" x14ac:dyDescent="0.2">
      <c r="B212" s="290" t="s">
        <v>122</v>
      </c>
      <c r="C212" s="291"/>
      <c r="D212" s="291"/>
      <c r="E212" s="292"/>
      <c r="F212" s="101" t="s">
        <v>12</v>
      </c>
      <c r="G212" s="101" t="s">
        <v>13</v>
      </c>
      <c r="H212" s="101" t="s">
        <v>14</v>
      </c>
      <c r="I212" s="101" t="s">
        <v>15</v>
      </c>
      <c r="J212" s="101" t="s">
        <v>16</v>
      </c>
      <c r="K212" s="39" t="s">
        <v>17</v>
      </c>
      <c r="M212" s="247" t="s">
        <v>4</v>
      </c>
    </row>
    <row r="213" spans="2:13" ht="12.75" customHeight="1" x14ac:dyDescent="0.2">
      <c r="B213" s="275" t="s">
        <v>102</v>
      </c>
      <c r="C213" s="276"/>
      <c r="D213" s="276"/>
      <c r="E213" s="277"/>
      <c r="F213" s="17"/>
      <c r="G213" s="17">
        <v>17254695.000010207</v>
      </c>
      <c r="H213" s="17">
        <v>17611834.848126188</v>
      </c>
      <c r="I213" s="17">
        <v>17986550.838063825</v>
      </c>
      <c r="J213" s="17">
        <v>18379810.552560411</v>
      </c>
      <c r="K213" s="192">
        <v>18792890.146016706</v>
      </c>
      <c r="M213" s="293" t="s">
        <v>125</v>
      </c>
    </row>
    <row r="214" spans="2:13" x14ac:dyDescent="0.2">
      <c r="B214" s="297" t="s">
        <v>123</v>
      </c>
      <c r="C214" s="298"/>
      <c r="D214" s="298"/>
      <c r="E214" s="299"/>
      <c r="F214" s="17"/>
      <c r="G214" s="17">
        <v>18449161.14072692</v>
      </c>
      <c r="H214" s="17">
        <v>19652616.51053571</v>
      </c>
      <c r="I214" s="17">
        <v>20750302.453561164</v>
      </c>
      <c r="J214" s="17">
        <v>21950966.582370307</v>
      </c>
      <c r="K214" s="192">
        <v>23217206.584968176</v>
      </c>
      <c r="M214" s="294"/>
    </row>
    <row r="215" spans="2:13" x14ac:dyDescent="0.2">
      <c r="B215" s="300" t="s">
        <v>124</v>
      </c>
      <c r="C215" s="301"/>
      <c r="D215" s="301"/>
      <c r="E215" s="302"/>
      <c r="F215" s="54"/>
      <c r="G215" s="54">
        <f t="shared" ref="G215:K215" si="5">+G214/G213</f>
        <v>1.0692255725595849</v>
      </c>
      <c r="H215" s="54">
        <f t="shared" si="5"/>
        <v>1.1158755847989712</v>
      </c>
      <c r="I215" s="54">
        <f t="shared" si="5"/>
        <v>1.1536565648622628</v>
      </c>
      <c r="J215" s="54">
        <f t="shared" si="5"/>
        <v>1.1942977605562106</v>
      </c>
      <c r="K215" s="145">
        <f t="shared" si="5"/>
        <v>1.2354250147037249</v>
      </c>
      <c r="M215" s="294"/>
    </row>
    <row r="216" spans="2:13" x14ac:dyDescent="0.25">
      <c r="F216" s="20"/>
      <c r="K216" s="20"/>
      <c r="M216" s="294"/>
    </row>
    <row r="217" spans="2:13" x14ac:dyDescent="0.25">
      <c r="F217" s="272" t="s">
        <v>20</v>
      </c>
      <c r="G217" s="273"/>
      <c r="H217" s="273"/>
      <c r="I217" s="273"/>
      <c r="J217" s="274"/>
      <c r="K217" s="144">
        <f>AVERAGE(G215:K215)</f>
        <v>1.1536960994961507</v>
      </c>
      <c r="M217" s="295"/>
    </row>
    <row r="218" spans="2:13" x14ac:dyDescent="0.25">
      <c r="K218" s="106"/>
      <c r="M218" s="248"/>
    </row>
    <row r="219" spans="2:13" x14ac:dyDescent="0.25">
      <c r="M219" s="56"/>
    </row>
    <row r="220" spans="2:13" x14ac:dyDescent="0.25">
      <c r="M220" s="57"/>
    </row>
    <row r="221" spans="2:13" x14ac:dyDescent="0.25">
      <c r="M221" s="57"/>
    </row>
    <row r="222" spans="2:13" x14ac:dyDescent="0.25">
      <c r="M222" s="57"/>
    </row>
  </sheetData>
  <mergeCells count="30">
    <mergeCell ref="B8:I8"/>
    <mergeCell ref="B9:I9"/>
    <mergeCell ref="B190:K190"/>
    <mergeCell ref="B214:E214"/>
    <mergeCell ref="B215:E215"/>
    <mergeCell ref="F208:J208"/>
    <mergeCell ref="F217:J217"/>
    <mergeCell ref="M204:M208"/>
    <mergeCell ref="B213:E213"/>
    <mergeCell ref="B203:E203"/>
    <mergeCell ref="B204:E204"/>
    <mergeCell ref="B205:E205"/>
    <mergeCell ref="B206:E206"/>
    <mergeCell ref="B212:E212"/>
    <mergeCell ref="M213:M217"/>
    <mergeCell ref="M195:M199"/>
    <mergeCell ref="B13:F13"/>
    <mergeCell ref="B14:F14"/>
    <mergeCell ref="B24:F24"/>
    <mergeCell ref="F184:H184"/>
    <mergeCell ref="F186:H186"/>
    <mergeCell ref="F188:H188"/>
    <mergeCell ref="M37:M167"/>
    <mergeCell ref="B172:D172"/>
    <mergeCell ref="B179:F179"/>
    <mergeCell ref="G25:G26"/>
    <mergeCell ref="K25:K26"/>
    <mergeCell ref="M25:M27"/>
    <mergeCell ref="B171:D171"/>
    <mergeCell ref="M172:M188"/>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91" t="s">
        <v>37</v>
      </c>
      <c r="C2" s="92"/>
      <c r="D2" s="92"/>
      <c r="E2" s="92"/>
      <c r="F2" s="92"/>
      <c r="G2" s="92"/>
      <c r="H2" s="92"/>
    </row>
    <row r="3" spans="2:8" x14ac:dyDescent="0.25">
      <c r="B3" s="11" t="s">
        <v>0</v>
      </c>
      <c r="C3" s="128" t="s">
        <v>78</v>
      </c>
      <c r="D3" s="129"/>
      <c r="E3" s="129"/>
      <c r="F3" s="129"/>
      <c r="G3" s="129"/>
      <c r="H3" s="129"/>
    </row>
    <row r="4" spans="2:8" x14ac:dyDescent="0.25">
      <c r="B4" s="11" t="s">
        <v>107</v>
      </c>
      <c r="C4" s="130" t="s">
        <v>106</v>
      </c>
      <c r="D4" s="129"/>
      <c r="E4" s="129"/>
      <c r="F4" s="129"/>
      <c r="G4" s="129"/>
      <c r="H4" s="129"/>
    </row>
    <row r="5" spans="2:8" x14ac:dyDescent="0.25">
      <c r="B5" s="120" t="s">
        <v>61</v>
      </c>
      <c r="C5" s="303" t="s">
        <v>108</v>
      </c>
      <c r="D5" s="303"/>
      <c r="E5" s="303"/>
      <c r="F5" s="303"/>
      <c r="G5" s="303"/>
      <c r="H5" s="303"/>
    </row>
    <row r="6" spans="2:8" x14ac:dyDescent="0.25">
      <c r="B6" s="93" t="s">
        <v>62</v>
      </c>
      <c r="C6" s="303" t="s">
        <v>109</v>
      </c>
      <c r="D6" s="303"/>
      <c r="E6" s="303"/>
      <c r="F6" s="303"/>
      <c r="G6" s="303"/>
      <c r="H6" s="303"/>
    </row>
    <row r="7" spans="2:8" x14ac:dyDescent="0.25">
      <c r="B7" s="93"/>
      <c r="C7" s="119"/>
      <c r="D7" s="121" t="s">
        <v>13</v>
      </c>
      <c r="E7" s="121" t="s">
        <v>14</v>
      </c>
      <c r="F7" s="121" t="s">
        <v>15</v>
      </c>
      <c r="G7" s="121" t="s">
        <v>16</v>
      </c>
      <c r="H7" s="121" t="s">
        <v>17</v>
      </c>
    </row>
    <row r="8" spans="2:8" x14ac:dyDescent="0.25">
      <c r="B8" s="93"/>
      <c r="C8" s="126"/>
      <c r="D8" s="122">
        <f>+'Input Sheet'!G197</f>
        <v>469.49569636494999</v>
      </c>
      <c r="E8" s="122">
        <f>+'Input Sheet'!H197</f>
        <v>489.97966209103492</v>
      </c>
      <c r="F8" s="122">
        <f>+'Input Sheet'!I197</f>
        <v>506.56924617823825</v>
      </c>
      <c r="G8" s="122">
        <f>+'Input Sheet'!J197</f>
        <v>524.41474759825871</v>
      </c>
      <c r="H8" s="122">
        <f>+'Input Sheet'!K197</f>
        <v>542.4736767158463</v>
      </c>
    </row>
    <row r="10" spans="2:8" x14ac:dyDescent="0.25">
      <c r="B10" s="89" t="s">
        <v>43</v>
      </c>
      <c r="C10" s="86"/>
      <c r="D10" s="86"/>
      <c r="E10" s="86"/>
      <c r="F10" s="86"/>
      <c r="G10" s="86"/>
      <c r="H10" s="86"/>
    </row>
    <row r="11" spans="2:8" ht="15" customHeight="1" x14ac:dyDescent="0.25">
      <c r="B11" s="304" t="s">
        <v>103</v>
      </c>
      <c r="C11" s="304"/>
      <c r="D11" s="304"/>
      <c r="E11" s="304"/>
      <c r="F11" s="304"/>
      <c r="G11" s="304"/>
      <c r="H11" s="304"/>
    </row>
    <row r="13" spans="2:8" x14ac:dyDescent="0.25">
      <c r="B13" s="89" t="s">
        <v>65</v>
      </c>
      <c r="C13" s="86"/>
      <c r="D13" s="86"/>
      <c r="E13" s="86"/>
      <c r="F13" s="86"/>
      <c r="G13" s="86"/>
      <c r="H13" s="86"/>
    </row>
    <row r="14" spans="2:8" ht="15" customHeight="1" x14ac:dyDescent="0.25">
      <c r="B14" s="304" t="s">
        <v>52</v>
      </c>
      <c r="C14" s="304"/>
      <c r="D14" s="304"/>
      <c r="E14" s="304"/>
      <c r="F14" s="304"/>
      <c r="G14" s="304"/>
      <c r="H14" s="304"/>
    </row>
    <row r="15" spans="2:8" ht="47.25" customHeight="1" x14ac:dyDescent="0.25">
      <c r="B15" s="305" t="s">
        <v>53</v>
      </c>
      <c r="C15" s="305"/>
      <c r="D15" s="305"/>
      <c r="E15" s="305"/>
      <c r="F15" s="305"/>
      <c r="G15" s="305"/>
      <c r="H15" s="305"/>
    </row>
    <row r="16" spans="2:8" ht="62.25" customHeight="1" x14ac:dyDescent="0.25">
      <c r="B16" s="305" t="s">
        <v>116</v>
      </c>
      <c r="C16" s="305"/>
      <c r="D16" s="305"/>
      <c r="E16" s="305"/>
      <c r="F16" s="305"/>
      <c r="G16" s="305"/>
      <c r="H16" s="305"/>
    </row>
    <row r="17" spans="2:8" ht="47.25" customHeight="1" x14ac:dyDescent="0.25">
      <c r="B17" s="305" t="s">
        <v>117</v>
      </c>
      <c r="C17" s="305"/>
      <c r="D17" s="305"/>
      <c r="E17" s="305"/>
      <c r="F17" s="305"/>
      <c r="G17" s="305"/>
      <c r="H17" s="305"/>
    </row>
    <row r="19" spans="2:8" x14ac:dyDescent="0.25">
      <c r="B19" s="89" t="s">
        <v>54</v>
      </c>
      <c r="C19" s="86"/>
      <c r="D19" s="86"/>
      <c r="E19" s="86"/>
      <c r="F19" s="86"/>
      <c r="G19" s="86"/>
      <c r="H19" s="86"/>
    </row>
    <row r="20" spans="2:8" ht="46.5" customHeight="1" x14ac:dyDescent="0.25">
      <c r="B20" s="304" t="s">
        <v>113</v>
      </c>
      <c r="C20" s="304"/>
      <c r="D20" s="304"/>
      <c r="E20" s="304"/>
      <c r="F20" s="304"/>
      <c r="G20" s="304"/>
      <c r="H20" s="304"/>
    </row>
    <row r="22" spans="2:8" x14ac:dyDescent="0.25">
      <c r="B22" s="14" t="s">
        <v>57</v>
      </c>
      <c r="C22" s="306" t="s">
        <v>4</v>
      </c>
      <c r="D22" s="307"/>
      <c r="E22" s="13" t="s">
        <v>9</v>
      </c>
      <c r="F22" s="13" t="s">
        <v>10</v>
      </c>
      <c r="G22" s="13" t="s">
        <v>11</v>
      </c>
      <c r="H22" s="117" t="s">
        <v>1</v>
      </c>
    </row>
    <row r="23" spans="2:8" x14ac:dyDescent="0.25">
      <c r="B23" s="15" t="s">
        <v>55</v>
      </c>
      <c r="C23" s="308" t="s">
        <v>58</v>
      </c>
      <c r="D23" s="308"/>
      <c r="E23" s="187">
        <f>+'Input Sheet'!H14</f>
        <v>34632</v>
      </c>
      <c r="F23" s="187">
        <f>+'Input Sheet'!I14</f>
        <v>7252</v>
      </c>
      <c r="G23" s="187">
        <f>+'Input Sheet'!J14</f>
        <v>7844</v>
      </c>
      <c r="H23" s="16">
        <f>SUM(D23:G23)</f>
        <v>49728</v>
      </c>
    </row>
    <row r="24" spans="2:8" x14ac:dyDescent="0.25">
      <c r="B24" s="15" t="s">
        <v>21</v>
      </c>
      <c r="C24" s="308" t="s">
        <v>110</v>
      </c>
      <c r="D24" s="308"/>
      <c r="E24" s="187">
        <f>+'Input Sheet'!H20</f>
        <v>73311.300239240678</v>
      </c>
      <c r="F24" s="187">
        <f>+'Input Sheet'!I20</f>
        <v>46976.590627628844</v>
      </c>
      <c r="G24" s="187">
        <f>+'Input Sheet'!J20</f>
        <v>55253.418500115833</v>
      </c>
      <c r="H24" s="16">
        <f>SUM(D24:G24)</f>
        <v>175541.30936698534</v>
      </c>
    </row>
    <row r="25" spans="2:8" x14ac:dyDescent="0.25">
      <c r="B25" t="s">
        <v>3</v>
      </c>
      <c r="C25" s="308" t="s">
        <v>111</v>
      </c>
      <c r="D25" s="308"/>
      <c r="E25" s="235">
        <f>+'Input Sheet'!H25</f>
        <v>409</v>
      </c>
      <c r="F25" s="235">
        <f>+'Input Sheet'!I25</f>
        <v>252</v>
      </c>
      <c r="G25" s="235">
        <f>+'Input Sheet'!J25</f>
        <v>285</v>
      </c>
      <c r="H25" s="85">
        <f>SUM(D25:G25)</f>
        <v>946</v>
      </c>
    </row>
    <row r="27" spans="2:8" x14ac:dyDescent="0.25">
      <c r="B27" s="89" t="s">
        <v>56</v>
      </c>
      <c r="C27" s="86"/>
      <c r="D27" s="86"/>
      <c r="E27" s="86"/>
      <c r="F27" s="86"/>
      <c r="G27" s="86"/>
      <c r="H27" s="86"/>
    </row>
    <row r="28" spans="2:8" ht="75.75" customHeight="1" x14ac:dyDescent="0.25">
      <c r="B28" s="304" t="s">
        <v>114</v>
      </c>
      <c r="C28" s="304"/>
      <c r="D28" s="304"/>
      <c r="E28" s="304"/>
      <c r="F28" s="304"/>
      <c r="G28" s="304"/>
      <c r="H28" s="304"/>
    </row>
    <row r="30" spans="2:8" x14ac:dyDescent="0.25">
      <c r="B30" s="12" t="s">
        <v>57</v>
      </c>
      <c r="C30" s="13" t="s">
        <v>13</v>
      </c>
      <c r="D30" s="13" t="s">
        <v>14</v>
      </c>
      <c r="E30" s="13" t="s">
        <v>15</v>
      </c>
      <c r="F30" s="13" t="s">
        <v>16</v>
      </c>
      <c r="G30" s="13" t="s">
        <v>17</v>
      </c>
      <c r="H30" s="117" t="s">
        <v>1</v>
      </c>
    </row>
    <row r="31" spans="2:8" x14ac:dyDescent="0.25">
      <c r="B31" s="15" t="s">
        <v>55</v>
      </c>
      <c r="C31" s="9">
        <f>'Fee Breakdown'!Y11</f>
        <v>147891.14435495925</v>
      </c>
      <c r="D31" s="9">
        <f>'Fee Breakdown'!Z11</f>
        <v>154343.59355867599</v>
      </c>
      <c r="E31" s="9">
        <f>'Fee Breakdown'!AA11</f>
        <v>159569.31254614505</v>
      </c>
      <c r="F31" s="9">
        <f>'Fee Breakdown'!AB11</f>
        <v>165190.64549345151</v>
      </c>
      <c r="G31" s="9">
        <f>'Fee Breakdown'!AC11</f>
        <v>170879.20816549158</v>
      </c>
      <c r="H31" s="16">
        <f>SUM(C31:G31)</f>
        <v>797873.90411872335</v>
      </c>
    </row>
    <row r="32" spans="2:8" x14ac:dyDescent="0.25">
      <c r="B32" s="15"/>
      <c r="C32" s="9"/>
      <c r="D32" s="9"/>
      <c r="E32" s="9"/>
      <c r="F32" s="9"/>
      <c r="G32" s="9"/>
      <c r="H32" s="16"/>
    </row>
    <row r="33" spans="2:8" x14ac:dyDescent="0.25">
      <c r="B33" s="15" t="s">
        <v>21</v>
      </c>
      <c r="C33" s="9">
        <f>'Fee Breakdown'!M19</f>
        <v>65297.143613940782</v>
      </c>
      <c r="D33" s="9">
        <f>'Fee Breakdown'!N19</f>
        <v>68146.039700007357</v>
      </c>
      <c r="E33" s="9">
        <f>'Fee Breakdown'!O19</f>
        <v>70453.307824134376</v>
      </c>
      <c r="F33" s="9">
        <f>'Fee Breakdown'!P19</f>
        <v>72935.248080685895</v>
      </c>
      <c r="G33" s="9">
        <f>'Fee Breakdown'!Q19</f>
        <v>75446.871716929993</v>
      </c>
      <c r="H33" s="16">
        <f>SUM(C33:G33)</f>
        <v>352278.61093569844</v>
      </c>
    </row>
    <row r="34" spans="2:8" x14ac:dyDescent="0.25">
      <c r="B34" s="15" t="s">
        <v>22</v>
      </c>
      <c r="C34" s="9">
        <f>'Fee Breakdown'!S19</f>
        <v>76623.086846769351</v>
      </c>
      <c r="D34" s="9">
        <f>'Fee Breakdown'!T19</f>
        <v>85864.247183040745</v>
      </c>
      <c r="E34" s="9">
        <f>'Fee Breakdown'!U19</f>
        <v>89549.124737049919</v>
      </c>
      <c r="F34" s="9">
        <f>'Fee Breakdown'!V19</f>
        <v>94624.449095525924</v>
      </c>
      <c r="G34" s="9">
        <f>'Fee Breakdown'!W19</f>
        <v>99785.927526697487</v>
      </c>
      <c r="H34" s="16">
        <f>SUM(C34:G34)</f>
        <v>446446.83538908348</v>
      </c>
    </row>
    <row r="35" spans="2:8" ht="15.75" thickBot="1" x14ac:dyDescent="0.3">
      <c r="B35" s="87" t="s">
        <v>47</v>
      </c>
      <c r="C35" s="88">
        <f>SUM(C33:C34)</f>
        <v>141920.23046071013</v>
      </c>
      <c r="D35" s="88">
        <f t="shared" ref="D35:H35" si="0">SUM(D33:D34)</f>
        <v>154010.2868830481</v>
      </c>
      <c r="E35" s="88">
        <f t="shared" si="0"/>
        <v>160002.43256118428</v>
      </c>
      <c r="F35" s="88">
        <f t="shared" si="0"/>
        <v>167559.6971762118</v>
      </c>
      <c r="G35" s="88">
        <f t="shared" si="0"/>
        <v>175232.79924362747</v>
      </c>
      <c r="H35" s="88">
        <f t="shared" si="0"/>
        <v>798725.44632478198</v>
      </c>
    </row>
    <row r="36" spans="2:8" x14ac:dyDescent="0.25">
      <c r="B36" s="15"/>
      <c r="C36" s="9"/>
      <c r="D36" s="9"/>
      <c r="E36" s="9"/>
      <c r="F36" s="9"/>
      <c r="G36" s="9"/>
      <c r="H36" s="16"/>
    </row>
    <row r="37" spans="2:8" x14ac:dyDescent="0.25">
      <c r="B37" t="s">
        <v>3</v>
      </c>
      <c r="C37" s="115">
        <f>'Fee Breakdown'!G19</f>
        <v>315</v>
      </c>
      <c r="D37" s="115">
        <f>'Fee Breakdown'!H19</f>
        <v>315</v>
      </c>
      <c r="E37" s="115">
        <f>'Fee Breakdown'!I19</f>
        <v>315</v>
      </c>
      <c r="F37" s="115">
        <f>'Fee Breakdown'!J19</f>
        <v>315</v>
      </c>
      <c r="G37" s="115">
        <f>'Fee Breakdown'!K19</f>
        <v>315</v>
      </c>
      <c r="H37" s="116">
        <f>SUM(C37:G37)</f>
        <v>1575</v>
      </c>
    </row>
    <row r="38" spans="2:8" x14ac:dyDescent="0.25">
      <c r="C38" s="3"/>
      <c r="D38" s="4"/>
      <c r="E38" s="3"/>
      <c r="F38" s="3"/>
      <c r="G38" s="3"/>
    </row>
    <row r="39" spans="2:8" x14ac:dyDescent="0.25">
      <c r="B39" s="89" t="s">
        <v>44</v>
      </c>
      <c r="C39" s="86"/>
      <c r="D39" s="86"/>
      <c r="E39" s="86"/>
      <c r="F39" s="86"/>
      <c r="G39" s="86"/>
      <c r="H39" s="86"/>
    </row>
    <row r="40" spans="2:8" ht="64.5" customHeight="1" x14ac:dyDescent="0.25">
      <c r="B40" s="304" t="s">
        <v>112</v>
      </c>
      <c r="C40" s="304"/>
      <c r="D40" s="304"/>
      <c r="E40" s="304"/>
      <c r="F40" s="304"/>
      <c r="G40" s="304"/>
      <c r="H40" s="304"/>
    </row>
    <row r="42" spans="2:8" x14ac:dyDescent="0.25">
      <c r="B42" s="12" t="s">
        <v>57</v>
      </c>
      <c r="C42" s="13" t="s">
        <v>13</v>
      </c>
      <c r="D42" s="13" t="s">
        <v>14</v>
      </c>
      <c r="E42" s="13" t="s">
        <v>15</v>
      </c>
      <c r="F42" s="13" t="s">
        <v>16</v>
      </c>
      <c r="G42" s="13" t="s">
        <v>17</v>
      </c>
      <c r="H42" s="117" t="s">
        <v>46</v>
      </c>
    </row>
    <row r="43" spans="2:8" x14ac:dyDescent="0.25">
      <c r="B43" t="s">
        <v>45</v>
      </c>
      <c r="C43" s="8">
        <f>+'Input Sheet'!G206</f>
        <v>2.1734523534412387</v>
      </c>
      <c r="D43" s="8">
        <f>+'Input Sheet'!H206</f>
        <v>2.2600034801880273</v>
      </c>
      <c r="E43" s="8">
        <f>+'Input Sheet'!I206</f>
        <v>2.2710421625707418</v>
      </c>
      <c r="F43" s="8">
        <f>+'Input Sheet'!J206</f>
        <v>2.2973761190315822</v>
      </c>
      <c r="G43" s="8">
        <f>+'Input Sheet'!K206</f>
        <v>2.3225986082111594</v>
      </c>
      <c r="H43" s="84">
        <f>AVERAGE(C43:G43)</f>
        <v>2.2648945446885498</v>
      </c>
    </row>
  </sheetData>
  <mergeCells count="14">
    <mergeCell ref="C5:H5"/>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4"/>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91" t="s">
        <v>36</v>
      </c>
      <c r="C2" s="91"/>
      <c r="D2" s="90"/>
      <c r="E2" s="90"/>
      <c r="F2" s="90"/>
      <c r="G2" s="90"/>
      <c r="H2" s="90"/>
      <c r="I2" s="90"/>
      <c r="J2" s="90"/>
      <c r="K2" s="90"/>
    </row>
    <row r="3" spans="2:13" x14ac:dyDescent="0.25">
      <c r="B3" s="14" t="s">
        <v>0</v>
      </c>
      <c r="C3" s="12"/>
      <c r="D3" s="309" t="str">
        <f>'AER Summary'!C3</f>
        <v>Disconnections (Pole Top / Pillar Box)</v>
      </c>
      <c r="E3" s="310"/>
      <c r="F3" s="310"/>
      <c r="G3" s="310"/>
      <c r="H3" s="310"/>
      <c r="I3" s="310"/>
      <c r="J3" s="310"/>
      <c r="K3" s="310"/>
      <c r="M3" s="6"/>
    </row>
    <row r="4" spans="2:13" x14ac:dyDescent="0.25">
      <c r="M4" s="6"/>
    </row>
    <row r="5" spans="2:13" x14ac:dyDescent="0.25">
      <c r="B5" s="89" t="s">
        <v>59</v>
      </c>
      <c r="C5" s="89"/>
      <c r="D5" s="89"/>
      <c r="E5" s="89"/>
      <c r="F5" s="89"/>
      <c r="G5" s="89"/>
      <c r="H5" s="89"/>
      <c r="I5" s="89"/>
      <c r="J5" s="89"/>
      <c r="K5" s="89"/>
      <c r="M5" s="7"/>
    </row>
    <row r="6" spans="2:13" ht="76.5" customHeight="1" x14ac:dyDescent="0.25">
      <c r="B6" s="304" t="s">
        <v>86</v>
      </c>
      <c r="C6" s="304"/>
      <c r="D6" s="304"/>
      <c r="E6" s="304"/>
      <c r="F6" s="304"/>
      <c r="G6" s="304"/>
      <c r="H6" s="304"/>
      <c r="I6" s="304"/>
      <c r="J6" s="304"/>
      <c r="K6" s="304"/>
      <c r="M6" s="7"/>
    </row>
    <row r="8" spans="2:13" x14ac:dyDescent="0.25">
      <c r="B8" s="89" t="s">
        <v>6</v>
      </c>
      <c r="C8" s="89"/>
      <c r="D8" s="89"/>
      <c r="E8" s="89"/>
      <c r="F8" s="89"/>
      <c r="G8" s="89"/>
      <c r="H8" s="89"/>
      <c r="I8" s="89"/>
      <c r="J8" s="89"/>
      <c r="K8" s="89"/>
    </row>
    <row r="9" spans="2:13" ht="15" customHeight="1" x14ac:dyDescent="0.25">
      <c r="B9" s="304" t="s">
        <v>103</v>
      </c>
      <c r="C9" s="304"/>
      <c r="D9" s="304"/>
      <c r="E9" s="304"/>
      <c r="F9" s="304"/>
      <c r="G9" s="304"/>
      <c r="H9" s="304"/>
      <c r="I9" s="304"/>
      <c r="J9" s="304"/>
      <c r="K9" s="304"/>
    </row>
    <row r="11" spans="2:13" x14ac:dyDescent="0.25">
      <c r="B11" s="89" t="s">
        <v>60</v>
      </c>
      <c r="C11" s="89"/>
      <c r="D11" s="89"/>
      <c r="E11" s="89"/>
      <c r="F11" s="89"/>
      <c r="G11" s="89"/>
      <c r="H11" s="89"/>
      <c r="I11" s="89"/>
      <c r="J11" s="89"/>
      <c r="K11" s="89"/>
    </row>
    <row r="12" spans="2:13" ht="123.75" customHeight="1" x14ac:dyDescent="0.25">
      <c r="B12" s="304" t="s">
        <v>104</v>
      </c>
      <c r="C12" s="304"/>
      <c r="D12" s="304"/>
      <c r="E12" s="304"/>
      <c r="F12" s="304"/>
      <c r="G12" s="304"/>
      <c r="H12" s="304"/>
      <c r="I12" s="304"/>
      <c r="J12" s="304"/>
      <c r="K12" s="304"/>
    </row>
    <row r="13" spans="2:13" x14ac:dyDescent="0.25">
      <c r="B13" s="10"/>
    </row>
    <row r="14" spans="2:13" x14ac:dyDescent="0.25">
      <c r="B14" s="311"/>
      <c r="C14" s="311"/>
      <c r="D14" s="311"/>
      <c r="E14" s="311"/>
      <c r="F14" s="311"/>
      <c r="G14" s="311"/>
      <c r="H14" s="311"/>
      <c r="I14" s="311"/>
      <c r="J14" s="311"/>
      <c r="K14" s="311"/>
    </row>
  </sheetData>
  <mergeCells count="5">
    <mergeCell ref="B12:K12"/>
    <mergeCell ref="D3:K3"/>
    <mergeCell ref="B9:K9"/>
    <mergeCell ref="B6:K6"/>
    <mergeCell ref="B14:K14"/>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D26"/>
  <sheetViews>
    <sheetView showGridLines="0" zoomScaleNormal="100" workbookViewId="0"/>
  </sheetViews>
  <sheetFormatPr defaultColWidth="9.140625" defaultRowHeight="12.75" x14ac:dyDescent="0.25"/>
  <cols>
    <col min="1" max="1" width="2.5703125" style="18" customWidth="1"/>
    <col min="2" max="2" width="57.28515625" style="18" bestFit="1" customWidth="1"/>
    <col min="3" max="5" width="10" style="18" customWidth="1"/>
    <col min="6" max="6" width="2.85546875" style="18" customWidth="1"/>
    <col min="7" max="8" width="10" style="18" customWidth="1"/>
    <col min="9" max="11" width="10" style="42" customWidth="1"/>
    <col min="12" max="12" width="2.85546875" style="42" customWidth="1"/>
    <col min="13" max="17" width="10" style="42" customWidth="1"/>
    <col min="18" max="18" width="3.7109375" style="61" customWidth="1"/>
    <col min="19" max="23" width="10" style="62" customWidth="1"/>
    <col min="24" max="24" width="3.7109375" style="18" customWidth="1"/>
    <col min="25" max="29" width="10" style="18" customWidth="1"/>
    <col min="30" max="30" width="2.85546875" style="18" customWidth="1"/>
    <col min="31" max="60" width="9.140625" style="18" customWidth="1"/>
    <col min="61" max="16384" width="9.140625" style="18"/>
  </cols>
  <sheetData>
    <row r="2" spans="2:30" ht="21" x14ac:dyDescent="0.25">
      <c r="B2" s="98" t="s">
        <v>38</v>
      </c>
      <c r="C2" s="99"/>
      <c r="D2" s="99"/>
      <c r="E2" s="99"/>
      <c r="F2" s="99"/>
      <c r="G2" s="99"/>
      <c r="H2" s="99"/>
      <c r="I2" s="100"/>
      <c r="J2" s="100"/>
      <c r="K2" s="100"/>
      <c r="L2" s="100"/>
      <c r="M2" s="100"/>
      <c r="N2" s="100"/>
      <c r="O2" s="100"/>
      <c r="P2" s="100"/>
      <c r="Q2" s="100"/>
      <c r="R2" s="100"/>
      <c r="S2" s="100"/>
      <c r="T2" s="100"/>
      <c r="U2" s="100"/>
      <c r="V2" s="100"/>
      <c r="W2" s="100"/>
      <c r="X2" s="100"/>
      <c r="Y2" s="100"/>
      <c r="Z2" s="100"/>
      <c r="AA2" s="100"/>
      <c r="AB2" s="100"/>
      <c r="AC2" s="100"/>
    </row>
    <row r="3" spans="2:30" ht="15" x14ac:dyDescent="0.25">
      <c r="B3" s="59" t="s">
        <v>0</v>
      </c>
      <c r="C3" s="60" t="str">
        <f>'AER Summary'!C3</f>
        <v>Disconnections (Pole Top / Pillar Box)</v>
      </c>
      <c r="D3" s="60"/>
      <c r="E3" s="60"/>
      <c r="F3" s="60"/>
      <c r="G3" s="60"/>
      <c r="H3" s="60"/>
      <c r="I3" s="60"/>
      <c r="J3" s="60"/>
      <c r="K3" s="60"/>
      <c r="L3" s="60"/>
      <c r="M3" s="60"/>
      <c r="N3" s="60"/>
      <c r="O3" s="60"/>
      <c r="P3" s="60"/>
      <c r="Q3" s="60"/>
      <c r="R3" s="60"/>
      <c r="S3" s="60"/>
      <c r="T3" s="60"/>
      <c r="U3" s="60"/>
      <c r="V3" s="60"/>
      <c r="W3" s="60"/>
      <c r="X3" s="60"/>
      <c r="Y3" s="60"/>
      <c r="Z3" s="60"/>
      <c r="AA3" s="60"/>
      <c r="AB3" s="60"/>
      <c r="AC3" s="60"/>
    </row>
    <row r="5" spans="2:30" ht="15" x14ac:dyDescent="0.25">
      <c r="B5" s="89" t="str">
        <f>"Proposed "&amp;'AER Summary'!C3&amp;" Fees &amp; Revenue"</f>
        <v>Proposed Disconnections (Pole Top / Pillar Box) Fees &amp; Revenue</v>
      </c>
      <c r="C5" s="89"/>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2:30" x14ac:dyDescent="0.25">
      <c r="L6" s="83"/>
      <c r="S6" s="55"/>
      <c r="T6" s="55"/>
      <c r="U6" s="55"/>
      <c r="V6" s="55"/>
      <c r="W6" s="55"/>
    </row>
    <row r="7" spans="2:30" x14ac:dyDescent="0.25">
      <c r="C7" s="319" t="s">
        <v>5</v>
      </c>
      <c r="D7" s="320"/>
      <c r="E7" s="321"/>
      <c r="G7" s="319" t="s">
        <v>50</v>
      </c>
      <c r="H7" s="320"/>
      <c r="I7" s="320"/>
      <c r="J7" s="320"/>
      <c r="K7" s="321"/>
      <c r="L7" s="63"/>
      <c r="M7" s="61"/>
      <c r="N7" s="61"/>
      <c r="O7" s="61"/>
      <c r="P7" s="61"/>
      <c r="Q7" s="61"/>
      <c r="X7" s="97"/>
      <c r="Y7" s="319" t="s">
        <v>64</v>
      </c>
      <c r="Z7" s="320"/>
      <c r="AA7" s="320"/>
      <c r="AB7" s="320"/>
      <c r="AC7" s="321"/>
      <c r="AD7" s="97"/>
    </row>
    <row r="8" spans="2:30" ht="38.25" x14ac:dyDescent="0.25">
      <c r="B8" s="188" t="s">
        <v>7</v>
      </c>
      <c r="C8" s="139"/>
      <c r="D8" s="139" t="s">
        <v>48</v>
      </c>
      <c r="E8" s="140" t="s">
        <v>39</v>
      </c>
      <c r="G8" s="65" t="s">
        <v>13</v>
      </c>
      <c r="H8" s="66" t="s">
        <v>14</v>
      </c>
      <c r="I8" s="66" t="s">
        <v>15</v>
      </c>
      <c r="J8" s="66" t="s">
        <v>16</v>
      </c>
      <c r="K8" s="67" t="s">
        <v>17</v>
      </c>
      <c r="L8" s="64"/>
      <c r="M8" s="55"/>
      <c r="N8" s="55"/>
      <c r="O8" s="55"/>
      <c r="P8" s="55"/>
      <c r="Q8" s="55"/>
      <c r="R8" s="55"/>
      <c r="X8" s="125"/>
      <c r="Y8" s="65" t="s">
        <v>13</v>
      </c>
      <c r="Z8" s="66" t="s">
        <v>14</v>
      </c>
      <c r="AA8" s="66" t="s">
        <v>15</v>
      </c>
      <c r="AB8" s="66" t="s">
        <v>16</v>
      </c>
      <c r="AC8" s="67" t="s">
        <v>17</v>
      </c>
      <c r="AD8" s="97"/>
    </row>
    <row r="9" spans="2:30" x14ac:dyDescent="0.25">
      <c r="B9" s="189" t="s">
        <v>89</v>
      </c>
      <c r="C9" s="69"/>
      <c r="D9" s="181">
        <f>'Input Sheet'!J9</f>
        <v>162.80000000000001</v>
      </c>
      <c r="E9" s="184">
        <f>'Input Sheet'!K9</f>
        <v>148</v>
      </c>
      <c r="F9" s="74"/>
      <c r="G9" s="109">
        <f>+'Input Sheet'!G197</f>
        <v>469.49569636494999</v>
      </c>
      <c r="H9" s="110">
        <f>+'Input Sheet'!H197</f>
        <v>489.97966209103492</v>
      </c>
      <c r="I9" s="110">
        <f>+'Input Sheet'!I197</f>
        <v>506.56924617823825</v>
      </c>
      <c r="J9" s="110">
        <f>+'Input Sheet'!J197</f>
        <v>524.41474759825871</v>
      </c>
      <c r="K9" s="111">
        <f>+'Input Sheet'!K197</f>
        <v>542.4736767158463</v>
      </c>
      <c r="L9" s="70"/>
      <c r="M9" s="71"/>
      <c r="N9" s="71"/>
      <c r="O9" s="71"/>
      <c r="P9" s="71"/>
      <c r="Q9" s="71"/>
      <c r="R9" s="71"/>
      <c r="X9" s="97"/>
      <c r="Y9" s="216">
        <f>+G9*G17</f>
        <v>147891.14435495925</v>
      </c>
      <c r="Z9" s="217">
        <f>+H9*H17</f>
        <v>154343.59355867599</v>
      </c>
      <c r="AA9" s="217">
        <f>+I9*I17</f>
        <v>159569.31254614505</v>
      </c>
      <c r="AB9" s="217">
        <f>+J9*J17</f>
        <v>165190.64549345151</v>
      </c>
      <c r="AC9" s="218">
        <f>+K9*K17</f>
        <v>170879.20816549158</v>
      </c>
      <c r="AD9" s="97"/>
    </row>
    <row r="10" spans="2:30" x14ac:dyDescent="0.25">
      <c r="B10" s="190"/>
      <c r="C10" s="53"/>
      <c r="D10" s="53"/>
      <c r="E10" s="78"/>
      <c r="F10" s="75"/>
      <c r="G10" s="112"/>
      <c r="H10" s="113"/>
      <c r="I10" s="113"/>
      <c r="J10" s="113"/>
      <c r="K10" s="114"/>
      <c r="L10" s="76"/>
      <c r="M10" s="71"/>
      <c r="N10" s="71"/>
      <c r="O10" s="71"/>
      <c r="P10" s="71"/>
      <c r="Q10" s="71"/>
      <c r="R10" s="71"/>
      <c r="X10" s="97"/>
      <c r="Y10" s="220"/>
      <c r="Z10" s="221"/>
      <c r="AA10" s="221"/>
      <c r="AB10" s="221"/>
      <c r="AC10" s="222"/>
      <c r="AD10" s="97"/>
    </row>
    <row r="11" spans="2:30" x14ac:dyDescent="0.25">
      <c r="C11" s="51"/>
      <c r="D11" s="51"/>
      <c r="E11" s="51"/>
      <c r="F11" s="75"/>
      <c r="G11" s="75"/>
      <c r="H11" s="75"/>
      <c r="I11" s="82"/>
      <c r="J11" s="82"/>
      <c r="K11" s="82"/>
      <c r="L11" s="82"/>
      <c r="M11" s="82"/>
      <c r="N11" s="82"/>
      <c r="O11" s="82"/>
      <c r="P11" s="82"/>
      <c r="Q11" s="82"/>
      <c r="S11" s="18"/>
      <c r="T11" s="18"/>
      <c r="U11" s="18"/>
      <c r="V11" s="18"/>
      <c r="W11" s="18"/>
      <c r="X11" s="97"/>
      <c r="Y11" s="223">
        <f>SUM(Y9:Y10)</f>
        <v>147891.14435495925</v>
      </c>
      <c r="Z11" s="224">
        <f>SUM(Z9:Z10)</f>
        <v>154343.59355867599</v>
      </c>
      <c r="AA11" s="224">
        <f>SUM(AA9:AA10)</f>
        <v>159569.31254614505</v>
      </c>
      <c r="AB11" s="224">
        <f>SUM(AB9:AB10)</f>
        <v>165190.64549345151</v>
      </c>
      <c r="AC11" s="225">
        <f>SUM(AC9:AC10)</f>
        <v>170879.20816549158</v>
      </c>
      <c r="AD11" s="97"/>
    </row>
    <row r="12" spans="2:30" x14ac:dyDescent="0.25">
      <c r="C12" s="51"/>
      <c r="D12" s="51"/>
      <c r="E12" s="51"/>
      <c r="F12" s="123"/>
      <c r="G12" s="123"/>
      <c r="H12" s="123"/>
      <c r="I12" s="82"/>
      <c r="J12" s="82"/>
      <c r="K12" s="82"/>
      <c r="L12" s="82"/>
      <c r="M12" s="82"/>
      <c r="N12" s="82"/>
      <c r="O12" s="82"/>
      <c r="P12" s="82"/>
      <c r="Q12" s="82"/>
      <c r="S12" s="124"/>
      <c r="T12" s="124"/>
      <c r="U12" s="124"/>
      <c r="V12" s="124"/>
      <c r="W12" s="124"/>
      <c r="X12" s="97"/>
      <c r="Y12" s="124"/>
      <c r="Z12" s="124"/>
      <c r="AA12" s="124"/>
      <c r="AB12" s="124"/>
      <c r="AC12" s="124"/>
      <c r="AD12" s="97"/>
    </row>
    <row r="13" spans="2:30" ht="15" x14ac:dyDescent="0.25">
      <c r="B13" s="89" t="s">
        <v>63</v>
      </c>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row>
    <row r="14" spans="2:30" x14ac:dyDescent="0.25">
      <c r="L14" s="83"/>
      <c r="S14" s="118"/>
      <c r="T14" s="118"/>
      <c r="U14" s="118"/>
      <c r="V14" s="118"/>
      <c r="W14" s="118"/>
    </row>
    <row r="15" spans="2:30" s="61" customFormat="1" x14ac:dyDescent="0.2">
      <c r="C15" s="315" t="s">
        <v>40</v>
      </c>
      <c r="D15" s="315"/>
      <c r="E15" s="315"/>
      <c r="F15" s="18"/>
      <c r="G15" s="316" t="s">
        <v>51</v>
      </c>
      <c r="H15" s="317"/>
      <c r="I15" s="317"/>
      <c r="J15" s="317"/>
      <c r="K15" s="318"/>
      <c r="M15" s="322" t="s">
        <v>42</v>
      </c>
      <c r="N15" s="323"/>
      <c r="O15" s="323"/>
      <c r="P15" s="323"/>
      <c r="Q15" s="324"/>
      <c r="S15" s="312" t="s">
        <v>41</v>
      </c>
      <c r="T15" s="313"/>
      <c r="U15" s="313"/>
      <c r="V15" s="313"/>
      <c r="W15" s="314"/>
      <c r="Y15" s="312" t="s">
        <v>30</v>
      </c>
      <c r="Z15" s="313"/>
      <c r="AA15" s="313"/>
      <c r="AB15" s="313"/>
      <c r="AC15" s="314"/>
    </row>
    <row r="16" spans="2:30" s="61" customFormat="1" x14ac:dyDescent="0.25">
      <c r="B16" s="200" t="s">
        <v>7</v>
      </c>
      <c r="C16" s="65" t="s">
        <v>9</v>
      </c>
      <c r="D16" s="66" t="s">
        <v>10</v>
      </c>
      <c r="E16" s="67" t="s">
        <v>11</v>
      </c>
      <c r="F16" s="18"/>
      <c r="G16" s="65" t="s">
        <v>13</v>
      </c>
      <c r="H16" s="66" t="s">
        <v>14</v>
      </c>
      <c r="I16" s="66" t="s">
        <v>15</v>
      </c>
      <c r="J16" s="66" t="s">
        <v>16</v>
      </c>
      <c r="K16" s="67" t="s">
        <v>17</v>
      </c>
      <c r="M16" s="65" t="s">
        <v>13</v>
      </c>
      <c r="N16" s="66" t="s">
        <v>14</v>
      </c>
      <c r="O16" s="66" t="s">
        <v>15</v>
      </c>
      <c r="P16" s="66" t="s">
        <v>16</v>
      </c>
      <c r="Q16" s="67" t="s">
        <v>17</v>
      </c>
      <c r="R16" s="55"/>
      <c r="S16" s="65" t="s">
        <v>13</v>
      </c>
      <c r="T16" s="66" t="s">
        <v>14</v>
      </c>
      <c r="U16" s="66" t="s">
        <v>15</v>
      </c>
      <c r="V16" s="66" t="s">
        <v>16</v>
      </c>
      <c r="W16" s="67" t="s">
        <v>17</v>
      </c>
      <c r="X16" s="55"/>
      <c r="Y16" s="94" t="s">
        <v>13</v>
      </c>
      <c r="Z16" s="95" t="s">
        <v>14</v>
      </c>
      <c r="AA16" s="95" t="s">
        <v>15</v>
      </c>
      <c r="AB16" s="95" t="s">
        <v>16</v>
      </c>
      <c r="AC16" s="96" t="s">
        <v>17</v>
      </c>
    </row>
    <row r="17" spans="2:29" s="61" customFormat="1" x14ac:dyDescent="0.25">
      <c r="B17" s="68" t="s">
        <v>87</v>
      </c>
      <c r="C17" s="208">
        <f>+'Input Sheet'!H25</f>
        <v>409</v>
      </c>
      <c r="D17" s="206">
        <f>+'Input Sheet'!I25</f>
        <v>252</v>
      </c>
      <c r="E17" s="207">
        <f>+'Input Sheet'!J25</f>
        <v>285</v>
      </c>
      <c r="F17" s="202"/>
      <c r="G17" s="216">
        <f>ROUND(AVERAGE($C$17:$E$17),0)</f>
        <v>315</v>
      </c>
      <c r="H17" s="217">
        <f t="shared" ref="H17:K17" si="0">ROUND(AVERAGE($C$17:$E$17),0)</f>
        <v>315</v>
      </c>
      <c r="I17" s="217">
        <f t="shared" si="0"/>
        <v>315</v>
      </c>
      <c r="J17" s="217">
        <f t="shared" si="0"/>
        <v>315</v>
      </c>
      <c r="K17" s="218">
        <f t="shared" si="0"/>
        <v>315</v>
      </c>
      <c r="M17" s="216">
        <f>+G17*'Input Sheet'!G196</f>
        <v>65297.143613940782</v>
      </c>
      <c r="N17" s="217">
        <f>+H17*'Input Sheet'!H196</f>
        <v>68146.039700007357</v>
      </c>
      <c r="O17" s="217">
        <f>+I17*'Input Sheet'!I196</f>
        <v>70453.307824134376</v>
      </c>
      <c r="P17" s="217">
        <f>+J17*'Input Sheet'!J196</f>
        <v>72935.248080685895</v>
      </c>
      <c r="Q17" s="218">
        <f>+K17*'Input Sheet'!K196</f>
        <v>75446.871716929993</v>
      </c>
      <c r="R17" s="219"/>
      <c r="S17" s="216">
        <f>+M17*('Input Sheet'!G$206-1)</f>
        <v>76623.086846769351</v>
      </c>
      <c r="T17" s="217">
        <f>+N17*('Input Sheet'!H$206-1)</f>
        <v>85864.247183040745</v>
      </c>
      <c r="U17" s="217">
        <f>+O17*('Input Sheet'!I$206-1)</f>
        <v>89549.124737049919</v>
      </c>
      <c r="V17" s="217">
        <f>+P17*('Input Sheet'!J$206-1)</f>
        <v>94624.449095525924</v>
      </c>
      <c r="W17" s="218">
        <f>+Q17*('Input Sheet'!K$206-1)</f>
        <v>99785.927526697487</v>
      </c>
      <c r="X17" s="219"/>
      <c r="Y17" s="216">
        <f>+M17+S17</f>
        <v>141920.23046071013</v>
      </c>
      <c r="Z17" s="217">
        <f t="shared" ref="Z17" si="1">+N17+T17</f>
        <v>154010.2868830481</v>
      </c>
      <c r="AA17" s="217">
        <f t="shared" ref="AA17" si="2">+O17+U17</f>
        <v>160002.43256118428</v>
      </c>
      <c r="AB17" s="217">
        <f t="shared" ref="AB17" si="3">+P17+V17</f>
        <v>167559.6971762118</v>
      </c>
      <c r="AC17" s="218">
        <f t="shared" ref="AC17" si="4">+Q17+W17</f>
        <v>175232.79924362747</v>
      </c>
    </row>
    <row r="18" spans="2:29" s="61" customFormat="1" x14ac:dyDescent="0.25">
      <c r="B18" s="77"/>
      <c r="C18" s="211"/>
      <c r="D18" s="209"/>
      <c r="E18" s="210"/>
      <c r="F18" s="202"/>
      <c r="G18" s="211"/>
      <c r="H18" s="209"/>
      <c r="I18" s="209"/>
      <c r="J18" s="209"/>
      <c r="K18" s="210"/>
      <c r="M18" s="220"/>
      <c r="N18" s="221"/>
      <c r="O18" s="221"/>
      <c r="P18" s="221"/>
      <c r="Q18" s="222"/>
      <c r="R18" s="219"/>
      <c r="S18" s="220"/>
      <c r="T18" s="221"/>
      <c r="U18" s="221"/>
      <c r="V18" s="221"/>
      <c r="W18" s="222"/>
      <c r="X18" s="219"/>
      <c r="Y18" s="220"/>
      <c r="Z18" s="221"/>
      <c r="AA18" s="221"/>
      <c r="AB18" s="221"/>
      <c r="AC18" s="222"/>
    </row>
    <row r="19" spans="2:29" s="61" customFormat="1" x14ac:dyDescent="0.25">
      <c r="C19" s="215">
        <f>SUM(C17:C18)</f>
        <v>409</v>
      </c>
      <c r="D19" s="212">
        <f>SUM(D17:D18)</f>
        <v>252</v>
      </c>
      <c r="E19" s="213">
        <f>SUM(E17:E18)</f>
        <v>285</v>
      </c>
      <c r="F19" s="214"/>
      <c r="G19" s="215">
        <f>SUM(G17:G18)</f>
        <v>315</v>
      </c>
      <c r="H19" s="212">
        <f>SUM(H17:H18)</f>
        <v>315</v>
      </c>
      <c r="I19" s="212">
        <f>SUM(I17:I18)</f>
        <v>315</v>
      </c>
      <c r="J19" s="212">
        <f>SUM(J17:J18)</f>
        <v>315</v>
      </c>
      <c r="K19" s="213">
        <f>SUM(K17:K18)</f>
        <v>315</v>
      </c>
      <c r="M19" s="223">
        <f>SUM(M17:M18)</f>
        <v>65297.143613940782</v>
      </c>
      <c r="N19" s="224">
        <f>SUM(N17:N18)</f>
        <v>68146.039700007357</v>
      </c>
      <c r="O19" s="224">
        <f>SUM(O17:O18)</f>
        <v>70453.307824134376</v>
      </c>
      <c r="P19" s="224">
        <f>SUM(P17:P18)</f>
        <v>72935.248080685895</v>
      </c>
      <c r="Q19" s="225">
        <f>SUM(Q17:Q18)</f>
        <v>75446.871716929993</v>
      </c>
      <c r="R19" s="219"/>
      <c r="S19" s="226">
        <f>SUM(S17:S18)</f>
        <v>76623.086846769351</v>
      </c>
      <c r="T19" s="227">
        <f>SUM(T17:T18)</f>
        <v>85864.247183040745</v>
      </c>
      <c r="U19" s="227">
        <f>SUM(U17:U18)</f>
        <v>89549.124737049919</v>
      </c>
      <c r="V19" s="227">
        <f>SUM(V17:V18)</f>
        <v>94624.449095525924</v>
      </c>
      <c r="W19" s="228">
        <f>SUM(W17:W18)</f>
        <v>99785.927526697487</v>
      </c>
      <c r="X19" s="219"/>
      <c r="Y19" s="226">
        <f>SUM(Y17:Y18)</f>
        <v>141920.23046071013</v>
      </c>
      <c r="Z19" s="227">
        <f>SUM(Z17:Z18)</f>
        <v>154010.2868830481</v>
      </c>
      <c r="AA19" s="227">
        <f>SUM(AA17:AA18)</f>
        <v>160002.43256118428</v>
      </c>
      <c r="AB19" s="227">
        <f>SUM(AB17:AB18)</f>
        <v>167559.6971762118</v>
      </c>
      <c r="AC19" s="228">
        <f>SUM(AC17:AC18)</f>
        <v>175232.79924362747</v>
      </c>
    </row>
    <row r="20" spans="2:29" s="61" customFormat="1" x14ac:dyDescent="0.25">
      <c r="M20" s="219"/>
      <c r="N20" s="219"/>
      <c r="O20" s="219"/>
      <c r="P20" s="219"/>
      <c r="Q20" s="219"/>
      <c r="R20" s="219"/>
      <c r="S20" s="219"/>
      <c r="T20" s="219"/>
      <c r="U20" s="219"/>
      <c r="V20" s="219"/>
      <c r="W20" s="219"/>
      <c r="X20" s="219"/>
      <c r="Y20" s="219"/>
      <c r="Z20" s="219"/>
      <c r="AA20" s="219"/>
      <c r="AB20" s="219"/>
      <c r="AC20" s="219"/>
    </row>
    <row r="21" spans="2:29" s="61" customFormat="1" x14ac:dyDescent="0.25">
      <c r="S21" s="55"/>
      <c r="T21" s="55"/>
      <c r="U21" s="55"/>
      <c r="V21" s="55"/>
      <c r="W21" s="55"/>
    </row>
    <row r="22" spans="2:29" x14ac:dyDescent="0.25">
      <c r="Y22" s="127"/>
      <c r="Z22" s="127"/>
      <c r="AA22" s="127"/>
      <c r="AB22" s="127"/>
      <c r="AC22" s="127"/>
    </row>
    <row r="23" spans="2:29" x14ac:dyDescent="0.25">
      <c r="AC23" s="127"/>
    </row>
    <row r="24" spans="2:29" x14ac:dyDescent="0.25">
      <c r="AC24" s="127"/>
    </row>
    <row r="25" spans="2:29" x14ac:dyDescent="0.25">
      <c r="AC25" s="127"/>
    </row>
    <row r="26" spans="2:29" x14ac:dyDescent="0.25">
      <c r="AC26" s="127"/>
    </row>
  </sheetData>
  <mergeCells count="8">
    <mergeCell ref="Y15:AC15"/>
    <mergeCell ref="C15:E15"/>
    <mergeCell ref="G15:K15"/>
    <mergeCell ref="C7:E7"/>
    <mergeCell ref="G7:K7"/>
    <mergeCell ref="Y7:AC7"/>
    <mergeCell ref="M15:Q15"/>
    <mergeCell ref="S15:W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2015-01-04T23:51:34Z</dcterms:modified>
</cp:coreProperties>
</file>