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1720" windowHeight="13230" activeTab="3"/>
  </bookViews>
  <sheets>
    <sheet name="Input Documents --&gt;" sheetId="16" r:id="rId1"/>
    <sheet name="Input Sheet" sheetId="13" r:id="rId2"/>
    <sheet name="Methodology Statements --&gt;" sheetId="15" r:id="rId3"/>
    <sheet name="AER Summary" sheetId="8" r:id="rId4"/>
    <sheet name="Service Description" sheetId="9" r:id="rId5"/>
    <sheet name="Fee Breakdown" sheetId="11" r:id="rId6"/>
  </sheets>
  <definedNames>
    <definedName name="_xlnm.Print_Area" localSheetId="3">'AER Summary'!$A:$I</definedName>
    <definedName name="_xlnm.Print_Area" localSheetId="5">'Fee Breakdown'!$A$1:$AA$22</definedName>
    <definedName name="TM1REBUILDOPTION">1</definedName>
  </definedNames>
  <calcPr calcId="145621" calcMode="manual" concurrentCalc="0"/>
</workbook>
</file>

<file path=xl/calcChain.xml><?xml version="1.0" encoding="utf-8"?>
<calcChain xmlns="http://schemas.openxmlformats.org/spreadsheetml/2006/main">
  <c r="C3" i="11" l="1"/>
  <c r="G67" i="13"/>
  <c r="H67" i="13"/>
  <c r="I67" i="13"/>
  <c r="J67" i="13"/>
  <c r="K67" i="13"/>
  <c r="K69" i="13"/>
  <c r="G58" i="13"/>
  <c r="H58" i="13"/>
  <c r="I58" i="13"/>
  <c r="J58" i="13"/>
  <c r="K58" i="13"/>
  <c r="K60" i="13"/>
  <c r="E29" i="13"/>
  <c r="F29" i="13"/>
  <c r="H29" i="13"/>
  <c r="H30" i="13"/>
  <c r="H32" i="13"/>
  <c r="H34" i="13"/>
  <c r="H36" i="13"/>
  <c r="K49" i="13"/>
  <c r="H9" i="11"/>
  <c r="J49" i="13"/>
  <c r="G9" i="11"/>
  <c r="I49" i="13"/>
  <c r="F9" i="11"/>
  <c r="H49" i="13"/>
  <c r="E9" i="11"/>
  <c r="G49" i="13"/>
  <c r="D9" i="11"/>
  <c r="K48" i="13"/>
  <c r="J48" i="13"/>
  <c r="I48" i="13"/>
  <c r="H48" i="13"/>
  <c r="G48" i="13"/>
  <c r="H17" i="11"/>
  <c r="Z9" i="11"/>
  <c r="G17" i="11"/>
  <c r="Y9" i="11"/>
  <c r="F17" i="11"/>
  <c r="X9" i="11"/>
  <c r="E17" i="11"/>
  <c r="W9" i="11"/>
  <c r="D17" i="11"/>
  <c r="V9" i="11"/>
  <c r="N17" i="11"/>
  <c r="M17" i="11"/>
  <c r="L17" i="11"/>
  <c r="K17" i="11"/>
  <c r="J17" i="11"/>
  <c r="T17" i="11"/>
  <c r="Z17" i="11"/>
  <c r="Z19" i="11"/>
  <c r="S17" i="11"/>
  <c r="Y17" i="11"/>
  <c r="Y19" i="11"/>
  <c r="R17" i="11"/>
  <c r="X17" i="11"/>
  <c r="X19" i="11"/>
  <c r="Q17" i="11"/>
  <c r="W17" i="11"/>
  <c r="W19" i="11"/>
  <c r="P17" i="11"/>
  <c r="V17" i="11"/>
  <c r="V19" i="11"/>
  <c r="T19" i="11"/>
  <c r="S19" i="11"/>
  <c r="R19" i="11"/>
  <c r="Q19" i="11"/>
  <c r="P19" i="11"/>
  <c r="N19" i="11"/>
  <c r="M19" i="11"/>
  <c r="L19" i="11"/>
  <c r="K19" i="11"/>
  <c r="J19" i="11"/>
  <c r="H8" i="8"/>
  <c r="G8" i="8"/>
  <c r="F8" i="8"/>
  <c r="E8" i="8"/>
  <c r="D8" i="8"/>
  <c r="K51" i="13"/>
  <c r="J51" i="13"/>
  <c r="I51" i="13"/>
  <c r="H51" i="13"/>
  <c r="B5" i="11"/>
  <c r="V11" i="11"/>
  <c r="C26" i="8"/>
  <c r="W11" i="11"/>
  <c r="D26" i="8"/>
  <c r="X11" i="11"/>
  <c r="E26" i="8"/>
  <c r="Y11" i="11"/>
  <c r="F26" i="8"/>
  <c r="Z11" i="11"/>
  <c r="G26" i="8"/>
  <c r="H26" i="8"/>
  <c r="B3" i="13"/>
  <c r="E19" i="11"/>
  <c r="D32" i="8"/>
  <c r="F19" i="11"/>
  <c r="E32" i="8"/>
  <c r="G19" i="11"/>
  <c r="F32" i="8"/>
  <c r="H19" i="11"/>
  <c r="G32" i="8"/>
  <c r="D19" i="11"/>
  <c r="C32" i="8"/>
  <c r="D29" i="8"/>
  <c r="E29" i="8"/>
  <c r="F29" i="8"/>
  <c r="G29" i="8"/>
  <c r="C29" i="8"/>
  <c r="D28" i="8"/>
  <c r="E28" i="8"/>
  <c r="F28" i="8"/>
  <c r="G28" i="8"/>
  <c r="C28" i="8"/>
  <c r="I42" i="13"/>
  <c r="J42" i="13"/>
  <c r="H42" i="13"/>
  <c r="K42" i="13"/>
  <c r="H28" i="8"/>
  <c r="H29" i="8"/>
  <c r="H30" i="8"/>
  <c r="G30" i="8"/>
  <c r="F30" i="8"/>
  <c r="E30" i="8"/>
  <c r="D30" i="8"/>
  <c r="C30" i="8"/>
  <c r="C38" i="8"/>
  <c r="D38" i="8"/>
  <c r="E38" i="8"/>
  <c r="F38" i="8"/>
  <c r="G38" i="8"/>
  <c r="H38" i="8"/>
  <c r="G42" i="13"/>
  <c r="H32" i="8"/>
  <c r="D3" i="9"/>
</calcChain>
</file>

<file path=xl/sharedStrings.xml><?xml version="1.0" encoding="utf-8"?>
<sst xmlns="http://schemas.openxmlformats.org/spreadsheetml/2006/main" count="206" uniqueCount="111">
  <si>
    <t>Service:</t>
  </si>
  <si>
    <t>Total</t>
  </si>
  <si>
    <t>Historical Revenue</t>
  </si>
  <si>
    <t>Volumes</t>
  </si>
  <si>
    <t>Source</t>
  </si>
  <si>
    <t>AER Framework and Approach paper March 2013</t>
  </si>
  <si>
    <t>Fee Type</t>
  </si>
  <si>
    <t>Not available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</si>
  <si>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</si>
  <si>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</si>
  <si>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</si>
  <si>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</si>
  <si>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</si>
  <si>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</si>
  <si>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</si>
  <si>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</si>
  <si>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</si>
  <si>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</si>
  <si>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</si>
  <si>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</si>
  <si>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</si>
  <si>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</si>
  <si>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Work Order</t>
  </si>
  <si>
    <t>Indirect Costs (Nominal)</t>
  </si>
  <si>
    <t>Type</t>
  </si>
  <si>
    <t>Work Order Description</t>
  </si>
  <si>
    <t>Historical Work Order Costs</t>
  </si>
  <si>
    <t>EMPLOYEE_ID</t>
  </si>
  <si>
    <t>Name</t>
  </si>
  <si>
    <t>POS_TITLE</t>
  </si>
  <si>
    <t>Hourly Rate (Inc On-cost)</t>
  </si>
  <si>
    <t>Assumed annual labour growth</t>
  </si>
  <si>
    <t>Labour Growth</t>
  </si>
  <si>
    <t>Total Operating Expenditure</t>
  </si>
  <si>
    <t>N/A</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</si>
  <si>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</si>
  <si>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</si>
  <si>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</si>
  <si>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</si>
  <si>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</si>
  <si>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</si>
  <si>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</si>
  <si>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</si>
  <si>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Overheads</t>
  </si>
  <si>
    <t>Direct Operating Expenditure</t>
  </si>
  <si>
    <t>Framework &amp; Approach Service Description</t>
  </si>
  <si>
    <t>Network &amp; Corporate Overhead Factor</t>
  </si>
  <si>
    <t>Overhead Conversion Factor</t>
  </si>
  <si>
    <t>Average</t>
  </si>
  <si>
    <t>Total Costs</t>
  </si>
  <si>
    <t>Growth</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</si>
  <si>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</si>
  <si>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</si>
  <si>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</si>
  <si>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</si>
  <si>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</si>
  <si>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</si>
  <si>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</si>
  <si>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</si>
  <si>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 xml:space="preserve">Existing Service Description (2009-14) </t>
  </si>
  <si>
    <t>Updated Service Description (2015-19)</t>
  </si>
  <si>
    <t>Current Fee (Excl GST):</t>
  </si>
  <si>
    <t>Proposed Fee (Excl GST):</t>
  </si>
  <si>
    <t>Forecast Operating Expenditure</t>
  </si>
  <si>
    <t>Proposed Revenue (Nominal)</t>
  </si>
  <si>
    <t>Forecast Volumes &amp; Hours</t>
  </si>
  <si>
    <t>2015-2019 Pricing Methodology for Service (Summary)</t>
  </si>
  <si>
    <t>Average Unit Rates - 2012/13 Dollars</t>
  </si>
  <si>
    <t>Average Hourly Rates - 2012/13 Dollars</t>
  </si>
  <si>
    <t>Task</t>
  </si>
  <si>
    <t>No. of people</t>
  </si>
  <si>
    <t>Unit Rate</t>
  </si>
  <si>
    <t>Average Unit Rates - Forecast Nominal</t>
  </si>
  <si>
    <t>Unit rate (excl overheads)</t>
  </si>
  <si>
    <t>Unit rate (incl overheads)</t>
  </si>
  <si>
    <t xml:space="preserve">The average unit rate in 2012/13 real dollars is converted to nominal dollars for each year in the next regulatory period using the nominal conversion factor derived from the CAM.  </t>
  </si>
  <si>
    <t>Recovery of debt collection costs - dishonoured transactions</t>
  </si>
  <si>
    <t xml:space="preserve">BANK RECONCILIATION OFFICER             </t>
  </si>
  <si>
    <t>Bank Reconciliation Officer spends approximately 1 minute to process the dishonoured transaction.</t>
  </si>
  <si>
    <t>Rate</t>
  </si>
  <si>
    <t xml:space="preserve">This represents a new fee for Endeavour Energy. As a result, there are no historic revenues associated with the provision of this service. </t>
  </si>
  <si>
    <t>Specific work orders do not exist which capture the costs associated with the provision of this service. Current costs are estimated based on information provided by relevant stakeholders.</t>
  </si>
  <si>
    <t>All unit rates have been calculated in real 2012/13 dollars for comparison purposes. To estimate labour rates in real 2012/13 dollars for prior years, the actual salary increases for award staff in those years has been used.</t>
  </si>
  <si>
    <t>Bank Charge  - Dishonour Fee (as per current fees charged by ANZ Bank)</t>
  </si>
  <si>
    <t xml:space="preserve">Manager Finance Transactions &amp; Services identified those employees that were involved in providing this service.
Payroll data was extracted as at 14/06/13 and provided by the Budgeting &amp; Forecasting Manager. The hourly labour rate represents 2012/13 labour costs and is multiplied by estimated hours per job to derive a unit rate in 2012/13 dollars.
</t>
  </si>
  <si>
    <t>Manager Finance Transactions &amp; Services identified those employees that were involved in providing this service. The employees average hourly rate was multiplied by estimated hours per job to derive a unit rate in 2012/13 dollars.
The Treasury Manager provided the Dishonoured Fee charge.
This unit rate is inflated by the overhead factor derived from the CAM to calculate a unit rate inclusive of network and corporate overheads.</t>
  </si>
  <si>
    <t>Average Unit Rate (2012/13$) - Incl OH</t>
  </si>
  <si>
    <t>Average Unit Rate (2012/13$) - Excl OH</t>
  </si>
  <si>
    <t xml:space="preserve">Historic data in relation to volumes and/or hours required per job is not available for the provision of this service.
Historic analysis has shown that dishonoured transactions are extremely rare and therefore Endeavour Energy has forecast nil volumes for this service.
</t>
  </si>
  <si>
    <t>Direct Opex ANS (Nominal)</t>
  </si>
  <si>
    <t>Total Opex ANS (Nominal)</t>
  </si>
  <si>
    <t>Direct ANS (Real 2012/13$)</t>
  </si>
  <si>
    <t>Endeavour Energy's overhead factor is derived from the Cost Allocation Methodology ('CAM') approved by the AER and the final opex budget for the regulatory period. Refer to the CAM model output for the forecast period.</t>
  </si>
  <si>
    <t>This represents a new fee for Endeavour Energy. As a result, there is no existing service description for the 2009-14 regulatory period.</t>
  </si>
  <si>
    <t>No description provided.</t>
  </si>
  <si>
    <t>Costs incurred, including bank fees, when a network customer or ASP’s cheque for the payment of network-related services is dishonoured.</t>
  </si>
  <si>
    <t>Per dishonoured transactions</t>
  </si>
  <si>
    <t>Pricing Mechanism:</t>
  </si>
  <si>
    <t>N/A - represents a new fee for the 2015-19 regulatory period</t>
  </si>
  <si>
    <t>Based on the following unit rates per dishonoured transaction for the 2015-19 regulatory period</t>
  </si>
  <si>
    <t>2) As historic work order data was not available for the provision of this service, a 2012/13 direct cost unit rate was developed based on information provided by relevant internal stakeholders. This included identifying the individuals involved in the provision of this service, estimating the amount of time completing each task and determining a unit rate based on 2012/13 labour rates for those individuals involved in the provision of the service.</t>
  </si>
  <si>
    <t>3) An overhead factor derived from Endeavour Energy's Cost Allocation Model ('CAM') was applied to the direct cost unit rate to calculate a unit rate inclusive of network and corporate overheads. In addition, a 2012/13 real to nominal conversion factor derived from the CAM was applied to the unit rate to calculate forecast rates in nominal dollars over the 2015-19 regulatory period.</t>
  </si>
  <si>
    <t>This represents a new fee for Endeavour Energy, and as a result there are no historic revenues associated with the provision of this service. In addition, specific work orders do not exist which capture the costs / volumes associated with the provision of this service. Therefore, actual historic costs and volumes cannot be provided.</t>
  </si>
  <si>
    <t>Historic analysis has shown that dishonoured transactions are extremely rare and therefore Endeavour Energy has forecast nil volumes for this service. Consequently, forecast revenue and costs are also estimated to be nil.</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</si>
  <si>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</si>
  <si>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No. of hours per person</t>
  </si>
  <si>
    <t>Calculation of Real to Nominal Conversion Factor</t>
  </si>
  <si>
    <t>Conversion Real to Nominal</t>
  </si>
  <si>
    <t>Direct ANS (Nominal)</t>
  </si>
  <si>
    <t>Conversion Factor (Real 2012/13$ to Nominal)</t>
  </si>
  <si>
    <t>Endeavour initially derived forecast ANS opex in real 2012/13 dollars. In order to convert from real to nominal the CAM provides a nominal conversion factor. Refer to the CAM model output for the forecast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</si>
</sst>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_(* #,##0_);_(* \(#,##0\);_(* &quot;-&quot;??_);_(@_)"/>
  </numFmts>
  <fonts count="26" x14ac:knownFonts="1">
    <font>
      <sz val="11"/>
      <color theme="1"/>
      <name val="Calibri"/>
      <family val="2"/>
      <scheme val="minor"/>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sz val="10"/>
      <color indexed="8"/>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b/>
      <sz val="10"/>
      <color indexed="8"/>
      <name val="Calibri"/>
      <family val="2"/>
      <scheme val="minor"/>
    </font>
    <font>
      <sz val="10"/>
      <color indexed="8"/>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s>
  <borders count="27">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theme="0"/>
      </left>
      <right/>
      <top/>
      <bottom style="thin">
        <color theme="0"/>
      </bottom>
      <diagonal/>
    </border>
  </borders>
  <cellStyleXfs count="16">
    <xf numFmtId="0" fontId="0" fillId="0" borderId="0"/>
    <xf numFmtId="9"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7" fillId="0" borderId="0"/>
    <xf numFmtId="0" fontId="14" fillId="0" borderId="0"/>
    <xf numFmtId="0" fontId="1" fillId="0" borderId="0"/>
    <xf numFmtId="9" fontId="14" fillId="0" borderId="0" applyFont="0" applyFill="0" applyBorder="0" applyAlignment="0" applyProtection="0"/>
    <xf numFmtId="9" fontId="1" fillId="0" borderId="0" applyFont="0" applyFill="0" applyBorder="0" applyAlignment="0" applyProtection="0"/>
    <xf numFmtId="165" fontId="7" fillId="0" borderId="0" applyFont="0" applyFill="0" applyBorder="0" applyAlignment="0" applyProtection="0"/>
    <xf numFmtId="165" fontId="14" fillId="0" borderId="0" applyFont="0" applyFill="0" applyBorder="0" applyAlignment="0" applyProtection="0"/>
    <xf numFmtId="0" fontId="7" fillId="0" borderId="0"/>
    <xf numFmtId="0" fontId="1" fillId="0" borderId="0"/>
    <xf numFmtId="0" fontId="2" fillId="6" borderId="22" applyNumberFormat="0" applyFont="0" applyAlignment="0" applyProtection="0"/>
    <xf numFmtId="0" fontId="15" fillId="0" borderId="0"/>
  </cellStyleXfs>
  <cellXfs count="248">
    <xf numFmtId="0" fontId="0" fillId="0" borderId="0" xfId="0"/>
    <xf numFmtId="0" fontId="4"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8" fillId="0" borderId="0" xfId="0" applyFont="1" applyAlignment="1">
      <alignment horizontal="left" indent="15"/>
    </xf>
    <xf numFmtId="0" fontId="9" fillId="0" borderId="0" xfId="0" applyFont="1" applyAlignment="1">
      <alignment horizontal="left" indent="15"/>
    </xf>
    <xf numFmtId="169" fontId="0" fillId="0" borderId="0" xfId="0" applyNumberFormat="1"/>
    <xf numFmtId="166" fontId="6" fillId="0" borderId="0" xfId="2" applyNumberFormat="1" applyFont="1"/>
    <xf numFmtId="0" fontId="12" fillId="0" borderId="0" xfId="0" applyFont="1" applyAlignment="1">
      <alignment horizontal="left"/>
    </xf>
    <xf numFmtId="0" fontId="13" fillId="3" borderId="3" xfId="0" applyFont="1" applyFill="1" applyBorder="1"/>
    <xf numFmtId="0" fontId="13" fillId="3" borderId="4" xfId="0" applyFont="1" applyFill="1" applyBorder="1" applyAlignment="1">
      <alignment horizontal="left"/>
    </xf>
    <xf numFmtId="0" fontId="13" fillId="3" borderId="5" xfId="0" applyFont="1" applyFill="1" applyBorder="1" applyAlignment="1">
      <alignment horizontal="center"/>
    </xf>
    <xf numFmtId="0" fontId="13" fillId="3" borderId="0" xfId="0" applyFont="1" applyFill="1" applyBorder="1" applyAlignment="1">
      <alignment horizontal="left"/>
    </xf>
    <xf numFmtId="0" fontId="0" fillId="0" borderId="0" xfId="0" applyFont="1"/>
    <xf numFmtId="166" fontId="13" fillId="0" borderId="0" xfId="2" applyNumberFormat="1" applyFont="1"/>
    <xf numFmtId="9" fontId="10" fillId="0" borderId="7" xfId="1" applyFont="1" applyBorder="1" applyAlignment="1">
      <alignment vertical="center"/>
    </xf>
    <xf numFmtId="9" fontId="10" fillId="0" borderId="12" xfId="1" applyFont="1" applyBorder="1" applyAlignment="1">
      <alignment vertical="center"/>
    </xf>
    <xf numFmtId="0" fontId="10" fillId="0" borderId="7" xfId="0" applyFont="1" applyFill="1" applyBorder="1" applyAlignment="1">
      <alignment horizontal="left" vertical="center"/>
    </xf>
    <xf numFmtId="170" fontId="10" fillId="0" borderId="17" xfId="0" applyNumberFormat="1" applyFont="1" applyBorder="1" applyAlignment="1">
      <alignment horizontal="right" vertical="center" wrapText="1"/>
    </xf>
    <xf numFmtId="170" fontId="10" fillId="2" borderId="11" xfId="0" applyNumberFormat="1" applyFont="1" applyFill="1" applyBorder="1" applyAlignment="1">
      <alignment horizontal="center" vertical="center"/>
    </xf>
    <xf numFmtId="0" fontId="10" fillId="0" borderId="0" xfId="0" applyFont="1" applyAlignment="1">
      <alignment vertical="center"/>
    </xf>
    <xf numFmtId="0" fontId="18" fillId="0" borderId="0" xfId="0" applyFont="1" applyAlignment="1">
      <alignment vertical="center"/>
    </xf>
    <xf numFmtId="170" fontId="10" fillId="0" borderId="0" xfId="0" applyNumberFormat="1" applyFont="1" applyAlignment="1">
      <alignment vertical="center"/>
    </xf>
    <xf numFmtId="0" fontId="10" fillId="0" borderId="0" xfId="0" applyFont="1" applyAlignment="1">
      <alignment horizontal="left" vertical="center"/>
    </xf>
    <xf numFmtId="0" fontId="16" fillId="0" borderId="0" xfId="0" applyFont="1" applyAlignment="1">
      <alignment vertical="center"/>
    </xf>
    <xf numFmtId="0" fontId="23" fillId="0" borderId="0" xfId="0" applyFont="1" applyAlignment="1">
      <alignment vertical="center"/>
    </xf>
    <xf numFmtId="0" fontId="24" fillId="7" borderId="0" xfId="0" applyFont="1" applyFill="1" applyAlignment="1">
      <alignment vertical="center"/>
    </xf>
    <xf numFmtId="0" fontId="25" fillId="7" borderId="0" xfId="0" applyFont="1" applyFill="1" applyAlignment="1">
      <alignment vertical="center"/>
    </xf>
    <xf numFmtId="170" fontId="25" fillId="7" borderId="0" xfId="0" applyNumberFormat="1" applyFont="1" applyFill="1" applyAlignment="1">
      <alignment vertical="center"/>
    </xf>
    <xf numFmtId="0" fontId="25"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0" fontId="19" fillId="0" borderId="7" xfId="0" applyFont="1" applyBorder="1" applyAlignment="1">
      <alignment horizontal="left" vertical="center" wrapText="1"/>
    </xf>
    <xf numFmtId="170" fontId="10" fillId="0" borderId="9" xfId="0" applyNumberFormat="1" applyFont="1" applyBorder="1" applyAlignment="1">
      <alignment vertical="center"/>
    </xf>
    <xf numFmtId="9" fontId="10" fillId="0" borderId="7" xfId="1" applyFont="1" applyBorder="1" applyAlignment="1">
      <alignment horizontal="left" vertical="center" wrapText="1"/>
    </xf>
    <xf numFmtId="170" fontId="17" fillId="5" borderId="7" xfId="0" applyNumberFormat="1" applyFont="1" applyFill="1" applyBorder="1" applyAlignment="1">
      <alignment horizontal="left" vertical="center"/>
    </xf>
    <xf numFmtId="0" fontId="17" fillId="5" borderId="7" xfId="0" quotePrefix="1" applyFont="1" applyFill="1" applyBorder="1" applyAlignment="1">
      <alignment horizontal="center" vertical="center"/>
    </xf>
    <xf numFmtId="0" fontId="10" fillId="0" borderId="0" xfId="0" applyFont="1" applyFill="1" applyBorder="1" applyAlignment="1">
      <alignment horizontal="left" vertical="center"/>
    </xf>
    <xf numFmtId="170" fontId="10" fillId="0" borderId="0" xfId="0" applyNumberFormat="1" applyFont="1" applyAlignment="1">
      <alignment horizontal="left" vertical="center"/>
    </xf>
    <xf numFmtId="170" fontId="17" fillId="5" borderId="7" xfId="0" applyNumberFormat="1" applyFont="1" applyFill="1" applyBorder="1" applyAlignment="1">
      <alignment horizontal="center" vertical="center"/>
    </xf>
    <xf numFmtId="0" fontId="10" fillId="0" borderId="0" xfId="0" applyFont="1" applyAlignment="1">
      <alignment horizontal="center" vertical="center"/>
    </xf>
    <xf numFmtId="170" fontId="10" fillId="0" borderId="17" xfId="0" applyNumberFormat="1" applyFont="1" applyBorder="1" applyAlignment="1">
      <alignment vertical="center"/>
    </xf>
    <xf numFmtId="167" fontId="10" fillId="0" borderId="0" xfId="0" applyNumberFormat="1" applyFont="1" applyAlignment="1">
      <alignment vertical="center"/>
    </xf>
    <xf numFmtId="167" fontId="10" fillId="0" borderId="0" xfId="0" applyNumberFormat="1" applyFont="1" applyAlignment="1">
      <alignment horizontal="right" vertical="center"/>
    </xf>
    <xf numFmtId="0" fontId="21" fillId="5" borderId="7" xfId="15" applyFont="1" applyFill="1" applyBorder="1" applyAlignment="1">
      <alignment horizontal="left" vertical="center"/>
    </xf>
    <xf numFmtId="0" fontId="21" fillId="5" borderId="11" xfId="15" applyFont="1" applyFill="1" applyBorder="1" applyAlignment="1">
      <alignment horizontal="left" vertical="center"/>
    </xf>
    <xf numFmtId="0" fontId="21" fillId="5" borderId="13" xfId="15" applyFont="1" applyFill="1" applyBorder="1" applyAlignment="1">
      <alignment horizontal="left" vertical="center"/>
    </xf>
    <xf numFmtId="0" fontId="21" fillId="5" borderId="12" xfId="15" applyFont="1" applyFill="1" applyBorder="1" applyAlignment="1">
      <alignment horizontal="left" vertical="center"/>
    </xf>
    <xf numFmtId="170" fontId="10" fillId="5" borderId="12" xfId="0" applyNumberFormat="1" applyFont="1" applyFill="1" applyBorder="1" applyAlignment="1">
      <alignment vertical="center"/>
    </xf>
    <xf numFmtId="169" fontId="18" fillId="5" borderId="7" xfId="0" applyNumberFormat="1" applyFont="1" applyFill="1" applyBorder="1" applyAlignment="1">
      <alignment horizontal="right" vertical="center" wrapText="1"/>
    </xf>
    <xf numFmtId="0" fontId="10" fillId="0" borderId="0" xfId="0" applyFont="1" applyBorder="1" applyAlignment="1">
      <alignment vertical="center"/>
    </xf>
    <xf numFmtId="169" fontId="18" fillId="0" borderId="13" xfId="0" applyNumberFormat="1" applyFont="1" applyBorder="1" applyAlignment="1">
      <alignment vertical="center"/>
    </xf>
    <xf numFmtId="169" fontId="10" fillId="0" borderId="0" xfId="0" applyNumberFormat="1" applyFont="1" applyAlignment="1">
      <alignment horizontal="center" vertical="center"/>
    </xf>
    <xf numFmtId="0" fontId="10" fillId="0" borderId="0" xfId="0" applyFont="1" applyBorder="1" applyAlignment="1">
      <alignment vertical="center" wrapText="1"/>
    </xf>
    <xf numFmtId="0" fontId="10" fillId="0" borderId="0" xfId="0" applyFont="1" applyBorder="1" applyAlignment="1">
      <alignment horizontal="left" vertical="center"/>
    </xf>
    <xf numFmtId="9" fontId="10" fillId="2" borderId="13" xfId="1" applyFont="1" applyFill="1" applyBorder="1" applyAlignment="1">
      <alignment horizontal="center" vertical="center"/>
    </xf>
    <xf numFmtId="0" fontId="13" fillId="3" borderId="0" xfId="0" applyFont="1" applyFill="1" applyBorder="1" applyAlignment="1">
      <alignment horizontal="left" vertical="center"/>
    </xf>
    <xf numFmtId="0" fontId="4" fillId="4" borderId="0" xfId="0" applyFont="1" applyFill="1" applyBorder="1" applyAlignment="1">
      <alignment vertical="center"/>
    </xf>
    <xf numFmtId="169" fontId="10" fillId="0" borderId="0" xfId="0" applyNumberFormat="1" applyFont="1" applyAlignment="1">
      <alignment vertical="center"/>
    </xf>
    <xf numFmtId="170" fontId="10"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167" fontId="10" fillId="0" borderId="0" xfId="0" applyNumberFormat="1" applyFont="1" applyFill="1" applyBorder="1" applyAlignment="1">
      <alignment horizontal="center" vertical="center"/>
    </xf>
    <xf numFmtId="169" fontId="10" fillId="0" borderId="0" xfId="0" applyNumberFormat="1" applyFont="1" applyBorder="1" applyAlignment="1">
      <alignment vertical="center"/>
    </xf>
    <xf numFmtId="0" fontId="10" fillId="0" borderId="0" xfId="0" quotePrefix="1" applyFont="1" applyBorder="1" applyAlignment="1">
      <alignment horizontal="center" vertical="center"/>
    </xf>
    <xf numFmtId="0" fontId="10" fillId="0" borderId="0" xfId="0" applyFont="1" applyBorder="1" applyAlignment="1">
      <alignment horizontal="center" vertical="center"/>
    </xf>
    <xf numFmtId="167" fontId="10" fillId="0" borderId="0" xfId="0" applyNumberFormat="1" applyFont="1" applyBorder="1" applyAlignment="1">
      <alignment horizontal="center" vertical="center"/>
    </xf>
    <xf numFmtId="167" fontId="10" fillId="0" borderId="0" xfId="0" applyNumberFormat="1" applyFont="1" applyAlignment="1">
      <alignment horizontal="center" vertical="center"/>
    </xf>
    <xf numFmtId="167" fontId="10" fillId="0" borderId="0" xfId="0" applyNumberFormat="1" applyFont="1" applyFill="1" applyAlignment="1">
      <alignment vertical="center"/>
    </xf>
    <xf numFmtId="169" fontId="4" fillId="0" borderId="0" xfId="0" applyNumberFormat="1" applyFont="1"/>
    <xf numFmtId="0" fontId="6" fillId="2" borderId="0" xfId="0" applyFont="1" applyFill="1"/>
    <xf numFmtId="0" fontId="4" fillId="0" borderId="24" xfId="0" applyFont="1" applyFill="1" applyBorder="1"/>
    <xf numFmtId="166" fontId="13" fillId="0" borderId="24" xfId="2" applyNumberFormat="1" applyFont="1" applyBorder="1"/>
    <xf numFmtId="0" fontId="13" fillId="2" borderId="0" xfId="0" applyFont="1" applyFill="1"/>
    <xf numFmtId="0" fontId="3" fillId="7" borderId="0" xfId="0" applyFont="1" applyFill="1" applyAlignment="1">
      <alignment horizontal="left"/>
    </xf>
    <xf numFmtId="0" fontId="11" fillId="7" borderId="0" xfId="0" applyFont="1" applyFill="1"/>
    <xf numFmtId="0" fontId="5" fillId="7" borderId="0" xfId="0" applyFont="1" applyFill="1"/>
    <xf numFmtId="0" fontId="13" fillId="3" borderId="0" xfId="0" applyFont="1" applyFill="1" applyBorder="1" applyAlignment="1">
      <alignment vertical="top"/>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170" fontId="18" fillId="5" borderId="7" xfId="0" quotePrefix="1" applyNumberFormat="1" applyFont="1" applyFill="1" applyBorder="1" applyAlignment="1">
      <alignment horizontal="center" vertical="center" wrapText="1"/>
    </xf>
    <xf numFmtId="0" fontId="10" fillId="0" borderId="0" xfId="0" applyFont="1" applyFill="1" applyBorder="1" applyAlignment="1">
      <alignment vertical="center"/>
    </xf>
    <xf numFmtId="0" fontId="11"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170" fontId="17" fillId="5" borderId="11" xfId="0" applyNumberFormat="1" applyFont="1" applyFill="1" applyBorder="1" applyAlignment="1">
      <alignment horizontal="center" vertical="center"/>
    </xf>
    <xf numFmtId="0" fontId="10" fillId="5" borderId="11" xfId="0" applyFont="1" applyFill="1" applyBorder="1" applyAlignment="1">
      <alignment vertical="center"/>
    </xf>
    <xf numFmtId="0" fontId="10" fillId="5" borderId="12" xfId="0" applyFont="1" applyFill="1" applyBorder="1" applyAlignment="1">
      <alignment vertical="center"/>
    </xf>
    <xf numFmtId="0" fontId="10" fillId="5" borderId="13"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69" fontId="10"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67" fontId="10" fillId="0" borderId="14" xfId="0" applyNumberFormat="1" applyFont="1" applyBorder="1" applyAlignment="1">
      <alignment horizontal="right" vertical="center"/>
    </xf>
    <xf numFmtId="167" fontId="10" fillId="0" borderId="15" xfId="0" applyNumberFormat="1" applyFont="1" applyBorder="1" applyAlignment="1">
      <alignment horizontal="right" vertical="center"/>
    </xf>
    <xf numFmtId="167" fontId="10" fillId="0" borderId="21" xfId="0" applyNumberFormat="1" applyFont="1" applyBorder="1" applyAlignment="1">
      <alignment horizontal="right" vertical="center"/>
    </xf>
    <xf numFmtId="167" fontId="10" fillId="0" borderId="18" xfId="0" applyNumberFormat="1" applyFont="1" applyBorder="1" applyAlignment="1">
      <alignment horizontal="right" vertical="center"/>
    </xf>
    <xf numFmtId="167" fontId="10" fillId="0" borderId="19" xfId="0" applyNumberFormat="1" applyFont="1" applyBorder="1" applyAlignment="1">
      <alignment horizontal="right" vertical="center"/>
    </xf>
    <xf numFmtId="167" fontId="10" fillId="0" borderId="20" xfId="0" applyNumberFormat="1" applyFont="1" applyBorder="1" applyAlignment="1">
      <alignment horizontal="right" vertical="center"/>
    </xf>
    <xf numFmtId="171" fontId="6" fillId="0" borderId="0" xfId="3" applyNumberFormat="1" applyFont="1"/>
    <xf numFmtId="171" fontId="13" fillId="0" borderId="0" xfId="3" applyNumberFormat="1" applyFont="1"/>
    <xf numFmtId="0" fontId="13" fillId="3" borderId="6" xfId="0" applyFont="1" applyFill="1" applyBorder="1" applyAlignment="1">
      <alignment horizontal="center"/>
    </xf>
    <xf numFmtId="9" fontId="10" fillId="0" borderId="0" xfId="1" applyFont="1" applyAlignment="1">
      <alignment horizontal="center" vertical="center"/>
    </xf>
    <xf numFmtId="0" fontId="6" fillId="4" borderId="0" xfId="0" applyFont="1" applyFill="1" applyBorder="1" applyAlignment="1">
      <alignment horizontal="left" vertical="top" wrapText="1"/>
    </xf>
    <xf numFmtId="0" fontId="13" fillId="3" borderId="3" xfId="0" applyFont="1" applyFill="1" applyBorder="1" applyAlignment="1">
      <alignment vertical="top"/>
    </xf>
    <xf numFmtId="0" fontId="13" fillId="3" borderId="0" xfId="0" applyFont="1" applyFill="1" applyBorder="1" applyAlignment="1">
      <alignment horizontal="center"/>
    </xf>
    <xf numFmtId="164" fontId="6" fillId="4" borderId="0" xfId="2" applyFont="1" applyFill="1" applyBorder="1" applyAlignment="1">
      <alignment horizontal="left" vertical="top" wrapText="1"/>
    </xf>
    <xf numFmtId="0" fontId="10" fillId="0" borderId="0" xfId="0" applyFont="1" applyBorder="1" applyAlignment="1">
      <alignment horizontal="center" vertical="center"/>
    </xf>
    <xf numFmtId="170" fontId="17"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0" fontId="6" fillId="4" borderId="0" xfId="0" applyFont="1" applyFill="1" applyBorder="1" applyAlignment="1">
      <alignment horizontal="left" vertical="top" wrapText="1"/>
    </xf>
    <xf numFmtId="168" fontId="10" fillId="0" borderId="0" xfId="0" applyNumberFormat="1" applyFont="1" applyAlignment="1">
      <alignment vertical="center"/>
    </xf>
    <xf numFmtId="0" fontId="0" fillId="4" borderId="26" xfId="0" applyFont="1" applyFill="1" applyBorder="1" applyAlignment="1">
      <alignment horizontal="left"/>
    </xf>
    <xf numFmtId="0" fontId="4" fillId="4" borderId="2" xfId="0" applyFont="1" applyFill="1" applyBorder="1" applyAlignment="1">
      <alignment horizontal="left"/>
    </xf>
    <xf numFmtId="0" fontId="0" fillId="4" borderId="2" xfId="0" applyFont="1" applyFill="1" applyBorder="1" applyAlignment="1">
      <alignment horizontal="left"/>
    </xf>
    <xf numFmtId="0" fontId="10" fillId="0" borderId="7" xfId="0" applyFont="1" applyBorder="1" applyAlignment="1">
      <alignment horizontal="left" vertical="center" wrapText="1"/>
    </xf>
    <xf numFmtId="170" fontId="18" fillId="5" borderId="7" xfId="0" applyNumberFormat="1" applyFont="1" applyFill="1" applyBorder="1" applyAlignment="1">
      <alignment horizontal="center" vertical="center" wrapText="1"/>
    </xf>
    <xf numFmtId="0" fontId="18" fillId="0" borderId="16" xfId="0" applyFont="1" applyBorder="1" applyAlignment="1">
      <alignment vertical="center"/>
    </xf>
    <xf numFmtId="0" fontId="10" fillId="0" borderId="12" xfId="0" applyFont="1" applyBorder="1" applyAlignment="1">
      <alignment vertical="center"/>
    </xf>
    <xf numFmtId="169" fontId="18" fillId="4" borderId="7" xfId="0" quotePrefix="1" applyNumberFormat="1" applyFont="1" applyFill="1" applyBorder="1" applyAlignment="1">
      <alignment horizontal="right" vertical="center"/>
    </xf>
    <xf numFmtId="169" fontId="18" fillId="0" borderId="7" xfId="0" applyNumberFormat="1" applyFont="1" applyBorder="1" applyAlignment="1">
      <alignment vertical="center"/>
    </xf>
    <xf numFmtId="0" fontId="18" fillId="8" borderId="8" xfId="0" applyFont="1" applyFill="1" applyBorder="1" applyAlignment="1">
      <alignment horizontal="left" vertical="center"/>
    </xf>
    <xf numFmtId="0" fontId="10" fillId="0" borderId="0" xfId="0" applyFont="1" applyBorder="1" applyAlignment="1">
      <alignment horizontal="left"/>
    </xf>
    <xf numFmtId="0" fontId="21" fillId="5" borderId="7" xfId="15" applyFont="1" applyFill="1" applyBorder="1" applyAlignment="1">
      <alignment horizontal="center"/>
    </xf>
    <xf numFmtId="170" fontId="18" fillId="5" borderId="13" xfId="0" applyNumberFormat="1" applyFont="1" applyFill="1" applyBorder="1" applyAlignment="1">
      <alignment horizontal="right" vertical="center" wrapText="1"/>
    </xf>
    <xf numFmtId="167" fontId="10" fillId="0" borderId="7" xfId="0" applyNumberFormat="1" applyFont="1" applyBorder="1" applyAlignment="1">
      <alignment horizontal="center" vertical="center"/>
    </xf>
    <xf numFmtId="170" fontId="10" fillId="0" borderId="7" xfId="0" applyNumberFormat="1" applyFont="1" applyBorder="1" applyAlignment="1">
      <alignment horizontal="center" vertical="center"/>
    </xf>
    <xf numFmtId="167" fontId="10" fillId="0" borderId="7" xfId="0" applyNumberFormat="1" applyFont="1" applyBorder="1" applyAlignment="1">
      <alignment vertical="center"/>
    </xf>
    <xf numFmtId="169" fontId="10" fillId="0" borderId="7" xfId="0" applyNumberFormat="1" applyFont="1" applyBorder="1" applyAlignment="1">
      <alignment horizontal="center" vertical="center"/>
    </xf>
    <xf numFmtId="0" fontId="22" fillId="0" borderId="12" xfId="15" applyFont="1" applyFill="1" applyBorder="1" applyAlignment="1">
      <alignment vertical="center"/>
    </xf>
    <xf numFmtId="170" fontId="10" fillId="0" borderId="12" xfId="0" applyNumberFormat="1" applyFont="1" applyBorder="1" applyAlignment="1">
      <alignment vertical="center"/>
    </xf>
    <xf numFmtId="0" fontId="10" fillId="0" borderId="7" xfId="0" applyFont="1" applyBorder="1" applyAlignment="1">
      <alignment horizontal="left" vertical="top" wrapText="1"/>
    </xf>
    <xf numFmtId="170" fontId="10" fillId="0" borderId="0" xfId="0" applyNumberFormat="1" applyFont="1" applyAlignment="1">
      <alignment horizontal="right" vertical="center"/>
    </xf>
    <xf numFmtId="170" fontId="10" fillId="0" borderId="9" xfId="0" applyNumberFormat="1" applyFont="1" applyBorder="1" applyAlignment="1">
      <alignment horizontal="right" vertical="center" wrapText="1"/>
    </xf>
    <xf numFmtId="0" fontId="10" fillId="0" borderId="9" xfId="0" applyFont="1" applyBorder="1" applyAlignment="1">
      <alignment vertical="center"/>
    </xf>
    <xf numFmtId="170" fontId="10" fillId="0" borderId="14" xfId="0" applyNumberFormat="1" applyFont="1" applyBorder="1" applyAlignment="1">
      <alignment horizontal="right" vertical="center"/>
    </xf>
    <xf numFmtId="170" fontId="18" fillId="5" borderId="25" xfId="0" applyNumberFormat="1" applyFont="1" applyFill="1" applyBorder="1" applyAlignment="1">
      <alignment horizontal="right" vertical="center"/>
    </xf>
    <xf numFmtId="170" fontId="18" fillId="5" borderId="23" xfId="0" applyNumberFormat="1" applyFont="1" applyFill="1" applyBorder="1" applyAlignment="1">
      <alignment horizontal="right" vertical="center"/>
    </xf>
    <xf numFmtId="170" fontId="18" fillId="5" borderId="24" xfId="0" applyNumberFormat="1" applyFont="1" applyFill="1" applyBorder="1" applyAlignment="1">
      <alignment horizontal="right" vertical="center"/>
    </xf>
    <xf numFmtId="0" fontId="10" fillId="0" borderId="8" xfId="0" applyFont="1" applyBorder="1" applyAlignment="1">
      <alignment vertical="center"/>
    </xf>
    <xf numFmtId="0" fontId="10" fillId="0" borderId="10" xfId="0" applyFont="1" applyBorder="1" applyAlignment="1">
      <alignment vertical="center"/>
    </xf>
    <xf numFmtId="171" fontId="10" fillId="0" borderId="14" xfId="0" applyNumberFormat="1" applyFont="1" applyBorder="1" applyAlignment="1">
      <alignment horizontal="right" vertical="center"/>
    </xf>
    <xf numFmtId="171" fontId="10" fillId="0" borderId="15" xfId="0" applyNumberFormat="1" applyFont="1" applyBorder="1" applyAlignment="1">
      <alignment horizontal="right" vertical="center"/>
    </xf>
    <xf numFmtId="171" fontId="10" fillId="0" borderId="21" xfId="0" applyNumberFormat="1" applyFont="1" applyBorder="1" applyAlignment="1">
      <alignment horizontal="right" vertical="center"/>
    </xf>
    <xf numFmtId="171" fontId="10" fillId="0" borderId="18" xfId="0" applyNumberFormat="1" applyFont="1" applyBorder="1" applyAlignment="1">
      <alignment horizontal="right" vertical="center"/>
    </xf>
    <xf numFmtId="171" fontId="10" fillId="0" borderId="19" xfId="0" applyNumberFormat="1" applyFont="1" applyBorder="1" applyAlignment="1">
      <alignment horizontal="right" vertical="center"/>
    </xf>
    <xf numFmtId="171" fontId="10" fillId="0" borderId="20" xfId="0" applyNumberFormat="1" applyFont="1" applyBorder="1" applyAlignment="1">
      <alignment horizontal="right" vertical="center"/>
    </xf>
    <xf numFmtId="171" fontId="17" fillId="3" borderId="18" xfId="0" applyNumberFormat="1" applyFont="1" applyFill="1" applyBorder="1" applyAlignment="1">
      <alignment horizontal="right" vertical="center"/>
    </xf>
    <xf numFmtId="171" fontId="17" fillId="3" borderId="19" xfId="0" applyNumberFormat="1" applyFont="1" applyFill="1" applyBorder="1" applyAlignment="1">
      <alignment horizontal="right" vertical="center"/>
    </xf>
    <xf numFmtId="171" fontId="17" fillId="3" borderId="20" xfId="0" applyNumberFormat="1" applyFont="1" applyFill="1" applyBorder="1" applyAlignment="1">
      <alignment horizontal="right" vertical="center"/>
    </xf>
    <xf numFmtId="171" fontId="10" fillId="0" borderId="0" xfId="0" applyNumberFormat="1" applyFont="1" applyAlignment="1">
      <alignment vertical="center"/>
    </xf>
    <xf numFmtId="171" fontId="17" fillId="3" borderId="11" xfId="0" applyNumberFormat="1" applyFont="1" applyFill="1" applyBorder="1" applyAlignment="1">
      <alignment horizontal="right" vertical="center"/>
    </xf>
    <xf numFmtId="171" fontId="17" fillId="3" borderId="12" xfId="0" applyNumberFormat="1" applyFont="1" applyFill="1" applyBorder="1" applyAlignment="1">
      <alignment horizontal="right" vertical="center"/>
    </xf>
    <xf numFmtId="171" fontId="17" fillId="3" borderId="13" xfId="0" applyNumberFormat="1" applyFont="1" applyFill="1" applyBorder="1" applyAlignment="1">
      <alignment horizontal="right" vertical="center"/>
    </xf>
    <xf numFmtId="170" fontId="10" fillId="0" borderId="15" xfId="0" applyNumberFormat="1" applyFont="1" applyBorder="1" applyAlignment="1">
      <alignment horizontal="right" vertical="center"/>
    </xf>
    <xf numFmtId="170" fontId="10" fillId="0" borderId="21" xfId="0" applyNumberFormat="1" applyFont="1" applyBorder="1" applyAlignment="1">
      <alignment horizontal="right" vertical="center"/>
    </xf>
    <xf numFmtId="170" fontId="10" fillId="0" borderId="18" xfId="0" applyNumberFormat="1" applyFont="1" applyBorder="1" applyAlignment="1">
      <alignment horizontal="right" vertical="center"/>
    </xf>
    <xf numFmtId="170" fontId="10" fillId="0" borderId="19" xfId="0" applyNumberFormat="1" applyFont="1" applyBorder="1" applyAlignment="1">
      <alignment horizontal="right" vertical="center"/>
    </xf>
    <xf numFmtId="170" fontId="10" fillId="0" borderId="20" xfId="0" applyNumberFormat="1" applyFont="1" applyBorder="1" applyAlignment="1">
      <alignment horizontal="right" vertical="center"/>
    </xf>
    <xf numFmtId="170" fontId="17" fillId="3" borderId="18" xfId="0" applyNumberFormat="1" applyFont="1" applyFill="1" applyBorder="1" applyAlignment="1">
      <alignment horizontal="right" vertical="center"/>
    </xf>
    <xf numFmtId="170" fontId="17" fillId="3" borderId="19" xfId="0" applyNumberFormat="1" applyFont="1" applyFill="1" applyBorder="1" applyAlignment="1">
      <alignment horizontal="right" vertical="center"/>
    </xf>
    <xf numFmtId="170" fontId="17" fillId="3" borderId="20" xfId="0" applyNumberFormat="1" applyFont="1" applyFill="1" applyBorder="1" applyAlignment="1">
      <alignment horizontal="right" vertical="center"/>
    </xf>
    <xf numFmtId="0" fontId="21" fillId="5" borderId="13" xfId="15" applyFont="1" applyFill="1" applyBorder="1" applyAlignment="1">
      <alignment horizontal="center" wrapText="1"/>
    </xf>
    <xf numFmtId="0" fontId="10" fillId="0" borderId="0" xfId="0" applyFont="1" applyBorder="1" applyAlignment="1">
      <alignment vertical="top"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wrapText="1"/>
    </xf>
    <xf numFmtId="0" fontId="10" fillId="0" borderId="12" xfId="0" applyFont="1" applyBorder="1" applyAlignment="1">
      <alignment horizontal="left" wrapText="1"/>
    </xf>
    <xf numFmtId="0" fontId="10" fillId="0" borderId="13" xfId="0" applyFont="1" applyBorder="1" applyAlignment="1">
      <alignment horizontal="left" wrapText="1"/>
    </xf>
    <xf numFmtId="0" fontId="10" fillId="0" borderId="8" xfId="0" applyFont="1" applyBorder="1" applyAlignment="1">
      <alignment horizontal="left" vertical="top" wrapText="1"/>
    </xf>
    <xf numFmtId="0" fontId="10" fillId="0" borderId="10" xfId="0" applyFont="1" applyBorder="1" applyAlignment="1">
      <alignment horizontal="left" vertical="top" wrapText="1"/>
    </xf>
    <xf numFmtId="0" fontId="10" fillId="0" borderId="9" xfId="0" applyFont="1" applyBorder="1" applyAlignment="1">
      <alignment horizontal="left" vertical="top" wrapText="1"/>
    </xf>
    <xf numFmtId="170" fontId="17" fillId="5" borderId="7" xfId="0" applyNumberFormat="1" applyFont="1" applyFill="1" applyBorder="1" applyAlignment="1">
      <alignment horizontal="left" vertic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3" xfId="0" applyFont="1" applyBorder="1" applyAlignment="1">
      <alignment horizontal="left" vertical="center"/>
    </xf>
    <xf numFmtId="167" fontId="18" fillId="2" borderId="7" xfId="0" applyNumberFormat="1" applyFont="1" applyFill="1" applyBorder="1" applyAlignment="1">
      <alignment horizontal="left" vertical="center"/>
    </xf>
    <xf numFmtId="0" fontId="21" fillId="5" borderId="11" xfId="15" applyFont="1" applyFill="1" applyBorder="1" applyAlignment="1">
      <alignment horizontal="left"/>
    </xf>
    <xf numFmtId="0" fontId="21" fillId="5" borderId="12" xfId="15" applyFont="1" applyFill="1" applyBorder="1" applyAlignment="1">
      <alignment horizontal="left"/>
    </xf>
    <xf numFmtId="0" fontId="21" fillId="5" borderId="13" xfId="15" applyFont="1" applyFill="1" applyBorder="1" applyAlignment="1">
      <alignment horizontal="left"/>
    </xf>
    <xf numFmtId="170" fontId="10" fillId="2" borderId="11" xfId="0" applyNumberFormat="1" applyFont="1" applyFill="1" applyBorder="1" applyAlignment="1">
      <alignment horizontal="center" vertical="center"/>
    </xf>
    <xf numFmtId="170" fontId="10" fillId="2" borderId="12" xfId="0" applyNumberFormat="1" applyFont="1" applyFill="1" applyBorder="1" applyAlignment="1">
      <alignment horizontal="center" vertical="center"/>
    </xf>
    <xf numFmtId="170" fontId="10" fillId="2" borderId="13" xfId="0" applyNumberFormat="1" applyFont="1" applyFill="1" applyBorder="1" applyAlignment="1">
      <alignment horizontal="center" vertical="center"/>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0" fontId="10" fillId="0" borderId="14" xfId="0" applyFont="1" applyBorder="1" applyAlignment="1">
      <alignment horizontal="right" vertical="center"/>
    </xf>
    <xf numFmtId="0" fontId="10" fillId="0" borderId="15" xfId="0" applyFont="1" applyBorder="1" applyAlignment="1">
      <alignment horizontal="right" vertical="center"/>
    </xf>
    <xf numFmtId="0" fontId="10" fillId="0" borderId="21" xfId="0" applyFont="1" applyBorder="1" applyAlignment="1">
      <alignment horizontal="right" vertical="center"/>
    </xf>
    <xf numFmtId="0" fontId="10" fillId="0" borderId="18" xfId="0" applyFont="1" applyBorder="1" applyAlignment="1">
      <alignment horizontal="right" vertical="center"/>
    </xf>
    <xf numFmtId="0" fontId="10" fillId="0" borderId="19" xfId="0" applyFont="1" applyBorder="1" applyAlignment="1">
      <alignment horizontal="right" vertical="center"/>
    </xf>
    <xf numFmtId="0" fontId="10"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11" xfId="0" applyNumberFormat="1" applyFont="1" applyFill="1" applyBorder="1" applyAlignment="1">
      <alignment horizontal="right"/>
    </xf>
    <xf numFmtId="170" fontId="17" fillId="5" borderId="12" xfId="0" applyNumberFormat="1" applyFont="1" applyFill="1" applyBorder="1" applyAlignment="1">
      <alignment horizontal="right"/>
    </xf>
    <xf numFmtId="170" fontId="17" fillId="5" borderId="13" xfId="0" applyNumberFormat="1" applyFont="1" applyFill="1" applyBorder="1" applyAlignment="1">
      <alignment horizontal="right"/>
    </xf>
    <xf numFmtId="0" fontId="10" fillId="0" borderId="18" xfId="0" applyFont="1" applyBorder="1" applyAlignment="1">
      <alignment horizontal="right"/>
    </xf>
    <xf numFmtId="0" fontId="10" fillId="0" borderId="19" xfId="0" applyFont="1" applyBorder="1" applyAlignment="1">
      <alignment horizontal="right"/>
    </xf>
    <xf numFmtId="0" fontId="10" fillId="0" borderId="20" xfId="0" applyFont="1" applyBorder="1" applyAlignment="1">
      <alignment horizontal="right"/>
    </xf>
    <xf numFmtId="0" fontId="18" fillId="0" borderId="11" xfId="0" applyFont="1" applyBorder="1" applyAlignment="1">
      <alignment horizontal="right"/>
    </xf>
    <xf numFmtId="0" fontId="18" fillId="0" borderId="12" xfId="0" applyFont="1" applyBorder="1" applyAlignment="1">
      <alignment horizontal="right"/>
    </xf>
    <xf numFmtId="0" fontId="18" fillId="0" borderId="13" xfId="0" applyFont="1" applyBorder="1" applyAlignment="1">
      <alignment horizontal="right"/>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10" fillId="0" borderId="14" xfId="0" applyFont="1" applyBorder="1" applyAlignment="1">
      <alignment horizontal="right"/>
    </xf>
    <xf numFmtId="0" fontId="10" fillId="0" borderId="15" xfId="0" applyFont="1" applyBorder="1" applyAlignment="1">
      <alignment horizontal="right"/>
    </xf>
    <xf numFmtId="0" fontId="10" fillId="0" borderId="21" xfId="0" applyFont="1" applyBorder="1" applyAlignment="1">
      <alignment horizontal="right"/>
    </xf>
    <xf numFmtId="0" fontId="6"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6" fillId="4" borderId="0" xfId="0" applyFont="1" applyFill="1" applyBorder="1" applyAlignment="1">
      <alignment horizontal="left" vertical="top" wrapText="1"/>
    </xf>
    <xf numFmtId="0" fontId="4" fillId="4" borderId="6" xfId="0" applyFont="1" applyFill="1" applyBorder="1" applyAlignment="1">
      <alignment horizontal="left"/>
    </xf>
    <xf numFmtId="0" fontId="4" fillId="4" borderId="0" xfId="0" applyFont="1" applyFill="1" applyBorder="1" applyAlignment="1">
      <alignment horizontal="left"/>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xf numFmtId="0" fontId="22" fillId="2" borderId="7" xfId="15" applyFont="1" applyFill="1" applyBorder="1" applyAlignment="1">
      <alignment vertical="center"/>
    </xf>
    <xf numFmtId="0" fontId="22" fillId="2" borderId="11" xfId="15" applyFont="1" applyFill="1" applyBorder="1" applyAlignment="1">
      <alignment vertical="center"/>
    </xf>
    <xf numFmtId="0" fontId="22" fillId="2" borderId="13" xfId="15" applyFont="1" applyFill="1" applyBorder="1" applyAlignment="1">
      <alignment vertical="center"/>
    </xf>
  </cellXfs>
  <cellStyles count="16">
    <cellStyle name="Comma" xfId="3" builtinId="3"/>
    <cellStyle name="Comma 2" xfId="10"/>
    <cellStyle name="Comma 3" xfId="11"/>
    <cellStyle name="Currency" xfId="2" builtinId="4"/>
    <cellStyle name="Currency 2" xfId="4"/>
    <cellStyle name="Normal" xfId="0" builtinId="0"/>
    <cellStyle name="Normal 2" xfId="5"/>
    <cellStyle name="Normal 2 2" xfId="6"/>
    <cellStyle name="Normal 2 2 2" xfId="12"/>
    <cellStyle name="Normal 3" xfId="7"/>
    <cellStyle name="Normal 4" xfId="13"/>
    <cellStyle name="Normal_Sheet1" xfId="15"/>
    <cellStyle name="Note 2" xfId="14"/>
    <cellStyle name="Percent" xfId="1" builtinId="5"/>
    <cellStyle name="Percent 2" xfId="8"/>
    <cellStyle name="Percent 3" xfId="9"/>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37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74"/>
  <sheetViews>
    <sheetView showGridLines="0" zoomScaleNormal="100" workbookViewId="0"/>
  </sheetViews>
  <sheetFormatPr defaultColWidth="9.140625" defaultRowHeight="12.75" x14ac:dyDescent="0.25"/>
  <cols>
    <col min="1" max="1" width="2.85546875" style="22" customWidth="1"/>
    <col min="2" max="2" width="21.140625" style="22" bestFit="1" customWidth="1"/>
    <col min="3" max="3" width="16.85546875" style="22" customWidth="1"/>
    <col min="4" max="4" width="13.42578125" style="22" bestFit="1" customWidth="1"/>
    <col min="5" max="5" width="13.42578125" style="22" customWidth="1"/>
    <col min="6" max="6" width="12.7109375" style="22" customWidth="1"/>
    <col min="7" max="10" width="12.85546875" style="24" customWidth="1"/>
    <col min="11" max="11" width="12.85546875" style="22" customWidth="1"/>
    <col min="12" max="12" width="2.85546875" style="22" customWidth="1"/>
    <col min="13" max="13" width="49.85546875" style="25" customWidth="1"/>
    <col min="14" max="14" width="2.85546875" style="22" customWidth="1"/>
    <col min="15" max="17" width="9.140625" style="22" customWidth="1"/>
    <col min="18" max="16384" width="9.140625" style="22"/>
  </cols>
  <sheetData>
    <row r="1" spans="2:13" x14ac:dyDescent="0.25">
      <c r="B1" s="23"/>
    </row>
    <row r="2" spans="2:13" ht="21" x14ac:dyDescent="0.25">
      <c r="B2" s="26" t="s">
        <v>35</v>
      </c>
    </row>
    <row r="3" spans="2:13" ht="21" x14ac:dyDescent="0.25">
      <c r="B3" s="26" t="str">
        <f>'AER Summary'!C3</f>
        <v>Recovery of debt collection costs - dishonoured transactions</v>
      </c>
    </row>
    <row r="4" spans="2:13" ht="18.75" x14ac:dyDescent="0.25">
      <c r="B4" s="27" t="s">
        <v>36</v>
      </c>
    </row>
    <row r="6" spans="2:13" ht="15.75" x14ac:dyDescent="0.25">
      <c r="B6" s="28" t="s">
        <v>2</v>
      </c>
      <c r="C6" s="29"/>
      <c r="D6" s="29"/>
      <c r="E6" s="29"/>
      <c r="F6" s="29"/>
      <c r="G6" s="30"/>
      <c r="H6" s="30"/>
      <c r="I6" s="30"/>
      <c r="J6" s="30"/>
      <c r="K6" s="29"/>
      <c r="M6" s="31"/>
    </row>
    <row r="8" spans="2:13" x14ac:dyDescent="0.25">
      <c r="B8" s="188"/>
      <c r="C8" s="189"/>
      <c r="D8" s="189"/>
      <c r="E8" s="189"/>
      <c r="F8" s="190"/>
      <c r="G8" s="32" t="s">
        <v>8</v>
      </c>
      <c r="H8" s="33" t="s">
        <v>9</v>
      </c>
      <c r="I8" s="34" t="s">
        <v>10</v>
      </c>
      <c r="J8" s="33" t="s">
        <v>11</v>
      </c>
      <c r="K8" s="35" t="s">
        <v>12</v>
      </c>
      <c r="M8" s="36" t="s">
        <v>4</v>
      </c>
    </row>
    <row r="9" spans="2:13" ht="38.25" x14ac:dyDescent="0.25">
      <c r="B9" s="191" t="s">
        <v>2</v>
      </c>
      <c r="C9" s="192"/>
      <c r="D9" s="192"/>
      <c r="E9" s="192"/>
      <c r="F9" s="193"/>
      <c r="G9" s="198" t="s">
        <v>7</v>
      </c>
      <c r="H9" s="199"/>
      <c r="I9" s="199"/>
      <c r="J9" s="199"/>
      <c r="K9" s="200"/>
      <c r="M9" s="37" t="s">
        <v>80</v>
      </c>
    </row>
    <row r="11" spans="2:13" ht="15.75" x14ac:dyDescent="0.25">
      <c r="B11" s="28" t="s">
        <v>26</v>
      </c>
      <c r="C11" s="29"/>
      <c r="D11" s="29"/>
      <c r="E11" s="29"/>
      <c r="F11" s="29"/>
      <c r="G11" s="30"/>
      <c r="H11" s="30"/>
      <c r="I11" s="30"/>
      <c r="J11" s="30"/>
      <c r="K11" s="29"/>
      <c r="M11" s="31"/>
    </row>
    <row r="13" spans="2:13" x14ac:dyDescent="0.25">
      <c r="B13" s="40" t="s">
        <v>22</v>
      </c>
      <c r="C13" s="184" t="s">
        <v>25</v>
      </c>
      <c r="D13" s="184"/>
      <c r="E13" s="184"/>
      <c r="F13" s="184"/>
      <c r="G13" s="33" t="s">
        <v>8</v>
      </c>
      <c r="H13" s="33" t="s">
        <v>9</v>
      </c>
      <c r="I13" s="33" t="s">
        <v>10</v>
      </c>
      <c r="J13" s="33" t="s">
        <v>11</v>
      </c>
      <c r="K13" s="41" t="s">
        <v>12</v>
      </c>
      <c r="M13" s="36" t="s">
        <v>4</v>
      </c>
    </row>
    <row r="14" spans="2:13" ht="51" x14ac:dyDescent="0.25">
      <c r="B14" s="19"/>
      <c r="C14" s="185"/>
      <c r="D14" s="186"/>
      <c r="E14" s="186"/>
      <c r="F14" s="187"/>
      <c r="G14" s="198" t="s">
        <v>7</v>
      </c>
      <c r="H14" s="199"/>
      <c r="I14" s="199"/>
      <c r="J14" s="199"/>
      <c r="K14" s="200"/>
      <c r="M14" s="126" t="s">
        <v>81</v>
      </c>
    </row>
    <row r="15" spans="2:13" x14ac:dyDescent="0.25">
      <c r="B15" s="42"/>
      <c r="C15" s="42"/>
      <c r="D15" s="42"/>
      <c r="E15" s="42"/>
      <c r="F15" s="42"/>
      <c r="G15" s="43"/>
      <c r="H15" s="43"/>
      <c r="I15" s="43"/>
      <c r="J15" s="43"/>
      <c r="K15" s="25"/>
    </row>
    <row r="16" spans="2:13" ht="15.75" x14ac:dyDescent="0.25">
      <c r="B16" s="28" t="s">
        <v>32</v>
      </c>
      <c r="C16" s="29"/>
      <c r="D16" s="29"/>
      <c r="E16" s="29"/>
      <c r="F16" s="29"/>
      <c r="G16" s="30"/>
      <c r="H16" s="30"/>
      <c r="I16" s="30"/>
      <c r="J16" s="30"/>
      <c r="K16" s="29"/>
      <c r="M16" s="31"/>
    </row>
    <row r="18" spans="2:13" x14ac:dyDescent="0.25">
      <c r="B18" s="188" t="s">
        <v>24</v>
      </c>
      <c r="C18" s="189"/>
      <c r="D18" s="189"/>
      <c r="E18" s="189"/>
      <c r="F18" s="190"/>
      <c r="G18" s="32" t="s">
        <v>8</v>
      </c>
      <c r="H18" s="33" t="s">
        <v>9</v>
      </c>
      <c r="I18" s="34" t="s">
        <v>10</v>
      </c>
      <c r="J18" s="33" t="s">
        <v>11</v>
      </c>
      <c r="K18" s="35" t="s">
        <v>12</v>
      </c>
      <c r="M18" s="36" t="s">
        <v>4</v>
      </c>
    </row>
    <row r="19" spans="2:13" ht="51" x14ac:dyDescent="0.25">
      <c r="B19" s="191" t="s">
        <v>31</v>
      </c>
      <c r="C19" s="192"/>
      <c r="D19" s="192"/>
      <c r="E19" s="192"/>
      <c r="F19" s="193"/>
      <c r="G19" s="21" t="s">
        <v>34</v>
      </c>
      <c r="H19" s="17">
        <v>0.04</v>
      </c>
      <c r="I19" s="18">
        <v>0.04</v>
      </c>
      <c r="J19" s="17">
        <v>0</v>
      </c>
      <c r="K19" s="60"/>
      <c r="M19" s="39" t="s">
        <v>82</v>
      </c>
    </row>
    <row r="21" spans="2:13" ht="15.75" x14ac:dyDescent="0.25">
      <c r="B21" s="28" t="s">
        <v>68</v>
      </c>
      <c r="C21" s="29"/>
      <c r="D21" s="29"/>
      <c r="E21" s="29"/>
      <c r="F21" s="29"/>
      <c r="G21" s="30"/>
      <c r="H21" s="30"/>
      <c r="I21" s="30"/>
      <c r="J21" s="30"/>
      <c r="K21" s="29"/>
      <c r="M21" s="31"/>
    </row>
    <row r="23" spans="2:13" ht="25.5" x14ac:dyDescent="0.25">
      <c r="B23" s="49" t="s">
        <v>27</v>
      </c>
      <c r="C23" s="50" t="s">
        <v>28</v>
      </c>
      <c r="D23" s="51"/>
      <c r="E23" s="52" t="s">
        <v>29</v>
      </c>
      <c r="F23" s="53"/>
      <c r="G23" s="53"/>
      <c r="H23" s="54" t="s">
        <v>30</v>
      </c>
      <c r="J23" s="22"/>
      <c r="M23" s="132" t="s">
        <v>4</v>
      </c>
    </row>
    <row r="24" spans="2:13" ht="104.25" customHeight="1" x14ac:dyDescent="0.25">
      <c r="B24" s="245"/>
      <c r="C24" s="246"/>
      <c r="D24" s="247"/>
      <c r="E24" s="140" t="s">
        <v>77</v>
      </c>
      <c r="F24" s="129"/>
      <c r="G24" s="141"/>
      <c r="H24" s="138">
        <v>58.044998410000005</v>
      </c>
      <c r="J24" s="22"/>
      <c r="M24" s="142" t="s">
        <v>84</v>
      </c>
    </row>
    <row r="25" spans="2:13" x14ac:dyDescent="0.2">
      <c r="M25" s="133"/>
    </row>
    <row r="26" spans="2:13" ht="15.75" x14ac:dyDescent="0.25">
      <c r="B26" s="28" t="s">
        <v>67</v>
      </c>
      <c r="C26" s="29"/>
      <c r="D26" s="29"/>
      <c r="E26" s="29"/>
      <c r="F26" s="29"/>
      <c r="G26" s="30"/>
      <c r="H26" s="30"/>
      <c r="I26" s="30"/>
      <c r="J26" s="30"/>
      <c r="K26" s="29"/>
      <c r="M26" s="31"/>
    </row>
    <row r="28" spans="2:13" ht="25.5" x14ac:dyDescent="0.2">
      <c r="B28" s="195" t="s">
        <v>69</v>
      </c>
      <c r="C28" s="196"/>
      <c r="D28" s="197"/>
      <c r="E28" s="134" t="s">
        <v>79</v>
      </c>
      <c r="F28" s="173" t="s">
        <v>105</v>
      </c>
      <c r="G28" s="127" t="s">
        <v>70</v>
      </c>
      <c r="H28" s="135" t="s">
        <v>71</v>
      </c>
      <c r="M28" s="132" t="s">
        <v>4</v>
      </c>
    </row>
    <row r="29" spans="2:13" ht="24.75" customHeight="1" x14ac:dyDescent="0.2">
      <c r="B29" s="178" t="s">
        <v>78</v>
      </c>
      <c r="C29" s="179"/>
      <c r="D29" s="180"/>
      <c r="E29" s="136">
        <f>+H24</f>
        <v>58.044998410000005</v>
      </c>
      <c r="F29" s="139">
        <f>1/60</f>
        <v>1.6666666666666666E-2</v>
      </c>
      <c r="G29" s="137">
        <v>1</v>
      </c>
      <c r="H29" s="138">
        <f>+E29*F29*G29</f>
        <v>0.96741664016666673</v>
      </c>
      <c r="M29" s="175" t="s">
        <v>85</v>
      </c>
    </row>
    <row r="30" spans="2:13" ht="26.25" customHeight="1" x14ac:dyDescent="0.2">
      <c r="B30" s="178" t="s">
        <v>83</v>
      </c>
      <c r="C30" s="179"/>
      <c r="D30" s="180"/>
      <c r="E30" s="136">
        <v>9</v>
      </c>
      <c r="F30" s="139"/>
      <c r="G30" s="137"/>
      <c r="H30" s="138">
        <f>+E30</f>
        <v>9</v>
      </c>
      <c r="M30" s="176"/>
    </row>
    <row r="31" spans="2:13" x14ac:dyDescent="0.25">
      <c r="E31" s="24"/>
      <c r="F31" s="47"/>
      <c r="G31" s="47"/>
      <c r="H31" s="47"/>
      <c r="M31" s="176"/>
    </row>
    <row r="32" spans="2:13" x14ac:dyDescent="0.25">
      <c r="E32" s="194" t="s">
        <v>87</v>
      </c>
      <c r="F32" s="194"/>
      <c r="G32" s="194"/>
      <c r="H32" s="102">
        <f>SUM(H29:H30)</f>
        <v>9.9674166401666664</v>
      </c>
      <c r="M32" s="176"/>
    </row>
    <row r="33" spans="2:13" x14ac:dyDescent="0.25">
      <c r="E33" s="24"/>
      <c r="F33" s="47"/>
      <c r="G33" s="47"/>
      <c r="H33" s="47"/>
      <c r="M33" s="176"/>
    </row>
    <row r="34" spans="2:13" x14ac:dyDescent="0.25">
      <c r="E34" s="194" t="s">
        <v>39</v>
      </c>
      <c r="F34" s="194"/>
      <c r="G34" s="194"/>
      <c r="H34" s="103">
        <f>+$K$60-1</f>
        <v>1.2648945446885498</v>
      </c>
      <c r="M34" s="176"/>
    </row>
    <row r="35" spans="2:13" x14ac:dyDescent="0.25">
      <c r="E35" s="24"/>
      <c r="F35" s="47"/>
      <c r="G35" s="47"/>
      <c r="H35" s="47"/>
      <c r="M35" s="176"/>
    </row>
    <row r="36" spans="2:13" x14ac:dyDescent="0.25">
      <c r="E36" s="194" t="s">
        <v>86</v>
      </c>
      <c r="F36" s="194"/>
      <c r="G36" s="194"/>
      <c r="H36" s="102">
        <f>+H32+(H34*H32)</f>
        <v>22.575147572951359</v>
      </c>
      <c r="I36" s="128"/>
      <c r="M36" s="177"/>
    </row>
    <row r="38" spans="2:13" ht="15.75" x14ac:dyDescent="0.25">
      <c r="B38" s="28" t="s">
        <v>65</v>
      </c>
      <c r="C38" s="29"/>
      <c r="D38" s="29"/>
      <c r="E38" s="29"/>
      <c r="F38" s="29"/>
      <c r="G38" s="30"/>
      <c r="H38" s="30"/>
      <c r="I38" s="30"/>
      <c r="J38" s="30"/>
      <c r="K38" s="29"/>
      <c r="M38" s="31"/>
    </row>
    <row r="40" spans="2:13" x14ac:dyDescent="0.25">
      <c r="B40" s="188" t="s">
        <v>3</v>
      </c>
      <c r="C40" s="189"/>
      <c r="D40" s="189"/>
      <c r="E40" s="189"/>
      <c r="F40" s="190"/>
      <c r="G40" s="32" t="s">
        <v>13</v>
      </c>
      <c r="H40" s="33" t="s">
        <v>14</v>
      </c>
      <c r="I40" s="33" t="s">
        <v>15</v>
      </c>
      <c r="J40" s="33" t="s">
        <v>16</v>
      </c>
      <c r="K40" s="90" t="s">
        <v>17</v>
      </c>
      <c r="M40" s="36" t="s">
        <v>4</v>
      </c>
    </row>
    <row r="41" spans="2:13" ht="66.75" customHeight="1" x14ac:dyDescent="0.25">
      <c r="B41" s="191" t="s">
        <v>76</v>
      </c>
      <c r="C41" s="192"/>
      <c r="D41" s="192"/>
      <c r="E41" s="192"/>
      <c r="F41" s="193"/>
      <c r="G41" s="146">
        <v>0</v>
      </c>
      <c r="H41" s="146">
        <v>0</v>
      </c>
      <c r="I41" s="146">
        <v>0</v>
      </c>
      <c r="J41" s="146">
        <v>0</v>
      </c>
      <c r="K41" s="146">
        <v>0</v>
      </c>
      <c r="L41" s="145"/>
      <c r="M41" s="181" t="s">
        <v>88</v>
      </c>
    </row>
    <row r="42" spans="2:13" ht="13.5" thickBot="1" x14ac:dyDescent="0.3">
      <c r="G42" s="147">
        <f>SUM(G41:G41)</f>
        <v>0</v>
      </c>
      <c r="H42" s="148">
        <f>SUM(H41:H41)</f>
        <v>0</v>
      </c>
      <c r="I42" s="149">
        <f>SUM(I41:I41)</f>
        <v>0</v>
      </c>
      <c r="J42" s="148">
        <f>SUM(J41:J41)</f>
        <v>0</v>
      </c>
      <c r="K42" s="148">
        <f>SUM(K41:K41)</f>
        <v>0</v>
      </c>
      <c r="M42" s="182"/>
    </row>
    <row r="44" spans="2:13" ht="15.75" x14ac:dyDescent="0.25">
      <c r="B44" s="28" t="s">
        <v>72</v>
      </c>
      <c r="C44" s="29"/>
      <c r="D44" s="29"/>
      <c r="E44" s="29"/>
      <c r="F44" s="29"/>
      <c r="G44" s="30"/>
      <c r="H44" s="30"/>
      <c r="I44" s="30"/>
      <c r="J44" s="30"/>
      <c r="K44" s="29"/>
      <c r="M44" s="31"/>
    </row>
    <row r="45" spans="2:13" x14ac:dyDescent="0.25">
      <c r="E45" s="45"/>
    </row>
    <row r="46" spans="2:13" x14ac:dyDescent="0.25">
      <c r="B46" s="96"/>
      <c r="C46" s="97"/>
      <c r="D46" s="97"/>
      <c r="E46" s="97"/>
      <c r="F46" s="98"/>
      <c r="G46" s="33" t="s">
        <v>13</v>
      </c>
      <c r="H46" s="33" t="s">
        <v>14</v>
      </c>
      <c r="I46" s="33" t="s">
        <v>15</v>
      </c>
      <c r="J46" s="33" t="s">
        <v>16</v>
      </c>
      <c r="K46" s="33" t="s">
        <v>17</v>
      </c>
      <c r="M46" s="36" t="s">
        <v>4</v>
      </c>
    </row>
    <row r="47" spans="2:13" x14ac:dyDescent="0.25">
      <c r="H47" s="47"/>
      <c r="I47" s="47"/>
      <c r="J47" s="47"/>
      <c r="M47" s="181" t="s">
        <v>75</v>
      </c>
    </row>
    <row r="48" spans="2:13" x14ac:dyDescent="0.25">
      <c r="B48" s="22" t="s">
        <v>76</v>
      </c>
      <c r="E48" s="22" t="s">
        <v>73</v>
      </c>
      <c r="G48" s="48">
        <f>+$H$32*G67</f>
        <v>10.657416764022138</v>
      </c>
      <c r="H48" s="48">
        <f t="shared" ref="H48:K48" si="0">+$H$32*H67</f>
        <v>11.122396872280975</v>
      </c>
      <c r="I48" s="48">
        <f t="shared" si="0"/>
        <v>11.498975641645632</v>
      </c>
      <c r="J48" s="48">
        <f t="shared" si="0"/>
        <v>11.904063371881758</v>
      </c>
      <c r="K48" s="48">
        <f t="shared" si="0"/>
        <v>12.313995849236056</v>
      </c>
      <c r="M48" s="183"/>
    </row>
    <row r="49" spans="2:13" x14ac:dyDescent="0.25">
      <c r="B49" s="22" t="s">
        <v>76</v>
      </c>
      <c r="E49" s="22" t="s">
        <v>74</v>
      </c>
      <c r="G49" s="48">
        <f>+$H$36*G67</f>
        <v>24.137925089306041</v>
      </c>
      <c r="H49" s="48">
        <f t="shared" ref="H49:K49" si="1">+$H$36*H67</f>
        <v>25.191055999890171</v>
      </c>
      <c r="I49" s="48">
        <f t="shared" si="1"/>
        <v>26.043967200269712</v>
      </c>
      <c r="J49" s="48">
        <f t="shared" si="1"/>
        <v>26.961448190601782</v>
      </c>
      <c r="K49" s="48">
        <f t="shared" si="1"/>
        <v>27.889902022252191</v>
      </c>
      <c r="M49" s="183"/>
    </row>
    <row r="50" spans="2:13" x14ac:dyDescent="0.25">
      <c r="G50" s="48"/>
      <c r="H50" s="48"/>
      <c r="I50" s="48"/>
      <c r="J50" s="48"/>
      <c r="K50" s="48"/>
      <c r="M50" s="183"/>
    </row>
    <row r="51" spans="2:13" x14ac:dyDescent="0.25">
      <c r="B51" s="99" t="s">
        <v>50</v>
      </c>
      <c r="C51" s="99"/>
      <c r="D51" s="99"/>
      <c r="E51" s="99"/>
      <c r="F51" s="99"/>
      <c r="G51" s="100"/>
      <c r="H51" s="100">
        <f>(H48-G48)/G48</f>
        <v>4.3629719898778965E-2</v>
      </c>
      <c r="I51" s="100">
        <f>(I48-H48)/H48</f>
        <v>3.3857699351041867E-2</v>
      </c>
      <c r="J51" s="100">
        <f>(J48-I48)/I48</f>
        <v>3.5228157956003217E-2</v>
      </c>
      <c r="K51" s="100">
        <f>(K48-J48)/J48</f>
        <v>3.4436348711196163E-2</v>
      </c>
      <c r="M51" s="182"/>
    </row>
    <row r="52" spans="2:13" x14ac:dyDescent="0.25">
      <c r="E52" s="45"/>
      <c r="H52" s="47"/>
      <c r="I52" s="47"/>
      <c r="J52" s="47"/>
    </row>
    <row r="53" spans="2:13" ht="15.75" x14ac:dyDescent="0.25">
      <c r="B53" s="28" t="s">
        <v>38</v>
      </c>
      <c r="C53" s="29"/>
      <c r="D53" s="29"/>
      <c r="E53" s="29"/>
      <c r="F53" s="29"/>
      <c r="G53" s="30"/>
      <c r="H53" s="30"/>
      <c r="I53" s="30"/>
      <c r="J53" s="30"/>
      <c r="K53" s="29"/>
      <c r="M53" s="31"/>
    </row>
    <row r="55" spans="2:13" x14ac:dyDescent="0.25">
      <c r="B55" s="201" t="s">
        <v>18</v>
      </c>
      <c r="C55" s="202"/>
      <c r="D55" s="202"/>
      <c r="E55" s="203"/>
      <c r="F55" s="95" t="s">
        <v>12</v>
      </c>
      <c r="G55" s="95" t="s">
        <v>13</v>
      </c>
      <c r="H55" s="95" t="s">
        <v>14</v>
      </c>
      <c r="I55" s="95" t="s">
        <v>15</v>
      </c>
      <c r="J55" s="95" t="s">
        <v>16</v>
      </c>
      <c r="K55" s="44" t="s">
        <v>17</v>
      </c>
      <c r="M55" s="36" t="s">
        <v>4</v>
      </c>
    </row>
    <row r="56" spans="2:13" ht="12.75" customHeight="1" x14ac:dyDescent="0.25">
      <c r="B56" s="204" t="s">
        <v>89</v>
      </c>
      <c r="C56" s="205"/>
      <c r="D56" s="205"/>
      <c r="E56" s="206"/>
      <c r="F56" s="38"/>
      <c r="G56" s="46">
        <v>18449161.14072692</v>
      </c>
      <c r="H56" s="46">
        <v>19652616.51053571</v>
      </c>
      <c r="I56" s="46">
        <v>20750302.453561164</v>
      </c>
      <c r="J56" s="46">
        <v>21950966.582370307</v>
      </c>
      <c r="K56" s="38">
        <v>23217206.584968176</v>
      </c>
      <c r="M56" s="175" t="s">
        <v>92</v>
      </c>
    </row>
    <row r="57" spans="2:13" x14ac:dyDescent="0.25">
      <c r="B57" s="207" t="s">
        <v>90</v>
      </c>
      <c r="C57" s="208"/>
      <c r="D57" s="208"/>
      <c r="E57" s="209"/>
      <c r="F57" s="38"/>
      <c r="G57" s="46">
        <v>40098372.700329572</v>
      </c>
      <c r="H57" s="46">
        <v>44414981.708611391</v>
      </c>
      <c r="I57" s="46">
        <v>47124811.758132517</v>
      </c>
      <c r="J57" s="46">
        <v>50429626.415997855</v>
      </c>
      <c r="K57" s="38">
        <v>53924251.70079805</v>
      </c>
      <c r="M57" s="176"/>
    </row>
    <row r="58" spans="2:13" x14ac:dyDescent="0.25">
      <c r="B58" s="210" t="s">
        <v>18</v>
      </c>
      <c r="C58" s="211"/>
      <c r="D58" s="211"/>
      <c r="E58" s="212"/>
      <c r="F58" s="56"/>
      <c r="G58" s="56">
        <f t="shared" ref="G58:K58" si="2">+G57/G56</f>
        <v>2.1734523534412387</v>
      </c>
      <c r="H58" s="56">
        <f t="shared" si="2"/>
        <v>2.2600034801880273</v>
      </c>
      <c r="I58" s="56">
        <f t="shared" si="2"/>
        <v>2.2710421625707418</v>
      </c>
      <c r="J58" s="56">
        <f t="shared" si="2"/>
        <v>2.2973761190315822</v>
      </c>
      <c r="K58" s="131">
        <f t="shared" si="2"/>
        <v>2.3225986082111594</v>
      </c>
      <c r="M58" s="176"/>
    </row>
    <row r="59" spans="2:13" x14ac:dyDescent="0.25">
      <c r="F59" s="24"/>
      <c r="K59" s="24"/>
      <c r="M59" s="176"/>
    </row>
    <row r="60" spans="2:13" x14ac:dyDescent="0.25">
      <c r="F60" s="222" t="s">
        <v>19</v>
      </c>
      <c r="G60" s="223"/>
      <c r="H60" s="223"/>
      <c r="I60" s="223"/>
      <c r="J60" s="224"/>
      <c r="K60" s="130">
        <f>AVERAGE(G58:K58)</f>
        <v>2.2648945446885498</v>
      </c>
      <c r="M60" s="177"/>
    </row>
    <row r="61" spans="2:13" x14ac:dyDescent="0.25">
      <c r="G61" s="22"/>
      <c r="H61" s="22"/>
      <c r="I61" s="22"/>
      <c r="J61" s="22"/>
      <c r="K61" s="143"/>
    </row>
    <row r="62" spans="2:13" ht="15.75" x14ac:dyDescent="0.25">
      <c r="B62" s="28" t="s">
        <v>106</v>
      </c>
      <c r="C62" s="29"/>
      <c r="D62" s="29"/>
      <c r="E62" s="29"/>
      <c r="F62" s="29"/>
      <c r="G62" s="30"/>
      <c r="H62" s="30"/>
      <c r="I62" s="30"/>
      <c r="J62" s="30"/>
      <c r="K62" s="29"/>
      <c r="M62" s="31"/>
    </row>
    <row r="64" spans="2:13" x14ac:dyDescent="0.2">
      <c r="B64" s="213" t="s">
        <v>107</v>
      </c>
      <c r="C64" s="214"/>
      <c r="D64" s="214"/>
      <c r="E64" s="215"/>
      <c r="F64" s="95" t="s">
        <v>12</v>
      </c>
      <c r="G64" s="95" t="s">
        <v>13</v>
      </c>
      <c r="H64" s="95" t="s">
        <v>14</v>
      </c>
      <c r="I64" s="95" t="s">
        <v>15</v>
      </c>
      <c r="J64" s="95" t="s">
        <v>16</v>
      </c>
      <c r="K64" s="44" t="s">
        <v>17</v>
      </c>
      <c r="M64" s="132" t="s">
        <v>4</v>
      </c>
    </row>
    <row r="65" spans="2:13" ht="12.75" customHeight="1" x14ac:dyDescent="0.2">
      <c r="B65" s="225" t="s">
        <v>91</v>
      </c>
      <c r="C65" s="226"/>
      <c r="D65" s="226"/>
      <c r="E65" s="227"/>
      <c r="F65" s="20"/>
      <c r="G65" s="20">
        <v>17254695.000010207</v>
      </c>
      <c r="H65" s="20">
        <v>17611834.848126188</v>
      </c>
      <c r="I65" s="20">
        <v>17986550.838063825</v>
      </c>
      <c r="J65" s="20">
        <v>18379810.552560411</v>
      </c>
      <c r="K65" s="144">
        <v>18792890.146016706</v>
      </c>
      <c r="M65" s="181" t="s">
        <v>110</v>
      </c>
    </row>
    <row r="66" spans="2:13" x14ac:dyDescent="0.2">
      <c r="B66" s="216" t="s">
        <v>108</v>
      </c>
      <c r="C66" s="217"/>
      <c r="D66" s="217"/>
      <c r="E66" s="218"/>
      <c r="F66" s="20"/>
      <c r="G66" s="20">
        <v>18449161.14072692</v>
      </c>
      <c r="H66" s="20">
        <v>19652616.51053571</v>
      </c>
      <c r="I66" s="20">
        <v>20750302.453561164</v>
      </c>
      <c r="J66" s="20">
        <v>21950966.582370307</v>
      </c>
      <c r="K66" s="144">
        <v>23217206.584968176</v>
      </c>
      <c r="M66" s="183"/>
    </row>
    <row r="67" spans="2:13" x14ac:dyDescent="0.2">
      <c r="B67" s="219" t="s">
        <v>109</v>
      </c>
      <c r="C67" s="220"/>
      <c r="D67" s="220"/>
      <c r="E67" s="221"/>
      <c r="F67" s="56"/>
      <c r="G67" s="56">
        <f t="shared" ref="G67:K67" si="3">+G66/G65</f>
        <v>1.0692255725595849</v>
      </c>
      <c r="H67" s="56">
        <f t="shared" si="3"/>
        <v>1.1158755847989712</v>
      </c>
      <c r="I67" s="56">
        <f t="shared" si="3"/>
        <v>1.1536565648622628</v>
      </c>
      <c r="J67" s="56">
        <f t="shared" si="3"/>
        <v>1.1942977605562106</v>
      </c>
      <c r="K67" s="131">
        <f t="shared" si="3"/>
        <v>1.2354250147037249</v>
      </c>
      <c r="M67" s="183"/>
    </row>
    <row r="68" spans="2:13" x14ac:dyDescent="0.25">
      <c r="F68" s="24"/>
      <c r="K68" s="24"/>
      <c r="M68" s="183"/>
    </row>
    <row r="69" spans="2:13" x14ac:dyDescent="0.25">
      <c r="F69" s="222" t="s">
        <v>20</v>
      </c>
      <c r="G69" s="223"/>
      <c r="H69" s="223"/>
      <c r="I69" s="223"/>
      <c r="J69" s="224"/>
      <c r="K69" s="130">
        <f>AVERAGE(G67:K67)</f>
        <v>1.1536960994961507</v>
      </c>
      <c r="M69" s="182"/>
    </row>
    <row r="70" spans="2:13" x14ac:dyDescent="0.25">
      <c r="K70" s="101"/>
      <c r="M70" s="174"/>
    </row>
    <row r="71" spans="2:13" x14ac:dyDescent="0.25">
      <c r="M71" s="58"/>
    </row>
    <row r="72" spans="2:13" x14ac:dyDescent="0.25">
      <c r="M72" s="59"/>
    </row>
    <row r="73" spans="2:13" x14ac:dyDescent="0.25">
      <c r="M73" s="59"/>
    </row>
    <row r="74" spans="2:13" x14ac:dyDescent="0.25">
      <c r="M74" s="59"/>
    </row>
  </sheetData>
  <mergeCells count="31">
    <mergeCell ref="B66:E66"/>
    <mergeCell ref="B67:E67"/>
    <mergeCell ref="F60:J60"/>
    <mergeCell ref="F69:J69"/>
    <mergeCell ref="M56:M60"/>
    <mergeCell ref="B65:E65"/>
    <mergeCell ref="M65:M69"/>
    <mergeCell ref="B55:E55"/>
    <mergeCell ref="B56:E56"/>
    <mergeCell ref="B57:E57"/>
    <mergeCell ref="B58:E58"/>
    <mergeCell ref="B64:E64"/>
    <mergeCell ref="B8:F8"/>
    <mergeCell ref="B9:F9"/>
    <mergeCell ref="B40:F40"/>
    <mergeCell ref="B41:F41"/>
    <mergeCell ref="G9:K9"/>
    <mergeCell ref="G14:K14"/>
    <mergeCell ref="M29:M36"/>
    <mergeCell ref="B30:D30"/>
    <mergeCell ref="M41:M42"/>
    <mergeCell ref="M47:M51"/>
    <mergeCell ref="C13:F13"/>
    <mergeCell ref="C14:F14"/>
    <mergeCell ref="B18:F18"/>
    <mergeCell ref="B19:F19"/>
    <mergeCell ref="E32:G32"/>
    <mergeCell ref="E34:G34"/>
    <mergeCell ref="E36:G36"/>
    <mergeCell ref="B28:D28"/>
    <mergeCell ref="B29:D29"/>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37</v>
      </c>
    </row>
    <row r="3" spans="2:2" x14ac:dyDescent="0.25"/>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38"/>
  <sheetViews>
    <sheetView showGridLines="0" tabSelected="1" zoomScaleNormal="100" workbookViewId="0"/>
  </sheetViews>
  <sheetFormatPr defaultColWidth="9.140625" defaultRowHeight="15" x14ac:dyDescent="0.25"/>
  <cols>
    <col min="1" max="1" width="2.42578125" customWidth="1"/>
    <col min="2" max="2" width="42.85546875" customWidth="1"/>
    <col min="3" max="8" width="14.28515625" customWidth="1"/>
    <col min="9" max="9" width="3" style="2" customWidth="1"/>
  </cols>
  <sheetData>
    <row r="2" spans="2:8" ht="21" x14ac:dyDescent="0.35">
      <c r="B2" s="84" t="s">
        <v>41</v>
      </c>
      <c r="C2" s="85"/>
      <c r="D2" s="85"/>
      <c r="E2" s="85"/>
      <c r="F2" s="85"/>
      <c r="G2" s="85"/>
      <c r="H2" s="85"/>
    </row>
    <row r="3" spans="2:8" x14ac:dyDescent="0.25">
      <c r="B3" s="11" t="s">
        <v>0</v>
      </c>
      <c r="C3" s="123" t="s">
        <v>76</v>
      </c>
      <c r="D3" s="124"/>
      <c r="E3" s="124"/>
      <c r="F3" s="124"/>
      <c r="G3" s="124"/>
      <c r="H3" s="124"/>
    </row>
    <row r="4" spans="2:8" x14ac:dyDescent="0.25">
      <c r="B4" s="11" t="s">
        <v>97</v>
      </c>
      <c r="C4" s="125" t="s">
        <v>96</v>
      </c>
      <c r="D4" s="124"/>
      <c r="E4" s="124"/>
      <c r="F4" s="124"/>
      <c r="G4" s="124"/>
      <c r="H4" s="124"/>
    </row>
    <row r="5" spans="2:8" x14ac:dyDescent="0.25">
      <c r="B5" s="115" t="s">
        <v>61</v>
      </c>
      <c r="C5" s="125" t="s">
        <v>98</v>
      </c>
      <c r="D5" s="124"/>
      <c r="E5" s="124"/>
      <c r="F5" s="124"/>
      <c r="G5" s="124"/>
      <c r="H5" s="124"/>
    </row>
    <row r="6" spans="2:8" ht="15" customHeight="1" x14ac:dyDescent="0.25">
      <c r="B6" s="86" t="s">
        <v>62</v>
      </c>
      <c r="C6" s="228" t="s">
        <v>99</v>
      </c>
      <c r="D6" s="228"/>
      <c r="E6" s="228"/>
      <c r="F6" s="228"/>
      <c r="G6" s="228"/>
      <c r="H6" s="228"/>
    </row>
    <row r="7" spans="2:8" x14ac:dyDescent="0.25">
      <c r="B7" s="86"/>
      <c r="C7" s="114"/>
      <c r="D7" s="116" t="s">
        <v>13</v>
      </c>
      <c r="E7" s="116" t="s">
        <v>14</v>
      </c>
      <c r="F7" s="116" t="s">
        <v>15</v>
      </c>
      <c r="G7" s="116" t="s">
        <v>16</v>
      </c>
      <c r="H7" s="116" t="s">
        <v>17</v>
      </c>
    </row>
    <row r="8" spans="2:8" x14ac:dyDescent="0.25">
      <c r="B8" s="86"/>
      <c r="C8" s="121"/>
      <c r="D8" s="117">
        <f>+'Input Sheet'!G49</f>
        <v>24.137925089306041</v>
      </c>
      <c r="E8" s="117">
        <f>+'Input Sheet'!H49</f>
        <v>25.191055999890171</v>
      </c>
      <c r="F8" s="117">
        <f>+'Input Sheet'!I49</f>
        <v>26.043967200269712</v>
      </c>
      <c r="G8" s="117">
        <f>+'Input Sheet'!J49</f>
        <v>26.961448190601782</v>
      </c>
      <c r="H8" s="117">
        <f>+'Input Sheet'!K49</f>
        <v>27.889902022252191</v>
      </c>
    </row>
    <row r="10" spans="2:8" x14ac:dyDescent="0.25">
      <c r="B10" s="82" t="s">
        <v>45</v>
      </c>
      <c r="C10" s="79"/>
      <c r="D10" s="79"/>
      <c r="E10" s="79"/>
      <c r="F10" s="79"/>
      <c r="G10" s="79"/>
      <c r="H10" s="79"/>
    </row>
    <row r="11" spans="2:8" x14ac:dyDescent="0.25">
      <c r="B11" s="229" t="s">
        <v>94</v>
      </c>
      <c r="C11" s="229"/>
      <c r="D11" s="229"/>
      <c r="E11" s="229"/>
      <c r="F11" s="229"/>
      <c r="G11" s="229"/>
      <c r="H11" s="229"/>
    </row>
    <row r="13" spans="2:8" x14ac:dyDescent="0.25">
      <c r="B13" s="82" t="s">
        <v>66</v>
      </c>
      <c r="C13" s="79"/>
      <c r="D13" s="79"/>
      <c r="E13" s="79"/>
      <c r="F13" s="79"/>
      <c r="G13" s="79"/>
      <c r="H13" s="79"/>
    </row>
    <row r="14" spans="2:8" ht="15" customHeight="1" x14ac:dyDescent="0.25">
      <c r="B14" s="229" t="s">
        <v>53</v>
      </c>
      <c r="C14" s="229"/>
      <c r="D14" s="229"/>
      <c r="E14" s="229"/>
      <c r="F14" s="229"/>
      <c r="G14" s="229"/>
      <c r="H14" s="229"/>
    </row>
    <row r="15" spans="2:8" ht="47.25" customHeight="1" x14ac:dyDescent="0.25">
      <c r="B15" s="230" t="s">
        <v>54</v>
      </c>
      <c r="C15" s="230"/>
      <c r="D15" s="230"/>
      <c r="E15" s="230"/>
      <c r="F15" s="230"/>
      <c r="G15" s="230"/>
      <c r="H15" s="230"/>
    </row>
    <row r="16" spans="2:8" ht="60" customHeight="1" x14ac:dyDescent="0.25">
      <c r="B16" s="230" t="s">
        <v>100</v>
      </c>
      <c r="C16" s="230"/>
      <c r="D16" s="230"/>
      <c r="E16" s="230"/>
      <c r="F16" s="230"/>
      <c r="G16" s="230"/>
      <c r="H16" s="230"/>
    </row>
    <row r="17" spans="2:8" ht="47.25" customHeight="1" x14ac:dyDescent="0.25">
      <c r="B17" s="230" t="s">
        <v>101</v>
      </c>
      <c r="C17" s="230"/>
      <c r="D17" s="230"/>
      <c r="E17" s="230"/>
      <c r="F17" s="230"/>
      <c r="G17" s="230"/>
      <c r="H17" s="230"/>
    </row>
    <row r="19" spans="2:8" x14ac:dyDescent="0.25">
      <c r="B19" s="82" t="s">
        <v>55</v>
      </c>
      <c r="C19" s="79"/>
      <c r="D19" s="79"/>
      <c r="E19" s="79"/>
      <c r="F19" s="79"/>
      <c r="G19" s="79"/>
      <c r="H19" s="79"/>
    </row>
    <row r="20" spans="2:8" ht="48.75" customHeight="1" x14ac:dyDescent="0.25">
      <c r="B20" s="229" t="s">
        <v>102</v>
      </c>
      <c r="C20" s="229"/>
      <c r="D20" s="229"/>
      <c r="E20" s="229"/>
      <c r="F20" s="229"/>
      <c r="G20" s="229"/>
      <c r="H20" s="229"/>
    </row>
    <row r="22" spans="2:8" x14ac:dyDescent="0.25">
      <c r="B22" s="82" t="s">
        <v>57</v>
      </c>
      <c r="C22" s="79"/>
      <c r="D22" s="79"/>
      <c r="E22" s="79"/>
      <c r="F22" s="79"/>
      <c r="G22" s="79"/>
      <c r="H22" s="79"/>
    </row>
    <row r="23" spans="2:8" ht="30" customHeight="1" x14ac:dyDescent="0.25">
      <c r="B23" s="229" t="s">
        <v>103</v>
      </c>
      <c r="C23" s="229"/>
      <c r="D23" s="229"/>
      <c r="E23" s="229"/>
      <c r="F23" s="229"/>
      <c r="G23" s="229"/>
      <c r="H23" s="229"/>
    </row>
    <row r="25" spans="2:8" x14ac:dyDescent="0.25">
      <c r="B25" s="12" t="s">
        <v>58</v>
      </c>
      <c r="C25" s="13" t="s">
        <v>13</v>
      </c>
      <c r="D25" s="13" t="s">
        <v>14</v>
      </c>
      <c r="E25" s="13" t="s">
        <v>15</v>
      </c>
      <c r="F25" s="13" t="s">
        <v>16</v>
      </c>
      <c r="G25" s="13" t="s">
        <v>17</v>
      </c>
      <c r="H25" s="112" t="s">
        <v>1</v>
      </c>
    </row>
    <row r="26" spans="2:8" x14ac:dyDescent="0.25">
      <c r="B26" s="15" t="s">
        <v>56</v>
      </c>
      <c r="C26" s="9">
        <f>'Fee Breakdown'!V11</f>
        <v>0</v>
      </c>
      <c r="D26" s="9">
        <f>'Fee Breakdown'!W11</f>
        <v>0</v>
      </c>
      <c r="E26" s="9">
        <f>'Fee Breakdown'!X11</f>
        <v>0</v>
      </c>
      <c r="F26" s="9">
        <f>'Fee Breakdown'!Y11</f>
        <v>0</v>
      </c>
      <c r="G26" s="9">
        <f>'Fee Breakdown'!Z11</f>
        <v>0</v>
      </c>
      <c r="H26" s="16">
        <f>SUM(C26:G26)</f>
        <v>0</v>
      </c>
    </row>
    <row r="27" spans="2:8" x14ac:dyDescent="0.25">
      <c r="B27" s="15"/>
      <c r="C27" s="9"/>
      <c r="D27" s="9"/>
      <c r="E27" s="9"/>
      <c r="F27" s="9"/>
      <c r="G27" s="9"/>
      <c r="H27" s="16"/>
    </row>
    <row r="28" spans="2:8" x14ac:dyDescent="0.25">
      <c r="B28" s="15" t="s">
        <v>21</v>
      </c>
      <c r="C28" s="9">
        <f>'Fee Breakdown'!J19</f>
        <v>0</v>
      </c>
      <c r="D28" s="9">
        <f>'Fee Breakdown'!K19</f>
        <v>0</v>
      </c>
      <c r="E28" s="9">
        <f>'Fee Breakdown'!L19</f>
        <v>0</v>
      </c>
      <c r="F28" s="9">
        <f>'Fee Breakdown'!M19</f>
        <v>0</v>
      </c>
      <c r="G28" s="9">
        <f>'Fee Breakdown'!N19</f>
        <v>0</v>
      </c>
      <c r="H28" s="16">
        <f>SUM(C28:G28)</f>
        <v>0</v>
      </c>
    </row>
    <row r="29" spans="2:8" x14ac:dyDescent="0.25">
      <c r="B29" s="15" t="s">
        <v>23</v>
      </c>
      <c r="C29" s="9">
        <f>'Fee Breakdown'!P19</f>
        <v>0</v>
      </c>
      <c r="D29" s="9">
        <f>'Fee Breakdown'!Q19</f>
        <v>0</v>
      </c>
      <c r="E29" s="9">
        <f>'Fee Breakdown'!R19</f>
        <v>0</v>
      </c>
      <c r="F29" s="9">
        <f>'Fee Breakdown'!S19</f>
        <v>0</v>
      </c>
      <c r="G29" s="9">
        <f>'Fee Breakdown'!T19</f>
        <v>0</v>
      </c>
      <c r="H29" s="16">
        <f>SUM(C29:G29)</f>
        <v>0</v>
      </c>
    </row>
    <row r="30" spans="2:8" ht="15.75" thickBot="1" x14ac:dyDescent="0.3">
      <c r="B30" s="80" t="s">
        <v>49</v>
      </c>
      <c r="C30" s="81">
        <f>SUM(C28:C29)</f>
        <v>0</v>
      </c>
      <c r="D30" s="81">
        <f t="shared" ref="D30:H30" si="0">SUM(D28:D29)</f>
        <v>0</v>
      </c>
      <c r="E30" s="81">
        <f t="shared" si="0"/>
        <v>0</v>
      </c>
      <c r="F30" s="81">
        <f t="shared" si="0"/>
        <v>0</v>
      </c>
      <c r="G30" s="81">
        <f t="shared" si="0"/>
        <v>0</v>
      </c>
      <c r="H30" s="81">
        <f t="shared" si="0"/>
        <v>0</v>
      </c>
    </row>
    <row r="31" spans="2:8" x14ac:dyDescent="0.25">
      <c r="B31" s="15"/>
      <c r="C31" s="9"/>
      <c r="D31" s="9"/>
      <c r="E31" s="9"/>
      <c r="F31" s="9"/>
      <c r="G31" s="9"/>
      <c r="H31" s="16"/>
    </row>
    <row r="32" spans="2:8" x14ac:dyDescent="0.25">
      <c r="B32" t="s">
        <v>3</v>
      </c>
      <c r="C32" s="110">
        <f>'Fee Breakdown'!D19</f>
        <v>0</v>
      </c>
      <c r="D32" s="110">
        <f>'Fee Breakdown'!E19</f>
        <v>0</v>
      </c>
      <c r="E32" s="110">
        <f>'Fee Breakdown'!F19</f>
        <v>0</v>
      </c>
      <c r="F32" s="110">
        <f>'Fee Breakdown'!G19</f>
        <v>0</v>
      </c>
      <c r="G32" s="110">
        <f>'Fee Breakdown'!H19</f>
        <v>0</v>
      </c>
      <c r="H32" s="111">
        <f>SUM(C32:G32)</f>
        <v>0</v>
      </c>
    </row>
    <row r="33" spans="2:8" x14ac:dyDescent="0.25">
      <c r="C33" s="3"/>
      <c r="D33" s="4"/>
      <c r="E33" s="3"/>
      <c r="F33" s="3"/>
      <c r="G33" s="3"/>
    </row>
    <row r="34" spans="2:8" x14ac:dyDescent="0.25">
      <c r="B34" s="82" t="s">
        <v>46</v>
      </c>
      <c r="C34" s="79"/>
      <c r="D34" s="79"/>
      <c r="E34" s="79"/>
      <c r="F34" s="79"/>
      <c r="G34" s="79"/>
      <c r="H34" s="79"/>
    </row>
    <row r="35" spans="2:8" ht="61.5" customHeight="1" x14ac:dyDescent="0.25">
      <c r="B35" s="229" t="s">
        <v>104</v>
      </c>
      <c r="C35" s="229"/>
      <c r="D35" s="229"/>
      <c r="E35" s="229"/>
      <c r="F35" s="229"/>
      <c r="G35" s="229"/>
      <c r="H35" s="229"/>
    </row>
    <row r="37" spans="2:8" x14ac:dyDescent="0.25">
      <c r="B37" s="12" t="s">
        <v>58</v>
      </c>
      <c r="C37" s="13" t="s">
        <v>13</v>
      </c>
      <c r="D37" s="13" t="s">
        <v>14</v>
      </c>
      <c r="E37" s="13" t="s">
        <v>15</v>
      </c>
      <c r="F37" s="13" t="s">
        <v>16</v>
      </c>
      <c r="G37" s="13" t="s">
        <v>17</v>
      </c>
      <c r="H37" s="112" t="s">
        <v>48</v>
      </c>
    </row>
    <row r="38" spans="2:8" x14ac:dyDescent="0.25">
      <c r="B38" t="s">
        <v>47</v>
      </c>
      <c r="C38" s="8">
        <f>+'Input Sheet'!G58</f>
        <v>2.1734523534412387</v>
      </c>
      <c r="D38" s="8">
        <f>+'Input Sheet'!H58</f>
        <v>2.2600034801880273</v>
      </c>
      <c r="E38" s="8">
        <f>+'Input Sheet'!I58</f>
        <v>2.2710421625707418</v>
      </c>
      <c r="F38" s="8">
        <f>+'Input Sheet'!J58</f>
        <v>2.2973761190315822</v>
      </c>
      <c r="G38" s="8">
        <f>+'Input Sheet'!K58</f>
        <v>2.3225986082111594</v>
      </c>
      <c r="H38" s="78">
        <f>AVERAGE(C38:G38)</f>
        <v>2.2648945446885498</v>
      </c>
    </row>
  </sheetData>
  <mergeCells count="9">
    <mergeCell ref="C6:H6"/>
    <mergeCell ref="B35:H35"/>
    <mergeCell ref="B14:H14"/>
    <mergeCell ref="B11:H11"/>
    <mergeCell ref="B15:H15"/>
    <mergeCell ref="B16:H16"/>
    <mergeCell ref="B20:H20"/>
    <mergeCell ref="B17:H17"/>
    <mergeCell ref="B23:H23"/>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x14ac:dyDescent="0.2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x14ac:dyDescent="0.35">
      <c r="B2" s="84" t="s">
        <v>40</v>
      </c>
      <c r="C2" s="84"/>
      <c r="D2" s="83"/>
      <c r="E2" s="83"/>
      <c r="F2" s="83"/>
      <c r="G2" s="83"/>
      <c r="H2" s="83"/>
      <c r="I2" s="83"/>
      <c r="J2" s="83"/>
      <c r="K2" s="83"/>
    </row>
    <row r="3" spans="2:13" x14ac:dyDescent="0.25">
      <c r="B3" s="14" t="s">
        <v>0</v>
      </c>
      <c r="C3" s="12"/>
      <c r="D3" s="231" t="str">
        <f>'AER Summary'!C3</f>
        <v>Recovery of debt collection costs - dishonoured transactions</v>
      </c>
      <c r="E3" s="232"/>
      <c r="F3" s="232"/>
      <c r="G3" s="232"/>
      <c r="H3" s="232"/>
      <c r="I3" s="232"/>
      <c r="J3" s="232"/>
      <c r="K3" s="232"/>
      <c r="M3" s="6"/>
    </row>
    <row r="4" spans="2:13" x14ac:dyDescent="0.25">
      <c r="M4" s="6"/>
    </row>
    <row r="5" spans="2:13" x14ac:dyDescent="0.25">
      <c r="B5" s="82" t="s">
        <v>59</v>
      </c>
      <c r="C5" s="82"/>
      <c r="D5" s="82"/>
      <c r="E5" s="82"/>
      <c r="F5" s="82"/>
      <c r="G5" s="82"/>
      <c r="H5" s="82"/>
      <c r="I5" s="82"/>
      <c r="J5" s="82"/>
      <c r="K5" s="82"/>
      <c r="M5" s="7"/>
    </row>
    <row r="6" spans="2:13" ht="30" customHeight="1" x14ac:dyDescent="0.25">
      <c r="B6" s="229" t="s">
        <v>93</v>
      </c>
      <c r="C6" s="229"/>
      <c r="D6" s="229"/>
      <c r="E6" s="229"/>
      <c r="F6" s="229"/>
      <c r="G6" s="229"/>
      <c r="H6" s="229"/>
      <c r="I6" s="229"/>
      <c r="J6" s="229"/>
      <c r="K6" s="229"/>
      <c r="M6" s="7"/>
    </row>
    <row r="8" spans="2:13" x14ac:dyDescent="0.25">
      <c r="B8" s="82" t="s">
        <v>5</v>
      </c>
      <c r="C8" s="82"/>
      <c r="D8" s="82"/>
      <c r="E8" s="82"/>
      <c r="F8" s="82"/>
      <c r="G8" s="82"/>
      <c r="H8" s="82"/>
      <c r="I8" s="82"/>
      <c r="J8" s="82"/>
      <c r="K8" s="82"/>
    </row>
    <row r="9" spans="2:13" x14ac:dyDescent="0.25">
      <c r="B9" s="229" t="s">
        <v>94</v>
      </c>
      <c r="C9" s="229"/>
      <c r="D9" s="229"/>
      <c r="E9" s="229"/>
      <c r="F9" s="229"/>
      <c r="G9" s="229"/>
      <c r="H9" s="229"/>
      <c r="I9" s="229"/>
      <c r="J9" s="229"/>
      <c r="K9" s="229"/>
    </row>
    <row r="11" spans="2:13" x14ac:dyDescent="0.25">
      <c r="B11" s="82" t="s">
        <v>60</v>
      </c>
      <c r="C11" s="82"/>
      <c r="D11" s="82"/>
      <c r="E11" s="82"/>
      <c r="F11" s="82"/>
      <c r="G11" s="82"/>
      <c r="H11" s="82"/>
      <c r="I11" s="82"/>
      <c r="J11" s="82"/>
      <c r="K11" s="82"/>
    </row>
    <row r="12" spans="2:13" ht="31.5" customHeight="1" x14ac:dyDescent="0.25">
      <c r="B12" s="229" t="s">
        <v>95</v>
      </c>
      <c r="C12" s="229"/>
      <c r="D12" s="229"/>
      <c r="E12" s="229"/>
      <c r="F12" s="229"/>
      <c r="G12" s="229"/>
      <c r="H12" s="229"/>
      <c r="I12" s="229"/>
      <c r="J12" s="229"/>
      <c r="K12" s="229"/>
    </row>
    <row r="13" spans="2:13" x14ac:dyDescent="0.25">
      <c r="B13" s="10"/>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A26"/>
  <sheetViews>
    <sheetView showGridLines="0" zoomScaleNormal="100" workbookViewId="0"/>
  </sheetViews>
  <sheetFormatPr defaultColWidth="9.140625" defaultRowHeight="12.75" x14ac:dyDescent="0.25"/>
  <cols>
    <col min="1" max="1" width="2.5703125" style="22" customWidth="1"/>
    <col min="2" max="2" width="57.28515625" style="22" bestFit="1" customWidth="1"/>
    <col min="3" max="3" width="2.85546875" style="22" customWidth="1"/>
    <col min="4" max="5" width="10" style="22" customWidth="1"/>
    <col min="6" max="8" width="10" style="47" customWidth="1"/>
    <col min="9" max="9" width="2.85546875" style="47" customWidth="1"/>
    <col min="10" max="14" width="10" style="47" customWidth="1"/>
    <col min="15" max="15" width="3.7109375" style="63" customWidth="1"/>
    <col min="16" max="20" width="10" style="64" customWidth="1"/>
    <col min="21" max="21" width="3.7109375" style="22" customWidth="1"/>
    <col min="22" max="26" width="10" style="22" customWidth="1"/>
    <col min="27" max="27" width="2.85546875" style="22" customWidth="1"/>
    <col min="28" max="57" width="9.140625" style="22" customWidth="1"/>
    <col min="58" max="16384" width="9.140625" style="22"/>
  </cols>
  <sheetData>
    <row r="2" spans="2:27" ht="21" x14ac:dyDescent="0.25">
      <c r="B2" s="92" t="s">
        <v>42</v>
      </c>
      <c r="C2" s="93"/>
      <c r="D2" s="93"/>
      <c r="E2" s="93"/>
      <c r="F2" s="94"/>
      <c r="G2" s="94"/>
      <c r="H2" s="94"/>
      <c r="I2" s="94"/>
      <c r="J2" s="94"/>
      <c r="K2" s="94"/>
      <c r="L2" s="94"/>
      <c r="M2" s="94"/>
      <c r="N2" s="94"/>
      <c r="O2" s="94"/>
      <c r="P2" s="94"/>
      <c r="Q2" s="94"/>
      <c r="R2" s="94"/>
      <c r="S2" s="94"/>
      <c r="T2" s="94"/>
      <c r="U2" s="94"/>
      <c r="V2" s="94"/>
      <c r="W2" s="94"/>
      <c r="X2" s="94"/>
      <c r="Y2" s="94"/>
      <c r="Z2" s="94"/>
    </row>
    <row r="3" spans="2:27" ht="15" x14ac:dyDescent="0.25">
      <c r="B3" s="61" t="s">
        <v>0</v>
      </c>
      <c r="C3" s="62" t="str">
        <f>'AER Summary'!C3</f>
        <v>Recovery of debt collection costs - dishonoured transactions</v>
      </c>
      <c r="D3" s="62"/>
      <c r="E3" s="62"/>
      <c r="F3" s="62"/>
      <c r="G3" s="62"/>
      <c r="H3" s="62"/>
      <c r="I3" s="62"/>
      <c r="J3" s="62"/>
      <c r="K3" s="62"/>
      <c r="L3" s="62"/>
      <c r="M3" s="62"/>
      <c r="N3" s="62"/>
      <c r="O3" s="62"/>
      <c r="P3" s="62"/>
      <c r="Q3" s="62"/>
      <c r="R3" s="62"/>
      <c r="S3" s="62"/>
      <c r="T3" s="62"/>
      <c r="U3" s="62"/>
      <c r="V3" s="62"/>
      <c r="W3" s="62"/>
      <c r="X3" s="62"/>
      <c r="Y3" s="62"/>
      <c r="Z3" s="62"/>
    </row>
    <row r="5" spans="2:27" ht="15" x14ac:dyDescent="0.25">
      <c r="B5" s="82" t="str">
        <f>"Proposed "&amp;'AER Summary'!C3&amp;" Fees &amp; Revenue"</f>
        <v>Proposed Recovery of debt collection costs - dishonoured transactions Fees &amp; Revenue</v>
      </c>
      <c r="C5" s="82"/>
      <c r="D5" s="82"/>
      <c r="E5" s="82"/>
      <c r="F5" s="82"/>
      <c r="G5" s="82"/>
      <c r="H5" s="82"/>
      <c r="I5" s="82"/>
      <c r="J5" s="82"/>
      <c r="K5" s="82"/>
      <c r="L5" s="82"/>
      <c r="M5" s="82"/>
      <c r="N5" s="82"/>
      <c r="O5" s="82"/>
      <c r="P5" s="82"/>
      <c r="Q5" s="82"/>
      <c r="R5" s="82"/>
      <c r="S5" s="82"/>
      <c r="T5" s="82"/>
      <c r="U5" s="82"/>
      <c r="V5" s="82"/>
      <c r="W5" s="82"/>
      <c r="X5" s="82"/>
      <c r="Y5" s="82"/>
      <c r="Z5" s="82"/>
    </row>
    <row r="6" spans="2:27" x14ac:dyDescent="0.25">
      <c r="I6" s="77"/>
      <c r="P6" s="57"/>
      <c r="Q6" s="57"/>
      <c r="R6" s="57"/>
      <c r="S6" s="57"/>
      <c r="T6" s="57"/>
    </row>
    <row r="7" spans="2:27" x14ac:dyDescent="0.25">
      <c r="D7" s="239" t="s">
        <v>51</v>
      </c>
      <c r="E7" s="240"/>
      <c r="F7" s="240"/>
      <c r="G7" s="240"/>
      <c r="H7" s="241"/>
      <c r="I7" s="65"/>
      <c r="J7" s="63"/>
      <c r="K7" s="63"/>
      <c r="L7" s="63"/>
      <c r="M7" s="63"/>
      <c r="N7" s="63"/>
      <c r="U7" s="91"/>
      <c r="V7" s="239" t="s">
        <v>64</v>
      </c>
      <c r="W7" s="240"/>
      <c r="X7" s="240"/>
      <c r="Y7" s="240"/>
      <c r="Z7" s="241"/>
      <c r="AA7" s="91"/>
    </row>
    <row r="8" spans="2:27" x14ac:dyDescent="0.25">
      <c r="B8" s="66" t="s">
        <v>6</v>
      </c>
      <c r="D8" s="68" t="s">
        <v>13</v>
      </c>
      <c r="E8" s="69" t="s">
        <v>14</v>
      </c>
      <c r="F8" s="69" t="s">
        <v>15</v>
      </c>
      <c r="G8" s="69" t="s">
        <v>16</v>
      </c>
      <c r="H8" s="70" t="s">
        <v>17</v>
      </c>
      <c r="I8" s="67"/>
      <c r="J8" s="57"/>
      <c r="K8" s="57"/>
      <c r="L8" s="57"/>
      <c r="M8" s="57"/>
      <c r="N8" s="57"/>
      <c r="O8" s="57"/>
      <c r="U8" s="120"/>
      <c r="V8" s="68" t="s">
        <v>13</v>
      </c>
      <c r="W8" s="69" t="s">
        <v>14</v>
      </c>
      <c r="X8" s="69" t="s">
        <v>15</v>
      </c>
      <c r="Y8" s="69" t="s">
        <v>16</v>
      </c>
      <c r="Z8" s="70" t="s">
        <v>17</v>
      </c>
      <c r="AA8" s="91"/>
    </row>
    <row r="9" spans="2:27" x14ac:dyDescent="0.25">
      <c r="B9" s="150" t="s">
        <v>76</v>
      </c>
      <c r="C9" s="73"/>
      <c r="D9" s="104">
        <f>+'Input Sheet'!G49</f>
        <v>24.137925089306041</v>
      </c>
      <c r="E9" s="105">
        <f>+'Input Sheet'!H49</f>
        <v>25.191055999890171</v>
      </c>
      <c r="F9" s="105">
        <f>+'Input Sheet'!I49</f>
        <v>26.043967200269712</v>
      </c>
      <c r="G9" s="105">
        <f>+'Input Sheet'!J49</f>
        <v>26.961448190601782</v>
      </c>
      <c r="H9" s="106">
        <f>+'Input Sheet'!K49</f>
        <v>27.889902022252191</v>
      </c>
      <c r="I9" s="71"/>
      <c r="J9" s="72"/>
      <c r="K9" s="72"/>
      <c r="L9" s="72"/>
      <c r="M9" s="72"/>
      <c r="N9" s="72"/>
      <c r="O9" s="72"/>
      <c r="U9" s="91"/>
      <c r="V9" s="152">
        <f>+D9*D17</f>
        <v>0</v>
      </c>
      <c r="W9" s="153">
        <f>+E9*E17</f>
        <v>0</v>
      </c>
      <c r="X9" s="153">
        <f>+F9*F17</f>
        <v>0</v>
      </c>
      <c r="Y9" s="153">
        <f>+G9*G17</f>
        <v>0</v>
      </c>
      <c r="Z9" s="154">
        <f>+H9*H17</f>
        <v>0</v>
      </c>
      <c r="AA9" s="91"/>
    </row>
    <row r="10" spans="2:27" x14ac:dyDescent="0.25">
      <c r="B10" s="151"/>
      <c r="C10" s="74"/>
      <c r="D10" s="107"/>
      <c r="E10" s="108"/>
      <c r="F10" s="108"/>
      <c r="G10" s="108"/>
      <c r="H10" s="109"/>
      <c r="I10" s="75"/>
      <c r="J10" s="72"/>
      <c r="K10" s="72"/>
      <c r="L10" s="72"/>
      <c r="M10" s="72"/>
      <c r="N10" s="72"/>
      <c r="O10" s="72"/>
      <c r="U10" s="91"/>
      <c r="V10" s="155"/>
      <c r="W10" s="156"/>
      <c r="X10" s="156"/>
      <c r="Y10" s="156"/>
      <c r="Z10" s="157"/>
      <c r="AA10" s="91"/>
    </row>
    <row r="11" spans="2:27" x14ac:dyDescent="0.25">
      <c r="C11" s="74"/>
      <c r="D11" s="74"/>
      <c r="E11" s="74"/>
      <c r="F11" s="76"/>
      <c r="G11" s="76"/>
      <c r="H11" s="76"/>
      <c r="I11" s="76"/>
      <c r="J11" s="76"/>
      <c r="K11" s="76"/>
      <c r="L11" s="76"/>
      <c r="M11" s="76"/>
      <c r="N11" s="76"/>
      <c r="P11" s="22"/>
      <c r="Q11" s="22"/>
      <c r="R11" s="22"/>
      <c r="S11" s="22"/>
      <c r="T11" s="22"/>
      <c r="U11" s="91"/>
      <c r="V11" s="158">
        <f>SUM(V9:V10)</f>
        <v>0</v>
      </c>
      <c r="W11" s="159">
        <f>SUM(W9:W10)</f>
        <v>0</v>
      </c>
      <c r="X11" s="159">
        <f>SUM(X9:X10)</f>
        <v>0</v>
      </c>
      <c r="Y11" s="159">
        <f>SUM(Y9:Y10)</f>
        <v>0</v>
      </c>
      <c r="Z11" s="160">
        <f>SUM(Z9:Z10)</f>
        <v>0</v>
      </c>
      <c r="AA11" s="91"/>
    </row>
    <row r="12" spans="2:27" x14ac:dyDescent="0.25">
      <c r="C12" s="118"/>
      <c r="D12" s="118"/>
      <c r="E12" s="118"/>
      <c r="F12" s="76"/>
      <c r="G12" s="76"/>
      <c r="H12" s="76"/>
      <c r="I12" s="76"/>
      <c r="J12" s="76"/>
      <c r="K12" s="76"/>
      <c r="L12" s="76"/>
      <c r="M12" s="76"/>
      <c r="N12" s="76"/>
      <c r="P12" s="119"/>
      <c r="Q12" s="119"/>
      <c r="R12" s="119"/>
      <c r="S12" s="119"/>
      <c r="T12" s="119"/>
      <c r="U12" s="91"/>
      <c r="V12" s="119"/>
      <c r="W12" s="119"/>
      <c r="X12" s="119"/>
      <c r="Y12" s="119"/>
      <c r="Z12" s="119"/>
      <c r="AA12" s="91"/>
    </row>
    <row r="13" spans="2:27" ht="15" x14ac:dyDescent="0.25">
      <c r="B13" s="82" t="s">
        <v>63</v>
      </c>
      <c r="C13" s="82"/>
      <c r="D13" s="82"/>
      <c r="E13" s="82"/>
      <c r="F13" s="82"/>
      <c r="G13" s="82"/>
      <c r="H13" s="82"/>
      <c r="I13" s="82"/>
      <c r="J13" s="82"/>
      <c r="K13" s="82"/>
      <c r="L13" s="82"/>
      <c r="M13" s="82"/>
      <c r="N13" s="82"/>
      <c r="O13" s="82"/>
      <c r="P13" s="82"/>
      <c r="Q13" s="82"/>
      <c r="R13" s="82"/>
      <c r="S13" s="82"/>
      <c r="T13" s="82"/>
      <c r="U13" s="82"/>
      <c r="V13" s="82"/>
      <c r="W13" s="82"/>
      <c r="X13" s="82"/>
      <c r="Y13" s="82"/>
      <c r="Z13" s="82"/>
    </row>
    <row r="14" spans="2:27" x14ac:dyDescent="0.25">
      <c r="I14" s="77"/>
      <c r="P14" s="113"/>
      <c r="Q14" s="113"/>
      <c r="R14" s="113"/>
      <c r="S14" s="113"/>
      <c r="T14" s="113"/>
    </row>
    <row r="15" spans="2:27" s="63" customFormat="1" x14ac:dyDescent="0.2">
      <c r="C15" s="22"/>
      <c r="D15" s="236" t="s">
        <v>52</v>
      </c>
      <c r="E15" s="237"/>
      <c r="F15" s="237"/>
      <c r="G15" s="237"/>
      <c r="H15" s="238"/>
      <c r="J15" s="242" t="s">
        <v>44</v>
      </c>
      <c r="K15" s="243"/>
      <c r="L15" s="243"/>
      <c r="M15" s="243"/>
      <c r="N15" s="244"/>
      <c r="P15" s="233" t="s">
        <v>43</v>
      </c>
      <c r="Q15" s="234"/>
      <c r="R15" s="234"/>
      <c r="S15" s="234"/>
      <c r="T15" s="235"/>
      <c r="V15" s="233" t="s">
        <v>33</v>
      </c>
      <c r="W15" s="234"/>
      <c r="X15" s="234"/>
      <c r="Y15" s="234"/>
      <c r="Z15" s="235"/>
    </row>
    <row r="16" spans="2:27" s="63" customFormat="1" x14ac:dyDescent="0.25">
      <c r="B16" s="66" t="s">
        <v>6</v>
      </c>
      <c r="C16" s="22"/>
      <c r="D16" s="68" t="s">
        <v>13</v>
      </c>
      <c r="E16" s="69" t="s">
        <v>14</v>
      </c>
      <c r="F16" s="69" t="s">
        <v>15</v>
      </c>
      <c r="G16" s="69" t="s">
        <v>16</v>
      </c>
      <c r="H16" s="70" t="s">
        <v>17</v>
      </c>
      <c r="J16" s="68" t="s">
        <v>13</v>
      </c>
      <c r="K16" s="69" t="s">
        <v>14</v>
      </c>
      <c r="L16" s="69" t="s">
        <v>15</v>
      </c>
      <c r="M16" s="69" t="s">
        <v>16</v>
      </c>
      <c r="N16" s="70" t="s">
        <v>17</v>
      </c>
      <c r="O16" s="57"/>
      <c r="P16" s="68" t="s">
        <v>13</v>
      </c>
      <c r="Q16" s="69" t="s">
        <v>14</v>
      </c>
      <c r="R16" s="69" t="s">
        <v>15</v>
      </c>
      <c r="S16" s="69" t="s">
        <v>16</v>
      </c>
      <c r="T16" s="70" t="s">
        <v>17</v>
      </c>
      <c r="U16" s="57"/>
      <c r="V16" s="87" t="s">
        <v>13</v>
      </c>
      <c r="W16" s="88" t="s">
        <v>14</v>
      </c>
      <c r="X16" s="88" t="s">
        <v>15</v>
      </c>
      <c r="Y16" s="88" t="s">
        <v>16</v>
      </c>
      <c r="Z16" s="89" t="s">
        <v>17</v>
      </c>
    </row>
    <row r="17" spans="2:26" s="63" customFormat="1" x14ac:dyDescent="0.25">
      <c r="B17" s="150" t="s">
        <v>76</v>
      </c>
      <c r="C17" s="55"/>
      <c r="D17" s="146">
        <f>+'Input Sheet'!G41</f>
        <v>0</v>
      </c>
      <c r="E17" s="165">
        <f>+'Input Sheet'!H41</f>
        <v>0</v>
      </c>
      <c r="F17" s="165">
        <f>+'Input Sheet'!I41</f>
        <v>0</v>
      </c>
      <c r="G17" s="165">
        <f>+'Input Sheet'!J41</f>
        <v>0</v>
      </c>
      <c r="H17" s="166">
        <f>+'Input Sheet'!K41</f>
        <v>0</v>
      </c>
      <c r="J17" s="152">
        <f>+D17*'Input Sheet'!G48</f>
        <v>0</v>
      </c>
      <c r="K17" s="153">
        <f>+E17*'Input Sheet'!H48</f>
        <v>0</v>
      </c>
      <c r="L17" s="153">
        <f>+F17*'Input Sheet'!I48</f>
        <v>0</v>
      </c>
      <c r="M17" s="153">
        <f>+G17*'Input Sheet'!J48</f>
        <v>0</v>
      </c>
      <c r="N17" s="154">
        <f>+H17*'Input Sheet'!K48</f>
        <v>0</v>
      </c>
      <c r="O17" s="161"/>
      <c r="P17" s="152">
        <f>+J17*('Input Sheet'!G$58-1)</f>
        <v>0</v>
      </c>
      <c r="Q17" s="153">
        <f>+K17*('Input Sheet'!H$58-1)</f>
        <v>0</v>
      </c>
      <c r="R17" s="153">
        <f>+L17*('Input Sheet'!I$58-1)</f>
        <v>0</v>
      </c>
      <c r="S17" s="153">
        <f>+M17*('Input Sheet'!J$58-1)</f>
        <v>0</v>
      </c>
      <c r="T17" s="154">
        <f>+N17*('Input Sheet'!K$58-1)</f>
        <v>0</v>
      </c>
      <c r="U17" s="161"/>
      <c r="V17" s="152">
        <f>+J17+P17</f>
        <v>0</v>
      </c>
      <c r="W17" s="153">
        <f t="shared" ref="W17" si="0">+K17+Q17</f>
        <v>0</v>
      </c>
      <c r="X17" s="153">
        <f t="shared" ref="X17" si="1">+L17+R17</f>
        <v>0</v>
      </c>
      <c r="Y17" s="153">
        <f t="shared" ref="Y17" si="2">+M17+S17</f>
        <v>0</v>
      </c>
      <c r="Z17" s="154">
        <f t="shared" ref="Z17" si="3">+N17+T17</f>
        <v>0</v>
      </c>
    </row>
    <row r="18" spans="2:26" s="63" customFormat="1" x14ac:dyDescent="0.25">
      <c r="B18" s="151"/>
      <c r="C18" s="55"/>
      <c r="D18" s="167"/>
      <c r="E18" s="168"/>
      <c r="F18" s="168"/>
      <c r="G18" s="168"/>
      <c r="H18" s="169"/>
      <c r="J18" s="155"/>
      <c r="K18" s="156"/>
      <c r="L18" s="156"/>
      <c r="M18" s="156"/>
      <c r="N18" s="157"/>
      <c r="O18" s="161"/>
      <c r="P18" s="155"/>
      <c r="Q18" s="156"/>
      <c r="R18" s="156"/>
      <c r="S18" s="156"/>
      <c r="T18" s="157"/>
      <c r="U18" s="161"/>
      <c r="V18" s="155"/>
      <c r="W18" s="156"/>
      <c r="X18" s="156"/>
      <c r="Y18" s="156"/>
      <c r="Z18" s="157"/>
    </row>
    <row r="19" spans="2:26" s="63" customFormat="1" x14ac:dyDescent="0.25">
      <c r="C19" s="22"/>
      <c r="D19" s="170">
        <f>SUM(D17:D18)</f>
        <v>0</v>
      </c>
      <c r="E19" s="171">
        <f>SUM(E17:E18)</f>
        <v>0</v>
      </c>
      <c r="F19" s="171">
        <f>SUM(F17:F18)</f>
        <v>0</v>
      </c>
      <c r="G19" s="171">
        <f>SUM(G17:G18)</f>
        <v>0</v>
      </c>
      <c r="H19" s="172">
        <f>SUM(H17:H18)</f>
        <v>0</v>
      </c>
      <c r="J19" s="158">
        <f>SUM(J17:J18)</f>
        <v>0</v>
      </c>
      <c r="K19" s="159">
        <f>SUM(K17:K18)</f>
        <v>0</v>
      </c>
      <c r="L19" s="159">
        <f>SUM(L17:L18)</f>
        <v>0</v>
      </c>
      <c r="M19" s="159">
        <f>SUM(M17:M18)</f>
        <v>0</v>
      </c>
      <c r="N19" s="160">
        <f>SUM(N17:N18)</f>
        <v>0</v>
      </c>
      <c r="O19" s="161"/>
      <c r="P19" s="162">
        <f>SUM(P17:P18)</f>
        <v>0</v>
      </c>
      <c r="Q19" s="163">
        <f>SUM(Q17:Q18)</f>
        <v>0</v>
      </c>
      <c r="R19" s="163">
        <f>SUM(R17:R18)</f>
        <v>0</v>
      </c>
      <c r="S19" s="163">
        <f>SUM(S17:S18)</f>
        <v>0</v>
      </c>
      <c r="T19" s="164">
        <f>SUM(T17:T18)</f>
        <v>0</v>
      </c>
      <c r="U19" s="161"/>
      <c r="V19" s="162">
        <f>SUM(V17:V18)</f>
        <v>0</v>
      </c>
      <c r="W19" s="163">
        <f>SUM(W17:W18)</f>
        <v>0</v>
      </c>
      <c r="X19" s="163">
        <f>SUM(X17:X18)</f>
        <v>0</v>
      </c>
      <c r="Y19" s="163">
        <f>SUM(Y17:Y18)</f>
        <v>0</v>
      </c>
      <c r="Z19" s="164">
        <f>SUM(Z17:Z18)</f>
        <v>0</v>
      </c>
    </row>
    <row r="20" spans="2:26" s="63" customFormat="1" x14ac:dyDescent="0.25">
      <c r="P20" s="57"/>
      <c r="Q20" s="57"/>
      <c r="R20" s="57"/>
      <c r="S20" s="57"/>
      <c r="T20" s="57"/>
    </row>
    <row r="21" spans="2:26" s="63" customFormat="1" x14ac:dyDescent="0.25">
      <c r="P21" s="57"/>
      <c r="Q21" s="57"/>
      <c r="R21" s="57"/>
      <c r="S21" s="57"/>
      <c r="T21" s="57"/>
    </row>
    <row r="22" spans="2:26" x14ac:dyDescent="0.25">
      <c r="V22" s="122"/>
      <c r="W22" s="122"/>
      <c r="X22" s="122"/>
      <c r="Y22" s="122"/>
      <c r="Z22" s="122"/>
    </row>
    <row r="23" spans="2:26" x14ac:dyDescent="0.25">
      <c r="Z23" s="122"/>
    </row>
    <row r="24" spans="2:26" x14ac:dyDescent="0.25">
      <c r="Z24" s="122"/>
    </row>
    <row r="25" spans="2:26" x14ac:dyDescent="0.25">
      <c r="Z25" s="122"/>
    </row>
    <row r="26" spans="2:26" x14ac:dyDescent="0.25">
      <c r="Z26" s="122"/>
    </row>
  </sheetData>
  <mergeCells count="6">
    <mergeCell ref="V15:Z15"/>
    <mergeCell ref="D15:H15"/>
    <mergeCell ref="D7:H7"/>
    <mergeCell ref="V7:Z7"/>
    <mergeCell ref="J15:N15"/>
    <mergeCell ref="P15:T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Input Documents --&gt;</vt:lpstr>
      <vt:lpstr>Input Sheet</vt:lpstr>
      <vt:lpstr>Methodology Statements --&gt;</vt:lpstr>
      <vt:lpstr>AER Summary</vt:lpstr>
      <vt:lpstr>Service Description</vt:lpstr>
      <vt:lpstr>Fee Breakdown</vt:lpstr>
      <vt:lpstr>'AER Summary'!Print_Area</vt:lpstr>
      <vt:lpstr>'Fee Breakdown'!Print_Area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2014-04-04T03:19:43Z</cp:lastPrinted>
  <dcterms:created xsi:type="dcterms:W3CDTF">2013-06-17T01:25:32Z</dcterms:created>
  <dcterms:modified xsi:type="dcterms:W3CDTF">2015-01-05T00:56:16Z</dcterms:modified>
</cp:coreProperties>
</file>