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45" yWindow="555" windowWidth="19320" windowHeight="11640" tabRatio="906" activeTab="5"/>
  </bookViews>
  <sheets>
    <sheet name="ReadMeFirst" sheetId="18" r:id="rId1"/>
    <sheet name="Summary" sheetId="8" r:id="rId2"/>
    <sheet name="InputSheets --&gt;" sheetId="16" r:id="rId3"/>
    <sheet name="GlobalInputs" sheetId="17" r:id="rId4"/>
    <sheet name="ServiceDescription" sheetId="19" r:id="rId5"/>
    <sheet name="ServiceHistory" sheetId="13" r:id="rId6"/>
    <sheet name="ServiceProjections" sheetId="12" r:id="rId7"/>
    <sheet name="OutputSheets --&gt;" sheetId="15" r:id="rId8"/>
    <sheet name="FeeConstruction" sheetId="11" r:id="rId9"/>
    <sheet name="CheckSheet" sheetId="20" r:id="rId10"/>
  </sheets>
  <definedNames>
    <definedName name="_xlnm.Print_Area" localSheetId="8">FeeConstruction!#REF!</definedName>
    <definedName name="_xlnm.Print_Area" localSheetId="1">Summary!#REF!</definedName>
    <definedName name="_xlnm.Print_Titles" localSheetId="6">ServiceProjections!#REF!</definedName>
    <definedName name="TM1REBUILDOPTION">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O8" i="11" l="1"/>
  <c r="AO9" i="11"/>
  <c r="AO10" i="11"/>
  <c r="AO11" i="11"/>
  <c r="AO13" i="11"/>
  <c r="AO32" i="11"/>
  <c r="AS32" i="11"/>
  <c r="AO30" i="11"/>
  <c r="AS30" i="11"/>
  <c r="AO29" i="11"/>
  <c r="AS29" i="11"/>
  <c r="AO28" i="11"/>
  <c r="AS28" i="11"/>
  <c r="AO27" i="11"/>
  <c r="AS27" i="11"/>
  <c r="AO25" i="11"/>
  <c r="AS25" i="11"/>
  <c r="AO24" i="11"/>
  <c r="AO21" i="11"/>
  <c r="AS21" i="11"/>
  <c r="AO19" i="11"/>
  <c r="AS19" i="11"/>
  <c r="AO18" i="11"/>
  <c r="AS18" i="11"/>
  <c r="AO17" i="11"/>
  <c r="AS17" i="11"/>
  <c r="AO15" i="11"/>
  <c r="AS15" i="11"/>
  <c r="AO14" i="11"/>
  <c r="AS14" i="11"/>
  <c r="AS13" i="11"/>
  <c r="AS11" i="11"/>
  <c r="AS10" i="11"/>
  <c r="AS9" i="11"/>
  <c r="AS8" i="11"/>
  <c r="AT6" i="11"/>
  <c r="AS6" i="11"/>
  <c r="AR6" i="11"/>
  <c r="AQ6" i="11"/>
  <c r="AP6" i="11"/>
  <c r="I119" i="12"/>
  <c r="I117" i="12"/>
  <c r="I116" i="12"/>
  <c r="I115" i="12"/>
  <c r="I114" i="12"/>
  <c r="I111" i="12"/>
  <c r="I112" i="12"/>
  <c r="I109" i="12"/>
  <c r="I107" i="12"/>
  <c r="I106" i="12"/>
  <c r="I105" i="12"/>
  <c r="I103" i="12"/>
  <c r="I102" i="12"/>
  <c r="I101" i="12"/>
  <c r="I99" i="12"/>
  <c r="I98" i="12"/>
  <c r="I97" i="12"/>
  <c r="I96" i="12"/>
  <c r="AP8" i="11"/>
  <c r="AR8" i="11"/>
  <c r="AT8" i="11"/>
  <c r="AP9" i="11"/>
  <c r="AR9" i="11"/>
  <c r="AT9" i="11"/>
  <c r="AP10" i="11"/>
  <c r="AR10" i="11"/>
  <c r="AT10" i="11"/>
  <c r="AP11" i="11"/>
  <c r="AR11" i="11"/>
  <c r="AT11" i="11"/>
  <c r="AP13" i="11"/>
  <c r="AR13" i="11"/>
  <c r="AT13" i="11"/>
  <c r="AP14" i="11"/>
  <c r="AR14" i="11"/>
  <c r="AT14" i="11"/>
  <c r="AP15" i="11"/>
  <c r="AR15" i="11"/>
  <c r="AT15" i="11"/>
  <c r="AP17" i="11"/>
  <c r="AR17" i="11"/>
  <c r="AT17" i="11"/>
  <c r="AP18" i="11"/>
  <c r="AR18" i="11"/>
  <c r="AT18" i="11"/>
  <c r="AP19" i="11"/>
  <c r="AR19" i="11"/>
  <c r="AT19" i="11"/>
  <c r="AP21" i="11"/>
  <c r="AR21" i="11"/>
  <c r="AT21" i="11"/>
  <c r="AP25" i="11"/>
  <c r="AR25" i="11"/>
  <c r="AT25" i="11"/>
  <c r="AP27" i="11"/>
  <c r="AR27" i="11"/>
  <c r="AT27" i="11"/>
  <c r="AP28" i="11"/>
  <c r="AR28" i="11"/>
  <c r="AT28" i="11"/>
  <c r="AP29" i="11"/>
  <c r="AR29" i="11"/>
  <c r="AT29" i="11"/>
  <c r="AP30" i="11"/>
  <c r="AR30" i="11"/>
  <c r="AT30" i="11"/>
  <c r="AP32" i="11"/>
  <c r="AR32" i="11"/>
  <c r="AT32" i="11"/>
  <c r="AQ8" i="11"/>
  <c r="AQ9" i="11"/>
  <c r="AQ10" i="11"/>
  <c r="AQ11" i="11"/>
  <c r="AQ13" i="11"/>
  <c r="AQ14" i="11"/>
  <c r="AQ15" i="11"/>
  <c r="AQ17" i="11"/>
  <c r="AQ18" i="11"/>
  <c r="AQ19" i="11"/>
  <c r="AQ21" i="11"/>
  <c r="AQ25" i="11"/>
  <c r="AQ27" i="11"/>
  <c r="AQ28" i="11"/>
  <c r="AQ29" i="11"/>
  <c r="AQ30" i="11"/>
  <c r="AQ32" i="11"/>
  <c r="C57" i="13"/>
  <c r="C83" i="13"/>
  <c r="C110" i="13"/>
  <c r="D30" i="12"/>
  <c r="D89" i="12"/>
  <c r="D147" i="12"/>
  <c r="C163" i="12"/>
  <c r="C56" i="13"/>
  <c r="C78" i="13"/>
  <c r="C105" i="13"/>
  <c r="D25" i="12"/>
  <c r="D84" i="12"/>
  <c r="D142" i="12"/>
  <c r="C161" i="12"/>
  <c r="C55" i="13"/>
  <c r="C103" i="13"/>
  <c r="D22" i="12"/>
  <c r="C54" i="13"/>
  <c r="C76" i="13"/>
  <c r="C101" i="13"/>
  <c r="D20" i="12"/>
  <c r="C53" i="13"/>
  <c r="C72" i="13"/>
  <c r="C97" i="13"/>
  <c r="D16" i="12"/>
  <c r="D75" i="12"/>
  <c r="D133" i="12"/>
  <c r="C155" i="12"/>
  <c r="C52" i="13"/>
  <c r="C68" i="13"/>
  <c r="C93" i="13"/>
  <c r="D12" i="12"/>
  <c r="D71" i="12"/>
  <c r="D129" i="12"/>
  <c r="C153" i="12"/>
  <c r="C51" i="13"/>
  <c r="C63" i="13"/>
  <c r="C88" i="13"/>
  <c r="D7" i="12"/>
  <c r="D66" i="12"/>
  <c r="D124" i="12"/>
  <c r="C151" i="12"/>
  <c r="C30" i="13"/>
  <c r="C46" i="13"/>
  <c r="C25" i="13"/>
  <c r="C44" i="13"/>
  <c r="C22" i="13"/>
  <c r="C42" i="13"/>
  <c r="C19" i="13"/>
  <c r="C40" i="13"/>
  <c r="C15" i="13"/>
  <c r="C38" i="13"/>
  <c r="C11" i="13"/>
  <c r="C36" i="13"/>
  <c r="C6" i="13"/>
  <c r="C34" i="13"/>
  <c r="H49" i="12"/>
  <c r="I49" i="12"/>
  <c r="H50" i="12"/>
  <c r="H51" i="12"/>
  <c r="I51" i="12"/>
  <c r="J29" i="11"/>
  <c r="H52" i="12"/>
  <c r="H45" i="12"/>
  <c r="H46" i="12"/>
  <c r="H47" i="12"/>
  <c r="H42" i="12"/>
  <c r="H43" i="12"/>
  <c r="I43" i="12"/>
  <c r="J15" i="11"/>
  <c r="L15" i="11"/>
  <c r="G24" i="8"/>
  <c r="H41" i="12"/>
  <c r="H37" i="12"/>
  <c r="H38" i="12"/>
  <c r="H39" i="12"/>
  <c r="H36" i="12"/>
  <c r="E5" i="20"/>
  <c r="D2" i="19"/>
  <c r="G144" i="12"/>
  <c r="G145" i="12"/>
  <c r="H82" i="13"/>
  <c r="G146" i="12"/>
  <c r="G143" i="12"/>
  <c r="G140" i="12"/>
  <c r="G138" i="12"/>
  <c r="G135" i="12"/>
  <c r="H75" i="13"/>
  <c r="G136" i="12"/>
  <c r="G134" i="12"/>
  <c r="H114" i="13"/>
  <c r="I114" i="13"/>
  <c r="J114" i="13"/>
  <c r="K114" i="13"/>
  <c r="G114" i="13"/>
  <c r="G131" i="12"/>
  <c r="H71" i="13"/>
  <c r="G132" i="12"/>
  <c r="G130" i="12"/>
  <c r="G126" i="12"/>
  <c r="G127" i="12"/>
  <c r="H67" i="13"/>
  <c r="G128" i="12"/>
  <c r="G125" i="12"/>
  <c r="J119" i="12"/>
  <c r="K32" i="11"/>
  <c r="L32" i="11"/>
  <c r="G41" i="8"/>
  <c r="J112" i="12"/>
  <c r="K25" i="11"/>
  <c r="L25" i="11"/>
  <c r="G34" i="8"/>
  <c r="J111" i="12"/>
  <c r="K24" i="11"/>
  <c r="L24" i="11"/>
  <c r="J109" i="12"/>
  <c r="K21" i="11"/>
  <c r="L21" i="11"/>
  <c r="G30" i="8"/>
  <c r="J117" i="12"/>
  <c r="K30" i="11"/>
  <c r="I52" i="12"/>
  <c r="J30" i="11"/>
  <c r="L30" i="11"/>
  <c r="G39" i="8"/>
  <c r="J116" i="12"/>
  <c r="K29" i="11"/>
  <c r="J115" i="12"/>
  <c r="K28" i="11"/>
  <c r="I50" i="12"/>
  <c r="J28" i="11"/>
  <c r="L28" i="11"/>
  <c r="G37" i="8"/>
  <c r="J114" i="12"/>
  <c r="K27" i="11"/>
  <c r="J27" i="11"/>
  <c r="L27" i="11"/>
  <c r="G36" i="8"/>
  <c r="G33" i="8"/>
  <c r="J107" i="12"/>
  <c r="K19" i="11"/>
  <c r="I47" i="12"/>
  <c r="J19" i="11"/>
  <c r="L19" i="11"/>
  <c r="G28" i="8"/>
  <c r="J106" i="12"/>
  <c r="K18" i="11"/>
  <c r="I46" i="12"/>
  <c r="J18" i="11"/>
  <c r="L18" i="11"/>
  <c r="G27" i="8"/>
  <c r="J105" i="12"/>
  <c r="K17" i="11"/>
  <c r="I45" i="12"/>
  <c r="J17" i="11"/>
  <c r="L17" i="11"/>
  <c r="G26" i="8"/>
  <c r="J103" i="12"/>
  <c r="K15" i="11"/>
  <c r="J102" i="12"/>
  <c r="K14" i="11"/>
  <c r="I42" i="12"/>
  <c r="J14" i="11"/>
  <c r="L14" i="11"/>
  <c r="G23" i="8"/>
  <c r="J101" i="12"/>
  <c r="K13" i="11"/>
  <c r="I41" i="12"/>
  <c r="J13" i="11"/>
  <c r="L13" i="11"/>
  <c r="G22" i="8"/>
  <c r="J99" i="12"/>
  <c r="K11" i="11"/>
  <c r="I39" i="12"/>
  <c r="J11" i="11"/>
  <c r="L11" i="11"/>
  <c r="G20" i="8"/>
  <c r="J98" i="12"/>
  <c r="K10" i="11"/>
  <c r="I38" i="12"/>
  <c r="J10" i="11"/>
  <c r="L10" i="11"/>
  <c r="G19" i="8"/>
  <c r="J97" i="12"/>
  <c r="K9" i="11"/>
  <c r="I37" i="12"/>
  <c r="J9" i="11"/>
  <c r="L9" i="11"/>
  <c r="G18" i="8"/>
  <c r="J96" i="12"/>
  <c r="K8" i="11"/>
  <c r="I36" i="12"/>
  <c r="J8" i="11"/>
  <c r="L8" i="11"/>
  <c r="G17" i="8"/>
  <c r="H119" i="12"/>
  <c r="AH32" i="11"/>
  <c r="G62" i="12"/>
  <c r="H62" i="12"/>
  <c r="N32" i="11"/>
  <c r="H117" i="12"/>
  <c r="AH30" i="11"/>
  <c r="S30" i="11"/>
  <c r="AM30" i="11"/>
  <c r="R30" i="11"/>
  <c r="AL30" i="11"/>
  <c r="Q30" i="11"/>
  <c r="AK30" i="11"/>
  <c r="P30" i="11"/>
  <c r="AJ30" i="11"/>
  <c r="O30" i="11"/>
  <c r="AI30" i="11"/>
  <c r="H116" i="12"/>
  <c r="S29" i="11"/>
  <c r="R29" i="11"/>
  <c r="Q29" i="11"/>
  <c r="P29" i="11"/>
  <c r="O29" i="11"/>
  <c r="H115" i="12"/>
  <c r="AH28" i="11"/>
  <c r="S28" i="11"/>
  <c r="AM28" i="11"/>
  <c r="R28" i="11"/>
  <c r="AL28" i="11"/>
  <c r="Q28" i="11"/>
  <c r="AK28" i="11"/>
  <c r="P28" i="11"/>
  <c r="AJ28" i="11"/>
  <c r="O28" i="11"/>
  <c r="AI28" i="11"/>
  <c r="H114" i="12"/>
  <c r="AH27" i="11"/>
  <c r="S27" i="11"/>
  <c r="AM27" i="11"/>
  <c r="R27" i="11"/>
  <c r="AL27" i="11"/>
  <c r="Q27" i="11"/>
  <c r="AK27" i="11"/>
  <c r="P27" i="11"/>
  <c r="AJ27" i="11"/>
  <c r="O27" i="11"/>
  <c r="AI27" i="11"/>
  <c r="H112" i="12"/>
  <c r="AH25" i="11"/>
  <c r="G60" i="12"/>
  <c r="H60" i="12"/>
  <c r="AM25" i="11"/>
  <c r="AL25" i="11"/>
  <c r="AJ25" i="11"/>
  <c r="H111" i="12"/>
  <c r="AH24" i="11"/>
  <c r="H59" i="12"/>
  <c r="S24" i="11"/>
  <c r="AT24" i="11"/>
  <c r="AT33" i="11"/>
  <c r="K62" i="8"/>
  <c r="H109" i="12"/>
  <c r="AH21" i="11"/>
  <c r="G57" i="12"/>
  <c r="H57" i="12"/>
  <c r="N21" i="11"/>
  <c r="H107" i="12"/>
  <c r="AH19" i="11"/>
  <c r="S19" i="11"/>
  <c r="R19" i="11"/>
  <c r="AL19" i="11"/>
  <c r="Q19" i="11"/>
  <c r="P19" i="11"/>
  <c r="AJ19" i="11"/>
  <c r="O19" i="11"/>
  <c r="H106" i="12"/>
  <c r="AH18" i="11"/>
  <c r="S18" i="11"/>
  <c r="R18" i="11"/>
  <c r="Q18" i="11"/>
  <c r="P18" i="11"/>
  <c r="O18" i="11"/>
  <c r="H105" i="12"/>
  <c r="AH17" i="11"/>
  <c r="S17" i="11"/>
  <c r="R17" i="11"/>
  <c r="AL17" i="11"/>
  <c r="Q17" i="11"/>
  <c r="P17" i="11"/>
  <c r="AJ17" i="11"/>
  <c r="O17" i="11"/>
  <c r="H103" i="12"/>
  <c r="AH15" i="11"/>
  <c r="S15" i="11"/>
  <c r="R15" i="11"/>
  <c r="Q15" i="11"/>
  <c r="P15" i="11"/>
  <c r="O15" i="11"/>
  <c r="H102" i="12"/>
  <c r="AH14" i="11"/>
  <c r="S14" i="11"/>
  <c r="R14" i="11"/>
  <c r="AL14" i="11"/>
  <c r="Q14" i="11"/>
  <c r="P14" i="11"/>
  <c r="AJ14" i="11"/>
  <c r="O14" i="11"/>
  <c r="H101" i="12"/>
  <c r="AH13" i="11"/>
  <c r="S13" i="11"/>
  <c r="R13" i="11"/>
  <c r="Q13" i="11"/>
  <c r="P13" i="11"/>
  <c r="O13" i="11"/>
  <c r="H99" i="12"/>
  <c r="AH11" i="11"/>
  <c r="S11" i="11"/>
  <c r="R11" i="11"/>
  <c r="AL11" i="11"/>
  <c r="Q11" i="11"/>
  <c r="P11" i="11"/>
  <c r="AJ11" i="11"/>
  <c r="O11" i="11"/>
  <c r="H98" i="12"/>
  <c r="AH10" i="11"/>
  <c r="S10" i="11"/>
  <c r="R10" i="11"/>
  <c r="Q10" i="11"/>
  <c r="P10" i="11"/>
  <c r="O10" i="11"/>
  <c r="H97" i="12"/>
  <c r="AH9" i="11"/>
  <c r="S9" i="11"/>
  <c r="R9" i="11"/>
  <c r="AL9" i="11"/>
  <c r="Q9" i="11"/>
  <c r="P9" i="11"/>
  <c r="AJ9" i="11"/>
  <c r="O9" i="11"/>
  <c r="H96" i="12"/>
  <c r="AH8" i="11"/>
  <c r="P8" i="11"/>
  <c r="Q8" i="11"/>
  <c r="R8" i="11"/>
  <c r="S8" i="11"/>
  <c r="O8" i="11"/>
  <c r="P6" i="11"/>
  <c r="V6" i="11"/>
  <c r="AC6" i="11"/>
  <c r="AJ6" i="11"/>
  <c r="Q6" i="11"/>
  <c r="W6" i="11"/>
  <c r="AD6" i="11"/>
  <c r="AK6" i="11"/>
  <c r="R6" i="11"/>
  <c r="X6" i="11"/>
  <c r="AE6" i="11"/>
  <c r="AL6" i="11"/>
  <c r="S6" i="11"/>
  <c r="Y6" i="11"/>
  <c r="AF6" i="11"/>
  <c r="AM6" i="11"/>
  <c r="O6" i="11"/>
  <c r="U6" i="11"/>
  <c r="AB6" i="11"/>
  <c r="AI6" i="11"/>
  <c r="G119" i="12"/>
  <c r="AA32" i="11"/>
  <c r="G117" i="12"/>
  <c r="AA30" i="11"/>
  <c r="AF30" i="11"/>
  <c r="AD30" i="11"/>
  <c r="AB30" i="11"/>
  <c r="G116" i="12"/>
  <c r="AA29" i="11"/>
  <c r="AE29" i="11"/>
  <c r="AC29" i="11"/>
  <c r="G115" i="12"/>
  <c r="AA28" i="11"/>
  <c r="AF28" i="11"/>
  <c r="AD28" i="11"/>
  <c r="AB28" i="11"/>
  <c r="G114" i="12"/>
  <c r="AA27" i="11"/>
  <c r="AE27" i="11"/>
  <c r="AC27" i="11"/>
  <c r="G112" i="12"/>
  <c r="AA25" i="11"/>
  <c r="AF25" i="11"/>
  <c r="G111" i="12"/>
  <c r="AA24" i="11"/>
  <c r="G109" i="12"/>
  <c r="AA21" i="11"/>
  <c r="G107" i="12"/>
  <c r="AA19" i="11"/>
  <c r="AE19" i="11"/>
  <c r="AC19" i="11"/>
  <c r="G106" i="12"/>
  <c r="AA18" i="11"/>
  <c r="AF18" i="11"/>
  <c r="AD18" i="11"/>
  <c r="AB18" i="11"/>
  <c r="G105" i="12"/>
  <c r="AA17" i="11"/>
  <c r="AC17" i="11"/>
  <c r="G103" i="12"/>
  <c r="G102" i="12"/>
  <c r="AA14" i="11"/>
  <c r="AC14" i="11"/>
  <c r="G101" i="12"/>
  <c r="AA13" i="11"/>
  <c r="AF13" i="11"/>
  <c r="AD13" i="11"/>
  <c r="AB13" i="11"/>
  <c r="G99" i="12"/>
  <c r="AA11" i="11"/>
  <c r="AC11" i="11"/>
  <c r="G98" i="12"/>
  <c r="AA10" i="11"/>
  <c r="AF10" i="11"/>
  <c r="AD10" i="11"/>
  <c r="AB10" i="11"/>
  <c r="G97" i="12"/>
  <c r="AA9" i="11"/>
  <c r="AC9" i="11"/>
  <c r="G96" i="12"/>
  <c r="AA8" i="11"/>
  <c r="AC8" i="11"/>
  <c r="AE8" i="11"/>
  <c r="AB8" i="11"/>
  <c r="Y30" i="11"/>
  <c r="X30" i="11"/>
  <c r="W30" i="11"/>
  <c r="V30" i="11"/>
  <c r="U30" i="11"/>
  <c r="Y28" i="11"/>
  <c r="X28" i="11"/>
  <c r="W28" i="11"/>
  <c r="V28" i="11"/>
  <c r="U28" i="11"/>
  <c r="Y27" i="11"/>
  <c r="X27" i="11"/>
  <c r="W27" i="11"/>
  <c r="V27" i="11"/>
  <c r="U27" i="11"/>
  <c r="Y25" i="11"/>
  <c r="X25" i="11"/>
  <c r="V25" i="11"/>
  <c r="Y19" i="11"/>
  <c r="X19" i="11"/>
  <c r="W19" i="11"/>
  <c r="U19" i="11"/>
  <c r="Y18" i="11"/>
  <c r="X18" i="11"/>
  <c r="W18" i="11"/>
  <c r="V18" i="11"/>
  <c r="U18" i="11"/>
  <c r="Y17" i="11"/>
  <c r="W17" i="11"/>
  <c r="U17" i="11"/>
  <c r="Y15" i="11"/>
  <c r="X15" i="11"/>
  <c r="W15" i="11"/>
  <c r="V15" i="11"/>
  <c r="U15" i="11"/>
  <c r="Y14" i="11"/>
  <c r="W14" i="11"/>
  <c r="U14" i="11"/>
  <c r="Y13" i="11"/>
  <c r="X13" i="11"/>
  <c r="W13" i="11"/>
  <c r="V13" i="11"/>
  <c r="U13" i="11"/>
  <c r="U9" i="11"/>
  <c r="W9" i="11"/>
  <c r="Y9" i="11"/>
  <c r="U10" i="11"/>
  <c r="V10" i="11"/>
  <c r="W10" i="11"/>
  <c r="X10" i="11"/>
  <c r="Y10" i="11"/>
  <c r="U11" i="11"/>
  <c r="W11" i="11"/>
  <c r="Y11" i="11"/>
  <c r="V8" i="11"/>
  <c r="W8" i="11"/>
  <c r="X8" i="11"/>
  <c r="Y8" i="11"/>
  <c r="U8" i="11"/>
  <c r="H56" i="8"/>
  <c r="I56" i="8"/>
  <c r="J56" i="8"/>
  <c r="K56" i="8"/>
  <c r="G56" i="8"/>
  <c r="F2" i="18"/>
  <c r="A3" i="19"/>
  <c r="A3" i="17"/>
  <c r="F3" i="8"/>
  <c r="E4" i="11"/>
  <c r="F2" i="12"/>
  <c r="F2" i="13"/>
  <c r="F2" i="17"/>
  <c r="E2" i="20"/>
  <c r="H47" i="8"/>
  <c r="I47" i="8"/>
  <c r="J47" i="8"/>
  <c r="K47" i="8"/>
  <c r="G47" i="8"/>
  <c r="H123" i="13"/>
  <c r="H51" i="8"/>
  <c r="H133" i="13"/>
  <c r="H52" i="8"/>
  <c r="I123" i="13"/>
  <c r="I51" i="8"/>
  <c r="I133" i="13"/>
  <c r="I52" i="8"/>
  <c r="J123" i="13"/>
  <c r="J51" i="8"/>
  <c r="J133" i="13"/>
  <c r="J52" i="8"/>
  <c r="K123" i="13"/>
  <c r="K51" i="8"/>
  <c r="K133" i="13"/>
  <c r="K52" i="8"/>
  <c r="G123" i="13"/>
  <c r="G51" i="8"/>
  <c r="G133" i="13"/>
  <c r="G52" i="8"/>
  <c r="D117" i="13"/>
  <c r="D127" i="13"/>
  <c r="D118" i="13"/>
  <c r="D128" i="13"/>
  <c r="D119" i="13"/>
  <c r="D129" i="13"/>
  <c r="D120" i="13"/>
  <c r="D130" i="13"/>
  <c r="D121" i="13"/>
  <c r="D131" i="13"/>
  <c r="D122" i="13"/>
  <c r="D132" i="13"/>
  <c r="D116" i="13"/>
  <c r="D126" i="13"/>
  <c r="H58" i="13"/>
  <c r="H49" i="8"/>
  <c r="I58" i="13"/>
  <c r="I49" i="8"/>
  <c r="J58" i="13"/>
  <c r="J49" i="8"/>
  <c r="K58" i="13"/>
  <c r="K49" i="8"/>
  <c r="G58" i="13"/>
  <c r="G49" i="8"/>
  <c r="C10" i="8"/>
  <c r="H32" i="11"/>
  <c r="J41" i="8"/>
  <c r="H30" i="11"/>
  <c r="J39" i="8"/>
  <c r="H29" i="11"/>
  <c r="J38" i="8"/>
  <c r="H28" i="11"/>
  <c r="J37" i="8"/>
  <c r="H27" i="11"/>
  <c r="J36" i="8"/>
  <c r="H25" i="11"/>
  <c r="J34" i="8"/>
  <c r="H24" i="11"/>
  <c r="J33" i="8"/>
  <c r="H22" i="11"/>
  <c r="J31" i="8"/>
  <c r="H21" i="11"/>
  <c r="J30" i="8"/>
  <c r="H19" i="11"/>
  <c r="J28" i="8"/>
  <c r="H18" i="11"/>
  <c r="J27" i="8"/>
  <c r="H17" i="11"/>
  <c r="J26" i="8"/>
  <c r="H15" i="11"/>
  <c r="J24" i="8"/>
  <c r="H14" i="11"/>
  <c r="J23" i="8"/>
  <c r="H13" i="11"/>
  <c r="J22" i="8"/>
  <c r="H11" i="11"/>
  <c r="J20" i="8"/>
  <c r="H10" i="11"/>
  <c r="J19" i="8"/>
  <c r="H9" i="11"/>
  <c r="J18" i="8"/>
  <c r="H8" i="11"/>
  <c r="J17" i="8"/>
  <c r="F30" i="8"/>
  <c r="I30" i="8"/>
  <c r="I31" i="8"/>
  <c r="F41" i="8"/>
  <c r="I41" i="8"/>
  <c r="F39" i="8"/>
  <c r="I39" i="8"/>
  <c r="F38" i="8"/>
  <c r="I38" i="8"/>
  <c r="F37" i="8"/>
  <c r="I37" i="8"/>
  <c r="F36" i="8"/>
  <c r="I36" i="8"/>
  <c r="F34" i="8"/>
  <c r="I34" i="8"/>
  <c r="F33" i="8"/>
  <c r="I33" i="8"/>
  <c r="F28" i="8"/>
  <c r="I28" i="8"/>
  <c r="F27" i="8"/>
  <c r="I27" i="8"/>
  <c r="F26" i="8"/>
  <c r="I26" i="8"/>
  <c r="F24" i="8"/>
  <c r="I24" i="8"/>
  <c r="F23" i="8"/>
  <c r="I23" i="8"/>
  <c r="F22" i="8"/>
  <c r="I22" i="8"/>
  <c r="F20" i="8"/>
  <c r="I20" i="8"/>
  <c r="F19" i="8"/>
  <c r="I19" i="8"/>
  <c r="F18" i="8"/>
  <c r="I18" i="8"/>
  <c r="F17" i="8"/>
  <c r="I17" i="8"/>
  <c r="D30" i="11"/>
  <c r="D39" i="8"/>
  <c r="C31" i="11"/>
  <c r="C40" i="8"/>
  <c r="D32" i="11"/>
  <c r="D41" i="8"/>
  <c r="D8" i="11"/>
  <c r="D17" i="8"/>
  <c r="D9" i="11"/>
  <c r="D18" i="8"/>
  <c r="D10" i="11"/>
  <c r="D19" i="8"/>
  <c r="D11" i="11"/>
  <c r="D20" i="8"/>
  <c r="C12" i="11"/>
  <c r="C21" i="8"/>
  <c r="D13" i="11"/>
  <c r="D22" i="8"/>
  <c r="D14" i="11"/>
  <c r="D23" i="8"/>
  <c r="D15" i="11"/>
  <c r="D24" i="8"/>
  <c r="C16" i="11"/>
  <c r="C25" i="8"/>
  <c r="D17" i="11"/>
  <c r="D26" i="8"/>
  <c r="D18" i="11"/>
  <c r="D27" i="8"/>
  <c r="D19" i="11"/>
  <c r="D28" i="8"/>
  <c r="D21" i="11"/>
  <c r="D30" i="8"/>
  <c r="D22" i="11"/>
  <c r="D31" i="8"/>
  <c r="D24" i="11"/>
  <c r="D33" i="8"/>
  <c r="D25" i="11"/>
  <c r="D34" i="8"/>
  <c r="C26" i="11"/>
  <c r="C35" i="8"/>
  <c r="D27" i="11"/>
  <c r="D36" i="8"/>
  <c r="D28" i="11"/>
  <c r="D37" i="8"/>
  <c r="D29" i="11"/>
  <c r="D38" i="8"/>
  <c r="C7" i="11"/>
  <c r="C16" i="8"/>
  <c r="C6" i="8"/>
  <c r="A3" i="8"/>
  <c r="E112" i="12"/>
  <c r="E111" i="12"/>
  <c r="E119" i="12"/>
  <c r="D118" i="12"/>
  <c r="E117" i="12"/>
  <c r="E116" i="12"/>
  <c r="E115" i="12"/>
  <c r="E114" i="12"/>
  <c r="D113" i="12"/>
  <c r="E109" i="12"/>
  <c r="E107" i="12"/>
  <c r="E106" i="12"/>
  <c r="E105" i="12"/>
  <c r="D104" i="12"/>
  <c r="E103" i="12"/>
  <c r="E102" i="12"/>
  <c r="E101" i="12"/>
  <c r="D100" i="12"/>
  <c r="E99" i="12"/>
  <c r="E98" i="12"/>
  <c r="E97" i="12"/>
  <c r="E96" i="12"/>
  <c r="D95" i="12"/>
  <c r="H83" i="12"/>
  <c r="I123" i="12"/>
  <c r="J123" i="12"/>
  <c r="K123" i="12"/>
  <c r="L123" i="12"/>
  <c r="H123" i="12"/>
  <c r="G32" i="11"/>
  <c r="G25" i="11"/>
  <c r="G24" i="11"/>
  <c r="G22" i="11"/>
  <c r="G21" i="11"/>
  <c r="F30" i="11"/>
  <c r="G30" i="11"/>
  <c r="F29" i="11"/>
  <c r="G29" i="11"/>
  <c r="F28" i="11"/>
  <c r="G28" i="11"/>
  <c r="F27" i="11"/>
  <c r="G27" i="11"/>
  <c r="F19" i="11"/>
  <c r="G19" i="11"/>
  <c r="F18" i="11"/>
  <c r="G18" i="11"/>
  <c r="F17" i="11"/>
  <c r="G17" i="11"/>
  <c r="F15" i="11"/>
  <c r="G15" i="11"/>
  <c r="F14" i="11"/>
  <c r="G14" i="11"/>
  <c r="F13" i="11"/>
  <c r="G13" i="11"/>
  <c r="F9" i="11"/>
  <c r="G9" i="11"/>
  <c r="F10" i="11"/>
  <c r="G10" i="11"/>
  <c r="F11" i="11"/>
  <c r="G11" i="11"/>
  <c r="F8" i="11"/>
  <c r="G8" i="11"/>
  <c r="G50" i="12"/>
  <c r="G51" i="12"/>
  <c r="G52" i="12"/>
  <c r="G49" i="12"/>
  <c r="G46" i="12"/>
  <c r="G47" i="12"/>
  <c r="G45" i="12"/>
  <c r="G43" i="12"/>
  <c r="G42" i="12"/>
  <c r="G41" i="12"/>
  <c r="G37" i="12"/>
  <c r="G38" i="12"/>
  <c r="G39" i="12"/>
  <c r="G36" i="12"/>
  <c r="A3" i="11"/>
  <c r="G148" i="12"/>
  <c r="H90" i="12"/>
  <c r="H88" i="12"/>
  <c r="H87" i="12"/>
  <c r="H86" i="12"/>
  <c r="H85" i="12"/>
  <c r="H82" i="12"/>
  <c r="H80" i="12"/>
  <c r="H78" i="12"/>
  <c r="H77" i="12"/>
  <c r="H76" i="12"/>
  <c r="H74" i="12"/>
  <c r="H73" i="12"/>
  <c r="H72" i="12"/>
  <c r="H70" i="12"/>
  <c r="H69" i="12"/>
  <c r="H68" i="12"/>
  <c r="H67" i="12"/>
  <c r="D61" i="12"/>
  <c r="D48" i="12"/>
  <c r="D44" i="12"/>
  <c r="D40" i="12"/>
  <c r="D35" i="12"/>
  <c r="A3" i="12"/>
  <c r="C77" i="13"/>
  <c r="D5" i="19"/>
  <c r="A1" i="19"/>
  <c r="G50" i="13"/>
  <c r="H50" i="13"/>
  <c r="I50" i="13"/>
  <c r="J50" i="13"/>
  <c r="K50" i="13"/>
  <c r="A3" i="13"/>
  <c r="A1" i="18"/>
  <c r="K53" i="8"/>
  <c r="I53" i="8"/>
  <c r="G53" i="8"/>
  <c r="J53" i="8"/>
  <c r="H53" i="8"/>
  <c r="X11" i="11"/>
  <c r="V11" i="11"/>
  <c r="X9" i="11"/>
  <c r="V9" i="11"/>
  <c r="V14" i="11"/>
  <c r="X14" i="11"/>
  <c r="V17" i="11"/>
  <c r="X17" i="11"/>
  <c r="V19" i="11"/>
  <c r="AE9" i="11"/>
  <c r="AE11" i="11"/>
  <c r="AE14" i="11"/>
  <c r="AA15" i="11"/>
  <c r="AE17" i="11"/>
  <c r="AE28" i="11"/>
  <c r="AC28" i="11"/>
  <c r="AE30" i="11"/>
  <c r="AC30" i="11"/>
  <c r="AI8" i="11"/>
  <c r="AL8" i="11"/>
  <c r="AJ8" i="11"/>
  <c r="AI9" i="11"/>
  <c r="AB9" i="11"/>
  <c r="AK9" i="11"/>
  <c r="AD9" i="11"/>
  <c r="AM9" i="11"/>
  <c r="AF9" i="11"/>
  <c r="AI10" i="11"/>
  <c r="AK10" i="11"/>
  <c r="AM10" i="11"/>
  <c r="AI11" i="11"/>
  <c r="AB11" i="11"/>
  <c r="AK11" i="11"/>
  <c r="AD11" i="11"/>
  <c r="AM11" i="11"/>
  <c r="AF11" i="11"/>
  <c r="AI13" i="11"/>
  <c r="AK13" i="11"/>
  <c r="AM13" i="11"/>
  <c r="AI14" i="11"/>
  <c r="AB14" i="11"/>
  <c r="AK14" i="11"/>
  <c r="AD14" i="11"/>
  <c r="AM14" i="11"/>
  <c r="AF14" i="11"/>
  <c r="AI15" i="11"/>
  <c r="AK15" i="11"/>
  <c r="AM15" i="11"/>
  <c r="AI17" i="11"/>
  <c r="AB17" i="11"/>
  <c r="AK17" i="11"/>
  <c r="AD17" i="11"/>
  <c r="AM17" i="11"/>
  <c r="AF17" i="11"/>
  <c r="AI18" i="11"/>
  <c r="AK18" i="11"/>
  <c r="AM18" i="11"/>
  <c r="AI19" i="11"/>
  <c r="AB19" i="11"/>
  <c r="AK19" i="11"/>
  <c r="AM19" i="11"/>
  <c r="S21" i="11"/>
  <c r="R21" i="11"/>
  <c r="Q21" i="11"/>
  <c r="P21" i="11"/>
  <c r="O21" i="11"/>
  <c r="AM24" i="11"/>
  <c r="AF24" i="11"/>
  <c r="Y24" i="11"/>
  <c r="AF27" i="11"/>
  <c r="AD27" i="11"/>
  <c r="AB27" i="11"/>
  <c r="AF29" i="11"/>
  <c r="AD29" i="11"/>
  <c r="AB29" i="11"/>
  <c r="AM8" i="11"/>
  <c r="AF8" i="11"/>
  <c r="AK8" i="11"/>
  <c r="AD8" i="11"/>
  <c r="AJ10" i="11"/>
  <c r="AC10" i="11"/>
  <c r="AL10" i="11"/>
  <c r="AE10" i="11"/>
  <c r="AJ13" i="11"/>
  <c r="AC13" i="11"/>
  <c r="AL13" i="11"/>
  <c r="AE13" i="11"/>
  <c r="AJ15" i="11"/>
  <c r="AC15" i="11"/>
  <c r="AL15" i="11"/>
  <c r="AE15" i="11"/>
  <c r="AJ18" i="11"/>
  <c r="AC18" i="11"/>
  <c r="AL18" i="11"/>
  <c r="AE18" i="11"/>
  <c r="S32" i="11"/>
  <c r="R32" i="11"/>
  <c r="Q32" i="11"/>
  <c r="P32" i="11"/>
  <c r="O32" i="11"/>
  <c r="L29" i="11"/>
  <c r="AH29" i="11"/>
  <c r="AD19" i="11"/>
  <c r="AF19" i="11"/>
  <c r="AC25" i="11"/>
  <c r="AE25" i="11"/>
  <c r="O24" i="11"/>
  <c r="AP24" i="11"/>
  <c r="AP33" i="11"/>
  <c r="G62" i="8"/>
  <c r="P24" i="11"/>
  <c r="AQ24" i="11"/>
  <c r="AQ33" i="11"/>
  <c r="H62" i="8"/>
  <c r="Q24" i="11"/>
  <c r="AR24" i="11"/>
  <c r="AR33" i="11"/>
  <c r="I62" i="8"/>
  <c r="R24" i="11"/>
  <c r="AS24" i="11"/>
  <c r="AK25" i="11"/>
  <c r="W25" i="11"/>
  <c r="AD25" i="11"/>
  <c r="AJ24" i="11"/>
  <c r="AC24" i="11"/>
  <c r="V24" i="11"/>
  <c r="AM29" i="11"/>
  <c r="AM33" i="11"/>
  <c r="K61" i="8"/>
  <c r="AL29" i="11"/>
  <c r="AK29" i="11"/>
  <c r="AJ29" i="11"/>
  <c r="AI29" i="11"/>
  <c r="AI32" i="11"/>
  <c r="AB32" i="11"/>
  <c r="U32" i="11"/>
  <c r="AM32" i="11"/>
  <c r="AF32" i="11"/>
  <c r="Y32" i="11"/>
  <c r="AI21" i="11"/>
  <c r="AB21" i="11"/>
  <c r="U21" i="11"/>
  <c r="AM21" i="11"/>
  <c r="AF21" i="11"/>
  <c r="Y21" i="11"/>
  <c r="AI25" i="11"/>
  <c r="AB25" i="11"/>
  <c r="U25" i="11"/>
  <c r="AI24" i="11"/>
  <c r="AI33" i="11"/>
  <c r="G61" i="8"/>
  <c r="AB24" i="11"/>
  <c r="U24" i="11"/>
  <c r="G38" i="8"/>
  <c r="Y29" i="11"/>
  <c r="W29" i="11"/>
  <c r="U29" i="11"/>
  <c r="X29" i="11"/>
  <c r="V29" i="11"/>
  <c r="AJ32" i="11"/>
  <c r="AC32" i="11"/>
  <c r="V32" i="11"/>
  <c r="AL32" i="11"/>
  <c r="AE32" i="11"/>
  <c r="X32" i="11"/>
  <c r="AJ21" i="11"/>
  <c r="AC21" i="11"/>
  <c r="AC33" i="11"/>
  <c r="H60" i="8"/>
  <c r="V21" i="11"/>
  <c r="AL21" i="11"/>
  <c r="AE21" i="11"/>
  <c r="X21" i="11"/>
  <c r="AF15" i="11"/>
  <c r="AF33" i="11"/>
  <c r="K60" i="8"/>
  <c r="AB15" i="11"/>
  <c r="AB33" i="11"/>
  <c r="G60" i="8"/>
  <c r="AD15" i="11"/>
  <c r="AL24" i="11"/>
  <c r="X24" i="11"/>
  <c r="X33" i="11"/>
  <c r="J58" i="8"/>
  <c r="AK32" i="11"/>
  <c r="AD32" i="11"/>
  <c r="W32" i="11"/>
  <c r="AK21" i="11"/>
  <c r="W21" i="11"/>
  <c r="AD21" i="11"/>
  <c r="AL33" i="11"/>
  <c r="J61" i="8"/>
  <c r="V33" i="11"/>
  <c r="H58" i="8"/>
  <c r="AJ33" i="11"/>
  <c r="H61" i="8"/>
  <c r="Y33" i="11"/>
  <c r="K58" i="8"/>
  <c r="U33" i="11"/>
  <c r="G58" i="8"/>
  <c r="C20" i="11"/>
  <c r="C29" i="8"/>
  <c r="D79" i="12"/>
  <c r="D56" i="12"/>
  <c r="D81" i="12"/>
  <c r="C23" i="11"/>
  <c r="C32" i="8"/>
  <c r="D58" i="12"/>
  <c r="D137" i="12"/>
  <c r="C157" i="12"/>
  <c r="D108" i="12"/>
  <c r="D139" i="12"/>
  <c r="C159" i="12"/>
  <c r="D110" i="12"/>
  <c r="K63" i="8"/>
  <c r="AE24" i="11"/>
  <c r="AE33" i="11"/>
  <c r="J60" i="8"/>
  <c r="J63" i="8"/>
  <c r="AS33" i="11"/>
  <c r="J62" i="8"/>
  <c r="AD24" i="11"/>
  <c r="AD33" i="11"/>
  <c r="I60" i="8"/>
  <c r="W24" i="11"/>
  <c r="W33" i="11"/>
  <c r="I58" i="8"/>
  <c r="AK24" i="11"/>
  <c r="AK33" i="11"/>
  <c r="I61" i="8"/>
  <c r="I63" i="8"/>
  <c r="H63" i="8"/>
  <c r="G63" i="8"/>
</calcChain>
</file>

<file path=xl/sharedStrings.xml><?xml version="1.0" encoding="utf-8"?>
<sst xmlns="http://schemas.openxmlformats.org/spreadsheetml/2006/main" count="480" uniqueCount="183">
  <si>
    <t>Description</t>
  </si>
  <si>
    <t>2014-2019 Pricing Methodology for Service (Summary)</t>
  </si>
  <si>
    <t>2009/10</t>
  </si>
  <si>
    <t>2010/11</t>
  </si>
  <si>
    <t>2011/12</t>
  </si>
  <si>
    <t>2012/13</t>
  </si>
  <si>
    <t>2013/14</t>
  </si>
  <si>
    <t>2014/15</t>
  </si>
  <si>
    <t>2015/16</t>
  </si>
  <si>
    <t>2016/17</t>
  </si>
  <si>
    <t>2017/18</t>
  </si>
  <si>
    <t>2018/19</t>
  </si>
  <si>
    <t>This worksheet left blank intentionally</t>
  </si>
  <si>
    <t>Revenue</t>
  </si>
  <si>
    <t/>
  </si>
  <si>
    <t>Ancillary Network Services Pricing Model</t>
  </si>
  <si>
    <t>Global Inputs Sheet</t>
  </si>
  <si>
    <t>Model Description</t>
  </si>
  <si>
    <t>AER service category</t>
  </si>
  <si>
    <t>01 - Design related services</t>
  </si>
  <si>
    <t>Business name</t>
  </si>
  <si>
    <t>Essential Energy</t>
  </si>
  <si>
    <t>Basic identification inputs</t>
  </si>
  <si>
    <t>Fixed inputs</t>
  </si>
  <si>
    <t>Historical periods</t>
  </si>
  <si>
    <t>Forecast periods</t>
  </si>
  <si>
    <t>Labour rate inputs</t>
  </si>
  <si>
    <t>Loaded ordinary time labour rates - for regulatory period</t>
  </si>
  <si>
    <t>R1</t>
  </si>
  <si>
    <t>Administration</t>
  </si>
  <si>
    <t>$ / hour</t>
  </si>
  <si>
    <t>R2a</t>
  </si>
  <si>
    <t>Indoor technical officer</t>
  </si>
  <si>
    <t>R2b</t>
  </si>
  <si>
    <t>Outdoor technical officer</t>
  </si>
  <si>
    <t>R3</t>
  </si>
  <si>
    <t>Engineering Officer</t>
  </si>
  <si>
    <t>R4</t>
  </si>
  <si>
    <t>Field Worker</t>
  </si>
  <si>
    <t>Sources</t>
  </si>
  <si>
    <t>Historical revenues</t>
  </si>
  <si>
    <t>$</t>
  </si>
  <si>
    <t>Up to 5 Lots</t>
  </si>
  <si>
    <t>6 to 10 Lots</t>
  </si>
  <si>
    <t>11-40 Lots</t>
  </si>
  <si>
    <t>Over 40 Lots</t>
  </si>
  <si>
    <t>1 to 5 Poles</t>
  </si>
  <si>
    <t>6 to 10 Poles</t>
  </si>
  <si>
    <t>11 or more poles</t>
  </si>
  <si>
    <t>Historical costs</t>
  </si>
  <si>
    <t>Historical volumes - services</t>
  </si>
  <si>
    <t>Historical volumes - hours / service</t>
  </si>
  <si>
    <t>Hours /</t>
  </si>
  <si>
    <t>01a</t>
  </si>
  <si>
    <t>01b</t>
  </si>
  <si>
    <t>01d</t>
  </si>
  <si>
    <t>01c</t>
  </si>
  <si>
    <t>01e</t>
  </si>
  <si>
    <t>01f</t>
  </si>
  <si>
    <t>01g</t>
  </si>
  <si>
    <t># for class</t>
  </si>
  <si>
    <t>Fee construction inputs</t>
  </si>
  <si>
    <t>Proposed fee basis</t>
  </si>
  <si>
    <t>/ application</t>
  </si>
  <si>
    <t>/ hour</t>
  </si>
  <si>
    <t>R2 time</t>
  </si>
  <si>
    <t>R3 time</t>
  </si>
  <si>
    <t>Standard hours for / application fees</t>
  </si>
  <si>
    <t>Historical</t>
  </si>
  <si>
    <t>average</t>
  </si>
  <si>
    <t>Expected hours for / hour fees</t>
  </si>
  <si>
    <t>Expected service volumes</t>
  </si>
  <si>
    <t>Code</t>
  </si>
  <si>
    <t>Service descriptions</t>
  </si>
  <si>
    <t>Proposed services</t>
  </si>
  <si>
    <t>Short name</t>
  </si>
  <si>
    <t>Full name name</t>
  </si>
  <si>
    <t>Design Certification - Underground urban residential subdivision (vacant lots)</t>
  </si>
  <si>
    <t>Design cert. - UG urban</t>
  </si>
  <si>
    <t>Design Certification - Rural overhead subdivisions and rural extensions</t>
  </si>
  <si>
    <t>Design cert - OH rural</t>
  </si>
  <si>
    <t>Design Certification - Underground commercial and Industrial or rural subdivisions (vacant lots - no development)</t>
  </si>
  <si>
    <t>Design cert. - UG C&amp;I or rural</t>
  </si>
  <si>
    <t>Service description</t>
  </si>
  <si>
    <t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t>
  </si>
  <si>
    <t>Design rechecking - Underground urban residential subdivision (vacant lots), rural overhead subdivisions and rural extensions, underground commercial and industrial or rural subdivisions (vacant lots - no development), commercial and industrial developments, asset relocation or street lighting</t>
  </si>
  <si>
    <t>Design Certification - Commercial and Industrial developments and Asset relocation or Street Lighting</t>
  </si>
  <si>
    <t>Design information - Underground urban residential subdivision (vacant lots)</t>
  </si>
  <si>
    <t>Design info. - UG urban</t>
  </si>
  <si>
    <t>Design info. - other</t>
  </si>
  <si>
    <t>Design information - Rural overhead subdivisions and rural extensions, underground commercial and industrial or rural subdivisions (vacant lots - no development), commercial and industrial developments, asset relocation or street lighting</t>
  </si>
  <si>
    <t>Historical prices</t>
  </si>
  <si>
    <t>1 - 5 poles</t>
  </si>
  <si>
    <t>6 -10 poles</t>
  </si>
  <si>
    <t xml:space="preserve">11 or more poles </t>
  </si>
  <si>
    <t>Service History Inputs Sheet</t>
  </si>
  <si>
    <t>Service Projections Inputs Sheet</t>
  </si>
  <si>
    <t>Fee Construction Sheet</t>
  </si>
  <si>
    <t>Proposed fee descriptions</t>
  </si>
  <si>
    <t>Standard hrs</t>
  </si>
  <si>
    <t>Rate</t>
  </si>
  <si>
    <t>Fee</t>
  </si>
  <si>
    <t>standard</t>
  </si>
  <si>
    <t>AER current</t>
  </si>
  <si>
    <t>n.a.</t>
  </si>
  <si>
    <t>Proposed</t>
  </si>
  <si>
    <t>Standard</t>
  </si>
  <si>
    <t>Proposed fees</t>
  </si>
  <si>
    <t>Current fees</t>
  </si>
  <si>
    <t>Applicable hourly rates selection</t>
  </si>
  <si>
    <t>Hrs / service</t>
  </si>
  <si>
    <t>Summary</t>
  </si>
  <si>
    <t>Current fee</t>
  </si>
  <si>
    <t>Proposed fee</t>
  </si>
  <si>
    <t>Basis</t>
  </si>
  <si>
    <t>Fee methodology</t>
  </si>
  <si>
    <t>Historical and projected revenue and costs</t>
  </si>
  <si>
    <t>Historical financial information</t>
  </si>
  <si>
    <t>Direct costs</t>
  </si>
  <si>
    <t>Indirect costs</t>
  </si>
  <si>
    <t>Projected financial information</t>
  </si>
  <si>
    <t>Check Sheet</t>
  </si>
  <si>
    <t>Sum of checks</t>
  </si>
  <si>
    <t>It is best to work with the model locked - via Protection under the Tools tab.  This way you can't overwrite logic cells in error.</t>
  </si>
  <si>
    <t xml:space="preserve">Cells intended for input on the Inputs sheet are unlocked using Cell, Protection under the Format tab.  All other cells in the model are locked </t>
  </si>
  <si>
    <t>- but it is not activated until Protection is used to lock each sheet.</t>
  </si>
  <si>
    <t>The model has a Check Sheet.  How it works is that checks can be added that are designed to produce a zero result - if the check is passed.</t>
  </si>
  <si>
    <t>D5 on the Check Sheet summs the checks - and an IF formula at the top of each page of the model alerts users to any failed tests.</t>
  </si>
  <si>
    <r>
      <t>The</t>
    </r>
    <r>
      <rPr>
        <b/>
        <sz val="10"/>
        <color indexed="8"/>
        <rFont val="Arial"/>
        <family val="2"/>
      </rPr>
      <t xml:space="preserve"> only</t>
    </r>
    <r>
      <rPr>
        <sz val="11"/>
        <color theme="1"/>
        <rFont val="Calibri"/>
        <family val="2"/>
        <scheme val="minor"/>
      </rPr>
      <t xml:space="preserve"> place for inputs is the various Inputs sheets in cells shaded</t>
    </r>
  </si>
  <si>
    <t>This model has been prepared to develop proposed Design Related ANS prices for the regulatory period 2014/15 to 2018/19.</t>
  </si>
  <si>
    <t>Cells shaded</t>
  </si>
  <si>
    <t xml:space="preserve">  are for a description of the source of inputs shown to the left.  The description should be sufficiently</t>
  </si>
  <si>
    <t>detailed to allow someone to track back to the source and check it.</t>
  </si>
  <si>
    <t>Direct</t>
  </si>
  <si>
    <t>Indirect</t>
  </si>
  <si>
    <t>Finance</t>
  </si>
  <si>
    <t>Loaded</t>
  </si>
  <si>
    <t>all in 2013/14 $</t>
  </si>
  <si>
    <t>costs</t>
  </si>
  <si>
    <t>charge</t>
  </si>
  <si>
    <t>rate</t>
  </si>
  <si>
    <t>Selected hourly rate data</t>
  </si>
  <si>
    <t>13/14 rate</t>
  </si>
  <si>
    <t>Proposed fees (2013/14 $)</t>
  </si>
  <si>
    <t>Reg. per.</t>
  </si>
  <si>
    <t>Projected revenue (2013/14 $)</t>
  </si>
  <si>
    <t>Projected direct cost (2013/14 $)</t>
  </si>
  <si>
    <t>$ / service</t>
  </si>
  <si>
    <t>Projected indirect cost (2013/14 $)</t>
  </si>
  <si>
    <t>2013/14 $</t>
  </si>
  <si>
    <t>nominal $</t>
  </si>
  <si>
    <t>All historical data is presented in nominal $s.  All projections are presented in 2013/14 $.  This presentation is required by Appendix E</t>
  </si>
  <si>
    <t>(paras 1.9 and 1.10) of the Regulatory Information Notice issued to Essential on 7 March 2014.</t>
  </si>
  <si>
    <t>Allocation</t>
  </si>
  <si>
    <t>Management estimates</t>
  </si>
  <si>
    <t>of historical volumes</t>
  </si>
  <si>
    <t>Current AER</t>
  </si>
  <si>
    <t>Management estimate</t>
  </si>
  <si>
    <t>of historical hours / service</t>
  </si>
  <si>
    <t>Summary description</t>
  </si>
  <si>
    <t>Design fees</t>
  </si>
  <si>
    <t>Historical revenue has been sourced from Essential Energy's General Ledger</t>
  </si>
  <si>
    <t xml:space="preserve">Proposed </t>
  </si>
  <si>
    <t>The historical average has been determined by an internal review of the time involved for each division of work in the fee structure.</t>
  </si>
  <si>
    <t>Historical staffing</t>
  </si>
  <si>
    <t>Staff involved with service</t>
  </si>
  <si>
    <t>Projected staffing</t>
  </si>
  <si>
    <t>This represents the estimated number of staff required to provide each service.</t>
  </si>
  <si>
    <t>Historical costs have been estimated using Essential's estimated actual time per service, and the proposed historical rate in nominal dollars. 
The proposed rate methodology is consistent with the previously approved schedule of rates used for Miscellaneous Fees and Charges in the current regulatory period.</t>
  </si>
  <si>
    <t xml:space="preserve">The proposed 'fee basis' is consistent with the current design fee structure being applied. </t>
  </si>
  <si>
    <t>Charge</t>
  </si>
  <si>
    <t>Forecast volumes have been based on internal business estimates of past work load.</t>
  </si>
  <si>
    <t>Financing Charge</t>
  </si>
  <si>
    <t>Projected financing charge (2013/14 $)</t>
  </si>
  <si>
    <t xml:space="preserve">These labour rates are based on 2013/14 base year, and escalated in line with Essential Energy's forecast real wage movement over the regulatory period. An average rate for the 2015-2019 regulatory period has then been calculated, to allow a single rate for pricing. The average rate includes forecast Labour Oncosts and Plant Recovery in line with Essential Energy's costing methodology.
The indirect costs consist of forecast divisional and corporate overheads, averaged for the regulatory period. The finance charge represents financing costs over the time period between provision of the service and receipt of payment.
</t>
  </si>
  <si>
    <t>Design rechecking</t>
  </si>
  <si>
    <t>Design Certification - other</t>
  </si>
  <si>
    <t>F&amp;A ref</t>
  </si>
  <si>
    <t>A certification by a DNSP that a design (if implemented) will not compromise the safety or operation of the DNSP’s distribution system.
This may include, without limitation:
1.  certifying that the design information/project definition have been  incorporated in the design 
2.  certifying that easement requirements and earthing details are shown
3.  considering design issues, including checking for over–design and mechanisms to permit work on high voltage systems without disruption to customers’ supply (adequate low voltage parallels)
4.  certifying that funding details for components in the scope of works are correct
5.  certifying that there are no obvious errors that depart from the DNSP’s design standards and specifications
6.  certifying that shared assets are not over-utilised to minimise developer’s connection costs and that all appropriate assets have been included in the design 
7.  auditing design calculations such as voltage drop calculations, conductor clearance (stringing) calculations etc
8.  certifying that a bill of materials has been submitted
9.  certifying that an environmental assessment has been submitted by an accredited person and appropriately checked.
Recheck of a design initially found to be uncertifiable due to significant defect. (Does not include the rechecking of minor amendments of an insignificant nature).
The provision of information by a DNSP to enable an ASP accredited for level 3 work to prepare a design drawing and to submit it for certification.
This may include without limitation:
1.  deriving the estimated loading on the system, technically known as the ADMD (after diversity maximum demand). This estimate depends on such factors as the number of customers served and specific features of the customer’s demand
2.  copying drawings that show existing low and high voltage circuitry geographically and schematically) and adjacent project drawings
3.  specifying the preferred sizes for overhead wires (conductors) or underground wires (cables)
4.  specifying switchgear configuration type, number of pillars, lights etc
5.  determining the special requirements of the DNSP’s planning departments necessary to make electrical supply available to a development and cater for future projects 
6.  any necessary liaison with designers associated with assistance in sourcing design information and developing designs
7.  nominating network connection points.</t>
  </si>
  <si>
    <t>Ancillary Network Services Labour Rates Model</t>
  </si>
  <si>
    <t>As the costs associated with these services was included in Standard Control and any shortfall recovered through tariff revenue, Essential Energy only has accurate accounting records for the revenue received from these services historically, not the costs.
Due to a lack of historical data, business estimates have been made of the volume of design work in each category. These estimates have been made by senior managers in the Network Planning division, and are consistent with the Essential Energy Reset RIN response.</t>
  </si>
  <si>
    <t>Senior Managers in the planning division have reviewed the previously allowed hours, and used current business knowledge and an assessment of the work involved to establish new proposed hours. These hours form a key input into the proposed service pricing.  These estimates were made by the Manager Planning South and reviewed by the Group Manager Distribution Planning and the Manager Contestable Works Design and Certification.
In establishing the proposed hours, Essential Energy also relied on a similar review of standard work hours being proposed by Endeavour Energy which sourced data from the Integral Energy work order system. This largely correlated with and supported the Essential review.</t>
  </si>
  <si>
    <t>The indirect cost component consists of divisional &amp; corporate overheads, plus a finance charge.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</si>
</sst>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00_);_(* \(#,##0.00\);_(* &quot;-&quot;??_);_(@_)"/>
    <numFmt numFmtId="165" formatCode="_(&quot;$&quot;* #,##0.00_);_(&quot;$&quot;* \(#,##0.00\);_(&quot;$&quot;* &quot;-&quot;??_);_(@_)"/>
    <numFmt numFmtId="166" formatCode="#,##0\ ;\(#,##0\);\-\ "/>
    <numFmt numFmtId="167" formatCode="0.0%"/>
    <numFmt numFmtId="168" formatCode="_(* #,##0_);_(* \(#,##0\);_(* &quot;-&quot;??_);_(@_)"/>
    <numFmt numFmtId="169" formatCode="_(* #,##0.0_);_(* \(#,##0.0\);_(* &quot;-&quot;??_);_(@_)"/>
    <numFmt numFmtId="170" formatCode="_-* #,##0_-;\-* #,##0_-;_-* &quot;-&quot;??_-;_-@_-"/>
    <numFmt numFmtId="171" formatCode="_-* #,##0.0000_-;\-* #,##0.0000_-;_-* &quot;-&quot;??_-;_-@_-"/>
  </numFmts>
  <fonts count="21"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b/>
      <sz val="11"/>
      <color theme="1"/>
      <name val="Arial"/>
      <family val="2"/>
    </font>
    <font>
      <sz val="11"/>
      <color theme="0" tint="-0.499984740745262"/>
      <name val="Calibri"/>
      <family val="2"/>
      <scheme val="minor"/>
    </font>
    <font>
      <sz val="10"/>
      <color rgb="FFFF0000"/>
      <name val="Arial"/>
      <family val="2"/>
    </font>
    <font>
      <b/>
      <sz val="10"/>
      <color indexed="8"/>
      <name val="Arial"/>
      <family val="2"/>
    </font>
    <font>
      <sz val="11"/>
      <color rgb="FFFF0000"/>
      <name val="Arial"/>
      <family val="2"/>
    </font>
    <font>
      <b/>
      <sz val="14"/>
      <color theme="1"/>
      <name val="Arial"/>
      <family val="2"/>
    </font>
    <font>
      <sz val="10"/>
      <color rgb="FF000000"/>
      <name val="Arial"/>
      <family val="2"/>
    </font>
    <font>
      <sz val="11"/>
      <color indexed="8"/>
      <name val="Calibri"/>
      <family val="2"/>
    </font>
    <font>
      <sz val="11"/>
      <color indexed="8"/>
      <name val="Arial"/>
      <family val="2"/>
    </font>
    <font>
      <sz val="10"/>
      <color indexed="8"/>
      <name val="Arial"/>
      <family val="2"/>
    </font>
    <font>
      <sz val="9"/>
      <color theme="1"/>
      <name val="Arial"/>
      <family val="2"/>
    </font>
  </fonts>
  <fills count="10">
    <fill>
      <patternFill patternType="none"/>
    </fill>
    <fill>
      <patternFill patternType="gray125"/>
    </fill>
    <fill>
      <patternFill patternType="solid">
        <fgColor theme="6" tint="0.39997558519241921"/>
        <bgColor indexed="64"/>
      </patternFill>
    </fill>
    <fill>
      <patternFill patternType="solid">
        <fgColor rgb="FFFFFFC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6" tint="0.5999938962981048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494">
    <xf numFmtId="0" fontId="0" fillId="0" borderId="0"/>
    <xf numFmtId="9"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4"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0" fontId="2" fillId="3" borderId="1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7" fillId="0" borderId="0"/>
    <xf numFmtId="0" fontId="18"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90">
    <xf numFmtId="0" fontId="0" fillId="0" borderId="0" xfId="0"/>
    <xf numFmtId="0" fontId="3" fillId="0" borderId="0" xfId="0" applyFont="1"/>
    <xf numFmtId="0" fontId="0" fillId="0" borderId="0" xfId="0" applyFill="1"/>
    <xf numFmtId="0" fontId="0" fillId="0" borderId="0" xfId="0" applyAlignment="1">
      <alignment horizontal="left"/>
    </xf>
    <xf numFmtId="0" fontId="0" fillId="0" borderId="0" xfId="0" applyFont="1"/>
    <xf numFmtId="0" fontId="6" fillId="0" borderId="0" xfId="0" applyFont="1"/>
    <xf numFmtId="0" fontId="9" fillId="0" borderId="0" xfId="0" applyFont="1" applyAlignment="1">
      <alignment vertical="center"/>
    </xf>
    <xf numFmtId="0" fontId="1" fillId="0" borderId="0" xfId="0" applyFont="1" applyAlignment="1">
      <alignment vertical="center"/>
    </xf>
    <xf numFmtId="166" fontId="1" fillId="0" borderId="0" xfId="0" applyNumberFormat="1" applyFont="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center" vertical="center"/>
    </xf>
    <xf numFmtId="0" fontId="1" fillId="0" borderId="6" xfId="0" applyFont="1" applyBorder="1" applyAlignment="1">
      <alignment horizontal="right" vertical="center"/>
    </xf>
    <xf numFmtId="0" fontId="1" fillId="0" borderId="0" xfId="0" applyFont="1"/>
    <xf numFmtId="0" fontId="9" fillId="0" borderId="0" xfId="0" applyFont="1"/>
    <xf numFmtId="0" fontId="10" fillId="0" borderId="0" xfId="0" applyFont="1"/>
    <xf numFmtId="0" fontId="1" fillId="2" borderId="0" xfId="0" applyFont="1" applyFill="1" applyAlignment="1">
      <alignment vertical="top" wrapText="1"/>
    </xf>
    <xf numFmtId="169" fontId="1" fillId="0" borderId="0" xfId="0" applyNumberFormat="1" applyFont="1" applyAlignment="1">
      <alignment vertical="center"/>
    </xf>
    <xf numFmtId="0" fontId="1" fillId="0" borderId="0" xfId="0" applyFont="1" applyAlignment="1">
      <alignment vertical="top" wrapText="1"/>
    </xf>
    <xf numFmtId="0" fontId="9" fillId="0" borderId="0" xfId="0" applyFont="1" applyAlignment="1">
      <alignment vertical="top" wrapText="1"/>
    </xf>
    <xf numFmtId="168" fontId="1" fillId="0" borderId="0" xfId="0" applyNumberFormat="1" applyFont="1" applyAlignment="1">
      <alignment vertical="center"/>
    </xf>
    <xf numFmtId="167" fontId="1" fillId="0" borderId="0" xfId="1" applyNumberFormat="1" applyFont="1" applyFill="1" applyAlignment="1" applyProtection="1">
      <alignment vertical="center"/>
    </xf>
    <xf numFmtId="164" fontId="1" fillId="0" borderId="0" xfId="2" applyFont="1" applyAlignment="1">
      <alignment vertical="center"/>
    </xf>
    <xf numFmtId="168" fontId="1" fillId="0" borderId="0" xfId="2" applyNumberFormat="1" applyFont="1" applyAlignment="1">
      <alignment vertical="center"/>
    </xf>
    <xf numFmtId="0" fontId="1" fillId="0" borderId="0" xfId="0" applyFont="1" applyBorder="1" applyAlignment="1">
      <alignment horizontal="center" vertical="center"/>
    </xf>
    <xf numFmtId="0" fontId="0" fillId="0" borderId="9" xfId="0" applyBorder="1" applyAlignment="1">
      <alignment horizontal="left"/>
    </xf>
    <xf numFmtId="0" fontId="0" fillId="0" borderId="0" xfId="0" applyAlignment="1">
      <alignment horizontal="left" vertical="top" wrapText="1"/>
    </xf>
    <xf numFmtId="0" fontId="1" fillId="0" borderId="0" xfId="0" applyFont="1"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170" fontId="1" fillId="0" borderId="5" xfId="0" applyNumberFormat="1"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164" fontId="1" fillId="0" borderId="6" xfId="2" applyFont="1" applyBorder="1" applyAlignment="1">
      <alignment vertical="center"/>
    </xf>
    <xf numFmtId="164" fontId="1" fillId="0" borderId="0" xfId="2" applyFont="1" applyBorder="1" applyAlignment="1">
      <alignment vertical="center"/>
    </xf>
    <xf numFmtId="164" fontId="1" fillId="0" borderId="7" xfId="2" applyFont="1" applyBorder="1" applyAlignment="1">
      <alignment vertical="center"/>
    </xf>
    <xf numFmtId="164" fontId="1" fillId="0" borderId="0" xfId="0" applyNumberFormat="1" applyFont="1" applyBorder="1" applyAlignment="1">
      <alignment vertical="center"/>
    </xf>
    <xf numFmtId="164" fontId="1" fillId="0" borderId="7" xfId="0" applyNumberFormat="1" applyFont="1" applyBorder="1" applyAlignment="1">
      <alignment vertical="center"/>
    </xf>
    <xf numFmtId="170" fontId="1" fillId="0" borderId="0" xfId="0" applyNumberFormat="1" applyFont="1" applyBorder="1" applyAlignment="1">
      <alignment vertical="center"/>
    </xf>
    <xf numFmtId="170" fontId="1" fillId="0" borderId="7" xfId="0" applyNumberFormat="1" applyFont="1" applyBorder="1" applyAlignment="1">
      <alignment vertical="center"/>
    </xf>
    <xf numFmtId="168" fontId="1" fillId="0" borderId="0" xfId="2" applyNumberFormat="1" applyFont="1" applyBorder="1" applyAlignment="1">
      <alignment vertical="center"/>
    </xf>
    <xf numFmtId="168" fontId="1" fillId="0" borderId="7" xfId="2" applyNumberFormat="1" applyFont="1" applyBorder="1" applyAlignment="1">
      <alignment vertical="center"/>
    </xf>
    <xf numFmtId="170" fontId="1" fillId="0" borderId="6" xfId="0" applyNumberFormat="1" applyFont="1" applyBorder="1" applyAlignment="1">
      <alignment vertical="center"/>
    </xf>
    <xf numFmtId="170" fontId="1" fillId="0" borderId="4" xfId="0" applyNumberFormat="1" applyFont="1" applyBorder="1" applyAlignment="1">
      <alignment vertical="center"/>
    </xf>
    <xf numFmtId="170" fontId="1" fillId="0" borderId="11" xfId="0" applyNumberFormat="1" applyFont="1" applyBorder="1" applyAlignment="1">
      <alignment vertical="center"/>
    </xf>
    <xf numFmtId="164" fontId="1" fillId="0" borderId="6" xfId="0" applyNumberFormat="1" applyFont="1" applyBorder="1" applyAlignment="1">
      <alignment vertical="center"/>
    </xf>
    <xf numFmtId="0" fontId="0" fillId="0" borderId="0" xfId="0" applyAlignment="1">
      <alignment horizontal="center"/>
    </xf>
    <xf numFmtId="0" fontId="11" fillId="0" borderId="0" xfId="0" applyFont="1" applyAlignment="1">
      <alignment horizontal="center"/>
    </xf>
    <xf numFmtId="0" fontId="11" fillId="0" borderId="0" xfId="0" applyFont="1"/>
    <xf numFmtId="0" fontId="0" fillId="0" borderId="0" xfId="0" applyBorder="1"/>
    <xf numFmtId="0" fontId="0" fillId="0" borderId="0" xfId="0" applyBorder="1" applyAlignment="1">
      <alignment horizontal="center"/>
    </xf>
    <xf numFmtId="0" fontId="11" fillId="0" borderId="0" xfId="0" applyFont="1" applyBorder="1"/>
    <xf numFmtId="164" fontId="0" fillId="0" borderId="0" xfId="2" applyFont="1" applyBorder="1"/>
    <xf numFmtId="2" fontId="11" fillId="0" borderId="0" xfId="0" applyNumberFormat="1" applyFont="1" applyBorder="1"/>
    <xf numFmtId="0" fontId="0" fillId="0" borderId="9" xfId="0" applyBorder="1"/>
    <xf numFmtId="0" fontId="0" fillId="8" borderId="0" xfId="0" applyFill="1"/>
    <xf numFmtId="0" fontId="0" fillId="8" borderId="4" xfId="0" applyFill="1" applyBorder="1"/>
    <xf numFmtId="0" fontId="0" fillId="8" borderId="5" xfId="0" applyFill="1" applyBorder="1"/>
    <xf numFmtId="0" fontId="0" fillId="8" borderId="11" xfId="0" applyFill="1" applyBorder="1"/>
    <xf numFmtId="0" fontId="0" fillId="0" borderId="9" xfId="0" applyBorder="1" applyAlignment="1">
      <alignment horizontal="center"/>
    </xf>
    <xf numFmtId="0" fontId="11" fillId="0" borderId="9" xfId="0" applyFont="1" applyBorder="1" applyAlignment="1">
      <alignment horizontal="center"/>
    </xf>
    <xf numFmtId="0" fontId="0" fillId="0" borderId="0" xfId="0" applyBorder="1" applyAlignment="1">
      <alignment vertical="top" wrapText="1"/>
    </xf>
    <xf numFmtId="0" fontId="0" fillId="8" borderId="8" xfId="0" applyFill="1" applyBorder="1"/>
    <xf numFmtId="0" fontId="0" fillId="8" borderId="6" xfId="0" applyFill="1" applyBorder="1"/>
    <xf numFmtId="0" fontId="0" fillId="8" borderId="7" xfId="0" applyFill="1" applyBorder="1"/>
    <xf numFmtId="0" fontId="0" fillId="8" borderId="9" xfId="0" applyFill="1" applyBorder="1" applyAlignment="1">
      <alignment vertical="top" wrapText="1"/>
    </xf>
    <xf numFmtId="0" fontId="0" fillId="8" borderId="10" xfId="0" applyFill="1" applyBorder="1"/>
    <xf numFmtId="0" fontId="0" fillId="8" borderId="5" xfId="0" applyFill="1" applyBorder="1" applyAlignment="1">
      <alignment vertical="top" wrapText="1"/>
    </xf>
    <xf numFmtId="0" fontId="0" fillId="8" borderId="9" xfId="0" applyFill="1" applyBorder="1"/>
    <xf numFmtId="168" fontId="0" fillId="0" borderId="0" xfId="2" applyNumberFormat="1" applyFont="1"/>
    <xf numFmtId="168" fontId="0" fillId="0" borderId="5" xfId="0" applyNumberFormat="1" applyBorder="1"/>
    <xf numFmtId="0" fontId="11" fillId="0" borderId="9" xfId="0" applyFont="1" applyBorder="1"/>
    <xf numFmtId="168" fontId="11" fillId="0" borderId="0" xfId="2" applyNumberFormat="1" applyFont="1"/>
    <xf numFmtId="168" fontId="11" fillId="0" borderId="5" xfId="0" applyNumberFormat="1" applyFont="1" applyBorder="1"/>
    <xf numFmtId="0" fontId="0" fillId="0" borderId="0" xfId="0" applyProtection="1">
      <protection locked="0"/>
    </xf>
    <xf numFmtId="0" fontId="10" fillId="0" borderId="0" xfId="0" applyFont="1" applyProtection="1">
      <protection locked="0"/>
    </xf>
    <xf numFmtId="0" fontId="12" fillId="0" borderId="0" xfId="0" applyFont="1" applyAlignment="1" applyProtection="1">
      <alignment horizontal="center"/>
      <protection locked="0"/>
    </xf>
    <xf numFmtId="171" fontId="1" fillId="0" borderId="0" xfId="2" applyNumberFormat="1" applyFont="1" applyProtection="1">
      <protection locked="0"/>
    </xf>
    <xf numFmtId="164" fontId="0" fillId="0" borderId="2" xfId="0" applyNumberFormat="1" applyBorder="1" applyProtection="1">
      <protection locked="0"/>
    </xf>
    <xf numFmtId="0" fontId="0" fillId="0" borderId="2" xfId="0" applyBorder="1" applyProtection="1">
      <protection locked="0"/>
    </xf>
    <xf numFmtId="0" fontId="0" fillId="0" borderId="3" xfId="0" applyBorder="1" applyProtection="1">
      <protection locked="0"/>
    </xf>
    <xf numFmtId="164" fontId="0" fillId="0" borderId="0" xfId="0" applyNumberFormat="1" applyProtection="1">
      <protection locked="0"/>
    </xf>
    <xf numFmtId="171" fontId="0" fillId="0" borderId="2" xfId="0" applyNumberFormat="1" applyBorder="1" applyProtection="1">
      <protection locked="0"/>
    </xf>
    <xf numFmtId="0" fontId="0" fillId="0" borderId="1" xfId="0" applyBorder="1" applyProtection="1">
      <protection locked="0"/>
    </xf>
    <xf numFmtId="0" fontId="0" fillId="4" borderId="0" xfId="0" applyFill="1"/>
    <xf numFmtId="0" fontId="0" fillId="0" borderId="0" xfId="0" quotePrefix="1"/>
    <xf numFmtId="164" fontId="1" fillId="4" borderId="0" xfId="2" applyNumberFormat="1" applyFont="1" applyFill="1" applyAlignment="1" applyProtection="1">
      <alignment vertical="center"/>
      <protection locked="0"/>
    </xf>
    <xf numFmtId="0" fontId="1" fillId="0" borderId="0" xfId="0" applyFont="1" applyProtection="1"/>
    <xf numFmtId="0" fontId="1" fillId="0" borderId="0" xfId="0" applyFont="1" applyAlignment="1" applyProtection="1">
      <alignment vertical="top" wrapText="1"/>
    </xf>
    <xf numFmtId="0" fontId="1" fillId="0" borderId="0" xfId="0" applyFont="1" applyAlignment="1" applyProtection="1">
      <alignment vertical="center"/>
    </xf>
    <xf numFmtId="0" fontId="10" fillId="0" borderId="0" xfId="0" applyFont="1" applyProtection="1"/>
    <xf numFmtId="0" fontId="9" fillId="0" borderId="0" xfId="0" applyFont="1" applyProtection="1"/>
    <xf numFmtId="0" fontId="12" fillId="0" borderId="0" xfId="0" applyFont="1" applyAlignment="1" applyProtection="1">
      <alignment horizontal="center"/>
    </xf>
    <xf numFmtId="0" fontId="9" fillId="0" borderId="0" xfId="0" applyFont="1" applyAlignment="1" applyProtection="1">
      <alignment vertical="top" wrapText="1"/>
    </xf>
    <xf numFmtId="0" fontId="1" fillId="2" borderId="0" xfId="0" applyFont="1" applyFill="1" applyAlignment="1" applyProtection="1">
      <alignment vertical="top" wrapText="1"/>
    </xf>
    <xf numFmtId="164" fontId="1" fillId="0" borderId="0" xfId="0" applyNumberFormat="1" applyFont="1" applyAlignment="1" applyProtection="1">
      <alignment vertical="center"/>
    </xf>
    <xf numFmtId="0" fontId="1" fillId="0" borderId="9" xfId="0" applyFont="1" applyBorder="1" applyAlignment="1" applyProtection="1">
      <alignment vertical="center"/>
    </xf>
    <xf numFmtId="0" fontId="1" fillId="0" borderId="9" xfId="0" applyFont="1" applyBorder="1" applyAlignment="1" applyProtection="1">
      <alignment horizontal="center" vertical="center"/>
    </xf>
    <xf numFmtId="168" fontId="1" fillId="0" borderId="5" xfId="0" applyNumberFormat="1" applyFont="1" applyBorder="1" applyAlignment="1" applyProtection="1">
      <alignment vertical="center"/>
    </xf>
    <xf numFmtId="169" fontId="1" fillId="0" borderId="0" xfId="0" applyNumberFormat="1" applyFont="1" applyAlignment="1" applyProtection="1">
      <alignment vertical="center"/>
    </xf>
    <xf numFmtId="0" fontId="1" fillId="0" borderId="0" xfId="0" applyFont="1" applyFill="1" applyBorder="1" applyAlignment="1" applyProtection="1">
      <alignment vertical="top"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8" fontId="1" fillId="4" borderId="0" xfId="2" applyNumberFormat="1" applyFont="1" applyFill="1" applyAlignment="1" applyProtection="1">
      <alignment vertical="center"/>
      <protection locked="0"/>
    </xf>
    <xf numFmtId="167" fontId="1" fillId="4" borderId="0" xfId="1" applyNumberFormat="1" applyFont="1" applyFill="1" applyAlignment="1" applyProtection="1">
      <alignment vertical="center"/>
      <protection locked="0"/>
    </xf>
    <xf numFmtId="169" fontId="1" fillId="4" borderId="0" xfId="2" applyNumberFormat="1" applyFont="1" applyFill="1" applyAlignment="1" applyProtection="1">
      <alignment vertical="center"/>
      <protection locked="0"/>
    </xf>
    <xf numFmtId="0" fontId="1" fillId="4" borderId="0" xfId="0" applyFont="1" applyFill="1" applyAlignment="1" applyProtection="1">
      <alignment horizontal="left" vertical="center"/>
      <protection locked="0"/>
    </xf>
    <xf numFmtId="169" fontId="1" fillId="4" borderId="0" xfId="0" applyNumberFormat="1" applyFont="1" applyFill="1" applyAlignment="1" applyProtection="1">
      <alignment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vertical="top"/>
      <protection locked="0"/>
    </xf>
    <xf numFmtId="0" fontId="1" fillId="0" borderId="0" xfId="0" applyFont="1" applyAlignment="1" applyProtection="1">
      <alignment vertical="top"/>
    </xf>
    <xf numFmtId="0" fontId="0" fillId="7" borderId="0" xfId="0" applyFill="1"/>
    <xf numFmtId="0" fontId="5" fillId="4" borderId="4" xfId="0" applyFont="1" applyFill="1" applyBorder="1" applyAlignment="1" applyProtection="1">
      <alignment vertical="top"/>
      <protection locked="0"/>
    </xf>
    <xf numFmtId="0" fontId="5" fillId="4" borderId="5" xfId="0" applyFont="1" applyFill="1" applyBorder="1" applyAlignment="1" applyProtection="1">
      <alignment vertical="top"/>
      <protection locked="0"/>
    </xf>
    <xf numFmtId="0" fontId="5" fillId="4" borderId="6" xfId="0" applyFont="1" applyFill="1" applyBorder="1" applyAlignment="1" applyProtection="1">
      <alignment vertical="top"/>
      <protection locked="0"/>
    </xf>
    <xf numFmtId="0" fontId="5" fillId="4" borderId="9" xfId="0" applyFont="1" applyFill="1" applyBorder="1" applyAlignment="1" applyProtection="1">
      <alignment horizontal="center" vertical="top"/>
      <protection locked="0"/>
    </xf>
    <xf numFmtId="0" fontId="5" fillId="4" borderId="10" xfId="0" applyFont="1" applyFill="1" applyBorder="1" applyAlignment="1" applyProtection="1">
      <alignment horizontal="center" vertical="top"/>
      <protection locked="0"/>
    </xf>
    <xf numFmtId="0" fontId="5" fillId="4" borderId="0" xfId="0" applyFont="1" applyFill="1" applyBorder="1" applyAlignment="1" applyProtection="1">
      <alignment vertical="top"/>
      <protection locked="0"/>
    </xf>
    <xf numFmtId="0" fontId="5" fillId="4" borderId="8" xfId="0" applyFont="1" applyFill="1" applyBorder="1" applyAlignment="1" applyProtection="1">
      <alignment vertical="top"/>
      <protection locked="0"/>
    </xf>
    <xf numFmtId="0" fontId="5" fillId="4" borderId="9" xfId="0" applyFont="1" applyFill="1" applyBorder="1" applyAlignment="1" applyProtection="1">
      <alignment vertical="top"/>
      <protection locked="0"/>
    </xf>
    <xf numFmtId="0" fontId="5" fillId="0" borderId="0" xfId="0" applyFont="1"/>
    <xf numFmtId="0" fontId="14" fillId="0" borderId="0" xfId="0" applyFont="1" applyAlignment="1" applyProtection="1">
      <alignment horizontal="center"/>
      <protection locked="0"/>
    </xf>
    <xf numFmtId="0" fontId="5" fillId="2" borderId="0" xfId="0" applyFont="1" applyFill="1" applyAlignment="1">
      <alignment vertical="top" wrapText="1"/>
    </xf>
    <xf numFmtId="0" fontId="5" fillId="5" borderId="0" xfId="0" applyFont="1" applyFill="1" applyAlignment="1">
      <alignment horizontal="center"/>
    </xf>
    <xf numFmtId="164" fontId="5" fillId="4" borderId="0" xfId="2" applyFont="1" applyFill="1" applyBorder="1" applyAlignment="1" applyProtection="1">
      <alignment vertical="top"/>
      <protection locked="0"/>
    </xf>
    <xf numFmtId="164" fontId="5" fillId="4" borderId="7" xfId="2" applyFont="1" applyFill="1" applyBorder="1" applyAlignment="1" applyProtection="1">
      <alignment vertical="top"/>
      <protection locked="0"/>
    </xf>
    <xf numFmtId="164" fontId="5" fillId="4" borderId="9" xfId="2" applyFont="1" applyFill="1" applyBorder="1" applyAlignment="1" applyProtection="1">
      <alignment vertical="top"/>
      <protection locked="0"/>
    </xf>
    <xf numFmtId="164" fontId="5" fillId="4" borderId="10" xfId="2" applyFont="1" applyFill="1" applyBorder="1" applyAlignment="1" applyProtection="1">
      <alignment vertical="top"/>
      <protection locked="0"/>
    </xf>
    <xf numFmtId="0" fontId="15" fillId="0" borderId="0" xfId="0" applyFont="1"/>
    <xf numFmtId="0" fontId="5" fillId="4" borderId="5" xfId="0" applyFont="1" applyFill="1" applyBorder="1" applyAlignment="1" applyProtection="1">
      <alignment horizontal="center" vertical="top"/>
      <protection locked="0"/>
    </xf>
    <xf numFmtId="0" fontId="5" fillId="4" borderId="11" xfId="0" applyFont="1" applyFill="1" applyBorder="1" applyAlignment="1" applyProtection="1">
      <alignment horizontal="center" vertical="top"/>
      <protection locked="0"/>
    </xf>
    <xf numFmtId="0" fontId="1" fillId="0" borderId="9" xfId="0" applyFont="1" applyBorder="1" applyAlignment="1">
      <alignment horizontal="right" vertical="center"/>
    </xf>
    <xf numFmtId="0" fontId="5" fillId="0" borderId="9"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164" fontId="16" fillId="0" borderId="7" xfId="0" applyNumberFormat="1" applyFont="1" applyBorder="1" applyAlignment="1">
      <alignment vertical="center"/>
    </xf>
    <xf numFmtId="0" fontId="1" fillId="0" borderId="9" xfId="0" applyFont="1" applyBorder="1" applyAlignment="1" applyProtection="1">
      <alignment horizontal="right" vertical="center"/>
    </xf>
    <xf numFmtId="0" fontId="11" fillId="0" borderId="9" xfId="0" applyFont="1" applyBorder="1" applyAlignment="1">
      <alignment horizontal="right"/>
    </xf>
    <xf numFmtId="0" fontId="0" fillId="0" borderId="9" xfId="0" applyBorder="1" applyAlignment="1">
      <alignment horizontal="right"/>
    </xf>
    <xf numFmtId="164" fontId="1" fillId="0" borderId="0" xfId="0" applyNumberFormat="1" applyFont="1" applyAlignment="1" applyProtection="1">
      <alignment vertical="center"/>
    </xf>
    <xf numFmtId="168" fontId="19" fillId="0" borderId="0" xfId="470" applyNumberFormat="1" applyFont="1" applyAlignment="1">
      <alignment vertical="center"/>
    </xf>
    <xf numFmtId="164" fontId="1" fillId="0" borderId="9" xfId="0" applyNumberFormat="1" applyFont="1" applyBorder="1" applyAlignment="1" applyProtection="1">
      <alignment vertical="center"/>
    </xf>
    <xf numFmtId="0" fontId="1" fillId="0" borderId="0" xfId="0" applyFont="1" applyAlignment="1" applyProtection="1">
      <alignment horizontal="center" vertical="center"/>
    </xf>
    <xf numFmtId="169" fontId="1" fillId="4" borderId="0" xfId="2" applyNumberFormat="1" applyFont="1" applyFill="1" applyBorder="1" applyAlignment="1" applyProtection="1">
      <alignment vertical="center"/>
      <protection locked="0"/>
    </xf>
    <xf numFmtId="169" fontId="1" fillId="0" borderId="0" xfId="0" applyNumberFormat="1" applyFont="1" applyBorder="1" applyAlignment="1" applyProtection="1">
      <alignment vertical="center"/>
    </xf>
    <xf numFmtId="0" fontId="20" fillId="0" borderId="9" xfId="0" applyFont="1" applyFill="1" applyBorder="1" applyAlignment="1" applyProtection="1">
      <alignment horizontal="center" vertical="top"/>
      <protection locked="0"/>
    </xf>
    <xf numFmtId="164" fontId="1" fillId="0" borderId="0" xfId="2" applyNumberFormat="1" applyFont="1" applyFill="1" applyAlignment="1" applyProtection="1">
      <alignment vertical="center"/>
      <protection locked="0"/>
    </xf>
    <xf numFmtId="43" fontId="1" fillId="0" borderId="0" xfId="0" applyNumberFormat="1" applyFont="1" applyAlignment="1">
      <alignment vertical="center"/>
    </xf>
    <xf numFmtId="0" fontId="20" fillId="0" borderId="0" xfId="0" applyFont="1" applyAlignment="1">
      <alignment horizontal="center" vertical="center"/>
    </xf>
    <xf numFmtId="0" fontId="20" fillId="0" borderId="9" xfId="0" applyFont="1" applyBorder="1" applyAlignment="1">
      <alignment horizontal="center" vertical="center"/>
    </xf>
    <xf numFmtId="43" fontId="1" fillId="0" borderId="0" xfId="0" applyNumberFormat="1" applyFont="1" applyBorder="1" applyAlignment="1">
      <alignment vertical="center"/>
    </xf>
    <xf numFmtId="43" fontId="1" fillId="0" borderId="7" xfId="0" applyNumberFormat="1" applyFont="1" applyBorder="1" applyAlignment="1">
      <alignment vertical="center"/>
    </xf>
    <xf numFmtId="43" fontId="1" fillId="0" borderId="5" xfId="0" applyNumberFormat="1" applyFont="1" applyBorder="1" applyAlignment="1">
      <alignment vertical="center"/>
    </xf>
    <xf numFmtId="43" fontId="1" fillId="0" borderId="11" xfId="0" applyNumberFormat="1" applyFont="1" applyBorder="1" applyAlignment="1">
      <alignment vertical="center"/>
    </xf>
    <xf numFmtId="0" fontId="0" fillId="0" borderId="0" xfId="0" applyBorder="1" applyAlignment="1">
      <alignment vertical="top" wrapText="1"/>
    </xf>
    <xf numFmtId="0" fontId="0" fillId="0" borderId="0" xfId="0" applyBorder="1" applyAlignment="1">
      <alignment horizontal="center"/>
    </xf>
    <xf numFmtId="0" fontId="11" fillId="0" borderId="0" xfId="0" applyFont="1" applyBorder="1" applyAlignment="1">
      <alignment horizontal="center"/>
    </xf>
    <xf numFmtId="0" fontId="5" fillId="7" borderId="1" xfId="0" applyFont="1" applyFill="1" applyBorder="1" applyAlignment="1" applyProtection="1">
      <alignment horizontal="left" vertical="top" wrapText="1"/>
      <protection locked="0"/>
    </xf>
    <xf numFmtId="0" fontId="5" fillId="7" borderId="2"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4" borderId="0" xfId="0" applyFont="1" applyFill="1" applyProtection="1">
      <protection locked="0"/>
    </xf>
    <xf numFmtId="0" fontId="5" fillId="4" borderId="0" xfId="0" applyFont="1" applyFill="1" applyAlignment="1" applyProtection="1">
      <alignment vertical="top" wrapText="1"/>
      <protection locked="0"/>
    </xf>
    <xf numFmtId="0" fontId="0" fillId="4" borderId="0" xfId="0" applyFill="1" applyAlignment="1" applyProtection="1">
      <alignment horizontal="left" vertical="top" wrapText="1"/>
      <protection locked="0"/>
    </xf>
    <xf numFmtId="0" fontId="1" fillId="9" borderId="1" xfId="0" applyFont="1" applyFill="1" applyBorder="1" applyAlignment="1" applyProtection="1">
      <alignment vertical="top" wrapText="1"/>
      <protection locked="0"/>
    </xf>
    <xf numFmtId="0" fontId="1" fillId="9" borderId="2" xfId="0" applyFont="1" applyFill="1" applyBorder="1" applyAlignment="1" applyProtection="1">
      <alignment vertical="top" wrapText="1"/>
      <protection locked="0"/>
    </xf>
    <xf numFmtId="0" fontId="1" fillId="9" borderId="3" xfId="0" applyFont="1" applyFill="1" applyBorder="1" applyAlignment="1" applyProtection="1">
      <alignment vertical="top" wrapText="1"/>
      <protection locked="0"/>
    </xf>
    <xf numFmtId="0" fontId="1" fillId="9" borderId="1" xfId="0" applyFont="1" applyFill="1" applyBorder="1" applyAlignment="1" applyProtection="1">
      <alignment horizontal="left" vertical="top" wrapText="1"/>
      <protection locked="0"/>
    </xf>
    <xf numFmtId="0" fontId="1" fillId="9" borderId="2" xfId="0" applyFont="1" applyFill="1" applyBorder="1" applyAlignment="1" applyProtection="1">
      <alignment horizontal="left" vertical="top" wrapText="1"/>
      <protection locked="0"/>
    </xf>
    <xf numFmtId="0" fontId="1" fillId="9" borderId="3" xfId="0" applyFont="1" applyFill="1" applyBorder="1" applyAlignment="1" applyProtection="1">
      <alignment horizontal="left" vertical="top" wrapText="1"/>
      <protection locked="0"/>
    </xf>
    <xf numFmtId="0" fontId="1" fillId="0" borderId="0" xfId="0" applyFont="1" applyAlignment="1" applyProtection="1">
      <alignment horizontal="center" vertical="center"/>
    </xf>
    <xf numFmtId="0" fontId="1" fillId="0" borderId="9" xfId="0" applyFont="1" applyBorder="1" applyAlignment="1" applyProtection="1">
      <alignment horizontal="center" vertical="center"/>
    </xf>
    <xf numFmtId="0" fontId="1" fillId="7" borderId="1" xfId="0" applyFont="1" applyFill="1" applyBorder="1" applyAlignment="1" applyProtection="1">
      <alignment horizontal="center" vertical="top" wrapText="1"/>
      <protection locked="0"/>
    </xf>
    <xf numFmtId="0" fontId="1" fillId="7" borderId="2" xfId="0" applyFont="1" applyFill="1" applyBorder="1" applyAlignment="1" applyProtection="1">
      <alignment horizontal="center" vertical="top" wrapText="1"/>
      <protection locked="0"/>
    </xf>
    <xf numFmtId="0" fontId="1" fillId="7" borderId="3" xfId="0" applyFont="1" applyFill="1" applyBorder="1" applyAlignment="1" applyProtection="1">
      <alignment horizontal="center" vertical="top" wrapText="1"/>
      <protection locked="0"/>
    </xf>
    <xf numFmtId="0" fontId="1" fillId="7" borderId="1"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1" fillId="7" borderId="3" xfId="0" applyFont="1" applyFill="1" applyBorder="1" applyAlignment="1" applyProtection="1">
      <alignment vertical="top" wrapText="1"/>
      <protection locked="0"/>
    </xf>
    <xf numFmtId="0" fontId="1" fillId="7" borderId="1" xfId="0" applyFont="1" applyFill="1" applyBorder="1" applyAlignment="1" applyProtection="1">
      <alignment horizontal="left" vertical="top" wrapText="1"/>
      <protection locked="0"/>
    </xf>
    <xf numFmtId="0" fontId="1" fillId="7" borderId="2" xfId="0" applyFont="1" applyFill="1" applyBorder="1" applyAlignment="1" applyProtection="1">
      <alignment horizontal="left" vertical="top" wrapText="1"/>
      <protection locked="0"/>
    </xf>
    <xf numFmtId="0" fontId="1" fillId="7" borderId="3" xfId="0" applyFont="1" applyFill="1" applyBorder="1" applyAlignment="1" applyProtection="1">
      <alignment horizontal="left" vertical="top" wrapText="1"/>
      <protection locked="0"/>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1" xfId="0" applyFont="1" applyFill="1" applyBorder="1" applyAlignment="1">
      <alignment horizontal="center" vertical="center"/>
    </xf>
  </cellXfs>
  <cellStyles count="494">
    <cellStyle name="Comma" xfId="2" builtinId="3"/>
    <cellStyle name="Comma 2" xfId="9"/>
    <cellStyle name="Comma 3" xfId="10"/>
    <cellStyle name="Currency 2" xfId="3"/>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Normal" xfId="0" builtinId="0"/>
    <cellStyle name="Normal 2" xfId="4"/>
    <cellStyle name="Normal 2 2" xfId="5"/>
    <cellStyle name="Normal 2 2 2" xfId="11"/>
    <cellStyle name="Normal 2 2_ServiceHistory" xfId="471"/>
    <cellStyle name="Normal 3" xfId="6"/>
    <cellStyle name="Normal 4" xfId="12"/>
    <cellStyle name="Normal_ServiceHistory" xfId="470"/>
    <cellStyle name="Note 2" xfId="13"/>
    <cellStyle name="Percent" xfId="1" builtinId="5"/>
    <cellStyle name="Percent 2" xfId="7"/>
    <cellStyle name="Percent 3" xfId="8"/>
  </cellStyles>
  <dxfs count="0"/>
  <tableStyles count="0" defaultTableStyle="TableStyleMedium9" defaultPivotStyle="PivotStyleLight16"/>
  <colors>
    <mruColors>
      <color rgb="FF0065A6"/>
      <color rgb="FF76AD1C"/>
      <color rgb="FF13294B"/>
      <color rgb="FF209AD2"/>
      <color rgb="FFAC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90" zoomScaleNormal="90" zoomScalePageLayoutView="125" workbookViewId="0">
      <selection activeCell="B7" sqref="B7"/>
    </sheetView>
  </sheetViews>
  <sheetFormatPr defaultColWidth="11.42578125" defaultRowHeight="15" x14ac:dyDescent="0.25"/>
  <cols>
    <col min="1" max="3" width="2.28515625" customWidth="1"/>
  </cols>
  <sheetData>
    <row r="1" spans="1:9" x14ac:dyDescent="0.25">
      <c r="A1" t="str">
        <f>GlobalInputs!A1</f>
        <v>Ancillary Network Services Pricing Model</v>
      </c>
    </row>
    <row r="2" spans="1:9" ht="15.75" x14ac:dyDescent="0.25">
      <c r="A2" s="5" t="s">
        <v>17</v>
      </c>
      <c r="F2" s="84" t="str">
        <f>IF(ROUND($E$8,6)=0,"ok","Problem - review CheckSheet")</f>
        <v>ok</v>
      </c>
    </row>
    <row r="4" spans="1:9" x14ac:dyDescent="0.25">
      <c r="B4" t="s">
        <v>129</v>
      </c>
    </row>
    <row r="6" spans="1:9" x14ac:dyDescent="0.25">
      <c r="B6" t="s">
        <v>151</v>
      </c>
    </row>
    <row r="7" spans="1:9" x14ac:dyDescent="0.25">
      <c r="B7" t="s">
        <v>152</v>
      </c>
    </row>
    <row r="9" spans="1:9" x14ac:dyDescent="0.25">
      <c r="B9" t="s">
        <v>128</v>
      </c>
      <c r="I9" s="92"/>
    </row>
    <row r="10" spans="1:9" x14ac:dyDescent="0.25">
      <c r="B10" t="s">
        <v>123</v>
      </c>
    </row>
    <row r="11" spans="1:9" x14ac:dyDescent="0.25">
      <c r="B11" t="s">
        <v>124</v>
      </c>
    </row>
    <row r="12" spans="1:9" x14ac:dyDescent="0.25">
      <c r="B12" s="93" t="s">
        <v>125</v>
      </c>
    </row>
    <row r="14" spans="1:9" x14ac:dyDescent="0.25">
      <c r="B14" t="s">
        <v>130</v>
      </c>
      <c r="E14" s="119"/>
      <c r="F14" t="s">
        <v>131</v>
      </c>
    </row>
    <row r="15" spans="1:9" x14ac:dyDescent="0.25">
      <c r="B15" t="s">
        <v>132</v>
      </c>
      <c r="E15" s="2"/>
    </row>
    <row r="17" spans="2:2" x14ac:dyDescent="0.25">
      <c r="B17" t="s">
        <v>126</v>
      </c>
    </row>
    <row r="18" spans="2:2" x14ac:dyDescent="0.25">
      <c r="B18" t="s">
        <v>127</v>
      </c>
    </row>
  </sheetData>
  <sheetProtection sheet="1" objects="1" scenarios="1"/>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G57"/>
  <sheetViews>
    <sheetView zoomScale="150" zoomScaleNormal="150" zoomScalePageLayoutView="150" workbookViewId="0">
      <selection activeCell="E12" sqref="E12"/>
    </sheetView>
  </sheetViews>
  <sheetFormatPr defaultColWidth="10.85546875" defaultRowHeight="15" x14ac:dyDescent="0.25"/>
  <cols>
    <col min="1" max="1" width="2.7109375" style="82" customWidth="1"/>
    <col min="2" max="3" width="2" style="82" customWidth="1"/>
    <col min="4" max="4" width="36" style="82" customWidth="1"/>
    <col min="5" max="5" width="10.85546875" style="82"/>
    <col min="6" max="6" width="3.85546875" style="82" customWidth="1"/>
    <col min="7" max="16384" width="10.85546875" style="82"/>
  </cols>
  <sheetData>
    <row r="1" spans="1:7" x14ac:dyDescent="0.25">
      <c r="A1" s="82" t="s">
        <v>179</v>
      </c>
    </row>
    <row r="2" spans="1:7" x14ac:dyDescent="0.25">
      <c r="A2" s="83" t="s">
        <v>121</v>
      </c>
      <c r="E2" s="84" t="str">
        <f>IF(ROUND($E$5,6)=0,"ok","Problem - review CheckSheet")</f>
        <v>ok</v>
      </c>
    </row>
    <row r="5" spans="1:7" x14ac:dyDescent="0.25">
      <c r="B5" s="82" t="s">
        <v>122</v>
      </c>
      <c r="E5" s="85">
        <f>SUM(E8:E57)</f>
        <v>0</v>
      </c>
    </row>
    <row r="7" spans="1:7" x14ac:dyDescent="0.25">
      <c r="E7" s="91"/>
    </row>
    <row r="8" spans="1:7" x14ac:dyDescent="0.25">
      <c r="E8" s="90"/>
      <c r="G8" s="89"/>
    </row>
    <row r="9" spans="1:7" x14ac:dyDescent="0.25">
      <c r="E9" s="86"/>
      <c r="G9" s="89"/>
    </row>
    <row r="10" spans="1:7" x14ac:dyDescent="0.25">
      <c r="E10" s="86"/>
      <c r="G10" s="89"/>
    </row>
    <row r="11" spans="1:7" x14ac:dyDescent="0.25">
      <c r="E11" s="87"/>
    </row>
    <row r="12" spans="1:7" x14ac:dyDescent="0.25">
      <c r="E12" s="87"/>
    </row>
    <row r="13" spans="1:7" x14ac:dyDescent="0.25">
      <c r="E13" s="87"/>
    </row>
    <row r="14" spans="1:7" x14ac:dyDescent="0.25">
      <c r="E14" s="87"/>
    </row>
    <row r="15" spans="1:7" x14ac:dyDescent="0.25">
      <c r="E15" s="87"/>
    </row>
    <row r="16" spans="1:7" x14ac:dyDescent="0.25">
      <c r="E16" s="87"/>
    </row>
    <row r="17" spans="5:5" x14ac:dyDescent="0.25">
      <c r="E17" s="87"/>
    </row>
    <row r="18" spans="5:5" x14ac:dyDescent="0.25">
      <c r="E18" s="87"/>
    </row>
    <row r="19" spans="5:5" x14ac:dyDescent="0.25">
      <c r="E19" s="87"/>
    </row>
    <row r="20" spans="5:5" x14ac:dyDescent="0.25">
      <c r="E20" s="87"/>
    </row>
    <row r="21" spans="5:5" x14ac:dyDescent="0.25">
      <c r="E21" s="87"/>
    </row>
    <row r="22" spans="5:5" x14ac:dyDescent="0.25">
      <c r="E22" s="87"/>
    </row>
    <row r="23" spans="5:5" x14ac:dyDescent="0.25">
      <c r="E23" s="87"/>
    </row>
    <row r="24" spans="5:5" x14ac:dyDescent="0.25">
      <c r="E24" s="87"/>
    </row>
    <row r="25" spans="5:5" x14ac:dyDescent="0.25">
      <c r="E25" s="87"/>
    </row>
    <row r="26" spans="5:5" x14ac:dyDescent="0.25">
      <c r="E26" s="87"/>
    </row>
    <row r="27" spans="5:5" x14ac:dyDescent="0.25">
      <c r="E27" s="87"/>
    </row>
    <row r="28" spans="5:5" x14ac:dyDescent="0.25">
      <c r="E28" s="87"/>
    </row>
    <row r="29" spans="5:5" x14ac:dyDescent="0.25">
      <c r="E29" s="87"/>
    </row>
    <row r="30" spans="5:5" x14ac:dyDescent="0.25">
      <c r="E30" s="87"/>
    </row>
    <row r="31" spans="5:5" x14ac:dyDescent="0.25">
      <c r="E31" s="87"/>
    </row>
    <row r="32" spans="5:5" x14ac:dyDescent="0.25">
      <c r="E32" s="87"/>
    </row>
    <row r="33" spans="5:5" x14ac:dyDescent="0.25">
      <c r="E33" s="87"/>
    </row>
    <row r="34" spans="5:5" x14ac:dyDescent="0.25">
      <c r="E34" s="87"/>
    </row>
    <row r="35" spans="5:5" x14ac:dyDescent="0.25">
      <c r="E35" s="87"/>
    </row>
    <row r="36" spans="5:5" x14ac:dyDescent="0.25">
      <c r="E36" s="87"/>
    </row>
    <row r="37" spans="5:5" x14ac:dyDescent="0.25">
      <c r="E37" s="87"/>
    </row>
    <row r="38" spans="5:5" x14ac:dyDescent="0.25">
      <c r="E38" s="87"/>
    </row>
    <row r="39" spans="5:5" x14ac:dyDescent="0.25">
      <c r="E39" s="87"/>
    </row>
    <row r="40" spans="5:5" x14ac:dyDescent="0.25">
      <c r="E40" s="87"/>
    </row>
    <row r="41" spans="5:5" x14ac:dyDescent="0.25">
      <c r="E41" s="87"/>
    </row>
    <row r="42" spans="5:5" x14ac:dyDescent="0.25">
      <c r="E42" s="87"/>
    </row>
    <row r="43" spans="5:5" x14ac:dyDescent="0.25">
      <c r="E43" s="87"/>
    </row>
    <row r="44" spans="5:5" x14ac:dyDescent="0.25">
      <c r="E44" s="87"/>
    </row>
    <row r="45" spans="5:5" x14ac:dyDescent="0.25">
      <c r="E45" s="87"/>
    </row>
    <row r="46" spans="5:5" x14ac:dyDescent="0.25">
      <c r="E46" s="87"/>
    </row>
    <row r="47" spans="5:5" x14ac:dyDescent="0.25">
      <c r="E47" s="87"/>
    </row>
    <row r="48" spans="5:5" x14ac:dyDescent="0.25">
      <c r="E48" s="87"/>
    </row>
    <row r="49" spans="5:5" x14ac:dyDescent="0.25">
      <c r="E49" s="87"/>
    </row>
    <row r="50" spans="5:5" x14ac:dyDescent="0.25">
      <c r="E50" s="87"/>
    </row>
    <row r="51" spans="5:5" x14ac:dyDescent="0.25">
      <c r="E51" s="87"/>
    </row>
    <row r="52" spans="5:5" x14ac:dyDescent="0.25">
      <c r="E52" s="87"/>
    </row>
    <row r="53" spans="5:5" x14ac:dyDescent="0.25">
      <c r="E53" s="87"/>
    </row>
    <row r="54" spans="5:5" x14ac:dyDescent="0.25">
      <c r="E54" s="87"/>
    </row>
    <row r="55" spans="5:5" x14ac:dyDescent="0.25">
      <c r="E55" s="87"/>
    </row>
    <row r="56" spans="5:5" x14ac:dyDescent="0.25">
      <c r="E56" s="87"/>
    </row>
    <row r="57" spans="5:5" x14ac:dyDescent="0.25">
      <c r="E57" s="88"/>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L64"/>
  <sheetViews>
    <sheetView zoomScale="90" zoomScaleNormal="90" zoomScalePageLayoutView="125" workbookViewId="0"/>
  </sheetViews>
  <sheetFormatPr defaultColWidth="9.140625" defaultRowHeight="15" x14ac:dyDescent="0.25"/>
  <cols>
    <col min="1" max="4" width="2.28515625" customWidth="1"/>
    <col min="5" max="5" width="33.140625" customWidth="1"/>
    <col min="6" max="6" width="10.42578125" customWidth="1"/>
    <col min="7" max="8" width="11.140625" bestFit="1" customWidth="1"/>
    <col min="9" max="9" width="12.5703125" bestFit="1" customWidth="1"/>
    <col min="10" max="11" width="11.140625" bestFit="1" customWidth="1"/>
    <col min="12" max="12" width="2.85546875" customWidth="1"/>
    <col min="13" max="20" width="10.42578125" customWidth="1"/>
  </cols>
  <sheetData>
    <row r="1" spans="1:12" x14ac:dyDescent="0.25">
      <c r="A1" s="17" t="s">
        <v>15</v>
      </c>
    </row>
    <row r="2" spans="1:12" x14ac:dyDescent="0.25">
      <c r="A2" s="19" t="s">
        <v>111</v>
      </c>
    </row>
    <row r="3" spans="1:12" x14ac:dyDescent="0.25">
      <c r="A3" s="7" t="str">
        <f>GlobalInputs!G8</f>
        <v>Design fees</v>
      </c>
      <c r="F3" s="84" t="str">
        <f>IF(ROUND($E$5,6)=0,"ok","Problem - review CheckSheet")</f>
        <v>ok</v>
      </c>
    </row>
    <row r="5" spans="1:12" x14ac:dyDescent="0.25">
      <c r="B5" s="64" t="s">
        <v>83</v>
      </c>
      <c r="C5" s="65"/>
      <c r="D5" s="65"/>
      <c r="E5" s="65"/>
      <c r="F5" s="65"/>
      <c r="G5" s="65"/>
      <c r="H5" s="65"/>
      <c r="I5" s="65"/>
      <c r="J5" s="65"/>
      <c r="K5" s="65"/>
      <c r="L5" s="66"/>
    </row>
    <row r="6" spans="1:12" ht="238.5" customHeight="1" x14ac:dyDescent="0.25">
      <c r="B6" s="71"/>
      <c r="C6" s="161" t="str">
        <f>ServiceDescription!C8</f>
        <v>A certification by a DNSP that a design (if implemented) will not compromise the safety or operation of the DNSP’s distribution system.
This may include, without limitation:
1.  certifying that the design information/project definition have been  incorporated in the design 
2.  certifying that easement requirements and earthing details are shown
3.  considering design issues, including checking for over–design and mechanisms to permit work on high voltage systems without disruption to customers’ supply (adequate low voltage parallels)
4.  certifying that funding details for components in the scope of works are correct
5.  certifying that there are no obvious errors that depart from the DNSP’s design standards and specifications
6.  certifying that shared assets are not over-utilised to minimise developer’s connection costs and that all appropriate assets have been included in the design 
7.  auditing design calculations such as voltage drop calculations, conductor clearance (stringing) calculations etc
8.  certifying that a bill of materials has been submitted
9.  certifying that an environmental assessment has been submitted by an accredited person and appropriately checked.
Recheck of a design initially found to be uncertifiable due to significant defect. (Does not include the rechecking of minor amendments of an insignificant nature).
The provision of information by a DNSP to enable an ASP accredited for level 3 work to prepare a design drawing and to submit it for certification.
This may include without limitation:
1.  deriving the estimated loading on the system, technically known as the ADMD (after diversity maximum demand). This estimate depends on such factors as the number of customers served and specific features of the customer’s demand
2.  copying drawings that show existing low and high voltage circuitry geographically and schematically) and adjacent project drawings
3.  specifying the preferred sizes for overhead wires (conductors) or underground wires (cables)
4.  specifying switchgear configuration type, number of pillars, lights etc
5.  determining the special requirements of the DNSP’s planning departments necessary to make electrical supply available to a development and cater for future projects 
6.  any necessary liaison with designers associated with assistance in sourcing design information and developing designs
7.  nominating network connection points.</v>
      </c>
      <c r="D6" s="161"/>
      <c r="E6" s="161"/>
      <c r="F6" s="161"/>
      <c r="G6" s="161"/>
      <c r="H6" s="161"/>
      <c r="I6" s="161"/>
      <c r="J6" s="161"/>
      <c r="K6" s="161"/>
      <c r="L6" s="72"/>
    </row>
    <row r="7" spans="1:12" ht="14.1" customHeight="1" x14ac:dyDescent="0.25">
      <c r="B7" s="70"/>
      <c r="C7" s="73"/>
      <c r="D7" s="73"/>
      <c r="E7" s="73"/>
      <c r="F7" s="73"/>
      <c r="G7" s="73"/>
      <c r="H7" s="73"/>
      <c r="I7" s="73"/>
      <c r="J7" s="73"/>
      <c r="K7" s="73"/>
      <c r="L7" s="74"/>
    </row>
    <row r="8" spans="1:12" ht="14.1" customHeight="1" x14ac:dyDescent="0.25">
      <c r="B8" s="57"/>
      <c r="C8" s="69"/>
      <c r="D8" s="69"/>
      <c r="E8" s="69"/>
      <c r="F8" s="69"/>
      <c r="G8" s="69"/>
      <c r="H8" s="69"/>
      <c r="I8" s="69"/>
      <c r="J8" s="69"/>
      <c r="K8" s="69"/>
    </row>
    <row r="9" spans="1:12" ht="14.1" customHeight="1" x14ac:dyDescent="0.25">
      <c r="B9" s="64" t="s">
        <v>115</v>
      </c>
      <c r="C9" s="75"/>
      <c r="D9" s="75"/>
      <c r="E9" s="75"/>
      <c r="F9" s="75"/>
      <c r="G9" s="75"/>
      <c r="H9" s="75"/>
      <c r="I9" s="75"/>
      <c r="J9" s="75"/>
      <c r="K9" s="75"/>
      <c r="L9" s="66"/>
    </row>
    <row r="10" spans="1:12" ht="150.75" customHeight="1" x14ac:dyDescent="0.25">
      <c r="B10" s="71"/>
      <c r="C10" s="161" t="str">
        <f>ServiceDescription!C11</f>
        <v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v>
      </c>
      <c r="D10" s="161"/>
      <c r="E10" s="161"/>
      <c r="F10" s="161"/>
      <c r="G10" s="161"/>
      <c r="H10" s="161"/>
      <c r="I10" s="161"/>
      <c r="J10" s="161"/>
      <c r="K10" s="161"/>
      <c r="L10" s="72"/>
    </row>
    <row r="11" spans="1:12" ht="14.1" customHeight="1" x14ac:dyDescent="0.25">
      <c r="B11" s="70"/>
      <c r="C11" s="73"/>
      <c r="D11" s="73"/>
      <c r="E11" s="73"/>
      <c r="F11" s="73"/>
      <c r="G11" s="73"/>
      <c r="H11" s="73"/>
      <c r="I11" s="73"/>
      <c r="J11" s="73"/>
      <c r="K11" s="73"/>
      <c r="L11" s="74"/>
    </row>
    <row r="12" spans="1:12" ht="14.1" customHeight="1" x14ac:dyDescent="0.25">
      <c r="B12" s="57"/>
      <c r="C12" s="69"/>
      <c r="D12" s="69"/>
      <c r="E12" s="69"/>
      <c r="F12" s="69"/>
      <c r="G12" s="69"/>
      <c r="H12" s="69"/>
      <c r="I12" s="69"/>
      <c r="J12" s="69"/>
      <c r="K12" s="69"/>
    </row>
    <row r="13" spans="1:12" x14ac:dyDescent="0.25">
      <c r="B13" s="64" t="s">
        <v>107</v>
      </c>
      <c r="C13" s="65"/>
      <c r="D13" s="65"/>
      <c r="E13" s="65"/>
      <c r="F13" s="65"/>
      <c r="G13" s="65"/>
      <c r="H13" s="65"/>
      <c r="I13" s="65"/>
      <c r="J13" s="65"/>
      <c r="K13" s="65"/>
      <c r="L13" s="66"/>
    </row>
    <row r="14" spans="1:12" x14ac:dyDescent="0.25">
      <c r="B14" s="71"/>
      <c r="C14" s="57"/>
      <c r="D14" s="57"/>
      <c r="E14" s="57"/>
      <c r="F14" s="162" t="s">
        <v>113</v>
      </c>
      <c r="G14" s="162"/>
      <c r="H14" s="57"/>
      <c r="I14" s="163" t="s">
        <v>112</v>
      </c>
      <c r="J14" s="163"/>
      <c r="K14" s="58"/>
      <c r="L14" s="72"/>
    </row>
    <row r="15" spans="1:12" x14ac:dyDescent="0.25">
      <c r="B15" s="71"/>
      <c r="C15" s="62"/>
      <c r="D15" s="62"/>
      <c r="E15" s="62"/>
      <c r="F15" s="67" t="s">
        <v>114</v>
      </c>
      <c r="G15" s="67" t="s">
        <v>149</v>
      </c>
      <c r="H15" s="67"/>
      <c r="I15" s="68" t="s">
        <v>114</v>
      </c>
      <c r="J15" s="68" t="s">
        <v>101</v>
      </c>
      <c r="K15" s="58"/>
      <c r="L15" s="72"/>
    </row>
    <row r="16" spans="1:12" x14ac:dyDescent="0.25">
      <c r="B16" s="71"/>
      <c r="C16" s="57" t="str">
        <f>FeeConstruction!C7</f>
        <v>Design cert. - UG urban</v>
      </c>
      <c r="D16" s="57"/>
      <c r="E16" s="57"/>
      <c r="F16" s="57"/>
      <c r="G16" s="57"/>
      <c r="H16" s="57"/>
      <c r="I16" s="59"/>
      <c r="J16" s="59"/>
      <c r="K16" s="57"/>
      <c r="L16" s="72"/>
    </row>
    <row r="17" spans="2:12" x14ac:dyDescent="0.25">
      <c r="B17" s="71"/>
      <c r="C17" s="57"/>
      <c r="D17" s="57" t="str">
        <f>FeeConstruction!D8</f>
        <v>Up to 5 Lots</v>
      </c>
      <c r="E17" s="57"/>
      <c r="F17" s="57" t="str">
        <f>ServiceProjections!G8</f>
        <v>/ application</v>
      </c>
      <c r="G17" s="60">
        <f>FeeConstruction!L8</f>
        <v>287.18006336789705</v>
      </c>
      <c r="H17" s="57"/>
      <c r="I17" s="59" t="str">
        <f>F17</f>
        <v>/ application</v>
      </c>
      <c r="J17" s="61">
        <f>FeeConstruction!H8</f>
        <v>80</v>
      </c>
      <c r="K17" s="57"/>
      <c r="L17" s="72"/>
    </row>
    <row r="18" spans="2:12" x14ac:dyDescent="0.25">
      <c r="B18" s="71"/>
      <c r="C18" s="57"/>
      <c r="D18" s="57" t="str">
        <f>FeeConstruction!D9</f>
        <v>6 to 10 Lots</v>
      </c>
      <c r="E18" s="57"/>
      <c r="F18" s="57" t="str">
        <f>ServiceProjections!G9</f>
        <v>/ application</v>
      </c>
      <c r="G18" s="60">
        <f>FeeConstruction!L9</f>
        <v>430.7700950518456</v>
      </c>
      <c r="H18" s="57"/>
      <c r="I18" s="59" t="str">
        <f t="shared" ref="I18:I20" si="0">F18</f>
        <v>/ application</v>
      </c>
      <c r="J18" s="61">
        <f>FeeConstruction!H9</f>
        <v>159.09090909090909</v>
      </c>
      <c r="K18" s="57"/>
      <c r="L18" s="72"/>
    </row>
    <row r="19" spans="2:12" x14ac:dyDescent="0.25">
      <c r="B19" s="71"/>
      <c r="C19" s="57"/>
      <c r="D19" s="57" t="str">
        <f>FeeConstruction!D10</f>
        <v>11-40 Lots</v>
      </c>
      <c r="E19" s="57"/>
      <c r="F19" s="57" t="str">
        <f>ServiceProjections!G10</f>
        <v>/ application</v>
      </c>
      <c r="G19" s="60">
        <f>FeeConstruction!L10</f>
        <v>717.95015841974259</v>
      </c>
      <c r="H19" s="57"/>
      <c r="I19" s="59" t="str">
        <f t="shared" si="0"/>
        <v>/ application</v>
      </c>
      <c r="J19" s="61">
        <f>FeeConstruction!H10</f>
        <v>239.09090909090909</v>
      </c>
      <c r="K19" s="57"/>
      <c r="L19" s="72"/>
    </row>
    <row r="20" spans="2:12" x14ac:dyDescent="0.25">
      <c r="B20" s="71"/>
      <c r="C20" s="57"/>
      <c r="D20" s="57" t="str">
        <f>FeeConstruction!D11</f>
        <v>Over 40 Lots</v>
      </c>
      <c r="E20" s="57"/>
      <c r="F20" s="57" t="str">
        <f>ServiceProjections!G11</f>
        <v>/ application</v>
      </c>
      <c r="G20" s="60">
        <f>FeeConstruction!L11</f>
        <v>861.5401901036912</v>
      </c>
      <c r="H20" s="57"/>
      <c r="I20" s="59" t="str">
        <f t="shared" si="0"/>
        <v>/ application</v>
      </c>
      <c r="J20" s="61">
        <f>FeeConstruction!H11</f>
        <v>318.18181818181819</v>
      </c>
      <c r="K20" s="57"/>
      <c r="L20" s="72"/>
    </row>
    <row r="21" spans="2:12" x14ac:dyDescent="0.25">
      <c r="B21" s="71"/>
      <c r="C21" s="57" t="str">
        <f>FeeConstruction!C12</f>
        <v>Design cert - OH rural</v>
      </c>
      <c r="D21" s="57"/>
      <c r="E21" s="57"/>
      <c r="F21" s="57"/>
      <c r="G21" s="57"/>
      <c r="H21" s="57"/>
      <c r="I21" s="59"/>
      <c r="J21" s="59"/>
      <c r="K21" s="57"/>
      <c r="L21" s="72"/>
    </row>
    <row r="22" spans="2:12" x14ac:dyDescent="0.25">
      <c r="B22" s="71"/>
      <c r="C22" s="57"/>
      <c r="D22" s="57" t="str">
        <f>FeeConstruction!D13</f>
        <v>1 to 5 Poles</v>
      </c>
      <c r="E22" s="57"/>
      <c r="F22" s="57" t="str">
        <f>ServiceProjections!G13</f>
        <v>/ application</v>
      </c>
      <c r="G22" s="60">
        <f>FeeConstruction!L13</f>
        <v>287.18006336789705</v>
      </c>
      <c r="H22" s="57"/>
      <c r="I22" s="59" t="str">
        <f t="shared" ref="I22:I24" si="1">F22</f>
        <v>/ application</v>
      </c>
      <c r="J22" s="61">
        <f>FeeConstruction!H13</f>
        <v>80</v>
      </c>
      <c r="K22" s="57"/>
      <c r="L22" s="72"/>
    </row>
    <row r="23" spans="2:12" x14ac:dyDescent="0.25">
      <c r="B23" s="71"/>
      <c r="C23" s="57"/>
      <c r="D23" s="57" t="str">
        <f>FeeConstruction!D14</f>
        <v>6 to 10 Poles</v>
      </c>
      <c r="E23" s="57"/>
      <c r="F23" s="57" t="str">
        <f>ServiceProjections!G14</f>
        <v>/ application</v>
      </c>
      <c r="G23" s="60">
        <f>FeeConstruction!L14</f>
        <v>430.7700950518456</v>
      </c>
      <c r="H23" s="57"/>
      <c r="I23" s="59" t="str">
        <f t="shared" si="1"/>
        <v>/ application</v>
      </c>
      <c r="J23" s="61">
        <f>FeeConstruction!H14</f>
        <v>159.09090909090909</v>
      </c>
      <c r="K23" s="57"/>
      <c r="L23" s="72"/>
    </row>
    <row r="24" spans="2:12" x14ac:dyDescent="0.25">
      <c r="B24" s="71"/>
      <c r="C24" s="57"/>
      <c r="D24" s="57" t="str">
        <f>FeeConstruction!D15</f>
        <v>11 or more poles</v>
      </c>
      <c r="E24" s="57"/>
      <c r="F24" s="57" t="str">
        <f>ServiceProjections!G15</f>
        <v>/ application</v>
      </c>
      <c r="G24" s="60">
        <f>FeeConstruction!L15</f>
        <v>717.95015841974259</v>
      </c>
      <c r="H24" s="57"/>
      <c r="I24" s="59" t="str">
        <f t="shared" si="1"/>
        <v>/ application</v>
      </c>
      <c r="J24" s="61">
        <f>FeeConstruction!H15</f>
        <v>239.09090909090909</v>
      </c>
      <c r="K24" s="57"/>
      <c r="L24" s="72"/>
    </row>
    <row r="25" spans="2:12" x14ac:dyDescent="0.25">
      <c r="B25" s="71"/>
      <c r="C25" s="57" t="str">
        <f>FeeConstruction!C16</f>
        <v>Design cert. - UG C&amp;I or rural</v>
      </c>
      <c r="D25" s="57"/>
      <c r="E25" s="57"/>
      <c r="F25" s="57"/>
      <c r="G25" s="57"/>
      <c r="H25" s="57"/>
      <c r="I25" s="59"/>
      <c r="J25" s="59"/>
      <c r="K25" s="57"/>
      <c r="L25" s="72"/>
    </row>
    <row r="26" spans="2:12" x14ac:dyDescent="0.25">
      <c r="B26" s="71"/>
      <c r="C26" s="57"/>
      <c r="D26" s="57" t="str">
        <f>FeeConstruction!D17</f>
        <v>1 to 5 Poles</v>
      </c>
      <c r="E26" s="57"/>
      <c r="F26" s="57" t="str">
        <f>ServiceProjections!G17</f>
        <v>/ application</v>
      </c>
      <c r="G26" s="60">
        <f>FeeConstruction!L17</f>
        <v>430.7700950518456</v>
      </c>
      <c r="H26" s="57"/>
      <c r="I26" s="59" t="str">
        <f t="shared" ref="I26:I28" si="2">F26</f>
        <v>/ application</v>
      </c>
      <c r="J26" s="61">
        <f>FeeConstruction!H17</f>
        <v>159.09090909090909</v>
      </c>
      <c r="K26" s="57"/>
      <c r="L26" s="72"/>
    </row>
    <row r="27" spans="2:12" x14ac:dyDescent="0.25">
      <c r="B27" s="71"/>
      <c r="C27" s="57"/>
      <c r="D27" s="57" t="str">
        <f>FeeConstruction!D18</f>
        <v>6 to 10 Poles</v>
      </c>
      <c r="E27" s="57"/>
      <c r="F27" s="57" t="str">
        <f>ServiceProjections!G18</f>
        <v>/ application</v>
      </c>
      <c r="G27" s="60">
        <f>FeeConstruction!L18</f>
        <v>574.3601267357941</v>
      </c>
      <c r="H27" s="57"/>
      <c r="I27" s="59" t="str">
        <f t="shared" si="2"/>
        <v>/ application</v>
      </c>
      <c r="J27" s="61">
        <f>FeeConstruction!H18</f>
        <v>239.09090909090909</v>
      </c>
      <c r="K27" s="57"/>
      <c r="L27" s="72"/>
    </row>
    <row r="28" spans="2:12" x14ac:dyDescent="0.25">
      <c r="B28" s="71"/>
      <c r="C28" s="57"/>
      <c r="D28" s="57" t="str">
        <f>FeeConstruction!D19</f>
        <v>11 or more poles</v>
      </c>
      <c r="E28" s="57"/>
      <c r="F28" s="57" t="str">
        <f>ServiceProjections!G19</f>
        <v>/ application</v>
      </c>
      <c r="G28" s="60">
        <f>FeeConstruction!L19</f>
        <v>861.5401901036912</v>
      </c>
      <c r="H28" s="57"/>
      <c r="I28" s="59" t="str">
        <f t="shared" si="2"/>
        <v>/ application</v>
      </c>
      <c r="J28" s="61">
        <f>FeeConstruction!H19</f>
        <v>478.18181818181819</v>
      </c>
      <c r="K28" s="57"/>
      <c r="L28" s="72"/>
    </row>
    <row r="29" spans="2:12" x14ac:dyDescent="0.25">
      <c r="B29" s="71"/>
      <c r="C29" s="57" t="str">
        <f>FeeConstruction!C20</f>
        <v>Design Certification - other</v>
      </c>
      <c r="D29" s="57"/>
      <c r="E29" s="57"/>
      <c r="F29" s="57"/>
      <c r="G29" s="57"/>
      <c r="H29" s="57"/>
      <c r="I29" s="59"/>
      <c r="J29" s="59"/>
      <c r="K29" s="57"/>
      <c r="L29" s="72"/>
    </row>
    <row r="30" spans="2:12" x14ac:dyDescent="0.25">
      <c r="B30" s="71"/>
      <c r="C30" s="57"/>
      <c r="D30" s="57" t="str">
        <f>FeeConstruction!D21</f>
        <v>R3 time</v>
      </c>
      <c r="E30" s="57"/>
      <c r="F30" s="57" t="str">
        <f>ServiceProjections!G21</f>
        <v>/ hour</v>
      </c>
      <c r="G30" s="60">
        <f>FeeConstruction!L21</f>
        <v>143.59003168394852</v>
      </c>
      <c r="H30" s="57"/>
      <c r="I30" s="59" t="str">
        <f>F30</f>
        <v>/ hour</v>
      </c>
      <c r="J30" s="61">
        <f>FeeConstruction!H21</f>
        <v>80</v>
      </c>
      <c r="K30" s="57"/>
      <c r="L30" s="72"/>
    </row>
    <row r="31" spans="2:12" x14ac:dyDescent="0.25">
      <c r="B31" s="71"/>
      <c r="C31" s="57"/>
      <c r="D31" s="57" t="str">
        <f>FeeConstruction!D22</f>
        <v>R3 time</v>
      </c>
      <c r="E31" s="57"/>
      <c r="F31" s="57"/>
      <c r="G31" s="57"/>
      <c r="H31" s="57"/>
      <c r="I31" s="59" t="str">
        <f>I30</f>
        <v>/ hour</v>
      </c>
      <c r="J31" s="61">
        <f>FeeConstruction!H22</f>
        <v>96.363636363636374</v>
      </c>
      <c r="K31" s="57"/>
      <c r="L31" s="72"/>
    </row>
    <row r="32" spans="2:12" x14ac:dyDescent="0.25">
      <c r="B32" s="71"/>
      <c r="C32" s="57" t="str">
        <f>FeeConstruction!C23</f>
        <v>Design rechecking</v>
      </c>
      <c r="D32" s="57"/>
      <c r="E32" s="57"/>
      <c r="F32" s="57"/>
      <c r="G32" s="57"/>
      <c r="H32" s="57"/>
      <c r="I32" s="59"/>
      <c r="J32" s="59"/>
      <c r="K32" s="57"/>
      <c r="L32" s="72"/>
    </row>
    <row r="33" spans="2:12" x14ac:dyDescent="0.25">
      <c r="B33" s="71"/>
      <c r="C33" s="57"/>
      <c r="D33" s="57" t="str">
        <f>FeeConstruction!D24</f>
        <v>R2 time</v>
      </c>
      <c r="E33" s="57"/>
      <c r="F33" s="57" t="str">
        <f>ServiceProjections!G23</f>
        <v>/ hour</v>
      </c>
      <c r="G33" s="60">
        <f>FeeConstruction!L24</f>
        <v>143.59003168394852</v>
      </c>
      <c r="H33" s="57"/>
      <c r="I33" s="59" t="str">
        <f t="shared" ref="I33:I34" si="3">F33</f>
        <v>/ hour</v>
      </c>
      <c r="J33" s="61">
        <f>FeeConstruction!H24</f>
        <v>80</v>
      </c>
      <c r="K33" s="57"/>
      <c r="L33" s="72"/>
    </row>
    <row r="34" spans="2:12" x14ac:dyDescent="0.25">
      <c r="B34" s="71"/>
      <c r="C34" s="57"/>
      <c r="D34" s="57" t="str">
        <f>FeeConstruction!D25</f>
        <v>R3 time</v>
      </c>
      <c r="E34" s="57"/>
      <c r="F34" s="57" t="str">
        <f>ServiceProjections!G24</f>
        <v>/ hour</v>
      </c>
      <c r="G34" s="60">
        <f>FeeConstruction!L25</f>
        <v>192.37724039274497</v>
      </c>
      <c r="H34" s="57"/>
      <c r="I34" s="59" t="str">
        <f t="shared" si="3"/>
        <v>/ hour</v>
      </c>
      <c r="J34" s="61">
        <f>FeeConstruction!H25</f>
        <v>96.363636363636374</v>
      </c>
      <c r="K34" s="57"/>
      <c r="L34" s="72"/>
    </row>
    <row r="35" spans="2:12" x14ac:dyDescent="0.25">
      <c r="B35" s="71"/>
      <c r="C35" s="57" t="str">
        <f>FeeConstruction!C26</f>
        <v>Design info. - UG urban</v>
      </c>
      <c r="D35" s="57"/>
      <c r="E35" s="57"/>
      <c r="F35" s="57"/>
      <c r="G35" s="57"/>
      <c r="H35" s="57"/>
      <c r="I35" s="59"/>
      <c r="J35" s="59"/>
      <c r="K35" s="57"/>
      <c r="L35" s="72"/>
    </row>
    <row r="36" spans="2:12" x14ac:dyDescent="0.25">
      <c r="B36" s="71"/>
      <c r="C36" s="57"/>
      <c r="D36" s="57" t="str">
        <f>FeeConstruction!D27</f>
        <v>Up to 5 Lots</v>
      </c>
      <c r="E36" s="57"/>
      <c r="F36" s="57" t="str">
        <f>ServiceProjections!G26</f>
        <v>/ application</v>
      </c>
      <c r="G36" s="60">
        <f>FeeConstruction!L27</f>
        <v>430.7700950518456</v>
      </c>
      <c r="H36" s="57"/>
      <c r="I36" s="59" t="str">
        <f t="shared" ref="I36:I39" si="4">F36</f>
        <v>/ application</v>
      </c>
      <c r="J36" s="61">
        <f>FeeConstruction!H27</f>
        <v>159.09090909090909</v>
      </c>
      <c r="K36" s="57"/>
      <c r="L36" s="72"/>
    </row>
    <row r="37" spans="2:12" x14ac:dyDescent="0.25">
      <c r="B37" s="71"/>
      <c r="C37" s="57"/>
      <c r="D37" s="57" t="str">
        <f>FeeConstruction!D28</f>
        <v>6 to 10 Lots</v>
      </c>
      <c r="E37" s="57"/>
      <c r="F37" s="57" t="str">
        <f>ServiceProjections!G27</f>
        <v>/ application</v>
      </c>
      <c r="G37" s="60">
        <f>FeeConstruction!L28</f>
        <v>574.3601267357941</v>
      </c>
      <c r="H37" s="57"/>
      <c r="I37" s="59" t="str">
        <f t="shared" si="4"/>
        <v>/ application</v>
      </c>
      <c r="J37" s="61">
        <f>FeeConstruction!H28</f>
        <v>239.09090909090909</v>
      </c>
      <c r="K37" s="57"/>
      <c r="L37" s="72"/>
    </row>
    <row r="38" spans="2:12" x14ac:dyDescent="0.25">
      <c r="B38" s="71"/>
      <c r="C38" s="57"/>
      <c r="D38" s="57" t="str">
        <f>FeeConstruction!D29</f>
        <v>11-40 Lots</v>
      </c>
      <c r="E38" s="57"/>
      <c r="F38" s="57" t="str">
        <f>ServiceProjections!G28</f>
        <v>/ application</v>
      </c>
      <c r="G38" s="60">
        <f>FeeConstruction!L29</f>
        <v>1005.1302217876397</v>
      </c>
      <c r="H38" s="57"/>
      <c r="I38" s="59" t="str">
        <f t="shared" si="4"/>
        <v>/ application</v>
      </c>
      <c r="J38" s="61">
        <f>FeeConstruction!H29</f>
        <v>398.18181818181819</v>
      </c>
      <c r="K38" s="57"/>
      <c r="L38" s="72"/>
    </row>
    <row r="39" spans="2:12" x14ac:dyDescent="0.25">
      <c r="B39" s="71"/>
      <c r="C39" s="57"/>
      <c r="D39" s="57" t="str">
        <f>FeeConstruction!D30</f>
        <v>Over 40 Lots</v>
      </c>
      <c r="E39" s="57"/>
      <c r="F39" s="57" t="str">
        <f>ServiceProjections!G29</f>
        <v>/ application</v>
      </c>
      <c r="G39" s="60">
        <f>FeeConstruction!L30</f>
        <v>1292.3102851555368</v>
      </c>
      <c r="H39" s="57"/>
      <c r="I39" s="59" t="str">
        <f t="shared" si="4"/>
        <v>/ application</v>
      </c>
      <c r="J39" s="61">
        <f>FeeConstruction!H30</f>
        <v>478.18181818181819</v>
      </c>
      <c r="K39" s="57"/>
      <c r="L39" s="72"/>
    </row>
    <row r="40" spans="2:12" x14ac:dyDescent="0.25">
      <c r="B40" s="71"/>
      <c r="C40" s="57" t="str">
        <f>FeeConstruction!C31</f>
        <v>Design info. - other</v>
      </c>
      <c r="D40" s="57"/>
      <c r="E40" s="57"/>
      <c r="F40" s="57"/>
      <c r="G40" s="57"/>
      <c r="H40" s="57"/>
      <c r="I40" s="59"/>
      <c r="J40" s="59"/>
      <c r="K40" s="57"/>
      <c r="L40" s="72"/>
    </row>
    <row r="41" spans="2:12" x14ac:dyDescent="0.25">
      <c r="B41" s="71"/>
      <c r="C41" s="57"/>
      <c r="D41" s="57" t="str">
        <f>FeeConstruction!D32</f>
        <v>R2 time</v>
      </c>
      <c r="E41" s="57"/>
      <c r="F41" s="57" t="str">
        <f>ServiceProjections!G31</f>
        <v>/ hour</v>
      </c>
      <c r="G41" s="60">
        <f>FeeConstruction!L32</f>
        <v>143.59003168394852</v>
      </c>
      <c r="H41" s="57"/>
      <c r="I41" s="59" t="str">
        <f>F41</f>
        <v>/ hour</v>
      </c>
      <c r="J41" s="61">
        <f>FeeConstruction!H32</f>
        <v>80</v>
      </c>
      <c r="K41" s="57"/>
      <c r="L41" s="72"/>
    </row>
    <row r="42" spans="2:12" x14ac:dyDescent="0.25">
      <c r="B42" s="70"/>
      <c r="C42" s="76"/>
      <c r="D42" s="76"/>
      <c r="E42" s="76"/>
      <c r="F42" s="76"/>
      <c r="G42" s="76"/>
      <c r="H42" s="76"/>
      <c r="I42" s="76"/>
      <c r="J42" s="76"/>
      <c r="K42" s="76"/>
      <c r="L42" s="74"/>
    </row>
    <row r="44" spans="2:12" x14ac:dyDescent="0.25">
      <c r="B44" s="63" t="s">
        <v>116</v>
      </c>
      <c r="C44" s="63"/>
      <c r="D44" s="63"/>
      <c r="E44" s="63"/>
      <c r="F44" s="63"/>
      <c r="G44" s="63"/>
      <c r="H44" s="63"/>
      <c r="I44" s="63"/>
      <c r="J44" s="63"/>
      <c r="K44" s="63"/>
      <c r="L44" s="63"/>
    </row>
    <row r="45" spans="2:12" x14ac:dyDescent="0.25">
      <c r="B45" s="63"/>
      <c r="L45" s="63"/>
    </row>
    <row r="46" spans="2:12" x14ac:dyDescent="0.25">
      <c r="B46" s="63"/>
      <c r="C46" s="56" t="s">
        <v>117</v>
      </c>
      <c r="D46" s="56"/>
      <c r="E46" s="56"/>
      <c r="F46" s="56"/>
      <c r="G46" s="56"/>
      <c r="H46" s="56"/>
      <c r="I46" s="56"/>
      <c r="J46" s="56"/>
      <c r="K46" s="56"/>
      <c r="L46" s="63"/>
    </row>
    <row r="47" spans="2:12" x14ac:dyDescent="0.25">
      <c r="B47" s="63"/>
      <c r="C47" s="56"/>
      <c r="D47" s="79"/>
      <c r="E47" s="144" t="s">
        <v>150</v>
      </c>
      <c r="F47" s="79"/>
      <c r="G47" s="68" t="str">
        <f>GlobalInputs!G11</f>
        <v>2009/10</v>
      </c>
      <c r="H47" s="68" t="str">
        <f>GlobalInputs!H11</f>
        <v>2010/11</v>
      </c>
      <c r="I47" s="68" t="str">
        <f>GlobalInputs!I11</f>
        <v>2011/12</v>
      </c>
      <c r="J47" s="68" t="str">
        <f>GlobalInputs!J11</f>
        <v>2012/13</v>
      </c>
      <c r="K47" s="68" t="str">
        <f>GlobalInputs!K11</f>
        <v>2013/14</v>
      </c>
      <c r="L47" s="63"/>
    </row>
    <row r="48" spans="2:12" x14ac:dyDescent="0.25">
      <c r="B48" s="63"/>
      <c r="C48" s="56"/>
      <c r="D48" s="56"/>
      <c r="E48" s="56"/>
      <c r="F48" s="56"/>
      <c r="G48" s="55"/>
      <c r="H48" s="55"/>
      <c r="I48" s="55"/>
      <c r="J48" s="55"/>
      <c r="K48" s="55"/>
      <c r="L48" s="63"/>
    </row>
    <row r="49" spans="2:12" x14ac:dyDescent="0.25">
      <c r="B49" s="63"/>
      <c r="C49" s="56"/>
      <c r="D49" s="56" t="s">
        <v>13</v>
      </c>
      <c r="E49" s="56"/>
      <c r="F49" s="56" t="s">
        <v>41</v>
      </c>
      <c r="G49" s="80">
        <f>ServiceHistory!G58</f>
        <v>401466.70000000007</v>
      </c>
      <c r="H49" s="80">
        <f>ServiceHistory!H58</f>
        <v>529309.79</v>
      </c>
      <c r="I49" s="80">
        <f>ServiceHistory!I58</f>
        <v>480164.06999999995</v>
      </c>
      <c r="J49" s="80">
        <f>ServiceHistory!J58</f>
        <v>460709.23</v>
      </c>
      <c r="K49" s="80">
        <f>ServiceHistory!K58</f>
        <v>529460.03200000001</v>
      </c>
      <c r="L49" s="63"/>
    </row>
    <row r="50" spans="2:12" x14ac:dyDescent="0.25">
      <c r="B50" s="63"/>
      <c r="C50" s="56"/>
      <c r="D50" s="56"/>
      <c r="E50" s="56"/>
      <c r="F50" s="56"/>
      <c r="G50" s="56"/>
      <c r="H50" s="56"/>
      <c r="I50" s="56"/>
      <c r="J50" s="56"/>
      <c r="K50" s="56"/>
      <c r="L50" s="63"/>
    </row>
    <row r="51" spans="2:12" x14ac:dyDescent="0.25">
      <c r="B51" s="63"/>
      <c r="C51" s="56"/>
      <c r="D51" s="56" t="s">
        <v>118</v>
      </c>
      <c r="E51" s="56"/>
      <c r="F51" s="56" t="s">
        <v>41</v>
      </c>
      <c r="G51" s="80">
        <f>ServiceHistory!G123</f>
        <v>668055.53546822222</v>
      </c>
      <c r="H51" s="80">
        <f>ServiceHistory!H123</f>
        <v>691475.57964000001</v>
      </c>
      <c r="I51" s="80">
        <f>ServiceHistory!I123</f>
        <v>728232.49683199986</v>
      </c>
      <c r="J51" s="80">
        <f>ServiceHistory!J123</f>
        <v>751742.32053599996</v>
      </c>
      <c r="K51" s="80">
        <f>ServiceHistory!K123</f>
        <v>773764.86623719404</v>
      </c>
      <c r="L51" s="63"/>
    </row>
    <row r="52" spans="2:12" x14ac:dyDescent="0.25">
      <c r="B52" s="63"/>
      <c r="C52" s="56"/>
      <c r="D52" s="56" t="s">
        <v>119</v>
      </c>
      <c r="E52" s="56"/>
      <c r="F52" s="56"/>
      <c r="G52" s="80">
        <f>ServiceHistory!G133</f>
        <v>318662.490418342</v>
      </c>
      <c r="H52" s="80">
        <f>ServiceHistory!H133</f>
        <v>322227.62011224002</v>
      </c>
      <c r="I52" s="80">
        <f>ServiceHistory!I133</f>
        <v>324937.34008643834</v>
      </c>
      <c r="J52" s="80">
        <f>ServiceHistory!J133</f>
        <v>315957.29732128076</v>
      </c>
      <c r="K52" s="80">
        <f>ServiceHistory!K133</f>
        <v>336278.2108666845</v>
      </c>
      <c r="L52" s="63"/>
    </row>
    <row r="53" spans="2:12" x14ac:dyDescent="0.25">
      <c r="B53" s="63"/>
      <c r="C53" s="56"/>
      <c r="D53" s="56"/>
      <c r="E53" s="56"/>
      <c r="F53" s="56" t="s">
        <v>41</v>
      </c>
      <c r="G53" s="81">
        <f>SUM(G51:G52)</f>
        <v>986718.02588656428</v>
      </c>
      <c r="H53" s="81">
        <f t="shared" ref="H53:K53" si="5">SUM(H51:H52)</f>
        <v>1013703.19975224</v>
      </c>
      <c r="I53" s="81">
        <f t="shared" si="5"/>
        <v>1053169.8369184383</v>
      </c>
      <c r="J53" s="81">
        <f t="shared" si="5"/>
        <v>1067699.6178572807</v>
      </c>
      <c r="K53" s="81">
        <f t="shared" si="5"/>
        <v>1110043.0771038786</v>
      </c>
      <c r="L53" s="63"/>
    </row>
    <row r="54" spans="2:12" x14ac:dyDescent="0.25">
      <c r="B54" s="63"/>
      <c r="L54" s="63"/>
    </row>
    <row r="55" spans="2:12" x14ac:dyDescent="0.25">
      <c r="B55" s="63"/>
      <c r="C55" t="s">
        <v>120</v>
      </c>
      <c r="L55" s="63"/>
    </row>
    <row r="56" spans="2:12" x14ac:dyDescent="0.25">
      <c r="B56" s="63"/>
      <c r="D56" s="62"/>
      <c r="E56" s="145" t="s">
        <v>137</v>
      </c>
      <c r="F56" s="62"/>
      <c r="G56" s="67" t="str">
        <f>GlobalInputs!G12</f>
        <v>2014/15</v>
      </c>
      <c r="H56" s="67" t="str">
        <f>GlobalInputs!H12</f>
        <v>2015/16</v>
      </c>
      <c r="I56" s="67" t="str">
        <f>GlobalInputs!I12</f>
        <v>2016/17</v>
      </c>
      <c r="J56" s="67" t="str">
        <f>GlobalInputs!J12</f>
        <v>2017/18</v>
      </c>
      <c r="K56" s="67" t="str">
        <f>GlobalInputs!K12</f>
        <v>2018/19</v>
      </c>
      <c r="L56" s="63"/>
    </row>
    <row r="57" spans="2:12" x14ac:dyDescent="0.25">
      <c r="B57" s="63"/>
      <c r="G57" s="54"/>
      <c r="H57" s="54"/>
      <c r="I57" s="54"/>
      <c r="J57" s="54"/>
      <c r="K57" s="54"/>
      <c r="L57" s="63"/>
    </row>
    <row r="58" spans="2:12" x14ac:dyDescent="0.25">
      <c r="B58" s="63"/>
      <c r="D58" t="s">
        <v>13</v>
      </c>
      <c r="F58" t="s">
        <v>41</v>
      </c>
      <c r="G58" s="77">
        <f>FeeConstruction!U33</f>
        <v>1160810.5341393766</v>
      </c>
      <c r="H58" s="77">
        <f>FeeConstruction!V33</f>
        <v>1160810.5341393766</v>
      </c>
      <c r="I58" s="77">
        <f>FeeConstruction!W33</f>
        <v>1160810.5341393766</v>
      </c>
      <c r="J58" s="77">
        <f>FeeConstruction!X33</f>
        <v>1160810.5341393766</v>
      </c>
      <c r="K58" s="77">
        <f>FeeConstruction!Y33</f>
        <v>1160810.5341393766</v>
      </c>
      <c r="L58" s="63"/>
    </row>
    <row r="59" spans="2:12" x14ac:dyDescent="0.25">
      <c r="B59" s="63"/>
      <c r="L59" s="63"/>
    </row>
    <row r="60" spans="2:12" x14ac:dyDescent="0.25">
      <c r="B60" s="63"/>
      <c r="D60" t="s">
        <v>118</v>
      </c>
      <c r="F60" t="s">
        <v>41</v>
      </c>
      <c r="G60" s="77">
        <f>FeeConstruction!AB33</f>
        <v>801629.52813937666</v>
      </c>
      <c r="H60" s="77">
        <f>FeeConstruction!AC33</f>
        <v>801629.52813937666</v>
      </c>
      <c r="I60" s="77">
        <f>FeeConstruction!AD33</f>
        <v>801629.52813937666</v>
      </c>
      <c r="J60" s="77">
        <f>FeeConstruction!AE33</f>
        <v>801629.52813937666</v>
      </c>
      <c r="K60" s="77">
        <f>FeeConstruction!AF33</f>
        <v>801629.52813937666</v>
      </c>
      <c r="L60" s="63"/>
    </row>
    <row r="61" spans="2:12" x14ac:dyDescent="0.25">
      <c r="B61" s="63"/>
      <c r="D61" t="s">
        <v>119</v>
      </c>
      <c r="G61" s="77">
        <f>FeeConstruction!AI33</f>
        <v>334119.98600000003</v>
      </c>
      <c r="H61" s="77">
        <f>FeeConstruction!AJ33</f>
        <v>334119.98600000003</v>
      </c>
      <c r="I61" s="77">
        <f>FeeConstruction!AK33</f>
        <v>334119.98600000003</v>
      </c>
      <c r="J61" s="77">
        <f>FeeConstruction!AL33</f>
        <v>334119.98600000003</v>
      </c>
      <c r="K61" s="77">
        <f>FeeConstruction!AM33</f>
        <v>334119.98600000003</v>
      </c>
      <c r="L61" s="63"/>
    </row>
    <row r="62" spans="2:12" x14ac:dyDescent="0.25">
      <c r="B62" s="63"/>
      <c r="D62" t="s">
        <v>172</v>
      </c>
      <c r="G62" s="77">
        <f>FeeConstruction!AP33</f>
        <v>25061.020000000106</v>
      </c>
      <c r="H62" s="77">
        <f>FeeConstruction!AQ33</f>
        <v>25061.020000000106</v>
      </c>
      <c r="I62" s="77">
        <f>FeeConstruction!AR33</f>
        <v>25061.020000000106</v>
      </c>
      <c r="J62" s="77">
        <f>FeeConstruction!AS33</f>
        <v>25061.020000000106</v>
      </c>
      <c r="K62" s="77">
        <f>FeeConstruction!AT33</f>
        <v>25061.020000000106</v>
      </c>
      <c r="L62" s="63"/>
    </row>
    <row r="63" spans="2:12" x14ac:dyDescent="0.25">
      <c r="B63" s="63"/>
      <c r="F63" t="s">
        <v>41</v>
      </c>
      <c r="G63" s="78">
        <f>SUM(G60:G62)</f>
        <v>1160810.5341393766</v>
      </c>
      <c r="H63" s="78">
        <f t="shared" ref="H63:K63" si="6">SUM(H60:H62)</f>
        <v>1160810.5341393766</v>
      </c>
      <c r="I63" s="78">
        <f t="shared" si="6"/>
        <v>1160810.5341393766</v>
      </c>
      <c r="J63" s="78">
        <f t="shared" si="6"/>
        <v>1160810.5341393766</v>
      </c>
      <c r="K63" s="78">
        <f t="shared" si="6"/>
        <v>1160810.5341393766</v>
      </c>
      <c r="L63" s="63"/>
    </row>
    <row r="64" spans="2:12" x14ac:dyDescent="0.25">
      <c r="B64" s="63"/>
      <c r="C64" s="63"/>
      <c r="D64" s="63"/>
      <c r="E64" s="63"/>
      <c r="F64" s="63"/>
      <c r="G64" s="63"/>
      <c r="H64" s="63"/>
      <c r="I64" s="63"/>
      <c r="J64" s="63"/>
      <c r="K64" s="63"/>
      <c r="L64" s="63"/>
    </row>
  </sheetData>
  <mergeCells count="4">
    <mergeCell ref="C10:K10"/>
    <mergeCell ref="C6:K6"/>
    <mergeCell ref="F14:G14"/>
    <mergeCell ref="I14:J14"/>
  </mergeCells>
  <pageMargins left="0.39370078740157483" right="0.39370078740157483" top="0.39370078740157483" bottom="0.39370078740157483" header="0.19685039370078741" footer="0.19685039370078741"/>
  <pageSetup paperSize="9" scale="61" orientation="portrait" r:id="rId1"/>
  <headerFooter>
    <oddFooter>&amp;C&amp;F&amp;R&amp;A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E3"/>
  <sheetViews>
    <sheetView workbookViewId="0"/>
  </sheetViews>
  <sheetFormatPr defaultColWidth="0" defaultRowHeight="15" customHeight="1"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M26"/>
  <sheetViews>
    <sheetView zoomScale="90" zoomScaleNormal="90" zoomScalePageLayoutView="125" workbookViewId="0">
      <selection activeCell="M15" sqref="M15:M26"/>
    </sheetView>
  </sheetViews>
  <sheetFormatPr defaultColWidth="10.85546875" defaultRowHeight="12.95" customHeight="1" x14ac:dyDescent="0.2"/>
  <cols>
    <col min="1" max="4" width="2.28515625" style="128" customWidth="1"/>
    <col min="5" max="5" width="39.28515625" style="128" customWidth="1"/>
    <col min="6" max="11" width="10.85546875" style="128"/>
    <col min="12" max="12" width="2.7109375" style="128" customWidth="1"/>
    <col min="13" max="13" width="45.85546875" style="128" customWidth="1"/>
    <col min="14" max="16384" width="10.85546875" style="128"/>
  </cols>
  <sheetData>
    <row r="1" spans="1:13" ht="12.95" customHeight="1" x14ac:dyDescent="0.2">
      <c r="A1" s="128" t="s">
        <v>15</v>
      </c>
    </row>
    <row r="2" spans="1:13" ht="18" customHeight="1" x14ac:dyDescent="0.25">
      <c r="A2" s="136" t="s">
        <v>16</v>
      </c>
      <c r="F2" s="129" t="str">
        <f>IF(ROUND($E$6,6)=0,"ok","Problem - review CheckSheet")</f>
        <v>ok</v>
      </c>
    </row>
    <row r="3" spans="1:13" ht="12.95" customHeight="1" x14ac:dyDescent="0.2">
      <c r="A3" s="128" t="str">
        <f>G8</f>
        <v>Design fees</v>
      </c>
      <c r="F3" s="129"/>
    </row>
    <row r="5" spans="1:13" ht="12.95" customHeight="1" x14ac:dyDescent="0.2">
      <c r="B5" s="128" t="s">
        <v>22</v>
      </c>
    </row>
    <row r="6" spans="1:13" ht="12.95" customHeight="1" x14ac:dyDescent="0.2">
      <c r="C6" s="128" t="s">
        <v>20</v>
      </c>
      <c r="G6" s="167" t="s">
        <v>21</v>
      </c>
      <c r="H6" s="167"/>
      <c r="M6" s="130" t="s">
        <v>39</v>
      </c>
    </row>
    <row r="7" spans="1:13" ht="12.95" customHeight="1" x14ac:dyDescent="0.2">
      <c r="C7" s="128" t="s">
        <v>18</v>
      </c>
      <c r="G7" s="167" t="s">
        <v>19</v>
      </c>
      <c r="H7" s="167"/>
      <c r="I7" s="167"/>
      <c r="J7" s="167"/>
      <c r="K7" s="167"/>
    </row>
    <row r="8" spans="1:13" ht="12.95" customHeight="1" x14ac:dyDescent="0.2">
      <c r="C8" s="128" t="s">
        <v>159</v>
      </c>
      <c r="G8" s="168" t="s">
        <v>160</v>
      </c>
      <c r="H8" s="168"/>
      <c r="I8" s="168"/>
    </row>
    <row r="10" spans="1:13" ht="12.95" customHeight="1" x14ac:dyDescent="0.2">
      <c r="B10" s="128" t="s">
        <v>23</v>
      </c>
    </row>
    <row r="11" spans="1:13" ht="12.95" customHeight="1" x14ac:dyDescent="0.2">
      <c r="C11" s="128" t="s">
        <v>24</v>
      </c>
      <c r="G11" s="131" t="s">
        <v>2</v>
      </c>
      <c r="H11" s="131" t="s">
        <v>3</v>
      </c>
      <c r="I11" s="131" t="s">
        <v>4</v>
      </c>
      <c r="J11" s="131" t="s">
        <v>5</v>
      </c>
      <c r="K11" s="131" t="s">
        <v>6</v>
      </c>
    </row>
    <row r="12" spans="1:13" ht="12.95" customHeight="1" x14ac:dyDescent="0.2">
      <c r="C12" s="128" t="s">
        <v>25</v>
      </c>
      <c r="G12" s="131" t="s">
        <v>7</v>
      </c>
      <c r="H12" s="131" t="s">
        <v>8</v>
      </c>
      <c r="I12" s="131" t="s">
        <v>9</v>
      </c>
      <c r="J12" s="131" t="s">
        <v>10</v>
      </c>
      <c r="K12" s="131" t="s">
        <v>11</v>
      </c>
    </row>
    <row r="14" spans="1:13" ht="12.95" customHeight="1" x14ac:dyDescent="0.2">
      <c r="B14" s="128" t="s">
        <v>26</v>
      </c>
    </row>
    <row r="15" spans="1:13" ht="12.95" customHeight="1" x14ac:dyDescent="0.2">
      <c r="B15" s="120" t="s">
        <v>27</v>
      </c>
      <c r="C15" s="121"/>
      <c r="D15" s="121"/>
      <c r="E15" s="121"/>
      <c r="F15" s="121"/>
      <c r="G15" s="137" t="s">
        <v>133</v>
      </c>
      <c r="H15" s="137" t="s">
        <v>134</v>
      </c>
      <c r="I15" s="137" t="s">
        <v>135</v>
      </c>
      <c r="J15" s="138" t="s">
        <v>136</v>
      </c>
      <c r="M15" s="164" t="s">
        <v>174</v>
      </c>
    </row>
    <row r="16" spans="1:13" ht="12.95" customHeight="1" x14ac:dyDescent="0.2">
      <c r="B16" s="122"/>
      <c r="C16" s="123"/>
      <c r="D16" s="123"/>
      <c r="E16" s="123" t="s">
        <v>137</v>
      </c>
      <c r="F16" s="123"/>
      <c r="G16" s="123" t="s">
        <v>138</v>
      </c>
      <c r="H16" s="123" t="s">
        <v>138</v>
      </c>
      <c r="I16" s="123" t="s">
        <v>139</v>
      </c>
      <c r="J16" s="124" t="s">
        <v>140</v>
      </c>
      <c r="M16" s="165"/>
    </row>
    <row r="17" spans="2:13" ht="12.95" customHeight="1" x14ac:dyDescent="0.2">
      <c r="B17" s="122"/>
      <c r="C17" s="125" t="s">
        <v>28</v>
      </c>
      <c r="D17" s="125"/>
      <c r="E17" s="125" t="s">
        <v>29</v>
      </c>
      <c r="F17" s="125" t="s">
        <v>30</v>
      </c>
      <c r="G17" s="132">
        <v>78.184626490066336</v>
      </c>
      <c r="H17" s="132">
        <v>32.590000000000003</v>
      </c>
      <c r="I17" s="132">
        <v>2.4500000000000002</v>
      </c>
      <c r="J17" s="133">
        <v>113.22462649006634</v>
      </c>
      <c r="M17" s="165"/>
    </row>
    <row r="18" spans="2:13" ht="12.95" customHeight="1" x14ac:dyDescent="0.2">
      <c r="B18" s="122"/>
      <c r="C18" s="125" t="s">
        <v>31</v>
      </c>
      <c r="D18" s="125"/>
      <c r="E18" s="125" t="s">
        <v>32</v>
      </c>
      <c r="F18" s="125"/>
      <c r="G18" s="132">
        <v>99.160031683948517</v>
      </c>
      <c r="H18" s="132">
        <v>41.33</v>
      </c>
      <c r="I18" s="132">
        <v>3.1</v>
      </c>
      <c r="J18" s="133">
        <v>143.59003168394852</v>
      </c>
      <c r="M18" s="165"/>
    </row>
    <row r="19" spans="2:13" ht="12.95" customHeight="1" x14ac:dyDescent="0.2">
      <c r="B19" s="122"/>
      <c r="C19" s="125" t="s">
        <v>33</v>
      </c>
      <c r="D19" s="125"/>
      <c r="E19" s="125" t="s">
        <v>34</v>
      </c>
      <c r="F19" s="125"/>
      <c r="G19" s="132">
        <v>118.11003168394852</v>
      </c>
      <c r="H19" s="132">
        <v>49.227195871359022</v>
      </c>
      <c r="I19" s="132">
        <v>3.6927860848396072</v>
      </c>
      <c r="J19" s="133">
        <v>171.03001364014716</v>
      </c>
      <c r="M19" s="165"/>
    </row>
    <row r="20" spans="2:13" ht="12.95" customHeight="1" x14ac:dyDescent="0.2">
      <c r="B20" s="122"/>
      <c r="C20" s="125" t="s">
        <v>35</v>
      </c>
      <c r="D20" s="125"/>
      <c r="E20" s="125" t="s">
        <v>36</v>
      </c>
      <c r="F20" s="125"/>
      <c r="G20" s="132">
        <v>132.85725843654632</v>
      </c>
      <c r="H20" s="132">
        <v>55.367195871359023</v>
      </c>
      <c r="I20" s="132">
        <v>4.1527860848396072</v>
      </c>
      <c r="J20" s="133">
        <v>192.37724039274497</v>
      </c>
      <c r="M20" s="165"/>
    </row>
    <row r="21" spans="2:13" ht="12.95" customHeight="1" x14ac:dyDescent="0.2">
      <c r="B21" s="122"/>
      <c r="C21" s="125" t="s">
        <v>37</v>
      </c>
      <c r="D21" s="125"/>
      <c r="E21" s="125" t="s">
        <v>38</v>
      </c>
      <c r="F21" s="125"/>
      <c r="G21" s="132">
        <v>89.78155428259754</v>
      </c>
      <c r="H21" s="132">
        <v>37.417195871359027</v>
      </c>
      <c r="I21" s="132">
        <v>2.8127860848396073</v>
      </c>
      <c r="J21" s="133">
        <v>130.01153623879617</v>
      </c>
      <c r="M21" s="165"/>
    </row>
    <row r="22" spans="2:13" ht="12.95" customHeight="1" x14ac:dyDescent="0.2">
      <c r="B22" s="122"/>
      <c r="C22" s="125" t="s">
        <v>14</v>
      </c>
      <c r="D22" s="125"/>
      <c r="E22" s="125" t="s">
        <v>14</v>
      </c>
      <c r="F22" s="125"/>
      <c r="G22" s="132">
        <v>0</v>
      </c>
      <c r="H22" s="132">
        <v>0</v>
      </c>
      <c r="I22" s="132">
        <v>0</v>
      </c>
      <c r="J22" s="133">
        <v>0</v>
      </c>
      <c r="M22" s="165"/>
    </row>
    <row r="23" spans="2:13" ht="12.95" customHeight="1" x14ac:dyDescent="0.2">
      <c r="B23" s="122"/>
      <c r="C23" s="125" t="s">
        <v>14</v>
      </c>
      <c r="D23" s="125"/>
      <c r="E23" s="125" t="s">
        <v>14</v>
      </c>
      <c r="F23" s="125"/>
      <c r="G23" s="132">
        <v>0</v>
      </c>
      <c r="H23" s="132">
        <v>0</v>
      </c>
      <c r="I23" s="132">
        <v>0</v>
      </c>
      <c r="J23" s="133">
        <v>0</v>
      </c>
      <c r="M23" s="165"/>
    </row>
    <row r="24" spans="2:13" ht="12.95" customHeight="1" x14ac:dyDescent="0.2">
      <c r="B24" s="122"/>
      <c r="C24" s="125" t="s">
        <v>14</v>
      </c>
      <c r="D24" s="125"/>
      <c r="E24" s="125" t="s">
        <v>14</v>
      </c>
      <c r="F24" s="125"/>
      <c r="G24" s="132">
        <v>0</v>
      </c>
      <c r="H24" s="132">
        <v>0</v>
      </c>
      <c r="I24" s="132">
        <v>0</v>
      </c>
      <c r="J24" s="133">
        <v>0</v>
      </c>
      <c r="M24" s="165"/>
    </row>
    <row r="25" spans="2:13" ht="12.95" customHeight="1" x14ac:dyDescent="0.2">
      <c r="B25" s="122"/>
      <c r="C25" s="125" t="s">
        <v>14</v>
      </c>
      <c r="D25" s="125"/>
      <c r="E25" s="125" t="s">
        <v>14</v>
      </c>
      <c r="F25" s="125"/>
      <c r="G25" s="132">
        <v>0</v>
      </c>
      <c r="H25" s="132">
        <v>0</v>
      </c>
      <c r="I25" s="132">
        <v>0</v>
      </c>
      <c r="J25" s="133">
        <v>0</v>
      </c>
      <c r="M25" s="165"/>
    </row>
    <row r="26" spans="2:13" ht="65.25" customHeight="1" x14ac:dyDescent="0.2">
      <c r="B26" s="126"/>
      <c r="C26" s="127" t="s">
        <v>14</v>
      </c>
      <c r="D26" s="127"/>
      <c r="E26" s="127" t="s">
        <v>14</v>
      </c>
      <c r="F26" s="127"/>
      <c r="G26" s="134">
        <v>0</v>
      </c>
      <c r="H26" s="134">
        <v>0</v>
      </c>
      <c r="I26" s="134">
        <v>0</v>
      </c>
      <c r="J26" s="135">
        <v>0</v>
      </c>
      <c r="M26" s="166"/>
    </row>
  </sheetData>
  <mergeCells count="4">
    <mergeCell ref="M15:M26"/>
    <mergeCell ref="G6:H6"/>
    <mergeCell ref="G7:K7"/>
    <mergeCell ref="G8:I8"/>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F38"/>
  <sheetViews>
    <sheetView zoomScale="90" zoomScaleNormal="90" zoomScalePageLayoutView="125" workbookViewId="0">
      <selection activeCell="H8" sqref="H8"/>
    </sheetView>
  </sheetViews>
  <sheetFormatPr defaultColWidth="9.140625" defaultRowHeight="15" x14ac:dyDescent="0.25"/>
  <cols>
    <col min="1" max="1" width="2.28515625" customWidth="1"/>
    <col min="2" max="2" width="2.28515625" style="3" customWidth="1"/>
    <col min="3" max="3" width="26.42578125" style="3" customWidth="1"/>
    <col min="4" max="4" width="39.140625" style="3" customWidth="1"/>
    <col min="5" max="5" width="46.7109375" style="3" customWidth="1"/>
    <col min="6" max="6" width="9.140625" style="3" customWidth="1"/>
    <col min="7" max="7" width="9.140625" customWidth="1"/>
  </cols>
  <sheetData>
    <row r="1" spans="1:6" x14ac:dyDescent="0.25">
      <c r="A1" t="str">
        <f>GlobalInputs!A1</f>
        <v>Ancillary Network Services Pricing Model</v>
      </c>
    </row>
    <row r="2" spans="1:6" ht="15.75" x14ac:dyDescent="0.25">
      <c r="A2" s="5" t="s">
        <v>73</v>
      </c>
      <c r="B2"/>
      <c r="C2"/>
      <c r="D2" s="84" t="str">
        <f>IF(ROUND(CheckSheet!E5,6)=0,"ok","Problem - review CheckSheet")</f>
        <v>ok</v>
      </c>
      <c r="E2"/>
      <c r="F2"/>
    </row>
    <row r="3" spans="1:6" x14ac:dyDescent="0.25">
      <c r="A3" s="4" t="str">
        <f>GlobalInputs!G8</f>
        <v>Design fees</v>
      </c>
      <c r="B3"/>
      <c r="C3"/>
      <c r="D3" s="84"/>
      <c r="E3"/>
      <c r="F3"/>
    </row>
    <row r="5" spans="1:6" x14ac:dyDescent="0.25">
      <c r="B5" s="17" t="s">
        <v>18</v>
      </c>
      <c r="D5" s="3" t="str">
        <f>GlobalInputs!G7</f>
        <v>01 - Design related services</v>
      </c>
    </row>
    <row r="6" spans="1:6" x14ac:dyDescent="0.25">
      <c r="B6" s="17"/>
    </row>
    <row r="7" spans="1:6" x14ac:dyDescent="0.25">
      <c r="B7" s="17" t="s">
        <v>83</v>
      </c>
    </row>
    <row r="8" spans="1:6" ht="408.75" customHeight="1" x14ac:dyDescent="0.25">
      <c r="B8" s="17"/>
      <c r="C8" s="169" t="s">
        <v>178</v>
      </c>
      <c r="D8" s="169"/>
      <c r="E8" s="169"/>
    </row>
    <row r="9" spans="1:6" ht="14.25" customHeight="1" x14ac:dyDescent="0.25">
      <c r="B9" s="17"/>
    </row>
    <row r="10" spans="1:6" x14ac:dyDescent="0.25">
      <c r="B10" s="17" t="s">
        <v>1</v>
      </c>
    </row>
    <row r="11" spans="1:6" ht="120.95" customHeight="1" x14ac:dyDescent="0.25">
      <c r="B11" s="17"/>
      <c r="C11" s="169" t="s">
        <v>84</v>
      </c>
      <c r="D11" s="169"/>
      <c r="E11" s="169"/>
    </row>
    <row r="12" spans="1:6" x14ac:dyDescent="0.25">
      <c r="B12" s="17"/>
    </row>
    <row r="13" spans="1:6" x14ac:dyDescent="0.25">
      <c r="B13" s="3" t="s">
        <v>74</v>
      </c>
    </row>
    <row r="14" spans="1:6" x14ac:dyDescent="0.25">
      <c r="C14" s="29" t="s">
        <v>75</v>
      </c>
      <c r="D14" s="29" t="s">
        <v>76</v>
      </c>
      <c r="E14" s="29"/>
    </row>
    <row r="16" spans="1:6" ht="14.1" customHeight="1" x14ac:dyDescent="0.25">
      <c r="C16" s="117" t="s">
        <v>78</v>
      </c>
      <c r="D16" s="169" t="s">
        <v>77</v>
      </c>
      <c r="E16" s="169"/>
    </row>
    <row r="17" spans="3:5" ht="27.95" customHeight="1" x14ac:dyDescent="0.25">
      <c r="C17" s="31"/>
      <c r="D17" s="169"/>
      <c r="E17" s="169"/>
    </row>
    <row r="18" spans="3:5" ht="14.1" customHeight="1" x14ac:dyDescent="0.25">
      <c r="C18" s="117" t="s">
        <v>80</v>
      </c>
      <c r="D18" s="169" t="s">
        <v>79</v>
      </c>
      <c r="E18" s="169"/>
    </row>
    <row r="19" spans="3:5" ht="27.95" customHeight="1" x14ac:dyDescent="0.25">
      <c r="C19" s="118"/>
      <c r="D19" s="169"/>
      <c r="E19" s="169"/>
    </row>
    <row r="20" spans="3:5" ht="14.1" customHeight="1" x14ac:dyDescent="0.25">
      <c r="C20" s="117" t="s">
        <v>82</v>
      </c>
      <c r="D20" s="169" t="s">
        <v>81</v>
      </c>
      <c r="E20" s="169"/>
    </row>
    <row r="21" spans="3:5" ht="27.95" customHeight="1" x14ac:dyDescent="0.25">
      <c r="C21" s="31"/>
      <c r="D21" s="169"/>
      <c r="E21" s="169"/>
    </row>
    <row r="22" spans="3:5" ht="14.1" customHeight="1" x14ac:dyDescent="0.25">
      <c r="C22" s="117" t="s">
        <v>176</v>
      </c>
      <c r="D22" s="169" t="s">
        <v>86</v>
      </c>
      <c r="E22" s="169"/>
    </row>
    <row r="23" spans="3:5" ht="27.95" customHeight="1" x14ac:dyDescent="0.25">
      <c r="C23" s="31"/>
      <c r="D23" s="169"/>
      <c r="E23" s="169"/>
    </row>
    <row r="24" spans="3:5" ht="14.1" customHeight="1" x14ac:dyDescent="0.25">
      <c r="C24" s="117" t="s">
        <v>175</v>
      </c>
      <c r="D24" s="169" t="s">
        <v>85</v>
      </c>
      <c r="E24" s="169"/>
    </row>
    <row r="25" spans="3:5" ht="48.75" customHeight="1" x14ac:dyDescent="0.25">
      <c r="C25" s="31"/>
      <c r="D25" s="169"/>
      <c r="E25" s="169"/>
    </row>
    <row r="26" spans="3:5" ht="14.1" customHeight="1" x14ac:dyDescent="0.25">
      <c r="C26" s="117" t="s">
        <v>88</v>
      </c>
      <c r="D26" s="169" t="s">
        <v>87</v>
      </c>
      <c r="E26" s="169"/>
    </row>
    <row r="27" spans="3:5" ht="27.95" customHeight="1" x14ac:dyDescent="0.25">
      <c r="C27" s="31"/>
      <c r="D27" s="169"/>
      <c r="E27" s="169"/>
    </row>
    <row r="28" spans="3:5" ht="14.1" customHeight="1" x14ac:dyDescent="0.25">
      <c r="C28" s="117" t="s">
        <v>89</v>
      </c>
      <c r="D28" s="169" t="s">
        <v>90</v>
      </c>
      <c r="E28" s="169"/>
    </row>
    <row r="29" spans="3:5" ht="42" customHeight="1" x14ac:dyDescent="0.25">
      <c r="C29" s="31"/>
      <c r="D29" s="169"/>
      <c r="E29" s="169"/>
    </row>
    <row r="30" spans="3:5" x14ac:dyDescent="0.25">
      <c r="C30" s="32"/>
      <c r="D30" s="30"/>
      <c r="E30" s="30"/>
    </row>
    <row r="31" spans="3:5" x14ac:dyDescent="0.25">
      <c r="C31" s="32"/>
      <c r="D31" s="30"/>
      <c r="E31" s="30"/>
    </row>
    <row r="32" spans="3:5" x14ac:dyDescent="0.25">
      <c r="C32" s="32"/>
      <c r="D32" s="30"/>
      <c r="E32" s="30"/>
    </row>
    <row r="33" spans="3:5" x14ac:dyDescent="0.25">
      <c r="C33" s="32"/>
      <c r="D33" s="30"/>
      <c r="E33" s="30"/>
    </row>
    <row r="34" spans="3:5" x14ac:dyDescent="0.25">
      <c r="C34" s="32"/>
      <c r="D34" s="30"/>
      <c r="E34" s="30"/>
    </row>
    <row r="35" spans="3:5" x14ac:dyDescent="0.25">
      <c r="C35" s="32"/>
      <c r="D35" s="30"/>
      <c r="E35" s="30"/>
    </row>
    <row r="36" spans="3:5" x14ac:dyDescent="0.25">
      <c r="C36" s="32"/>
      <c r="D36" s="30"/>
      <c r="E36" s="30"/>
    </row>
    <row r="37" spans="3:5" x14ac:dyDescent="0.25">
      <c r="D37" s="30"/>
      <c r="E37" s="30"/>
    </row>
    <row r="38" spans="3:5" x14ac:dyDescent="0.25">
      <c r="D38" s="30"/>
      <c r="E38" s="30"/>
    </row>
  </sheetData>
  <mergeCells count="9">
    <mergeCell ref="D22:E23"/>
    <mergeCell ref="D24:E25"/>
    <mergeCell ref="D26:E27"/>
    <mergeCell ref="D28:E29"/>
    <mergeCell ref="C8:E8"/>
    <mergeCell ref="C11:E11"/>
    <mergeCell ref="D16:E17"/>
    <mergeCell ref="D18:E19"/>
    <mergeCell ref="D20:E21"/>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O133"/>
  <sheetViews>
    <sheetView tabSelected="1" zoomScale="90" zoomScaleNormal="90" zoomScalePageLayoutView="125" workbookViewId="0">
      <pane xSplit="5" ySplit="4" topLeftCell="F116" activePane="bottomRight" state="frozenSplit"/>
      <selection pane="topRight" activeCell="F1" sqref="F1"/>
      <selection pane="bottomLeft" activeCell="A4" sqref="A4"/>
      <selection pane="bottomRight" activeCell="N125" sqref="N125:N133"/>
    </sheetView>
  </sheetViews>
  <sheetFormatPr defaultColWidth="9.140625" defaultRowHeight="14.1" customHeight="1" x14ac:dyDescent="0.25"/>
  <cols>
    <col min="1" max="3" width="2.140625" style="97" customWidth="1"/>
    <col min="4" max="4" width="1.85546875" style="97" customWidth="1"/>
    <col min="5" max="5" width="42.140625" style="97" customWidth="1"/>
    <col min="6" max="12" width="10.85546875" style="97" customWidth="1"/>
    <col min="13" max="13" width="2.42578125" style="97" customWidth="1"/>
    <col min="14" max="14" width="48.85546875" style="96" customWidth="1"/>
    <col min="15" max="15" width="10.140625" style="97" customWidth="1"/>
    <col min="16" max="18" width="9.140625" style="97" customWidth="1"/>
    <col min="19" max="16384" width="9.140625" style="97"/>
  </cols>
  <sheetData>
    <row r="1" spans="1:15" ht="14.1" customHeight="1" x14ac:dyDescent="0.2">
      <c r="A1" s="95" t="s">
        <v>15</v>
      </c>
      <c r="B1" s="95"/>
      <c r="C1" s="95"/>
      <c r="D1" s="95"/>
      <c r="E1" s="95"/>
      <c r="F1" s="95"/>
      <c r="G1" s="95"/>
      <c r="H1" s="95"/>
      <c r="I1" s="95"/>
      <c r="J1" s="95"/>
      <c r="K1" s="95"/>
      <c r="L1" s="95"/>
      <c r="M1" s="95"/>
      <c r="O1" s="95"/>
    </row>
    <row r="2" spans="1:15" ht="14.1" customHeight="1" x14ac:dyDescent="0.25">
      <c r="A2" s="98" t="s">
        <v>95</v>
      </c>
      <c r="B2" s="99"/>
      <c r="C2" s="99"/>
      <c r="D2" s="99"/>
      <c r="E2" s="99"/>
      <c r="F2" s="100" t="str">
        <f>IF(ROUND($E$5,6)=0,"ok","Problem - review CheckSheet")</f>
        <v>ok</v>
      </c>
      <c r="G2" s="99"/>
      <c r="H2" s="99"/>
      <c r="I2" s="99"/>
      <c r="J2" s="99"/>
      <c r="K2" s="99"/>
      <c r="L2" s="99"/>
      <c r="M2" s="99"/>
      <c r="N2" s="101"/>
      <c r="O2" s="99"/>
    </row>
    <row r="3" spans="1:15" ht="14.1" customHeight="1" x14ac:dyDescent="0.25">
      <c r="A3" s="97" t="str">
        <f>GlobalInputs!G8</f>
        <v>Design fees</v>
      </c>
      <c r="N3" s="102" t="s">
        <v>39</v>
      </c>
      <c r="O3" s="102" t="s">
        <v>177</v>
      </c>
    </row>
    <row r="5" spans="1:15" ht="14.1" customHeight="1" x14ac:dyDescent="0.25">
      <c r="B5" s="97" t="s">
        <v>91</v>
      </c>
    </row>
    <row r="6" spans="1:15" ht="14.1" customHeight="1" x14ac:dyDescent="0.25">
      <c r="C6" s="97" t="str">
        <f>ServiceDescription!C16</f>
        <v>Design cert. - UG urban</v>
      </c>
    </row>
    <row r="7" spans="1:15" ht="14.1" customHeight="1" x14ac:dyDescent="0.25">
      <c r="D7" s="97" t="s">
        <v>42</v>
      </c>
      <c r="F7" s="97" t="s">
        <v>41</v>
      </c>
      <c r="G7" s="94">
        <v>80</v>
      </c>
    </row>
    <row r="8" spans="1:15" ht="14.1" customHeight="1" x14ac:dyDescent="0.25">
      <c r="D8" s="97" t="s">
        <v>43</v>
      </c>
      <c r="G8" s="94">
        <v>159.09090909090909</v>
      </c>
    </row>
    <row r="9" spans="1:15" ht="14.1" customHeight="1" x14ac:dyDescent="0.25">
      <c r="D9" s="97" t="s">
        <v>44</v>
      </c>
      <c r="G9" s="94">
        <v>239.09090909090909</v>
      </c>
    </row>
    <row r="10" spans="1:15" ht="14.1" customHeight="1" x14ac:dyDescent="0.25">
      <c r="D10" s="97" t="s">
        <v>45</v>
      </c>
      <c r="G10" s="94">
        <v>318.18181818181819</v>
      </c>
    </row>
    <row r="11" spans="1:15" ht="14.1" customHeight="1" x14ac:dyDescent="0.25">
      <c r="C11" s="97" t="str">
        <f>ServiceDescription!C18</f>
        <v>Design cert - OH rural</v>
      </c>
      <c r="G11" s="103"/>
    </row>
    <row r="12" spans="1:15" ht="14.1" customHeight="1" x14ac:dyDescent="0.25">
      <c r="D12" s="97" t="s">
        <v>92</v>
      </c>
      <c r="G12" s="94">
        <v>80</v>
      </c>
    </row>
    <row r="13" spans="1:15" ht="14.1" customHeight="1" x14ac:dyDescent="0.25">
      <c r="D13" s="97" t="s">
        <v>93</v>
      </c>
      <c r="G13" s="94">
        <v>159.09090909090909</v>
      </c>
    </row>
    <row r="14" spans="1:15" ht="14.1" customHeight="1" x14ac:dyDescent="0.25">
      <c r="D14" s="97" t="s">
        <v>94</v>
      </c>
      <c r="G14" s="94">
        <v>239.09090909090909</v>
      </c>
    </row>
    <row r="15" spans="1:15" ht="14.1" customHeight="1" x14ac:dyDescent="0.25">
      <c r="C15" s="97" t="str">
        <f>ServiceDescription!C20</f>
        <v>Design cert. - UG C&amp;I or rural</v>
      </c>
      <c r="G15" s="103"/>
    </row>
    <row r="16" spans="1:15" ht="14.1" customHeight="1" x14ac:dyDescent="0.25">
      <c r="D16" s="97" t="s">
        <v>46</v>
      </c>
      <c r="G16" s="94">
        <v>159.09090909090909</v>
      </c>
    </row>
    <row r="17" spans="3:14" ht="14.1" customHeight="1" x14ac:dyDescent="0.25">
      <c r="D17" s="97" t="s">
        <v>47</v>
      </c>
      <c r="G17" s="94">
        <v>239.09090909090909</v>
      </c>
      <c r="N17" s="97"/>
    </row>
    <row r="18" spans="3:14" ht="14.1" customHeight="1" x14ac:dyDescent="0.25">
      <c r="D18" s="97" t="s">
        <v>48</v>
      </c>
      <c r="G18" s="94">
        <v>478.18181818181819</v>
      </c>
      <c r="N18" s="97"/>
    </row>
    <row r="19" spans="3:14" ht="14.1" customHeight="1" x14ac:dyDescent="0.25">
      <c r="C19" s="97" t="str">
        <f>ServiceDescription!C22</f>
        <v>Design Certification - other</v>
      </c>
      <c r="N19" s="97"/>
    </row>
    <row r="20" spans="3:14" ht="14.1" customHeight="1" x14ac:dyDescent="0.25">
      <c r="D20" s="97" t="s">
        <v>65</v>
      </c>
      <c r="G20" s="94">
        <v>80</v>
      </c>
      <c r="N20" s="97"/>
    </row>
    <row r="21" spans="3:14" ht="14.1" customHeight="1" x14ac:dyDescent="0.25">
      <c r="D21" s="97" t="s">
        <v>66</v>
      </c>
      <c r="G21" s="94">
        <v>96.363636363636374</v>
      </c>
      <c r="N21" s="97"/>
    </row>
    <row r="22" spans="3:14" ht="14.1" customHeight="1" x14ac:dyDescent="0.25">
      <c r="C22" s="97" t="str">
        <f>ServiceDescription!C24</f>
        <v>Design rechecking</v>
      </c>
      <c r="N22" s="97"/>
    </row>
    <row r="23" spans="3:14" ht="14.1" customHeight="1" x14ac:dyDescent="0.25">
      <c r="D23" s="97" t="s">
        <v>65</v>
      </c>
      <c r="G23" s="94">
        <v>80</v>
      </c>
      <c r="N23" s="97"/>
    </row>
    <row r="24" spans="3:14" ht="14.1" customHeight="1" x14ac:dyDescent="0.25">
      <c r="D24" s="97" t="s">
        <v>66</v>
      </c>
      <c r="G24" s="94">
        <v>96.363636363636374</v>
      </c>
      <c r="N24" s="97"/>
    </row>
    <row r="25" spans="3:14" ht="14.1" customHeight="1" x14ac:dyDescent="0.25">
      <c r="C25" s="97" t="str">
        <f>ServiceDescription!C26</f>
        <v>Design info. - UG urban</v>
      </c>
      <c r="N25" s="97"/>
    </row>
    <row r="26" spans="3:14" ht="14.1" customHeight="1" x14ac:dyDescent="0.25">
      <c r="D26" s="97" t="s">
        <v>42</v>
      </c>
      <c r="G26" s="94">
        <v>159.09090909090909</v>
      </c>
      <c r="N26" s="97"/>
    </row>
    <row r="27" spans="3:14" ht="14.1" customHeight="1" x14ac:dyDescent="0.25">
      <c r="D27" s="97" t="s">
        <v>43</v>
      </c>
      <c r="G27" s="94">
        <v>239.09090909090909</v>
      </c>
      <c r="N27" s="97"/>
    </row>
    <row r="28" spans="3:14" ht="14.1" customHeight="1" x14ac:dyDescent="0.25">
      <c r="D28" s="97" t="s">
        <v>44</v>
      </c>
      <c r="G28" s="94">
        <v>398.18181818181819</v>
      </c>
      <c r="N28" s="97"/>
    </row>
    <row r="29" spans="3:14" ht="14.1" customHeight="1" x14ac:dyDescent="0.25">
      <c r="D29" s="97" t="s">
        <v>45</v>
      </c>
      <c r="G29" s="94">
        <v>478.18181818181819</v>
      </c>
      <c r="N29" s="97"/>
    </row>
    <row r="30" spans="3:14" ht="14.1" customHeight="1" x14ac:dyDescent="0.25">
      <c r="C30" s="97" t="str">
        <f>ServiceDescription!C28</f>
        <v>Design info. - other</v>
      </c>
      <c r="N30" s="97"/>
    </row>
    <row r="31" spans="3:14" ht="14.1" customHeight="1" x14ac:dyDescent="0.25">
      <c r="D31" s="97" t="s">
        <v>65</v>
      </c>
      <c r="G31" s="94">
        <v>80</v>
      </c>
      <c r="N31" s="97"/>
    </row>
    <row r="32" spans="3:14" ht="14.1" customHeight="1" x14ac:dyDescent="0.25">
      <c r="G32" s="153"/>
      <c r="N32" s="97"/>
    </row>
    <row r="33" spans="2:15" ht="14.1" customHeight="1" x14ac:dyDescent="0.25">
      <c r="B33" s="97" t="s">
        <v>164</v>
      </c>
      <c r="G33" s="153"/>
      <c r="N33" s="97"/>
    </row>
    <row r="34" spans="2:15" ht="14.1" customHeight="1" x14ac:dyDescent="0.25">
      <c r="C34" s="97" t="str">
        <f>C6</f>
        <v>Design cert. - UG urban</v>
      </c>
      <c r="G34" s="153"/>
      <c r="N34" s="173" t="s">
        <v>167</v>
      </c>
      <c r="O34" s="97" t="s">
        <v>56</v>
      </c>
    </row>
    <row r="35" spans="2:15" ht="14.1" customHeight="1" x14ac:dyDescent="0.25">
      <c r="D35" s="97" t="s">
        <v>165</v>
      </c>
      <c r="G35" s="94">
        <v>1</v>
      </c>
      <c r="N35" s="174"/>
    </row>
    <row r="36" spans="2:15" ht="14.1" customHeight="1" x14ac:dyDescent="0.25">
      <c r="C36" s="97" t="str">
        <f>C11</f>
        <v>Design cert - OH rural</v>
      </c>
      <c r="G36" s="153"/>
      <c r="N36" s="174"/>
      <c r="O36" s="97" t="s">
        <v>55</v>
      </c>
    </row>
    <row r="37" spans="2:15" ht="14.1" customHeight="1" x14ac:dyDescent="0.25">
      <c r="D37" s="97" t="s">
        <v>165</v>
      </c>
      <c r="G37" s="94">
        <v>1</v>
      </c>
      <c r="N37" s="174"/>
    </row>
    <row r="38" spans="2:15" ht="14.1" customHeight="1" x14ac:dyDescent="0.25">
      <c r="C38" s="97" t="str">
        <f>C15</f>
        <v>Design cert. - UG C&amp;I or rural</v>
      </c>
      <c r="G38" s="153"/>
      <c r="N38" s="174"/>
      <c r="O38" s="97" t="s">
        <v>57</v>
      </c>
    </row>
    <row r="39" spans="2:15" ht="14.1" customHeight="1" x14ac:dyDescent="0.25">
      <c r="D39" s="97" t="s">
        <v>165</v>
      </c>
      <c r="G39" s="94">
        <v>1</v>
      </c>
      <c r="N39" s="174"/>
    </row>
    <row r="40" spans="2:15" ht="14.1" customHeight="1" x14ac:dyDescent="0.25">
      <c r="C40" s="97" t="str">
        <f>C19</f>
        <v>Design Certification - other</v>
      </c>
      <c r="G40" s="153"/>
      <c r="N40" s="174"/>
      <c r="O40" s="97" t="s">
        <v>58</v>
      </c>
    </row>
    <row r="41" spans="2:15" ht="14.1" customHeight="1" x14ac:dyDescent="0.25">
      <c r="D41" s="97" t="s">
        <v>165</v>
      </c>
      <c r="G41" s="94">
        <v>1</v>
      </c>
      <c r="N41" s="174"/>
    </row>
    <row r="42" spans="2:15" ht="14.1" customHeight="1" x14ac:dyDescent="0.25">
      <c r="C42" s="97" t="str">
        <f>C22</f>
        <v>Design rechecking</v>
      </c>
      <c r="G42" s="153"/>
      <c r="N42" s="174"/>
      <c r="O42" s="97" t="s">
        <v>59</v>
      </c>
    </row>
    <row r="43" spans="2:15" ht="14.1" customHeight="1" x14ac:dyDescent="0.25">
      <c r="D43" s="97" t="s">
        <v>165</v>
      </c>
      <c r="G43" s="94">
        <v>1</v>
      </c>
      <c r="N43" s="174"/>
    </row>
    <row r="44" spans="2:15" ht="14.1" customHeight="1" x14ac:dyDescent="0.25">
      <c r="C44" s="97" t="str">
        <f>C25</f>
        <v>Design info. - UG urban</v>
      </c>
      <c r="G44" s="153"/>
      <c r="N44" s="174"/>
      <c r="O44" s="97" t="s">
        <v>53</v>
      </c>
    </row>
    <row r="45" spans="2:15" ht="14.1" customHeight="1" x14ac:dyDescent="0.25">
      <c r="D45" s="97" t="s">
        <v>165</v>
      </c>
      <c r="G45" s="94">
        <v>1</v>
      </c>
      <c r="N45" s="174"/>
    </row>
    <row r="46" spans="2:15" ht="14.1" customHeight="1" x14ac:dyDescent="0.25">
      <c r="C46" s="97" t="str">
        <f>C30</f>
        <v>Design info. - other</v>
      </c>
      <c r="G46" s="153"/>
      <c r="N46" s="174"/>
      <c r="O46" s="97" t="s">
        <v>54</v>
      </c>
    </row>
    <row r="47" spans="2:15" ht="14.1" customHeight="1" x14ac:dyDescent="0.25">
      <c r="D47" s="97" t="s">
        <v>165</v>
      </c>
      <c r="G47" s="94">
        <v>1</v>
      </c>
      <c r="N47" s="175"/>
    </row>
    <row r="49" spans="2:15" ht="14.1" customHeight="1" x14ac:dyDescent="0.25">
      <c r="B49" s="97" t="s">
        <v>40</v>
      </c>
    </row>
    <row r="50" spans="2:15" ht="14.1" customHeight="1" x14ac:dyDescent="0.25">
      <c r="C50" s="104"/>
      <c r="D50" s="104"/>
      <c r="E50" s="143" t="s">
        <v>150</v>
      </c>
      <c r="F50" s="104"/>
      <c r="G50" s="105" t="str">
        <f>GlobalInputs!G11</f>
        <v>2009/10</v>
      </c>
      <c r="H50" s="105" t="str">
        <f>GlobalInputs!H11</f>
        <v>2010/11</v>
      </c>
      <c r="I50" s="105" t="str">
        <f>GlobalInputs!I11</f>
        <v>2011/12</v>
      </c>
      <c r="J50" s="105" t="str">
        <f>GlobalInputs!J11</f>
        <v>2012/13</v>
      </c>
      <c r="K50" s="105" t="str">
        <f>GlobalInputs!K11</f>
        <v>2013/14</v>
      </c>
    </row>
    <row r="51" spans="2:15" ht="14.1" customHeight="1" x14ac:dyDescent="0.25">
      <c r="C51" s="97" t="str">
        <f>ServiceDescription!C16</f>
        <v>Design cert. - UG urban</v>
      </c>
      <c r="F51" s="97" t="s">
        <v>41</v>
      </c>
      <c r="G51" s="111">
        <v>30076.951309603763</v>
      </c>
      <c r="H51" s="111">
        <v>35581.191739422437</v>
      </c>
      <c r="I51" s="111">
        <v>36250.206346541301</v>
      </c>
      <c r="J51" s="111">
        <v>32041.393216924105</v>
      </c>
      <c r="K51" s="111">
        <v>44121.394492948282</v>
      </c>
      <c r="N51" s="170" t="s">
        <v>161</v>
      </c>
      <c r="O51" s="97" t="s">
        <v>56</v>
      </c>
    </row>
    <row r="52" spans="2:15" ht="14.1" customHeight="1" x14ac:dyDescent="0.25">
      <c r="C52" s="97" t="str">
        <f>ServiceDescription!C18</f>
        <v>Design cert - OH rural</v>
      </c>
      <c r="G52" s="111">
        <v>62888.1709200806</v>
      </c>
      <c r="H52" s="111">
        <v>74397.037273337832</v>
      </c>
      <c r="I52" s="111">
        <v>75795.885997313642</v>
      </c>
      <c r="J52" s="111">
        <v>66995.640362659498</v>
      </c>
      <c r="K52" s="111">
        <v>92253.824848891876</v>
      </c>
      <c r="N52" s="171"/>
      <c r="O52" s="97" t="s">
        <v>55</v>
      </c>
    </row>
    <row r="53" spans="2:15" ht="14.1" customHeight="1" x14ac:dyDescent="0.25">
      <c r="C53" s="97" t="str">
        <f>ServiceDescription!C20</f>
        <v>Design cert. - UG C&amp;I or rural</v>
      </c>
      <c r="G53" s="111">
        <v>63799.593687038287</v>
      </c>
      <c r="H53" s="111">
        <v>75475.25520483547</v>
      </c>
      <c r="I53" s="111">
        <v>76894.37709872397</v>
      </c>
      <c r="J53" s="111">
        <v>67966.591672263268</v>
      </c>
      <c r="K53" s="111">
        <v>93590.836803223661</v>
      </c>
      <c r="N53" s="171"/>
      <c r="O53" s="97" t="s">
        <v>57</v>
      </c>
    </row>
    <row r="54" spans="2:15" ht="14.1" customHeight="1" x14ac:dyDescent="0.25">
      <c r="C54" s="97" t="str">
        <f>ServiceDescription!C22</f>
        <v>Design Certification - other</v>
      </c>
      <c r="G54" s="111">
        <v>7733.2840832773691</v>
      </c>
      <c r="H54" s="111">
        <v>9148.5157824043017</v>
      </c>
      <c r="I54" s="111">
        <v>9320.5305574210888</v>
      </c>
      <c r="J54" s="111">
        <v>8238.3747481531227</v>
      </c>
      <c r="K54" s="111">
        <v>11344.343854936204</v>
      </c>
      <c r="N54" s="171"/>
      <c r="O54" s="97" t="s">
        <v>58</v>
      </c>
    </row>
    <row r="55" spans="2:15" ht="14.1" customHeight="1" x14ac:dyDescent="0.25">
      <c r="C55" s="97" t="str">
        <f>ServiceDescription!C24</f>
        <v>Design rechecking</v>
      </c>
      <c r="G55" s="111">
        <v>3422</v>
      </c>
      <c r="H55" s="111">
        <v>5376</v>
      </c>
      <c r="I55" s="111">
        <v>20902</v>
      </c>
      <c r="J55" s="111">
        <v>18158</v>
      </c>
      <c r="K55" s="111">
        <v>37683.200000000004</v>
      </c>
      <c r="N55" s="171"/>
      <c r="O55" s="97" t="s">
        <v>59</v>
      </c>
    </row>
    <row r="56" spans="2:15" ht="14.1" customHeight="1" x14ac:dyDescent="0.25">
      <c r="C56" s="97" t="str">
        <f>ServiceDescription!C26</f>
        <v>Design info. - UG urban</v>
      </c>
      <c r="G56" s="111">
        <v>73647.630326218277</v>
      </c>
      <c r="H56" s="111">
        <v>103852.9164599275</v>
      </c>
      <c r="I56" s="111">
        <v>82305.210555779297</v>
      </c>
      <c r="J56" s="111">
        <v>84294.453117196943</v>
      </c>
      <c r="K56" s="111">
        <v>78983.172072492962</v>
      </c>
      <c r="N56" s="171"/>
      <c r="O56" s="97" t="s">
        <v>53</v>
      </c>
    </row>
    <row r="57" spans="2:15" ht="14.1" customHeight="1" x14ac:dyDescent="0.25">
      <c r="C57" s="97" t="str">
        <f>ServiceDescription!C28</f>
        <v>Design info. - other</v>
      </c>
      <c r="G57" s="111">
        <v>159899.06967378172</v>
      </c>
      <c r="H57" s="111">
        <v>225478.87354007247</v>
      </c>
      <c r="I57" s="111">
        <v>178695.8594442207</v>
      </c>
      <c r="J57" s="111">
        <v>183014.77688280304</v>
      </c>
      <c r="K57" s="111">
        <v>171483.25992750705</v>
      </c>
      <c r="N57" s="171"/>
      <c r="O57" s="97" t="s">
        <v>54</v>
      </c>
    </row>
    <row r="58" spans="2:15" ht="14.1" customHeight="1" x14ac:dyDescent="0.25">
      <c r="E58" s="146"/>
      <c r="F58" s="97" t="s">
        <v>41</v>
      </c>
      <c r="G58" s="106">
        <f>SUM(G51:G57)</f>
        <v>401466.70000000007</v>
      </c>
      <c r="H58" s="106">
        <f>SUM(H51:H57)</f>
        <v>529309.79</v>
      </c>
      <c r="I58" s="106">
        <f>SUM(I51:I57)</f>
        <v>480164.06999999995</v>
      </c>
      <c r="J58" s="106">
        <f>SUM(J51:J57)</f>
        <v>460709.23</v>
      </c>
      <c r="K58" s="106">
        <f>SUM(K51:K57)</f>
        <v>529460.03200000001</v>
      </c>
      <c r="N58" s="172"/>
    </row>
    <row r="59" spans="2:15" ht="14.1" customHeight="1" x14ac:dyDescent="0.25">
      <c r="E59" s="146"/>
    </row>
    <row r="60" spans="2:15" ht="14.1" customHeight="1" x14ac:dyDescent="0.25">
      <c r="B60" s="97" t="s">
        <v>50</v>
      </c>
      <c r="E60" s="146"/>
    </row>
    <row r="61" spans="2:15" ht="14.1" customHeight="1" x14ac:dyDescent="0.25">
      <c r="E61" s="146"/>
      <c r="G61" s="176" t="s">
        <v>154</v>
      </c>
      <c r="H61" s="176"/>
    </row>
    <row r="62" spans="2:15" ht="14.1" customHeight="1" x14ac:dyDescent="0.25">
      <c r="C62" s="104"/>
      <c r="D62" s="104"/>
      <c r="E62" s="148"/>
      <c r="F62" s="104"/>
      <c r="G62" s="177" t="s">
        <v>155</v>
      </c>
      <c r="H62" s="177"/>
    </row>
    <row r="63" spans="2:15" ht="14.1" customHeight="1" x14ac:dyDescent="0.25">
      <c r="C63" s="97" t="str">
        <f>C51</f>
        <v>Design cert. - UG urban</v>
      </c>
      <c r="F63" s="97" t="s">
        <v>60</v>
      </c>
      <c r="G63" s="111">
        <v>195</v>
      </c>
      <c r="N63" s="173" t="s">
        <v>180</v>
      </c>
      <c r="O63" s="97" t="s">
        <v>56</v>
      </c>
    </row>
    <row r="64" spans="2:15" ht="14.1" customHeight="1" x14ac:dyDescent="0.25">
      <c r="D64" s="97" t="s">
        <v>42</v>
      </c>
      <c r="F64" s="97" t="s">
        <v>153</v>
      </c>
      <c r="H64" s="112">
        <v>0.43</v>
      </c>
      <c r="N64" s="174"/>
    </row>
    <row r="65" spans="3:15" ht="14.1" customHeight="1" x14ac:dyDescent="0.25">
      <c r="D65" s="97" t="s">
        <v>43</v>
      </c>
      <c r="H65" s="112">
        <v>0.1</v>
      </c>
      <c r="N65" s="174"/>
    </row>
    <row r="66" spans="3:15" ht="14.1" customHeight="1" x14ac:dyDescent="0.25">
      <c r="D66" s="97" t="s">
        <v>44</v>
      </c>
      <c r="H66" s="112">
        <v>0.35</v>
      </c>
      <c r="N66" s="174"/>
    </row>
    <row r="67" spans="3:15" ht="14.1" customHeight="1" x14ac:dyDescent="0.25">
      <c r="D67" s="97" t="s">
        <v>45</v>
      </c>
      <c r="H67" s="25">
        <f>1-SUM(H64:H66)</f>
        <v>0.12</v>
      </c>
      <c r="N67" s="174"/>
    </row>
    <row r="68" spans="3:15" ht="14.1" customHeight="1" x14ac:dyDescent="0.25">
      <c r="C68" s="97" t="str">
        <f>C52</f>
        <v>Design cert - OH rural</v>
      </c>
      <c r="F68" s="97" t="s">
        <v>60</v>
      </c>
      <c r="G68" s="111">
        <v>585</v>
      </c>
      <c r="N68" s="174"/>
      <c r="O68" s="97" t="s">
        <v>55</v>
      </c>
    </row>
    <row r="69" spans="3:15" ht="14.1" customHeight="1" x14ac:dyDescent="0.25">
      <c r="D69" s="97" t="s">
        <v>46</v>
      </c>
      <c r="F69" s="97" t="s">
        <v>153</v>
      </c>
      <c r="H69" s="112">
        <v>0.55000000000000004</v>
      </c>
      <c r="L69" s="24"/>
      <c r="N69" s="174"/>
    </row>
    <row r="70" spans="3:15" ht="14.1" customHeight="1" x14ac:dyDescent="0.25">
      <c r="D70" s="97" t="s">
        <v>47</v>
      </c>
      <c r="H70" s="112">
        <v>0.41</v>
      </c>
      <c r="L70" s="24"/>
      <c r="N70" s="174"/>
    </row>
    <row r="71" spans="3:15" ht="14.1" customHeight="1" x14ac:dyDescent="0.25">
      <c r="D71" s="97" t="s">
        <v>48</v>
      </c>
      <c r="H71" s="25">
        <f>1-SUM(H69:H70)</f>
        <v>4.0000000000000036E-2</v>
      </c>
      <c r="L71" s="24"/>
      <c r="N71" s="174"/>
    </row>
    <row r="72" spans="3:15" ht="14.1" customHeight="1" x14ac:dyDescent="0.25">
      <c r="C72" s="97" t="str">
        <f>C53</f>
        <v>Design cert. - UG C&amp;I or rural</v>
      </c>
      <c r="F72" s="97" t="s">
        <v>60</v>
      </c>
      <c r="G72" s="111">
        <v>429.00000000000006</v>
      </c>
      <c r="L72" s="24"/>
      <c r="N72" s="174"/>
      <c r="O72" s="97" t="s">
        <v>57</v>
      </c>
    </row>
    <row r="73" spans="3:15" ht="14.1" customHeight="1" x14ac:dyDescent="0.25">
      <c r="D73" s="97" t="s">
        <v>46</v>
      </c>
      <c r="F73" s="97" t="s">
        <v>153</v>
      </c>
      <c r="H73" s="112">
        <v>0.52</v>
      </c>
      <c r="L73" s="24"/>
      <c r="N73" s="174"/>
    </row>
    <row r="74" spans="3:15" ht="14.1" customHeight="1" x14ac:dyDescent="0.25">
      <c r="D74" s="97" t="s">
        <v>47</v>
      </c>
      <c r="H74" s="112">
        <v>0.47</v>
      </c>
      <c r="L74" s="24"/>
      <c r="N74" s="174"/>
    </row>
    <row r="75" spans="3:15" ht="14.1" customHeight="1" x14ac:dyDescent="0.25">
      <c r="D75" s="97" t="s">
        <v>48</v>
      </c>
      <c r="H75" s="25">
        <f>1-SUM(H73:H74)</f>
        <v>1.0000000000000009E-2</v>
      </c>
      <c r="L75" s="24"/>
      <c r="N75" s="174"/>
    </row>
    <row r="76" spans="3:15" ht="14.1" customHeight="1" x14ac:dyDescent="0.25">
      <c r="C76" s="97" t="str">
        <f>C54</f>
        <v>Design Certification - other</v>
      </c>
      <c r="F76" s="97" t="s">
        <v>60</v>
      </c>
      <c r="G76" s="111">
        <v>91</v>
      </c>
      <c r="L76" s="24"/>
      <c r="N76" s="174"/>
      <c r="O76" s="97" t="s">
        <v>58</v>
      </c>
    </row>
    <row r="77" spans="3:15" ht="14.1" customHeight="1" x14ac:dyDescent="0.25">
      <c r="C77" s="97" t="str">
        <f>C55</f>
        <v>Design rechecking</v>
      </c>
      <c r="F77" s="97" t="s">
        <v>60</v>
      </c>
      <c r="G77" s="111">
        <v>120</v>
      </c>
      <c r="L77" s="24"/>
      <c r="N77" s="174"/>
      <c r="O77" s="97" t="s">
        <v>59</v>
      </c>
    </row>
    <row r="78" spans="3:15" ht="14.1" customHeight="1" x14ac:dyDescent="0.25">
      <c r="C78" s="97" t="str">
        <f>C56</f>
        <v>Design info. - UG urban</v>
      </c>
      <c r="F78" s="97" t="s">
        <v>60</v>
      </c>
      <c r="G78" s="111">
        <v>240</v>
      </c>
      <c r="L78" s="147"/>
      <c r="N78" s="174"/>
      <c r="O78" s="97" t="s">
        <v>53</v>
      </c>
    </row>
    <row r="79" spans="3:15" ht="14.1" customHeight="1" x14ac:dyDescent="0.25">
      <c r="D79" s="97" t="s">
        <v>42</v>
      </c>
      <c r="F79" s="97" t="s">
        <v>153</v>
      </c>
      <c r="H79" s="112">
        <v>0.43</v>
      </c>
      <c r="L79" s="24"/>
      <c r="N79" s="174"/>
    </row>
    <row r="80" spans="3:15" ht="14.1" customHeight="1" x14ac:dyDescent="0.25">
      <c r="D80" s="97" t="s">
        <v>43</v>
      </c>
      <c r="H80" s="112">
        <v>0.1</v>
      </c>
      <c r="L80" s="24"/>
      <c r="N80" s="174"/>
    </row>
    <row r="81" spans="2:15" ht="14.1" customHeight="1" x14ac:dyDescent="0.25">
      <c r="D81" s="97" t="s">
        <v>44</v>
      </c>
      <c r="H81" s="112">
        <v>0.35</v>
      </c>
      <c r="L81" s="7"/>
      <c r="N81" s="174"/>
    </row>
    <row r="82" spans="2:15" ht="14.1" customHeight="1" x14ac:dyDescent="0.25">
      <c r="D82" s="97" t="s">
        <v>45</v>
      </c>
      <c r="H82" s="25">
        <f>1-SUM(H79:H81)</f>
        <v>0.12</v>
      </c>
      <c r="L82" s="7"/>
      <c r="N82" s="174"/>
    </row>
    <row r="83" spans="2:15" ht="14.1" customHeight="1" x14ac:dyDescent="0.25">
      <c r="C83" s="97" t="str">
        <f>C57</f>
        <v>Design info. - other</v>
      </c>
      <c r="F83" s="97" t="s">
        <v>60</v>
      </c>
      <c r="G83" s="111">
        <v>1360</v>
      </c>
      <c r="L83" s="7"/>
      <c r="N83" s="175"/>
      <c r="O83" s="97" t="s">
        <v>54</v>
      </c>
    </row>
    <row r="84" spans="2:15" ht="14.1" customHeight="1" x14ac:dyDescent="0.25">
      <c r="L84" s="7"/>
    </row>
    <row r="85" spans="2:15" ht="14.1" customHeight="1" x14ac:dyDescent="0.25">
      <c r="B85" s="97" t="s">
        <v>51</v>
      </c>
      <c r="L85" s="7"/>
    </row>
    <row r="86" spans="2:15" ht="14.1" customHeight="1" x14ac:dyDescent="0.25">
      <c r="G86" s="149" t="s">
        <v>156</v>
      </c>
      <c r="I86" s="149" t="s">
        <v>157</v>
      </c>
      <c r="L86" s="7"/>
    </row>
    <row r="87" spans="2:15" ht="14.1" customHeight="1" x14ac:dyDescent="0.25">
      <c r="C87" s="104"/>
      <c r="D87" s="104"/>
      <c r="E87" s="104"/>
      <c r="F87" s="104"/>
      <c r="G87" s="105" t="s">
        <v>102</v>
      </c>
      <c r="H87" s="105"/>
      <c r="I87" s="105" t="s">
        <v>158</v>
      </c>
      <c r="J87" s="105"/>
      <c r="K87" s="110"/>
    </row>
    <row r="88" spans="2:15" ht="14.1" customHeight="1" x14ac:dyDescent="0.25">
      <c r="C88" s="97" t="str">
        <f>C63</f>
        <v>Design cert. - UG urban</v>
      </c>
      <c r="G88" s="109"/>
    </row>
    <row r="89" spans="2:15" ht="14.1" customHeight="1" x14ac:dyDescent="0.25">
      <c r="D89" s="97" t="s">
        <v>42</v>
      </c>
      <c r="G89" s="150">
        <v>1</v>
      </c>
      <c r="I89" s="113">
        <v>2</v>
      </c>
      <c r="N89" s="173" t="s">
        <v>181</v>
      </c>
      <c r="O89" s="97" t="s">
        <v>56</v>
      </c>
    </row>
    <row r="90" spans="2:15" ht="14.1" customHeight="1" x14ac:dyDescent="0.25">
      <c r="D90" s="97" t="s">
        <v>43</v>
      </c>
      <c r="G90" s="150">
        <v>2</v>
      </c>
      <c r="I90" s="113">
        <v>3</v>
      </c>
      <c r="N90" s="174"/>
    </row>
    <row r="91" spans="2:15" ht="14.1" customHeight="1" x14ac:dyDescent="0.25">
      <c r="D91" s="97" t="s">
        <v>44</v>
      </c>
      <c r="G91" s="150">
        <v>3</v>
      </c>
      <c r="I91" s="113">
        <v>5</v>
      </c>
      <c r="N91" s="174"/>
    </row>
    <row r="92" spans="2:15" ht="21" customHeight="1" x14ac:dyDescent="0.25">
      <c r="D92" s="97" t="s">
        <v>45</v>
      </c>
      <c r="G92" s="150">
        <v>4</v>
      </c>
      <c r="I92" s="113">
        <v>6</v>
      </c>
      <c r="N92" s="174"/>
    </row>
    <row r="93" spans="2:15" ht="14.25" customHeight="1" x14ac:dyDescent="0.25">
      <c r="C93" s="97" t="str">
        <f>C68</f>
        <v>Design cert - OH rural</v>
      </c>
      <c r="G93" s="151"/>
      <c r="I93" s="107"/>
      <c r="N93" s="174"/>
    </row>
    <row r="94" spans="2:15" ht="12.75" customHeight="1" x14ac:dyDescent="0.25">
      <c r="D94" s="97" t="s">
        <v>46</v>
      </c>
      <c r="G94" s="150">
        <v>1</v>
      </c>
      <c r="I94" s="113">
        <v>2</v>
      </c>
      <c r="N94" s="174"/>
      <c r="O94" s="97" t="s">
        <v>55</v>
      </c>
    </row>
    <row r="95" spans="2:15" ht="12.75" x14ac:dyDescent="0.25">
      <c r="D95" s="97" t="s">
        <v>47</v>
      </c>
      <c r="G95" s="150">
        <v>2</v>
      </c>
      <c r="I95" s="113">
        <v>3</v>
      </c>
      <c r="N95" s="174"/>
    </row>
    <row r="96" spans="2:15" ht="52.5" customHeight="1" x14ac:dyDescent="0.25">
      <c r="D96" s="97" t="s">
        <v>48</v>
      </c>
      <c r="G96" s="150">
        <v>3</v>
      </c>
      <c r="I96" s="113">
        <v>5</v>
      </c>
      <c r="N96" s="174"/>
    </row>
    <row r="97" spans="3:15" ht="14.1" customHeight="1" x14ac:dyDescent="0.25">
      <c r="C97" s="97" t="str">
        <f>C72</f>
        <v>Design cert. - UG C&amp;I or rural</v>
      </c>
      <c r="G97" s="151"/>
      <c r="I97" s="107"/>
      <c r="N97" s="174"/>
    </row>
    <row r="98" spans="3:15" ht="14.1" customHeight="1" x14ac:dyDescent="0.25">
      <c r="D98" s="97" t="s">
        <v>46</v>
      </c>
      <c r="G98" s="150">
        <v>1</v>
      </c>
      <c r="I98" s="113">
        <v>3</v>
      </c>
      <c r="N98" s="174"/>
      <c r="O98" s="97" t="s">
        <v>57</v>
      </c>
    </row>
    <row r="99" spans="3:15" ht="14.1" customHeight="1" x14ac:dyDescent="0.25">
      <c r="D99" s="97" t="s">
        <v>47</v>
      </c>
      <c r="G99" s="150">
        <v>2</v>
      </c>
      <c r="I99" s="113">
        <v>4</v>
      </c>
      <c r="N99" s="174"/>
    </row>
    <row r="100" spans="3:15" ht="14.1" customHeight="1" x14ac:dyDescent="0.25">
      <c r="D100" s="97" t="s">
        <v>48</v>
      </c>
      <c r="G100" s="150">
        <v>3</v>
      </c>
      <c r="I100" s="113">
        <v>6</v>
      </c>
      <c r="N100" s="174"/>
    </row>
    <row r="101" spans="3:15" ht="14.1" customHeight="1" x14ac:dyDescent="0.25">
      <c r="C101" s="97" t="str">
        <f>C76</f>
        <v>Design Certification - other</v>
      </c>
      <c r="G101" s="151"/>
      <c r="I101" s="107"/>
      <c r="N101" s="174"/>
    </row>
    <row r="102" spans="3:15" ht="14.1" customHeight="1" x14ac:dyDescent="0.25">
      <c r="D102" s="97" t="s">
        <v>52</v>
      </c>
      <c r="G102" s="151"/>
      <c r="I102" s="113">
        <v>2</v>
      </c>
      <c r="N102" s="174"/>
      <c r="O102" s="97" t="s">
        <v>58</v>
      </c>
    </row>
    <row r="103" spans="3:15" ht="14.1" customHeight="1" x14ac:dyDescent="0.25">
      <c r="C103" s="97" t="str">
        <f>C55</f>
        <v>Design rechecking</v>
      </c>
      <c r="G103" s="151"/>
      <c r="I103" s="107"/>
      <c r="N103" s="174"/>
    </row>
    <row r="104" spans="3:15" ht="14.1" customHeight="1" x14ac:dyDescent="0.25">
      <c r="D104" s="97" t="s">
        <v>52</v>
      </c>
      <c r="G104" s="151"/>
      <c r="I104" s="113">
        <v>2</v>
      </c>
      <c r="N104" s="174"/>
      <c r="O104" s="97" t="s">
        <v>59</v>
      </c>
    </row>
    <row r="105" spans="3:15" ht="14.1" customHeight="1" x14ac:dyDescent="0.25">
      <c r="C105" s="97" t="str">
        <f>C78</f>
        <v>Design info. - UG urban</v>
      </c>
      <c r="G105" s="151"/>
      <c r="I105" s="107"/>
      <c r="N105" s="174"/>
    </row>
    <row r="106" spans="3:15" ht="14.1" customHeight="1" x14ac:dyDescent="0.25">
      <c r="D106" s="97" t="s">
        <v>42</v>
      </c>
      <c r="G106" s="150">
        <v>2</v>
      </c>
      <c r="I106" s="113">
        <v>3</v>
      </c>
      <c r="N106" s="174"/>
      <c r="O106" s="97" t="s">
        <v>53</v>
      </c>
    </row>
    <row r="107" spans="3:15" ht="14.1" customHeight="1" x14ac:dyDescent="0.25">
      <c r="D107" s="97" t="s">
        <v>43</v>
      </c>
      <c r="G107" s="150">
        <v>3</v>
      </c>
      <c r="I107" s="113">
        <v>4</v>
      </c>
      <c r="N107" s="174"/>
    </row>
    <row r="108" spans="3:15" ht="14.1" customHeight="1" x14ac:dyDescent="0.25">
      <c r="D108" s="97" t="s">
        <v>44</v>
      </c>
      <c r="G108" s="150">
        <v>5</v>
      </c>
      <c r="I108" s="113">
        <v>7</v>
      </c>
      <c r="N108" s="174"/>
    </row>
    <row r="109" spans="3:15" ht="14.1" customHeight="1" x14ac:dyDescent="0.25">
      <c r="D109" s="97" t="s">
        <v>45</v>
      </c>
      <c r="G109" s="150">
        <v>6</v>
      </c>
      <c r="I109" s="113">
        <v>9</v>
      </c>
      <c r="N109" s="174"/>
    </row>
    <row r="110" spans="3:15" ht="14.1" customHeight="1" x14ac:dyDescent="0.25">
      <c r="C110" s="97" t="str">
        <f>C83</f>
        <v>Design info. - other</v>
      </c>
      <c r="G110" s="151"/>
      <c r="I110" s="107"/>
      <c r="N110" s="174"/>
    </row>
    <row r="111" spans="3:15" ht="14.1" customHeight="1" x14ac:dyDescent="0.25">
      <c r="D111" s="97" t="s">
        <v>52</v>
      </c>
      <c r="G111" s="151"/>
      <c r="I111" s="113">
        <v>2</v>
      </c>
      <c r="N111" s="175"/>
      <c r="O111" s="97" t="s">
        <v>54</v>
      </c>
    </row>
    <row r="112" spans="3:15" ht="14.1" customHeight="1" x14ac:dyDescent="0.25">
      <c r="K112" s="109"/>
      <c r="L112" s="151"/>
    </row>
    <row r="113" spans="2:15" ht="14.1" customHeight="1" x14ac:dyDescent="0.25">
      <c r="B113" s="97" t="s">
        <v>49</v>
      </c>
    </row>
    <row r="114" spans="2:15" ht="14.1" customHeight="1" x14ac:dyDescent="0.25">
      <c r="C114" s="104"/>
      <c r="D114" s="104"/>
      <c r="E114" s="143" t="s">
        <v>150</v>
      </c>
      <c r="F114" s="104"/>
      <c r="G114" s="105" t="str">
        <f>GlobalInputs!G11</f>
        <v>2009/10</v>
      </c>
      <c r="H114" s="105" t="str">
        <f>GlobalInputs!H11</f>
        <v>2010/11</v>
      </c>
      <c r="I114" s="105" t="str">
        <f>GlobalInputs!I11</f>
        <v>2011/12</v>
      </c>
      <c r="J114" s="105" t="str">
        <f>GlobalInputs!J11</f>
        <v>2012/13</v>
      </c>
      <c r="K114" s="105" t="str">
        <f>GlobalInputs!K11</f>
        <v>2013/14</v>
      </c>
      <c r="N114" s="108"/>
    </row>
    <row r="115" spans="2:15" ht="14.1" customHeight="1" x14ac:dyDescent="0.25">
      <c r="C115" s="109" t="s">
        <v>118</v>
      </c>
      <c r="D115" s="109"/>
      <c r="E115" s="109"/>
      <c r="F115" s="109"/>
      <c r="G115" s="110"/>
      <c r="H115" s="110"/>
      <c r="I115" s="110"/>
      <c r="J115" s="110"/>
      <c r="K115" s="110"/>
      <c r="N115" s="170" t="s">
        <v>168</v>
      </c>
    </row>
    <row r="116" spans="2:15" ht="14.1" customHeight="1" x14ac:dyDescent="0.25">
      <c r="D116" s="97" t="str">
        <f t="shared" ref="D116:D122" si="0">C51</f>
        <v>Design cert. - UG urban</v>
      </c>
      <c r="F116" s="97" t="s">
        <v>41</v>
      </c>
      <c r="G116" s="111">
        <v>58494.731795500003</v>
      </c>
      <c r="H116" s="111">
        <v>60545.383470000001</v>
      </c>
      <c r="I116" s="111">
        <v>63763.807535999993</v>
      </c>
      <c r="J116" s="111">
        <v>65822.320277999999</v>
      </c>
      <c r="K116" s="111">
        <v>67750.60742757449</v>
      </c>
      <c r="N116" s="171"/>
      <c r="O116" s="97" t="s">
        <v>56</v>
      </c>
    </row>
    <row r="117" spans="2:15" ht="14.1" customHeight="1" x14ac:dyDescent="0.25">
      <c r="D117" s="97" t="str">
        <f t="shared" si="0"/>
        <v>Design cert - OH rural</v>
      </c>
      <c r="G117" s="111">
        <v>122307.16648150001</v>
      </c>
      <c r="H117" s="111">
        <v>126594.89271000001</v>
      </c>
      <c r="I117" s="111">
        <v>133324.32484799999</v>
      </c>
      <c r="J117" s="111">
        <v>137628.48785400001</v>
      </c>
      <c r="K117" s="111">
        <v>141660.3609849285</v>
      </c>
      <c r="N117" s="171"/>
      <c r="O117" s="97" t="s">
        <v>55</v>
      </c>
    </row>
    <row r="118" spans="2:15" ht="14.1" customHeight="1" x14ac:dyDescent="0.25">
      <c r="D118" s="97" t="str">
        <f t="shared" si="0"/>
        <v>Design cert. - UG C&amp;I or rural</v>
      </c>
      <c r="G118" s="111">
        <v>124079.73411166668</v>
      </c>
      <c r="H118" s="111">
        <v>128429.60129999999</v>
      </c>
      <c r="I118" s="111">
        <v>135256.56143999999</v>
      </c>
      <c r="J118" s="111">
        <v>139623.10362000001</v>
      </c>
      <c r="K118" s="111">
        <v>143713.40969485501</v>
      </c>
      <c r="N118" s="171"/>
      <c r="O118" s="97" t="s">
        <v>57</v>
      </c>
    </row>
    <row r="119" spans="2:15" ht="14.1" customHeight="1" x14ac:dyDescent="0.25">
      <c r="D119" s="97" t="str">
        <f t="shared" si="0"/>
        <v>Design Certification - other</v>
      </c>
      <c r="G119" s="111">
        <v>15039.967771111114</v>
      </c>
      <c r="H119" s="111">
        <v>15567.224400000003</v>
      </c>
      <c r="I119" s="111">
        <v>16394.73472</v>
      </c>
      <c r="J119" s="111">
        <v>16924.012560000003</v>
      </c>
      <c r="K119" s="111">
        <v>17419.807235740005</v>
      </c>
      <c r="N119" s="171"/>
      <c r="O119" s="97" t="s">
        <v>58</v>
      </c>
    </row>
    <row r="120" spans="2:15" ht="14.1" customHeight="1" x14ac:dyDescent="0.25">
      <c r="D120" s="97" t="str">
        <f t="shared" si="0"/>
        <v>Design rechecking</v>
      </c>
      <c r="G120" s="111">
        <v>19832.924533333335</v>
      </c>
      <c r="H120" s="111">
        <v>20528.207999999999</v>
      </c>
      <c r="I120" s="111">
        <v>21619.430399999997</v>
      </c>
      <c r="J120" s="111">
        <v>22317.379199999999</v>
      </c>
      <c r="K120" s="111">
        <v>22971.174376800001</v>
      </c>
      <c r="N120" s="171"/>
      <c r="O120" s="97" t="s">
        <v>59</v>
      </c>
    </row>
    <row r="121" spans="2:15" ht="14.1" customHeight="1" x14ac:dyDescent="0.25">
      <c r="D121" s="97" t="str">
        <f t="shared" si="0"/>
        <v>Design info. - UG urban</v>
      </c>
      <c r="G121" s="111">
        <v>103527.866064</v>
      </c>
      <c r="H121" s="111">
        <v>107157.24575999999</v>
      </c>
      <c r="I121" s="111">
        <v>112853.42668799998</v>
      </c>
      <c r="J121" s="111">
        <v>116496.71942400001</v>
      </c>
      <c r="K121" s="111">
        <v>119909.53024689601</v>
      </c>
      <c r="N121" s="171"/>
      <c r="O121" s="97" t="s">
        <v>53</v>
      </c>
    </row>
    <row r="122" spans="2:15" ht="14.1" customHeight="1" x14ac:dyDescent="0.25">
      <c r="D122" s="97" t="str">
        <f t="shared" si="0"/>
        <v>Design info. - other</v>
      </c>
      <c r="G122" s="111">
        <v>224773.14471111112</v>
      </c>
      <c r="H122" s="111">
        <v>232653.024</v>
      </c>
      <c r="I122" s="111">
        <v>245020.21119999996</v>
      </c>
      <c r="J122" s="111">
        <v>252930.29759999999</v>
      </c>
      <c r="K122" s="111">
        <v>260339.97627040002</v>
      </c>
      <c r="N122" s="171"/>
      <c r="O122" s="97" t="s">
        <v>54</v>
      </c>
    </row>
    <row r="123" spans="2:15" ht="14.1" customHeight="1" x14ac:dyDescent="0.25">
      <c r="F123" s="97" t="s">
        <v>41</v>
      </c>
      <c r="G123" s="106">
        <f>SUM(G116:G122)</f>
        <v>668055.53546822222</v>
      </c>
      <c r="H123" s="106">
        <f>SUM(H116:H122)</f>
        <v>691475.57964000001</v>
      </c>
      <c r="I123" s="106">
        <f>SUM(I116:I122)</f>
        <v>728232.49683199986</v>
      </c>
      <c r="J123" s="106">
        <f>SUM(J116:J122)</f>
        <v>751742.32053599996</v>
      </c>
      <c r="K123" s="106">
        <f>SUM(K116:K122)</f>
        <v>773764.86623719404</v>
      </c>
      <c r="N123" s="172"/>
    </row>
    <row r="125" spans="2:15" ht="14.1" customHeight="1" x14ac:dyDescent="0.25">
      <c r="C125" s="109" t="s">
        <v>119</v>
      </c>
      <c r="D125" s="109"/>
      <c r="E125" s="109"/>
      <c r="N125" s="170" t="s">
        <v>182</v>
      </c>
    </row>
    <row r="126" spans="2:15" ht="14.1" customHeight="1" x14ac:dyDescent="0.25">
      <c r="D126" s="97" t="str">
        <f>D116</f>
        <v>Design cert. - UG urban</v>
      </c>
      <c r="F126" s="97" t="s">
        <v>41</v>
      </c>
      <c r="G126" s="111">
        <v>27901.987066453501</v>
      </c>
      <c r="H126" s="111">
        <v>28214.148697020002</v>
      </c>
      <c r="I126" s="111">
        <v>28451.410922563195</v>
      </c>
      <c r="J126" s="111">
        <v>27665.121212843402</v>
      </c>
      <c r="K126" s="111">
        <v>29444.413988023873</v>
      </c>
      <c r="N126" s="171"/>
      <c r="O126" s="97" t="s">
        <v>56</v>
      </c>
    </row>
    <row r="127" spans="2:15" ht="14.1" customHeight="1" x14ac:dyDescent="0.25">
      <c r="D127" s="97" t="str">
        <f t="shared" ref="D127:D132" si="1">D117</f>
        <v>Design cert - OH rural</v>
      </c>
      <c r="G127" s="111">
        <v>58340.518411675504</v>
      </c>
      <c r="H127" s="111">
        <v>58993.220002860013</v>
      </c>
      <c r="I127" s="111">
        <v>59489.313747177592</v>
      </c>
      <c r="J127" s="111">
        <v>57845.2534450362</v>
      </c>
      <c r="K127" s="111">
        <v>61565.592884049925</v>
      </c>
      <c r="N127" s="171"/>
      <c r="O127" s="97" t="s">
        <v>55</v>
      </c>
    </row>
    <row r="128" spans="2:15" ht="14.1" customHeight="1" x14ac:dyDescent="0.25">
      <c r="D128" s="97" t="str">
        <f t="shared" si="1"/>
        <v>Design cert. - UG C&amp;I or rural</v>
      </c>
      <c r="G128" s="111">
        <v>59186.033171265</v>
      </c>
      <c r="H128" s="111">
        <v>59848.194205799999</v>
      </c>
      <c r="I128" s="111">
        <v>60351.477714527995</v>
      </c>
      <c r="J128" s="111">
        <v>58683.590451486001</v>
      </c>
      <c r="K128" s="111">
        <v>62457.847853383988</v>
      </c>
      <c r="N128" s="171"/>
      <c r="O128" s="97" t="s">
        <v>57</v>
      </c>
    </row>
    <row r="129" spans="4:15" ht="14.1" customHeight="1" x14ac:dyDescent="0.25">
      <c r="D129" s="97" t="str">
        <f t="shared" si="1"/>
        <v>Design Certification - other</v>
      </c>
      <c r="G129" s="111">
        <v>7174.0646268200016</v>
      </c>
      <c r="H129" s="111">
        <v>7254.3265704000014</v>
      </c>
      <c r="I129" s="111">
        <v>7315.3306320640004</v>
      </c>
      <c r="J129" s="111">
        <v>7113.1624789680009</v>
      </c>
      <c r="K129" s="111">
        <v>7570.6482246526057</v>
      </c>
      <c r="N129" s="171"/>
      <c r="O129" s="97" t="s">
        <v>58</v>
      </c>
    </row>
    <row r="130" spans="4:15" ht="14.1" customHeight="1" x14ac:dyDescent="0.25">
      <c r="D130" s="97" t="str">
        <f t="shared" si="1"/>
        <v>Design rechecking</v>
      </c>
      <c r="G130" s="111">
        <v>9460.3050024000004</v>
      </c>
      <c r="H130" s="111">
        <v>9566.1449279999997</v>
      </c>
      <c r="I130" s="111">
        <v>9646.5898444799986</v>
      </c>
      <c r="J130" s="111">
        <v>9379.9944777599994</v>
      </c>
      <c r="K130" s="111">
        <v>9983.2723841572806</v>
      </c>
      <c r="N130" s="171"/>
      <c r="O130" s="97" t="s">
        <v>59</v>
      </c>
    </row>
    <row r="131" spans="4:15" ht="14.1" customHeight="1" x14ac:dyDescent="0.25">
      <c r="D131" s="97" t="str">
        <f t="shared" si="1"/>
        <v>Design info. - UG urban</v>
      </c>
      <c r="G131" s="111">
        <v>49382.792112527997</v>
      </c>
      <c r="H131" s="111">
        <v>49935.276524159999</v>
      </c>
      <c r="I131" s="111">
        <v>50355.198988185592</v>
      </c>
      <c r="J131" s="111">
        <v>48963.571173907207</v>
      </c>
      <c r="K131" s="111">
        <v>52112.681845301006</v>
      </c>
      <c r="N131" s="171"/>
      <c r="O131" s="97" t="s">
        <v>53</v>
      </c>
    </row>
    <row r="132" spans="4:15" ht="14.1" customHeight="1" x14ac:dyDescent="0.25">
      <c r="D132" s="97" t="str">
        <f t="shared" si="1"/>
        <v>Design info. - other</v>
      </c>
      <c r="G132" s="111">
        <v>107216.7900272</v>
      </c>
      <c r="H132" s="111">
        <v>108416.30918400001</v>
      </c>
      <c r="I132" s="111">
        <v>109328.01823743997</v>
      </c>
      <c r="J132" s="111">
        <v>106306.60408127999</v>
      </c>
      <c r="K132" s="111">
        <v>113143.75368711584</v>
      </c>
      <c r="N132" s="171"/>
      <c r="O132" s="97" t="s">
        <v>54</v>
      </c>
    </row>
    <row r="133" spans="4:15" ht="14.1" customHeight="1" x14ac:dyDescent="0.25">
      <c r="F133" s="97" t="s">
        <v>41</v>
      </c>
      <c r="G133" s="106">
        <f>SUM(G126:G132)</f>
        <v>318662.490418342</v>
      </c>
      <c r="H133" s="106">
        <f>SUM(H126:H132)</f>
        <v>322227.62011224002</v>
      </c>
      <c r="I133" s="106">
        <f>SUM(I126:I132)</f>
        <v>324937.34008643834</v>
      </c>
      <c r="J133" s="106">
        <f>SUM(J126:J132)</f>
        <v>315957.29732128076</v>
      </c>
      <c r="K133" s="106">
        <f>SUM(K126:K132)</f>
        <v>336278.2108666845</v>
      </c>
      <c r="N133" s="172"/>
    </row>
  </sheetData>
  <mergeCells count="8">
    <mergeCell ref="N125:N133"/>
    <mergeCell ref="N115:N123"/>
    <mergeCell ref="N89:N111"/>
    <mergeCell ref="N34:N47"/>
    <mergeCell ref="G61:H61"/>
    <mergeCell ref="N51:N58"/>
    <mergeCell ref="G62:H62"/>
    <mergeCell ref="N63:N83"/>
  </mergeCells>
  <pageMargins left="0.70866141732283472" right="0.70866141732283472" top="0.74803149606299213" bottom="0.74803149606299213" header="0.31496062992125984" footer="0.31496062992125984"/>
  <pageSetup paperSize="8" scale="66" fitToHeight="0" orientation="portrait" r:id="rId1"/>
  <headerFooter>
    <oddFooter>&amp;C&amp;F&amp;R&amp;A</oddFooter>
  </headerFooter>
  <rowBreaks count="1" manualBreakCount="1">
    <brk id="239"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S200"/>
  <sheetViews>
    <sheetView zoomScale="90" zoomScaleNormal="90" zoomScalePageLayoutView="125" workbookViewId="0">
      <pane xSplit="5" ySplit="4" topLeftCell="F112" activePane="bottomRight" state="frozenSplit"/>
      <selection pane="topRight" activeCell="E1" sqref="E1"/>
      <selection pane="bottomLeft" activeCell="A5" sqref="A5"/>
      <selection pane="bottomRight" activeCell="K141" sqref="K141"/>
    </sheetView>
  </sheetViews>
  <sheetFormatPr defaultColWidth="9.140625" defaultRowHeight="14.1" customHeight="1" x14ac:dyDescent="0.25"/>
  <cols>
    <col min="1" max="3" width="2.140625" style="7" customWidth="1"/>
    <col min="4" max="4" width="1.85546875" style="7" customWidth="1"/>
    <col min="5" max="5" width="42.140625" style="7" customWidth="1"/>
    <col min="6" max="6" width="10.85546875" style="7" customWidth="1"/>
    <col min="7" max="8" width="12" style="7" customWidth="1"/>
    <col min="9" max="13" width="10.85546875" style="7" customWidth="1"/>
    <col min="14" max="14" width="2.42578125" style="7" customWidth="1"/>
    <col min="15" max="15" width="46.7109375" style="22" customWidth="1"/>
    <col min="16" max="16" width="4.85546875" style="7" customWidth="1"/>
    <col min="17" max="19" width="9.140625" style="7" customWidth="1"/>
    <col min="20" max="16384" width="9.140625" style="7"/>
  </cols>
  <sheetData>
    <row r="1" spans="1:16" ht="14.1" customHeight="1" x14ac:dyDescent="0.2">
      <c r="A1" s="17" t="s">
        <v>15</v>
      </c>
      <c r="B1" s="17"/>
      <c r="C1" s="17"/>
      <c r="D1" s="17"/>
      <c r="E1" s="17"/>
      <c r="F1" s="17"/>
      <c r="G1" s="17"/>
      <c r="H1" s="17"/>
      <c r="I1" s="17"/>
      <c r="J1" s="17"/>
      <c r="K1" s="17"/>
      <c r="L1" s="17"/>
      <c r="M1" s="17"/>
      <c r="N1" s="17"/>
      <c r="P1" s="17"/>
    </row>
    <row r="2" spans="1:16" ht="15.95" customHeight="1" x14ac:dyDescent="0.25">
      <c r="A2" s="19" t="s">
        <v>96</v>
      </c>
      <c r="B2" s="18"/>
      <c r="C2" s="18"/>
      <c r="D2" s="18"/>
      <c r="E2" s="18"/>
      <c r="F2" s="84" t="str">
        <f>IF(ROUND($E$5,6)=0,"ok","Problem - review CheckSheet")</f>
        <v>ok</v>
      </c>
      <c r="G2" s="18"/>
      <c r="H2" s="18"/>
      <c r="I2" s="18"/>
      <c r="J2" s="18"/>
      <c r="K2" s="18"/>
      <c r="L2" s="18"/>
      <c r="M2" s="18"/>
      <c r="N2" s="18"/>
      <c r="O2" s="23"/>
      <c r="P2" s="18"/>
    </row>
    <row r="3" spans="1:16" ht="14.1" customHeight="1" x14ac:dyDescent="0.25">
      <c r="A3" s="7" t="str">
        <f>GlobalInputs!G8</f>
        <v>Design fees</v>
      </c>
      <c r="O3" s="20" t="s">
        <v>39</v>
      </c>
    </row>
    <row r="5" spans="1:16" ht="14.1" customHeight="1" x14ac:dyDescent="0.25">
      <c r="B5" s="7" t="s">
        <v>61</v>
      </c>
    </row>
    <row r="6" spans="1:16" ht="14.1" customHeight="1" x14ac:dyDescent="0.25">
      <c r="C6" s="7" t="s">
        <v>62</v>
      </c>
    </row>
    <row r="7" spans="1:16" ht="14.1" customHeight="1" x14ac:dyDescent="0.25">
      <c r="D7" s="7" t="str">
        <f>ServiceHistory!C88</f>
        <v>Design cert. - UG urban</v>
      </c>
      <c r="O7" s="181" t="s">
        <v>169</v>
      </c>
      <c r="P7" s="7" t="s">
        <v>56</v>
      </c>
    </row>
    <row r="8" spans="1:16" ht="14.1" customHeight="1" x14ac:dyDescent="0.25">
      <c r="E8" s="7" t="s">
        <v>42</v>
      </c>
      <c r="G8" s="114" t="s">
        <v>63</v>
      </c>
      <c r="O8" s="182"/>
    </row>
    <row r="9" spans="1:16" ht="14.1" customHeight="1" x14ac:dyDescent="0.25">
      <c r="E9" s="7" t="s">
        <v>43</v>
      </c>
      <c r="G9" s="114" t="s">
        <v>63</v>
      </c>
      <c r="O9" s="182"/>
    </row>
    <row r="10" spans="1:16" ht="14.1" customHeight="1" x14ac:dyDescent="0.25">
      <c r="E10" s="7" t="s">
        <v>44</v>
      </c>
      <c r="G10" s="114" t="s">
        <v>63</v>
      </c>
      <c r="O10" s="182"/>
    </row>
    <row r="11" spans="1:16" ht="14.1" customHeight="1" x14ac:dyDescent="0.25">
      <c r="E11" s="7" t="s">
        <v>45</v>
      </c>
      <c r="G11" s="114" t="s">
        <v>63</v>
      </c>
      <c r="O11" s="182"/>
    </row>
    <row r="12" spans="1:16" ht="14.1" customHeight="1" x14ac:dyDescent="0.25">
      <c r="D12" s="7" t="str">
        <f>ServiceHistory!C93</f>
        <v>Design cert - OH rural</v>
      </c>
      <c r="G12" s="9"/>
      <c r="O12" s="182"/>
      <c r="P12" s="7" t="s">
        <v>55</v>
      </c>
    </row>
    <row r="13" spans="1:16" ht="14.1" customHeight="1" x14ac:dyDescent="0.25">
      <c r="E13" s="7" t="s">
        <v>46</v>
      </c>
      <c r="G13" s="114" t="s">
        <v>63</v>
      </c>
      <c r="O13" s="182"/>
    </row>
    <row r="14" spans="1:16" ht="14.1" customHeight="1" x14ac:dyDescent="0.25">
      <c r="E14" s="7" t="s">
        <v>47</v>
      </c>
      <c r="G14" s="114" t="s">
        <v>63</v>
      </c>
      <c r="O14" s="182"/>
    </row>
    <row r="15" spans="1:16" ht="14.1" customHeight="1" x14ac:dyDescent="0.25">
      <c r="E15" s="7" t="s">
        <v>48</v>
      </c>
      <c r="G15" s="114" t="s">
        <v>63</v>
      </c>
      <c r="O15" s="182"/>
    </row>
    <row r="16" spans="1:16" ht="14.1" customHeight="1" x14ac:dyDescent="0.25">
      <c r="D16" s="7" t="str">
        <f>ServiceHistory!C97</f>
        <v>Design cert. - UG C&amp;I or rural</v>
      </c>
      <c r="G16" s="9"/>
      <c r="O16" s="182"/>
      <c r="P16" s="7" t="s">
        <v>57</v>
      </c>
    </row>
    <row r="17" spans="4:16" ht="14.1" customHeight="1" x14ac:dyDescent="0.25">
      <c r="E17" s="7" t="s">
        <v>46</v>
      </c>
      <c r="G17" s="114" t="s">
        <v>63</v>
      </c>
      <c r="O17" s="182"/>
    </row>
    <row r="18" spans="4:16" ht="14.1" customHeight="1" x14ac:dyDescent="0.25">
      <c r="E18" s="7" t="s">
        <v>47</v>
      </c>
      <c r="G18" s="114" t="s">
        <v>63</v>
      </c>
      <c r="O18" s="182"/>
    </row>
    <row r="19" spans="4:16" ht="14.1" customHeight="1" x14ac:dyDescent="0.25">
      <c r="E19" s="7" t="s">
        <v>48</v>
      </c>
      <c r="G19" s="114" t="s">
        <v>63</v>
      </c>
      <c r="O19" s="182"/>
    </row>
    <row r="20" spans="4:16" ht="14.1" customHeight="1" x14ac:dyDescent="0.25">
      <c r="D20" s="7" t="str">
        <f>ServiceHistory!C101</f>
        <v>Design Certification - other</v>
      </c>
      <c r="O20" s="182"/>
      <c r="P20" s="7" t="s">
        <v>58</v>
      </c>
    </row>
    <row r="21" spans="4:16" ht="14.1" customHeight="1" x14ac:dyDescent="0.25">
      <c r="E21" s="7" t="s">
        <v>66</v>
      </c>
      <c r="G21" s="114" t="s">
        <v>64</v>
      </c>
      <c r="O21" s="182"/>
    </row>
    <row r="22" spans="4:16" ht="14.1" customHeight="1" x14ac:dyDescent="0.25">
      <c r="D22" s="7" t="str">
        <f>ServiceHistory!C103</f>
        <v>Design rechecking</v>
      </c>
      <c r="G22" s="9"/>
      <c r="O22" s="182"/>
      <c r="P22" s="7" t="s">
        <v>59</v>
      </c>
    </row>
    <row r="23" spans="4:16" ht="14.1" customHeight="1" x14ac:dyDescent="0.25">
      <c r="E23" s="7" t="s">
        <v>65</v>
      </c>
      <c r="G23" s="114" t="s">
        <v>64</v>
      </c>
      <c r="O23" s="182"/>
    </row>
    <row r="24" spans="4:16" ht="14.1" customHeight="1" x14ac:dyDescent="0.25">
      <c r="E24" s="7" t="s">
        <v>66</v>
      </c>
      <c r="G24" s="114" t="s">
        <v>64</v>
      </c>
      <c r="O24" s="182"/>
    </row>
    <row r="25" spans="4:16" ht="14.1" customHeight="1" x14ac:dyDescent="0.25">
      <c r="D25" s="7" t="str">
        <f>ServiceHistory!C105</f>
        <v>Design info. - UG urban</v>
      </c>
      <c r="G25" s="9"/>
      <c r="O25" s="182"/>
      <c r="P25" s="7" t="s">
        <v>53</v>
      </c>
    </row>
    <row r="26" spans="4:16" ht="14.1" customHeight="1" x14ac:dyDescent="0.25">
      <c r="E26" s="7" t="s">
        <v>42</v>
      </c>
      <c r="G26" s="114" t="s">
        <v>63</v>
      </c>
      <c r="O26" s="182"/>
    </row>
    <row r="27" spans="4:16" ht="14.1" customHeight="1" x14ac:dyDescent="0.25">
      <c r="E27" s="7" t="s">
        <v>43</v>
      </c>
      <c r="G27" s="114" t="s">
        <v>63</v>
      </c>
      <c r="O27" s="182"/>
    </row>
    <row r="28" spans="4:16" ht="14.1" customHeight="1" x14ac:dyDescent="0.25">
      <c r="E28" s="7" t="s">
        <v>44</v>
      </c>
      <c r="G28" s="114" t="s">
        <v>63</v>
      </c>
      <c r="O28" s="182"/>
    </row>
    <row r="29" spans="4:16" ht="14.1" customHeight="1" x14ac:dyDescent="0.25">
      <c r="E29" s="7" t="s">
        <v>45</v>
      </c>
      <c r="G29" s="114" t="s">
        <v>63</v>
      </c>
      <c r="O29" s="182"/>
    </row>
    <row r="30" spans="4:16" ht="14.1" customHeight="1" x14ac:dyDescent="0.25">
      <c r="D30" s="7" t="str">
        <f>ServiceHistory!C110</f>
        <v>Design info. - other</v>
      </c>
      <c r="O30" s="182"/>
    </row>
    <row r="31" spans="4:16" ht="14.1" customHeight="1" x14ac:dyDescent="0.25">
      <c r="E31" s="7" t="s">
        <v>65</v>
      </c>
      <c r="G31" s="114" t="s">
        <v>64</v>
      </c>
      <c r="O31" s="183"/>
      <c r="P31" s="7" t="s">
        <v>54</v>
      </c>
    </row>
    <row r="33" spans="3:15" ht="14.1" customHeight="1" x14ac:dyDescent="0.25">
      <c r="C33" s="7" t="s">
        <v>67</v>
      </c>
      <c r="G33" s="15" t="s">
        <v>103</v>
      </c>
      <c r="H33" s="15" t="s">
        <v>68</v>
      </c>
      <c r="I33" s="15" t="s">
        <v>105</v>
      </c>
    </row>
    <row r="34" spans="3:15" ht="14.1" customHeight="1" x14ac:dyDescent="0.25">
      <c r="D34" s="10"/>
      <c r="E34" s="10"/>
      <c r="F34" s="10"/>
      <c r="G34" s="11" t="s">
        <v>102</v>
      </c>
      <c r="H34" s="11" t="s">
        <v>69</v>
      </c>
      <c r="I34" s="11" t="s">
        <v>106</v>
      </c>
    </row>
    <row r="35" spans="3:15" ht="14.1" customHeight="1" x14ac:dyDescent="0.25">
      <c r="D35" s="7" t="str">
        <f>D7</f>
        <v>Design cert. - UG urban</v>
      </c>
      <c r="O35" s="184" t="s">
        <v>163</v>
      </c>
    </row>
    <row r="36" spans="3:15" ht="14.1" customHeight="1" x14ac:dyDescent="0.25">
      <c r="E36" s="7" t="s">
        <v>42</v>
      </c>
      <c r="G36" s="26">
        <f>ServiceHistory!G89</f>
        <v>1</v>
      </c>
      <c r="H36" s="21">
        <f>ServiceHistory!I89</f>
        <v>2</v>
      </c>
      <c r="I36" s="115">
        <f>H36</f>
        <v>2</v>
      </c>
      <c r="O36" s="185"/>
    </row>
    <row r="37" spans="3:15" ht="14.1" customHeight="1" x14ac:dyDescent="0.25">
      <c r="E37" s="7" t="s">
        <v>43</v>
      </c>
      <c r="G37" s="26">
        <f>ServiceHistory!G90</f>
        <v>2</v>
      </c>
      <c r="H37" s="21">
        <f>ServiceHistory!I90</f>
        <v>3</v>
      </c>
      <c r="I37" s="115">
        <f t="shared" ref="I37:I39" si="0">H37</f>
        <v>3</v>
      </c>
      <c r="O37" s="185"/>
    </row>
    <row r="38" spans="3:15" ht="14.1" customHeight="1" x14ac:dyDescent="0.25">
      <c r="E38" s="7" t="s">
        <v>44</v>
      </c>
      <c r="G38" s="26">
        <f>ServiceHistory!G91</f>
        <v>3</v>
      </c>
      <c r="H38" s="21">
        <f>ServiceHistory!I91</f>
        <v>5</v>
      </c>
      <c r="I38" s="115">
        <f t="shared" si="0"/>
        <v>5</v>
      </c>
      <c r="O38" s="185"/>
    </row>
    <row r="39" spans="3:15" ht="14.1" customHeight="1" x14ac:dyDescent="0.25">
      <c r="E39" s="7" t="s">
        <v>45</v>
      </c>
      <c r="G39" s="26">
        <f>ServiceHistory!G92</f>
        <v>4</v>
      </c>
      <c r="H39" s="21">
        <f>ServiceHistory!I92</f>
        <v>6</v>
      </c>
      <c r="I39" s="115">
        <f t="shared" si="0"/>
        <v>6</v>
      </c>
      <c r="O39" s="185"/>
    </row>
    <row r="40" spans="3:15" ht="14.1" customHeight="1" x14ac:dyDescent="0.25">
      <c r="D40" s="7" t="str">
        <f>D12</f>
        <v>Design cert - OH rural</v>
      </c>
      <c r="O40" s="185"/>
    </row>
    <row r="41" spans="3:15" ht="14.1" customHeight="1" x14ac:dyDescent="0.25">
      <c r="E41" s="7" t="s">
        <v>46</v>
      </c>
      <c r="G41" s="26">
        <f>ServiceHistory!G94</f>
        <v>1</v>
      </c>
      <c r="H41" s="21">
        <f>ServiceHistory!I94</f>
        <v>2</v>
      </c>
      <c r="I41" s="115">
        <f t="shared" ref="I41" si="1">H41</f>
        <v>2</v>
      </c>
      <c r="O41" s="185"/>
    </row>
    <row r="42" spans="3:15" ht="14.1" customHeight="1" x14ac:dyDescent="0.25">
      <c r="E42" s="7" t="s">
        <v>47</v>
      </c>
      <c r="G42" s="26">
        <f>ServiceHistory!G95</f>
        <v>2</v>
      </c>
      <c r="H42" s="21">
        <f>ServiceHistory!I95</f>
        <v>3</v>
      </c>
      <c r="I42" s="115">
        <f t="shared" ref="I42" si="2">H42</f>
        <v>3</v>
      </c>
      <c r="O42" s="185"/>
    </row>
    <row r="43" spans="3:15" ht="14.1" customHeight="1" x14ac:dyDescent="0.25">
      <c r="E43" s="7" t="s">
        <v>48</v>
      </c>
      <c r="G43" s="26">
        <f>ServiceHistory!G96</f>
        <v>3</v>
      </c>
      <c r="H43" s="21">
        <f>ServiceHistory!I96</f>
        <v>5</v>
      </c>
      <c r="I43" s="115">
        <f t="shared" ref="I43" si="3">H43</f>
        <v>5</v>
      </c>
      <c r="O43" s="185"/>
    </row>
    <row r="44" spans="3:15" ht="14.1" customHeight="1" x14ac:dyDescent="0.25">
      <c r="D44" s="7" t="str">
        <f>D16</f>
        <v>Design cert. - UG C&amp;I or rural</v>
      </c>
      <c r="O44" s="185"/>
    </row>
    <row r="45" spans="3:15" ht="14.1" customHeight="1" x14ac:dyDescent="0.25">
      <c r="E45" s="7" t="s">
        <v>46</v>
      </c>
      <c r="G45" s="26">
        <f>ServiceHistory!G98</f>
        <v>1</v>
      </c>
      <c r="H45" s="21">
        <f>ServiceHistory!I98</f>
        <v>3</v>
      </c>
      <c r="I45" s="115">
        <f t="shared" ref="I45" si="4">H45</f>
        <v>3</v>
      </c>
      <c r="O45" s="185"/>
    </row>
    <row r="46" spans="3:15" ht="14.1" customHeight="1" x14ac:dyDescent="0.25">
      <c r="E46" s="7" t="s">
        <v>47</v>
      </c>
      <c r="G46" s="26">
        <f>ServiceHistory!G99</f>
        <v>2</v>
      </c>
      <c r="H46" s="21">
        <f>ServiceHistory!I99</f>
        <v>4</v>
      </c>
      <c r="I46" s="115">
        <f t="shared" ref="I46" si="5">H46</f>
        <v>4</v>
      </c>
      <c r="O46" s="185"/>
    </row>
    <row r="47" spans="3:15" ht="14.1" customHeight="1" x14ac:dyDescent="0.25">
      <c r="E47" s="7" t="s">
        <v>48</v>
      </c>
      <c r="G47" s="26">
        <f>ServiceHistory!G100</f>
        <v>3</v>
      </c>
      <c r="H47" s="21">
        <f>ServiceHistory!I100</f>
        <v>6</v>
      </c>
      <c r="I47" s="115">
        <f t="shared" ref="I47" si="6">H47</f>
        <v>6</v>
      </c>
      <c r="O47" s="185"/>
    </row>
    <row r="48" spans="3:15" ht="14.1" customHeight="1" x14ac:dyDescent="0.25">
      <c r="D48" s="7" t="str">
        <f>D25</f>
        <v>Design info. - UG urban</v>
      </c>
      <c r="O48" s="185"/>
    </row>
    <row r="49" spans="3:15" ht="14.1" customHeight="1" x14ac:dyDescent="0.25">
      <c r="E49" s="7" t="s">
        <v>42</v>
      </c>
      <c r="G49" s="26">
        <f>ServiceHistory!G106</f>
        <v>2</v>
      </c>
      <c r="H49" s="21">
        <f>ServiceHistory!I106</f>
        <v>3</v>
      </c>
      <c r="I49" s="115">
        <f t="shared" ref="I49" si="7">H49</f>
        <v>3</v>
      </c>
      <c r="O49" s="185"/>
    </row>
    <row r="50" spans="3:15" ht="14.1" customHeight="1" x14ac:dyDescent="0.25">
      <c r="E50" s="7" t="s">
        <v>43</v>
      </c>
      <c r="G50" s="26">
        <f>ServiceHistory!G107</f>
        <v>3</v>
      </c>
      <c r="H50" s="21">
        <f>ServiceHistory!I107</f>
        <v>4</v>
      </c>
      <c r="I50" s="115">
        <f t="shared" ref="I50" si="8">H50</f>
        <v>4</v>
      </c>
      <c r="O50" s="185"/>
    </row>
    <row r="51" spans="3:15" ht="14.1" customHeight="1" x14ac:dyDescent="0.25">
      <c r="E51" s="7" t="s">
        <v>44</v>
      </c>
      <c r="G51" s="26">
        <f>ServiceHistory!G108</f>
        <v>5</v>
      </c>
      <c r="H51" s="21">
        <f>ServiceHistory!I108</f>
        <v>7</v>
      </c>
      <c r="I51" s="115">
        <f t="shared" ref="I51" si="9">H51</f>
        <v>7</v>
      </c>
      <c r="O51" s="185"/>
    </row>
    <row r="52" spans="3:15" ht="14.1" customHeight="1" x14ac:dyDescent="0.25">
      <c r="E52" s="7" t="s">
        <v>45</v>
      </c>
      <c r="G52" s="26">
        <f>ServiceHistory!G109</f>
        <v>6</v>
      </c>
      <c r="H52" s="21">
        <f>ServiceHistory!I109</f>
        <v>9</v>
      </c>
      <c r="I52" s="115">
        <f t="shared" ref="I52" si="10">H52</f>
        <v>9</v>
      </c>
      <c r="O52" s="185"/>
    </row>
    <row r="53" spans="3:15" ht="14.1" customHeight="1" x14ac:dyDescent="0.25">
      <c r="O53" s="185"/>
    </row>
    <row r="54" spans="3:15" ht="14.1" customHeight="1" x14ac:dyDescent="0.25">
      <c r="C54" s="7" t="s">
        <v>70</v>
      </c>
      <c r="G54" s="15" t="s">
        <v>68</v>
      </c>
      <c r="H54" s="15" t="s">
        <v>162</v>
      </c>
      <c r="O54" s="185"/>
    </row>
    <row r="55" spans="3:15" ht="14.1" customHeight="1" x14ac:dyDescent="0.25">
      <c r="D55" s="10"/>
      <c r="E55" s="10"/>
      <c r="F55" s="10"/>
      <c r="G55" s="11" t="s">
        <v>69</v>
      </c>
      <c r="H55" s="11" t="s">
        <v>106</v>
      </c>
      <c r="O55" s="185"/>
    </row>
    <row r="56" spans="3:15" ht="14.1" customHeight="1" x14ac:dyDescent="0.25">
      <c r="D56" s="7" t="str">
        <f>D20</f>
        <v>Design Certification - other</v>
      </c>
      <c r="O56" s="185"/>
    </row>
    <row r="57" spans="3:15" ht="14.1" customHeight="1" x14ac:dyDescent="0.25">
      <c r="E57" s="7" t="s">
        <v>65</v>
      </c>
      <c r="G57" s="21">
        <f>AVERAGE(ServiceHistory!G102:J102)</f>
        <v>2</v>
      </c>
      <c r="H57" s="115">
        <f t="shared" ref="H57" si="11">G57</f>
        <v>2</v>
      </c>
      <c r="O57" s="185"/>
    </row>
    <row r="58" spans="3:15" ht="14.1" customHeight="1" x14ac:dyDescent="0.25">
      <c r="D58" s="7" t="str">
        <f>D22</f>
        <v>Design rechecking</v>
      </c>
      <c r="O58" s="185"/>
    </row>
    <row r="59" spans="3:15" ht="14.1" customHeight="1" x14ac:dyDescent="0.25">
      <c r="E59" s="7" t="s">
        <v>65</v>
      </c>
      <c r="G59" s="115">
        <v>1</v>
      </c>
      <c r="H59" s="115">
        <f t="shared" ref="H59" si="12">G59</f>
        <v>1</v>
      </c>
      <c r="O59" s="185"/>
    </row>
    <row r="60" spans="3:15" ht="14.1" customHeight="1" x14ac:dyDescent="0.25">
      <c r="E60" s="7" t="s">
        <v>66</v>
      </c>
      <c r="G60" s="21">
        <f>AVERAGE(ServiceHistory!G104:J104)-G59</f>
        <v>1</v>
      </c>
      <c r="H60" s="115">
        <f t="shared" ref="H60" si="13">G60</f>
        <v>1</v>
      </c>
      <c r="O60" s="185"/>
    </row>
    <row r="61" spans="3:15" ht="14.1" customHeight="1" x14ac:dyDescent="0.25">
      <c r="D61" s="7" t="str">
        <f>D30</f>
        <v>Design info. - other</v>
      </c>
      <c r="G61" s="21"/>
      <c r="H61" s="21"/>
      <c r="O61" s="185"/>
    </row>
    <row r="62" spans="3:15" ht="14.1" customHeight="1" x14ac:dyDescent="0.25">
      <c r="E62" s="7" t="s">
        <v>65</v>
      </c>
      <c r="G62" s="21">
        <f>AVERAGE(ServiceHistory!G111:J111)</f>
        <v>2</v>
      </c>
      <c r="H62" s="115">
        <f t="shared" ref="H62" si="14">G62</f>
        <v>2</v>
      </c>
      <c r="O62" s="186"/>
    </row>
    <row r="64" spans="3:15" ht="14.1" customHeight="1" x14ac:dyDescent="0.25">
      <c r="C64" s="7" t="s">
        <v>109</v>
      </c>
      <c r="K64" s="28"/>
    </row>
    <row r="65" spans="4:16" ht="14.1" customHeight="1" x14ac:dyDescent="0.25">
      <c r="D65" s="10"/>
      <c r="E65" s="10"/>
      <c r="F65" s="10"/>
      <c r="G65" s="11" t="s">
        <v>72</v>
      </c>
      <c r="H65" s="10" t="s">
        <v>0</v>
      </c>
      <c r="I65" s="10"/>
      <c r="J65" s="10"/>
    </row>
    <row r="66" spans="4:16" ht="14.1" customHeight="1" x14ac:dyDescent="0.25">
      <c r="D66" s="7" t="str">
        <f>D7</f>
        <v>Design cert. - UG urban</v>
      </c>
      <c r="O66" s="181"/>
      <c r="P66" s="7" t="s">
        <v>56</v>
      </c>
    </row>
    <row r="67" spans="4:16" ht="14.1" customHeight="1" x14ac:dyDescent="0.25">
      <c r="E67" s="7" t="s">
        <v>42</v>
      </c>
      <c r="G67" s="116" t="s">
        <v>31</v>
      </c>
      <c r="H67" s="7" t="str">
        <f>VLOOKUP(G67,GlobalInputs!$C$17:$G$26,3,FALSE)</f>
        <v>Indoor technical officer</v>
      </c>
      <c r="O67" s="182"/>
    </row>
    <row r="68" spans="4:16" ht="14.1" customHeight="1" x14ac:dyDescent="0.25">
      <c r="E68" s="7" t="s">
        <v>43</v>
      </c>
      <c r="G68" s="116" t="s">
        <v>31</v>
      </c>
      <c r="H68" s="7" t="str">
        <f>VLOOKUP(G68,GlobalInputs!$C$17:$G$26,3,FALSE)</f>
        <v>Indoor technical officer</v>
      </c>
      <c r="O68" s="182"/>
    </row>
    <row r="69" spans="4:16" ht="14.1" customHeight="1" x14ac:dyDescent="0.25">
      <c r="E69" s="7" t="s">
        <v>44</v>
      </c>
      <c r="G69" s="116" t="s">
        <v>31</v>
      </c>
      <c r="H69" s="7" t="str">
        <f>VLOOKUP(G69,GlobalInputs!$C$17:$G$26,3,FALSE)</f>
        <v>Indoor technical officer</v>
      </c>
      <c r="O69" s="182"/>
    </row>
    <row r="70" spans="4:16" ht="14.1" customHeight="1" x14ac:dyDescent="0.25">
      <c r="E70" s="7" t="s">
        <v>45</v>
      </c>
      <c r="G70" s="116" t="s">
        <v>31</v>
      </c>
      <c r="H70" s="7" t="str">
        <f>VLOOKUP(G70,GlobalInputs!$C$17:$G$26,3,FALSE)</f>
        <v>Indoor technical officer</v>
      </c>
      <c r="O70" s="182"/>
    </row>
    <row r="71" spans="4:16" ht="14.1" customHeight="1" x14ac:dyDescent="0.25">
      <c r="D71" s="7" t="str">
        <f>D12</f>
        <v>Design cert - OH rural</v>
      </c>
      <c r="G71" s="15"/>
      <c r="O71" s="182"/>
      <c r="P71" s="7" t="s">
        <v>55</v>
      </c>
    </row>
    <row r="72" spans="4:16" ht="14.1" customHeight="1" x14ac:dyDescent="0.25">
      <c r="E72" s="7" t="s">
        <v>46</v>
      </c>
      <c r="G72" s="116" t="s">
        <v>31</v>
      </c>
      <c r="H72" s="7" t="str">
        <f>VLOOKUP(G72,GlobalInputs!$C$17:$G$26,3,FALSE)</f>
        <v>Indoor technical officer</v>
      </c>
      <c r="O72" s="182"/>
    </row>
    <row r="73" spans="4:16" ht="14.1" customHeight="1" x14ac:dyDescent="0.25">
      <c r="E73" s="7" t="s">
        <v>47</v>
      </c>
      <c r="G73" s="116" t="s">
        <v>31</v>
      </c>
      <c r="H73" s="7" t="str">
        <f>VLOOKUP(G73,GlobalInputs!$C$17:$G$26,3,FALSE)</f>
        <v>Indoor technical officer</v>
      </c>
      <c r="O73" s="182"/>
    </row>
    <row r="74" spans="4:16" ht="14.1" customHeight="1" x14ac:dyDescent="0.25">
      <c r="E74" s="7" t="s">
        <v>48</v>
      </c>
      <c r="G74" s="116" t="s">
        <v>31</v>
      </c>
      <c r="H74" s="7" t="str">
        <f>VLOOKUP(G74,GlobalInputs!$C$17:$G$26,3,FALSE)</f>
        <v>Indoor technical officer</v>
      </c>
      <c r="O74" s="182"/>
    </row>
    <row r="75" spans="4:16" ht="14.1" customHeight="1" x14ac:dyDescent="0.25">
      <c r="D75" s="7" t="str">
        <f>D16</f>
        <v>Design cert. - UG C&amp;I or rural</v>
      </c>
      <c r="G75" s="15"/>
      <c r="O75" s="182"/>
      <c r="P75" s="7" t="s">
        <v>57</v>
      </c>
    </row>
    <row r="76" spans="4:16" ht="14.1" customHeight="1" x14ac:dyDescent="0.25">
      <c r="E76" s="7" t="s">
        <v>46</v>
      </c>
      <c r="G76" s="116" t="s">
        <v>31</v>
      </c>
      <c r="H76" s="7" t="str">
        <f>VLOOKUP(G76,GlobalInputs!$C$17:$G$26,3,FALSE)</f>
        <v>Indoor technical officer</v>
      </c>
      <c r="O76" s="182"/>
    </row>
    <row r="77" spans="4:16" ht="14.1" customHeight="1" x14ac:dyDescent="0.25">
      <c r="E77" s="7" t="s">
        <v>47</v>
      </c>
      <c r="G77" s="116" t="s">
        <v>31</v>
      </c>
      <c r="H77" s="7" t="str">
        <f>VLOOKUP(G77,GlobalInputs!$C$17:$G$26,3,FALSE)</f>
        <v>Indoor technical officer</v>
      </c>
      <c r="O77" s="182"/>
    </row>
    <row r="78" spans="4:16" ht="14.1" customHeight="1" x14ac:dyDescent="0.25">
      <c r="E78" s="7" t="s">
        <v>48</v>
      </c>
      <c r="G78" s="116" t="s">
        <v>31</v>
      </c>
      <c r="H78" s="7" t="str">
        <f>VLOOKUP(G78,GlobalInputs!$C$17:$G$26,3,FALSE)</f>
        <v>Indoor technical officer</v>
      </c>
      <c r="O78" s="182"/>
    </row>
    <row r="79" spans="4:16" ht="14.1" customHeight="1" x14ac:dyDescent="0.25">
      <c r="D79" s="7" t="str">
        <f>D20</f>
        <v>Design Certification - other</v>
      </c>
      <c r="O79" s="182"/>
    </row>
    <row r="80" spans="4:16" ht="14.1" customHeight="1" x14ac:dyDescent="0.25">
      <c r="E80" s="7" t="s">
        <v>65</v>
      </c>
      <c r="G80" s="116" t="s">
        <v>31</v>
      </c>
      <c r="H80" s="7" t="str">
        <f>VLOOKUP(G80,GlobalInputs!$C$17:$G$26,3,FALSE)</f>
        <v>Indoor technical officer</v>
      </c>
      <c r="O80" s="182"/>
      <c r="P80" s="7" t="s">
        <v>58</v>
      </c>
    </row>
    <row r="81" spans="3:16" ht="14.1" customHeight="1" x14ac:dyDescent="0.25">
      <c r="D81" s="7" t="str">
        <f>D22</f>
        <v>Design rechecking</v>
      </c>
      <c r="G81" s="15"/>
      <c r="O81" s="182"/>
      <c r="P81" s="7" t="s">
        <v>59</v>
      </c>
    </row>
    <row r="82" spans="3:16" ht="14.1" customHeight="1" x14ac:dyDescent="0.25">
      <c r="E82" s="7" t="s">
        <v>65</v>
      </c>
      <c r="G82" s="116" t="s">
        <v>31</v>
      </c>
      <c r="H82" s="7" t="str">
        <f>VLOOKUP(G82,GlobalInputs!$C$17:$G$26,3,FALSE)</f>
        <v>Indoor technical officer</v>
      </c>
      <c r="O82" s="182"/>
    </row>
    <row r="83" spans="3:16" ht="14.1" customHeight="1" x14ac:dyDescent="0.25">
      <c r="E83" s="7" t="s">
        <v>66</v>
      </c>
      <c r="G83" s="116" t="s">
        <v>35</v>
      </c>
      <c r="H83" s="7" t="str">
        <f>VLOOKUP(G83,GlobalInputs!$C$17:$G$26,3,FALSE)</f>
        <v>Engineering Officer</v>
      </c>
      <c r="O83" s="182"/>
    </row>
    <row r="84" spans="3:16" ht="14.1" customHeight="1" x14ac:dyDescent="0.25">
      <c r="D84" s="7" t="str">
        <f>D25</f>
        <v>Design info. - UG urban</v>
      </c>
      <c r="G84" s="15"/>
      <c r="O84" s="182"/>
      <c r="P84" s="7" t="s">
        <v>53</v>
      </c>
    </row>
    <row r="85" spans="3:16" ht="14.1" customHeight="1" x14ac:dyDescent="0.25">
      <c r="E85" s="7" t="s">
        <v>42</v>
      </c>
      <c r="G85" s="116" t="s">
        <v>31</v>
      </c>
      <c r="H85" s="7" t="str">
        <f>VLOOKUP(G85,GlobalInputs!$C$17:$G$26,3,FALSE)</f>
        <v>Indoor technical officer</v>
      </c>
      <c r="O85" s="182"/>
    </row>
    <row r="86" spans="3:16" ht="14.1" customHeight="1" x14ac:dyDescent="0.25">
      <c r="E86" s="7" t="s">
        <v>43</v>
      </c>
      <c r="G86" s="116" t="s">
        <v>31</v>
      </c>
      <c r="H86" s="7" t="str">
        <f>VLOOKUP(G86,GlobalInputs!$C$17:$G$26,3,FALSE)</f>
        <v>Indoor technical officer</v>
      </c>
      <c r="O86" s="182"/>
    </row>
    <row r="87" spans="3:16" ht="14.1" customHeight="1" x14ac:dyDescent="0.25">
      <c r="E87" s="7" t="s">
        <v>44</v>
      </c>
      <c r="G87" s="116" t="s">
        <v>31</v>
      </c>
      <c r="H87" s="7" t="str">
        <f>VLOOKUP(G87,GlobalInputs!$C$17:$G$26,3,FALSE)</f>
        <v>Indoor technical officer</v>
      </c>
      <c r="O87" s="182"/>
    </row>
    <row r="88" spans="3:16" ht="14.1" customHeight="1" x14ac:dyDescent="0.25">
      <c r="E88" s="7" t="s">
        <v>45</v>
      </c>
      <c r="G88" s="116" t="s">
        <v>31</v>
      </c>
      <c r="H88" s="7" t="str">
        <f>VLOOKUP(G88,GlobalInputs!$C$17:$G$26,3,FALSE)</f>
        <v>Indoor technical officer</v>
      </c>
      <c r="O88" s="182"/>
    </row>
    <row r="89" spans="3:16" ht="14.1" customHeight="1" x14ac:dyDescent="0.25">
      <c r="D89" s="7" t="str">
        <f>D30</f>
        <v>Design info. - other</v>
      </c>
      <c r="O89" s="182"/>
    </row>
    <row r="90" spans="3:16" ht="14.1" customHeight="1" x14ac:dyDescent="0.25">
      <c r="E90" s="7" t="s">
        <v>65</v>
      </c>
      <c r="G90" s="116" t="s">
        <v>31</v>
      </c>
      <c r="H90" s="7" t="str">
        <f>VLOOKUP(G90,GlobalInputs!$C$17:$G$26,3,FALSE)</f>
        <v>Indoor technical officer</v>
      </c>
      <c r="O90" s="183"/>
      <c r="P90" s="7" t="s">
        <v>54</v>
      </c>
    </row>
    <row r="92" spans="3:16" ht="14.1" customHeight="1" x14ac:dyDescent="0.25">
      <c r="C92" s="7" t="s">
        <v>141</v>
      </c>
    </row>
    <row r="93" spans="3:16" ht="14.1" customHeight="1" x14ac:dyDescent="0.25">
      <c r="G93" s="141" t="s">
        <v>133</v>
      </c>
      <c r="H93" s="141" t="s">
        <v>134</v>
      </c>
      <c r="I93" s="155" t="s">
        <v>135</v>
      </c>
      <c r="J93" s="141" t="s">
        <v>136</v>
      </c>
    </row>
    <row r="94" spans="3:16" ht="14.1" customHeight="1" x14ac:dyDescent="0.25">
      <c r="D94" s="10"/>
      <c r="E94" s="139" t="s">
        <v>137</v>
      </c>
      <c r="F94" s="10"/>
      <c r="G94" s="152" t="s">
        <v>118</v>
      </c>
      <c r="H94" s="152" t="s">
        <v>119</v>
      </c>
      <c r="I94" s="156" t="s">
        <v>170</v>
      </c>
      <c r="J94" s="140" t="s">
        <v>140</v>
      </c>
    </row>
    <row r="95" spans="3:16" ht="14.1" customHeight="1" x14ac:dyDescent="0.25">
      <c r="D95" s="7" t="str">
        <f>D66</f>
        <v>Design cert. - UG urban</v>
      </c>
    </row>
    <row r="96" spans="3:16" ht="14.1" customHeight="1" x14ac:dyDescent="0.25">
      <c r="E96" s="7" t="str">
        <f>E67</f>
        <v>Up to 5 Lots</v>
      </c>
      <c r="F96" s="7" t="s">
        <v>30</v>
      </c>
      <c r="G96" s="26">
        <f>VLOOKUP($G67,GlobalInputs!$C$17:$K$26,5,FALSE)</f>
        <v>99.160031683948517</v>
      </c>
      <c r="H96" s="26">
        <f>VLOOKUP($G67,GlobalInputs!$C$17:$K$26,6,FALSE)</f>
        <v>41.33</v>
      </c>
      <c r="I96" s="154">
        <f>SUM(G96:H96)*0.0221</f>
        <v>3.1048297002152627</v>
      </c>
      <c r="J96" s="26">
        <f>VLOOKUP($G67,GlobalInputs!$C$17:$K$26,8,FALSE)</f>
        <v>143.59003168394852</v>
      </c>
    </row>
    <row r="97" spans="4:10" ht="14.1" customHeight="1" x14ac:dyDescent="0.25">
      <c r="E97" s="7" t="str">
        <f>E68</f>
        <v>6 to 10 Lots</v>
      </c>
      <c r="G97" s="26">
        <f>VLOOKUP($G68,GlobalInputs!$C$17:$K$26,5,FALSE)</f>
        <v>99.160031683948517</v>
      </c>
      <c r="H97" s="26">
        <f>VLOOKUP($G68,GlobalInputs!$C$17:$K$26,6,FALSE)</f>
        <v>41.33</v>
      </c>
      <c r="I97" s="154">
        <f>SUM(G97:H97)*0.0221</f>
        <v>3.1048297002152627</v>
      </c>
      <c r="J97" s="26">
        <f>VLOOKUP($G68,GlobalInputs!$C$17:$K$26,8,FALSE)</f>
        <v>143.59003168394852</v>
      </c>
    </row>
    <row r="98" spans="4:10" ht="14.1" customHeight="1" x14ac:dyDescent="0.25">
      <c r="E98" s="7" t="str">
        <f>E69</f>
        <v>11-40 Lots</v>
      </c>
      <c r="G98" s="26">
        <f>VLOOKUP($G69,GlobalInputs!$C$17:$K$26,5,FALSE)</f>
        <v>99.160031683948517</v>
      </c>
      <c r="H98" s="26">
        <f>VLOOKUP($G69,GlobalInputs!$C$17:$K$26,6,FALSE)</f>
        <v>41.33</v>
      </c>
      <c r="I98" s="154">
        <f>SUM(G98:H98)*0.0221</f>
        <v>3.1048297002152627</v>
      </c>
      <c r="J98" s="26">
        <f>VLOOKUP($G69,GlobalInputs!$C$17:$K$26,8,FALSE)</f>
        <v>143.59003168394852</v>
      </c>
    </row>
    <row r="99" spans="4:10" ht="14.1" customHeight="1" x14ac:dyDescent="0.25">
      <c r="E99" s="7" t="str">
        <f>E70</f>
        <v>Over 40 Lots</v>
      </c>
      <c r="G99" s="26">
        <f>VLOOKUP($G70,GlobalInputs!$C$17:$K$26,5,FALSE)</f>
        <v>99.160031683948517</v>
      </c>
      <c r="H99" s="26">
        <f>VLOOKUP($G70,GlobalInputs!$C$17:$K$26,6,FALSE)</f>
        <v>41.33</v>
      </c>
      <c r="I99" s="154">
        <f>SUM(G99:H99)*0.0221</f>
        <v>3.1048297002152627</v>
      </c>
      <c r="J99" s="26">
        <f>VLOOKUP($G70,GlobalInputs!$C$17:$K$26,8,FALSE)</f>
        <v>143.59003168394852</v>
      </c>
    </row>
    <row r="100" spans="4:10" ht="14.1" customHeight="1" x14ac:dyDescent="0.25">
      <c r="D100" s="7" t="str">
        <f>D71</f>
        <v>Design cert - OH rural</v>
      </c>
      <c r="H100" s="26"/>
    </row>
    <row r="101" spans="4:10" ht="14.1" customHeight="1" x14ac:dyDescent="0.25">
      <c r="E101" s="7" t="str">
        <f>E72</f>
        <v>1 to 5 Poles</v>
      </c>
      <c r="G101" s="26">
        <f>VLOOKUP($G72,GlobalInputs!$C$17:$K$26,5,FALSE)</f>
        <v>99.160031683948517</v>
      </c>
      <c r="H101" s="26">
        <f>VLOOKUP($G72,GlobalInputs!$C$17:$K$26,6,FALSE)</f>
        <v>41.33</v>
      </c>
      <c r="I101" s="154">
        <f>SUM(G101:H101)*0.0221</f>
        <v>3.1048297002152627</v>
      </c>
      <c r="J101" s="26">
        <f>VLOOKUP($G72,GlobalInputs!$C$17:$K$26,8,FALSE)</f>
        <v>143.59003168394852</v>
      </c>
    </row>
    <row r="102" spans="4:10" ht="14.1" customHeight="1" x14ac:dyDescent="0.25">
      <c r="E102" s="7" t="str">
        <f>E73</f>
        <v>6 to 10 Poles</v>
      </c>
      <c r="G102" s="26">
        <f>VLOOKUP($G73,GlobalInputs!$C$17:$K$26,5,FALSE)</f>
        <v>99.160031683948517</v>
      </c>
      <c r="H102" s="26">
        <f>VLOOKUP($G73,GlobalInputs!$C$17:$K$26,6,FALSE)</f>
        <v>41.33</v>
      </c>
      <c r="I102" s="154">
        <f>SUM(G102:H102)*0.0221</f>
        <v>3.1048297002152627</v>
      </c>
      <c r="J102" s="26">
        <f>VLOOKUP($G73,GlobalInputs!$C$17:$K$26,8,FALSE)</f>
        <v>143.59003168394852</v>
      </c>
    </row>
    <row r="103" spans="4:10" ht="14.1" customHeight="1" x14ac:dyDescent="0.25">
      <c r="E103" s="7" t="str">
        <f>E74</f>
        <v>11 or more poles</v>
      </c>
      <c r="G103" s="26">
        <f>VLOOKUP($G74,GlobalInputs!$C$17:$K$26,5,FALSE)</f>
        <v>99.160031683948517</v>
      </c>
      <c r="H103" s="26">
        <f>VLOOKUP($G74,GlobalInputs!$C$17:$K$26,6,FALSE)</f>
        <v>41.33</v>
      </c>
      <c r="I103" s="154">
        <f>SUM(G103:H103)*0.0221</f>
        <v>3.1048297002152627</v>
      </c>
      <c r="J103" s="26">
        <f>VLOOKUP($G74,GlobalInputs!$C$17:$K$26,8,FALSE)</f>
        <v>143.59003168394852</v>
      </c>
    </row>
    <row r="104" spans="4:10" ht="14.1" customHeight="1" x14ac:dyDescent="0.25">
      <c r="D104" s="7" t="str">
        <f>D75</f>
        <v>Design cert. - UG C&amp;I or rural</v>
      </c>
      <c r="H104" s="26"/>
    </row>
    <row r="105" spans="4:10" ht="14.1" customHeight="1" x14ac:dyDescent="0.25">
      <c r="E105" s="7" t="str">
        <f>E76</f>
        <v>1 to 5 Poles</v>
      </c>
      <c r="G105" s="26">
        <f>VLOOKUP($G76,GlobalInputs!$C$17:$K$26,5,FALSE)</f>
        <v>99.160031683948517</v>
      </c>
      <c r="H105" s="26">
        <f>VLOOKUP($G76,GlobalInputs!$C$17:$K$26,6,FALSE)</f>
        <v>41.33</v>
      </c>
      <c r="I105" s="154">
        <f>SUM(G105:H105)*0.0221</f>
        <v>3.1048297002152627</v>
      </c>
      <c r="J105" s="26">
        <f>VLOOKUP($G76,GlobalInputs!$C$17:$K$26,8,FALSE)</f>
        <v>143.59003168394852</v>
      </c>
    </row>
    <row r="106" spans="4:10" ht="14.1" customHeight="1" x14ac:dyDescent="0.25">
      <c r="E106" s="7" t="str">
        <f>E77</f>
        <v>6 to 10 Poles</v>
      </c>
      <c r="G106" s="26">
        <f>VLOOKUP($G77,GlobalInputs!$C$17:$K$26,5,FALSE)</f>
        <v>99.160031683948517</v>
      </c>
      <c r="H106" s="26">
        <f>VLOOKUP($G77,GlobalInputs!$C$17:$K$26,6,FALSE)</f>
        <v>41.33</v>
      </c>
      <c r="I106" s="154">
        <f>SUM(G106:H106)*0.0221</f>
        <v>3.1048297002152627</v>
      </c>
      <c r="J106" s="26">
        <f>VLOOKUP($G77,GlobalInputs!$C$17:$K$26,8,FALSE)</f>
        <v>143.59003168394852</v>
      </c>
    </row>
    <row r="107" spans="4:10" ht="14.1" customHeight="1" x14ac:dyDescent="0.25">
      <c r="E107" s="7" t="str">
        <f>E78</f>
        <v>11 or more poles</v>
      </c>
      <c r="G107" s="26">
        <f>VLOOKUP($G78,GlobalInputs!$C$17:$K$26,5,FALSE)</f>
        <v>99.160031683948517</v>
      </c>
      <c r="H107" s="26">
        <f>VLOOKUP($G78,GlobalInputs!$C$17:$K$26,6,FALSE)</f>
        <v>41.33</v>
      </c>
      <c r="I107" s="154">
        <f>SUM(G107:H107)*0.0221</f>
        <v>3.1048297002152627</v>
      </c>
      <c r="J107" s="26">
        <f>VLOOKUP($G78,GlobalInputs!$C$17:$K$26,8,FALSE)</f>
        <v>143.59003168394852</v>
      </c>
    </row>
    <row r="108" spans="4:10" ht="14.1" customHeight="1" x14ac:dyDescent="0.25">
      <c r="D108" s="7" t="str">
        <f>D79</f>
        <v>Design Certification - other</v>
      </c>
      <c r="H108" s="26"/>
    </row>
    <row r="109" spans="4:10" ht="14.1" customHeight="1" x14ac:dyDescent="0.25">
      <c r="E109" s="7" t="str">
        <f>E80</f>
        <v>R2 time</v>
      </c>
      <c r="G109" s="26">
        <f>VLOOKUP($G80,GlobalInputs!$C$17:$K$26,5,FALSE)</f>
        <v>99.160031683948517</v>
      </c>
      <c r="H109" s="26">
        <f>VLOOKUP($G80,GlobalInputs!$C$17:$K$26,6,FALSE)</f>
        <v>41.33</v>
      </c>
      <c r="I109" s="154">
        <f>SUM(G109:H109)*0.0221</f>
        <v>3.1048297002152627</v>
      </c>
      <c r="J109" s="26">
        <f>VLOOKUP($G80,GlobalInputs!$C$17:$K$26,8,FALSE)</f>
        <v>143.59003168394852</v>
      </c>
    </row>
    <row r="110" spans="4:10" ht="14.1" customHeight="1" x14ac:dyDescent="0.25">
      <c r="D110" s="7" t="str">
        <f>D81</f>
        <v>Design rechecking</v>
      </c>
      <c r="H110" s="26"/>
    </row>
    <row r="111" spans="4:10" ht="14.1" customHeight="1" x14ac:dyDescent="0.25">
      <c r="E111" s="7" t="str">
        <f>E82</f>
        <v>R2 time</v>
      </c>
      <c r="G111" s="26">
        <f>VLOOKUP($G82,GlobalInputs!$C$17:$K$26,5,FALSE)</f>
        <v>99.160031683948517</v>
      </c>
      <c r="H111" s="26">
        <f>VLOOKUP($G82,GlobalInputs!$C$17:$K$26,6,FALSE)</f>
        <v>41.33</v>
      </c>
      <c r="I111" s="154">
        <f>SUM(G111:H111)*0.0221</f>
        <v>3.1048297002152627</v>
      </c>
      <c r="J111" s="26">
        <f>VLOOKUP($G82,GlobalInputs!$C$17:$K$26,8,FALSE)</f>
        <v>143.59003168394852</v>
      </c>
    </row>
    <row r="112" spans="4:10" ht="14.1" customHeight="1" x14ac:dyDescent="0.25">
      <c r="E112" s="7" t="str">
        <f>E83</f>
        <v>R3 time</v>
      </c>
      <c r="G112" s="26">
        <f>VLOOKUP($G83,GlobalInputs!$C$17:$K$26,5,FALSE)</f>
        <v>132.85725843654632</v>
      </c>
      <c r="H112" s="26">
        <f>VLOOKUP($G83,GlobalInputs!$C$17:$K$26,6,FALSE)</f>
        <v>55.367195871359023</v>
      </c>
      <c r="I112" s="154">
        <f>SUM(G112:H112)*0.0221</f>
        <v>4.1597604402047086</v>
      </c>
      <c r="J112" s="26">
        <f>VLOOKUP($G83,GlobalInputs!$C$17:$K$26,8,FALSE)</f>
        <v>192.37724039274497</v>
      </c>
    </row>
    <row r="113" spans="3:16" ht="14.1" customHeight="1" x14ac:dyDescent="0.25">
      <c r="D113" s="7" t="str">
        <f>D84</f>
        <v>Design info. - UG urban</v>
      </c>
      <c r="H113" s="26"/>
    </row>
    <row r="114" spans="3:16" ht="14.1" customHeight="1" x14ac:dyDescent="0.25">
      <c r="E114" s="7" t="str">
        <f>E85</f>
        <v>Up to 5 Lots</v>
      </c>
      <c r="G114" s="26">
        <f>VLOOKUP($G85,GlobalInputs!$C$17:$K$26,5,FALSE)</f>
        <v>99.160031683948517</v>
      </c>
      <c r="H114" s="26">
        <f>VLOOKUP($G85,GlobalInputs!$C$17:$K$26,6,FALSE)</f>
        <v>41.33</v>
      </c>
      <c r="I114" s="154">
        <f>SUM(G114:H114)*0.0221</f>
        <v>3.1048297002152627</v>
      </c>
      <c r="J114" s="26">
        <f>VLOOKUP($G85,GlobalInputs!$C$17:$K$26,8,FALSE)</f>
        <v>143.59003168394852</v>
      </c>
    </row>
    <row r="115" spans="3:16" ht="14.1" customHeight="1" x14ac:dyDescent="0.25">
      <c r="E115" s="7" t="str">
        <f>E86</f>
        <v>6 to 10 Lots</v>
      </c>
      <c r="G115" s="26">
        <f>VLOOKUP($G86,GlobalInputs!$C$17:$K$26,5,FALSE)</f>
        <v>99.160031683948517</v>
      </c>
      <c r="H115" s="26">
        <f>VLOOKUP($G86,GlobalInputs!$C$17:$K$26,6,FALSE)</f>
        <v>41.33</v>
      </c>
      <c r="I115" s="154">
        <f>SUM(G115:H115)*0.0221</f>
        <v>3.1048297002152627</v>
      </c>
      <c r="J115" s="26">
        <f>VLOOKUP($G86,GlobalInputs!$C$17:$K$26,8,FALSE)</f>
        <v>143.59003168394852</v>
      </c>
    </row>
    <row r="116" spans="3:16" ht="14.1" customHeight="1" x14ac:dyDescent="0.25">
      <c r="E116" s="7" t="str">
        <f>E87</f>
        <v>11-40 Lots</v>
      </c>
      <c r="G116" s="26">
        <f>VLOOKUP($G87,GlobalInputs!$C$17:$K$26,5,FALSE)</f>
        <v>99.160031683948517</v>
      </c>
      <c r="H116" s="26">
        <f>VLOOKUP($G87,GlobalInputs!$C$17:$K$26,6,FALSE)</f>
        <v>41.33</v>
      </c>
      <c r="I116" s="154">
        <f>SUM(G116:H116)*0.0221</f>
        <v>3.1048297002152627</v>
      </c>
      <c r="J116" s="26">
        <f>VLOOKUP($G87,GlobalInputs!$C$17:$K$26,8,FALSE)</f>
        <v>143.59003168394852</v>
      </c>
    </row>
    <row r="117" spans="3:16" ht="14.1" customHeight="1" x14ac:dyDescent="0.25">
      <c r="E117" s="7" t="str">
        <f>E88</f>
        <v>Over 40 Lots</v>
      </c>
      <c r="G117" s="26">
        <f>VLOOKUP($G88,GlobalInputs!$C$17:$K$26,5,FALSE)</f>
        <v>99.160031683948517</v>
      </c>
      <c r="H117" s="26">
        <f>VLOOKUP($G88,GlobalInputs!$C$17:$K$26,6,FALSE)</f>
        <v>41.33</v>
      </c>
      <c r="I117" s="154">
        <f>SUM(G117:H117)*0.0221</f>
        <v>3.1048297002152627</v>
      </c>
      <c r="J117" s="26">
        <f>VLOOKUP($G88,GlobalInputs!$C$17:$K$26,8,FALSE)</f>
        <v>143.59003168394852</v>
      </c>
    </row>
    <row r="118" spans="3:16" ht="14.1" customHeight="1" x14ac:dyDescent="0.25">
      <c r="D118" s="7" t="str">
        <f>D89</f>
        <v>Design info. - other</v>
      </c>
      <c r="H118" s="26"/>
    </row>
    <row r="119" spans="3:16" ht="14.1" customHeight="1" x14ac:dyDescent="0.25">
      <c r="E119" s="7" t="str">
        <f>E90</f>
        <v>R2 time</v>
      </c>
      <c r="G119" s="26">
        <f>VLOOKUP($G90,GlobalInputs!$C$17:$K$26,5,FALSE)</f>
        <v>99.160031683948517</v>
      </c>
      <c r="H119" s="26">
        <f>VLOOKUP($G90,GlobalInputs!$C$17:$K$26,6,FALSE)</f>
        <v>41.33</v>
      </c>
      <c r="I119" s="154">
        <f>SUM(G119:H119)*0.0221</f>
        <v>3.1048297002152627</v>
      </c>
      <c r="J119" s="26">
        <f>VLOOKUP($G90,GlobalInputs!$C$17:$K$26,8,FALSE)</f>
        <v>143.59003168394852</v>
      </c>
    </row>
    <row r="120" spans="3:16" ht="14.1" customHeight="1" x14ac:dyDescent="0.25">
      <c r="H120" s="26"/>
    </row>
    <row r="122" spans="3:16" ht="14.1" customHeight="1" x14ac:dyDescent="0.25">
      <c r="C122" s="7" t="s">
        <v>71</v>
      </c>
      <c r="G122" s="15" t="s">
        <v>68</v>
      </c>
    </row>
    <row r="123" spans="3:16" ht="14.1" customHeight="1" x14ac:dyDescent="0.25">
      <c r="D123" s="10"/>
      <c r="E123" s="10"/>
      <c r="F123" s="10"/>
      <c r="G123" s="11" t="s">
        <v>69</v>
      </c>
      <c r="H123" s="11" t="str">
        <f>GlobalInputs!G12</f>
        <v>2014/15</v>
      </c>
      <c r="I123" s="11" t="str">
        <f>GlobalInputs!H12</f>
        <v>2015/16</v>
      </c>
      <c r="J123" s="11" t="str">
        <f>GlobalInputs!I12</f>
        <v>2016/17</v>
      </c>
      <c r="K123" s="11" t="str">
        <f>GlobalInputs!J12</f>
        <v>2017/18</v>
      </c>
      <c r="L123" s="11" t="str">
        <f>GlobalInputs!K12</f>
        <v>2018/19</v>
      </c>
    </row>
    <row r="124" spans="3:16" ht="14.1" customHeight="1" x14ac:dyDescent="0.25">
      <c r="D124" s="7" t="str">
        <f>D66</f>
        <v>Design cert. - UG urban</v>
      </c>
      <c r="O124" s="184" t="s">
        <v>171</v>
      </c>
      <c r="P124" s="7" t="s">
        <v>56</v>
      </c>
    </row>
    <row r="125" spans="3:16" ht="14.1" customHeight="1" x14ac:dyDescent="0.25">
      <c r="E125" s="7" t="s">
        <v>42</v>
      </c>
      <c r="G125" s="27">
        <f>ServiceHistory!G$63*ServiceHistory!H64</f>
        <v>83.85</v>
      </c>
      <c r="H125" s="111">
        <v>83.85</v>
      </c>
      <c r="I125" s="111">
        <v>83.85</v>
      </c>
      <c r="J125" s="111">
        <v>83.85</v>
      </c>
      <c r="K125" s="111">
        <v>83.85</v>
      </c>
      <c r="L125" s="111">
        <v>83.85</v>
      </c>
      <c r="O125" s="185"/>
    </row>
    <row r="126" spans="3:16" ht="14.1" customHeight="1" x14ac:dyDescent="0.25">
      <c r="E126" s="7" t="s">
        <v>43</v>
      </c>
      <c r="G126" s="27">
        <f>ServiceHistory!G$63*ServiceHistory!H65</f>
        <v>19.5</v>
      </c>
      <c r="H126" s="111">
        <v>19.5</v>
      </c>
      <c r="I126" s="111">
        <v>19.5</v>
      </c>
      <c r="J126" s="111">
        <v>19.5</v>
      </c>
      <c r="K126" s="111">
        <v>19.5</v>
      </c>
      <c r="L126" s="111">
        <v>19.5</v>
      </c>
      <c r="O126" s="185"/>
    </row>
    <row r="127" spans="3:16" ht="14.1" customHeight="1" x14ac:dyDescent="0.25">
      <c r="E127" s="7" t="s">
        <v>44</v>
      </c>
      <c r="G127" s="27">
        <f>ServiceHistory!G$63*ServiceHistory!H66</f>
        <v>68.25</v>
      </c>
      <c r="H127" s="111">
        <v>68.25</v>
      </c>
      <c r="I127" s="111">
        <v>68.25</v>
      </c>
      <c r="J127" s="111">
        <v>68.25</v>
      </c>
      <c r="K127" s="111">
        <v>68.25</v>
      </c>
      <c r="L127" s="111">
        <v>68.25</v>
      </c>
      <c r="O127" s="185"/>
    </row>
    <row r="128" spans="3:16" ht="14.1" customHeight="1" x14ac:dyDescent="0.25">
      <c r="E128" s="7" t="s">
        <v>45</v>
      </c>
      <c r="G128" s="27">
        <f>ServiceHistory!G$63*ServiceHistory!H67</f>
        <v>23.4</v>
      </c>
      <c r="H128" s="111">
        <v>23.4</v>
      </c>
      <c r="I128" s="111">
        <v>23.4</v>
      </c>
      <c r="J128" s="111">
        <v>23.4</v>
      </c>
      <c r="K128" s="111">
        <v>23.4</v>
      </c>
      <c r="L128" s="111">
        <v>23.4</v>
      </c>
      <c r="O128" s="185"/>
    </row>
    <row r="129" spans="4:17" ht="14.1" customHeight="1" x14ac:dyDescent="0.25">
      <c r="D129" s="7" t="str">
        <f>D71</f>
        <v>Design cert - OH rural</v>
      </c>
      <c r="G129" s="27"/>
      <c r="H129" s="27"/>
      <c r="I129" s="27"/>
      <c r="J129" s="27"/>
      <c r="K129" s="27"/>
      <c r="L129" s="27"/>
      <c r="O129" s="185"/>
      <c r="P129" s="7" t="s">
        <v>55</v>
      </c>
    </row>
    <row r="130" spans="4:17" ht="14.1" customHeight="1" x14ac:dyDescent="0.25">
      <c r="E130" s="7" t="s">
        <v>46</v>
      </c>
      <c r="G130" s="27">
        <f>ServiceHistory!G$68*ServiceHistory!H69</f>
        <v>321.75</v>
      </c>
      <c r="H130" s="111">
        <v>321.75</v>
      </c>
      <c r="I130" s="111">
        <v>321.75</v>
      </c>
      <c r="J130" s="111">
        <v>321.75</v>
      </c>
      <c r="K130" s="111">
        <v>321.75</v>
      </c>
      <c r="L130" s="111">
        <v>321.75</v>
      </c>
      <c r="O130" s="185"/>
    </row>
    <row r="131" spans="4:17" ht="14.1" customHeight="1" x14ac:dyDescent="0.25">
      <c r="E131" s="7" t="s">
        <v>47</v>
      </c>
      <c r="G131" s="27">
        <f>ServiceHistory!G$68*ServiceHistory!H70</f>
        <v>239.85</v>
      </c>
      <c r="H131" s="111">
        <v>239.85</v>
      </c>
      <c r="I131" s="111">
        <v>239.85</v>
      </c>
      <c r="J131" s="111">
        <v>239.85</v>
      </c>
      <c r="K131" s="111">
        <v>239.85</v>
      </c>
      <c r="L131" s="111">
        <v>239.85</v>
      </c>
      <c r="O131" s="185"/>
    </row>
    <row r="132" spans="4:17" ht="14.1" customHeight="1" x14ac:dyDescent="0.25">
      <c r="E132" s="7" t="s">
        <v>48</v>
      </c>
      <c r="G132" s="27">
        <f>ServiceHistory!G$68*ServiceHistory!H71</f>
        <v>23.40000000000002</v>
      </c>
      <c r="H132" s="111">
        <v>23.400000000000002</v>
      </c>
      <c r="I132" s="111">
        <v>23.400000000000002</v>
      </c>
      <c r="J132" s="111">
        <v>23.400000000000002</v>
      </c>
      <c r="K132" s="111">
        <v>23.400000000000002</v>
      </c>
      <c r="L132" s="111">
        <v>23.400000000000002</v>
      </c>
      <c r="O132" s="185"/>
    </row>
    <row r="133" spans="4:17" ht="14.1" customHeight="1" x14ac:dyDescent="0.25">
      <c r="D133" s="7" t="str">
        <f>D75</f>
        <v>Design cert. - UG C&amp;I or rural</v>
      </c>
      <c r="G133" s="27"/>
      <c r="H133" s="27"/>
      <c r="I133" s="27"/>
      <c r="J133" s="27"/>
      <c r="K133" s="27"/>
      <c r="L133" s="27"/>
      <c r="O133" s="185"/>
      <c r="P133" s="7" t="s">
        <v>57</v>
      </c>
    </row>
    <row r="134" spans="4:17" ht="14.1" customHeight="1" x14ac:dyDescent="0.25">
      <c r="E134" s="7" t="s">
        <v>46</v>
      </c>
      <c r="G134" s="27">
        <f>ServiceHistory!G$72*ServiceHistory!H73</f>
        <v>223.08000000000004</v>
      </c>
      <c r="H134" s="111">
        <v>223.08</v>
      </c>
      <c r="I134" s="111">
        <v>223.08</v>
      </c>
      <c r="J134" s="111">
        <v>223.08</v>
      </c>
      <c r="K134" s="111">
        <v>223.08</v>
      </c>
      <c r="L134" s="111">
        <v>223.08</v>
      </c>
      <c r="O134" s="185"/>
    </row>
    <row r="135" spans="4:17" ht="14.1" customHeight="1" x14ac:dyDescent="0.25">
      <c r="E135" s="7" t="s">
        <v>47</v>
      </c>
      <c r="G135" s="27">
        <f>ServiceHistory!G$72*ServiceHistory!H74</f>
        <v>201.63000000000002</v>
      </c>
      <c r="H135" s="111">
        <v>201.63</v>
      </c>
      <c r="I135" s="111">
        <v>201.63</v>
      </c>
      <c r="J135" s="111">
        <v>201.63</v>
      </c>
      <c r="K135" s="111">
        <v>201.63</v>
      </c>
      <c r="L135" s="111">
        <v>201.63</v>
      </c>
      <c r="O135" s="185"/>
    </row>
    <row r="136" spans="4:17" ht="14.1" customHeight="1" x14ac:dyDescent="0.25">
      <c r="E136" s="7" t="s">
        <v>48</v>
      </c>
      <c r="G136" s="27">
        <f>ServiceHistory!G$72*ServiceHistory!H75</f>
        <v>4.2900000000000045</v>
      </c>
      <c r="H136" s="111">
        <v>4.29</v>
      </c>
      <c r="I136" s="111">
        <v>4.29</v>
      </c>
      <c r="J136" s="111">
        <v>4.29</v>
      </c>
      <c r="K136" s="111">
        <v>4.29</v>
      </c>
      <c r="L136" s="111">
        <v>4.29</v>
      </c>
      <c r="O136" s="185"/>
    </row>
    <row r="137" spans="4:17" ht="14.1" customHeight="1" x14ac:dyDescent="0.25">
      <c r="D137" s="7" t="str">
        <f>D79</f>
        <v>Design Certification - other</v>
      </c>
      <c r="G137" s="27"/>
      <c r="H137" s="24"/>
      <c r="I137" s="24"/>
      <c r="J137" s="24"/>
      <c r="K137" s="24"/>
      <c r="L137" s="24"/>
      <c r="O137" s="185"/>
      <c r="P137" s="7" t="s">
        <v>58</v>
      </c>
    </row>
    <row r="138" spans="4:17" ht="14.1" customHeight="1" x14ac:dyDescent="0.25">
      <c r="E138" s="7" t="s">
        <v>65</v>
      </c>
      <c r="G138" s="27">
        <f>ServiceHistory!G76</f>
        <v>91</v>
      </c>
      <c r="H138" s="111">
        <v>91.000000000000014</v>
      </c>
      <c r="I138" s="111">
        <v>91.000000000000014</v>
      </c>
      <c r="J138" s="111">
        <v>91.000000000000014</v>
      </c>
      <c r="K138" s="111">
        <v>91.000000000000014</v>
      </c>
      <c r="L138" s="111">
        <v>91.000000000000014</v>
      </c>
      <c r="O138" s="185"/>
    </row>
    <row r="139" spans="4:17" ht="14.1" customHeight="1" x14ac:dyDescent="0.25">
      <c r="D139" s="7" t="str">
        <f>D81</f>
        <v>Design rechecking</v>
      </c>
      <c r="G139" s="27"/>
      <c r="O139" s="185"/>
      <c r="P139" s="7" t="s">
        <v>59</v>
      </c>
    </row>
    <row r="140" spans="4:17" ht="14.1" customHeight="1" x14ac:dyDescent="0.25">
      <c r="E140" s="7" t="s">
        <v>65</v>
      </c>
      <c r="G140" s="27">
        <f>ServiceHistory!G77</f>
        <v>120</v>
      </c>
      <c r="H140" s="111">
        <v>120</v>
      </c>
      <c r="I140" s="111">
        <v>120</v>
      </c>
      <c r="J140" s="111">
        <v>120</v>
      </c>
      <c r="K140" s="111">
        <v>120</v>
      </c>
      <c r="L140" s="111">
        <v>120</v>
      </c>
      <c r="O140" s="185"/>
    </row>
    <row r="141" spans="4:17" ht="14.1" customHeight="1" x14ac:dyDescent="0.25">
      <c r="E141" s="7" t="s">
        <v>66</v>
      </c>
      <c r="G141" s="27"/>
      <c r="H141" s="111">
        <v>0</v>
      </c>
      <c r="I141" s="111">
        <v>0</v>
      </c>
      <c r="J141" s="111">
        <v>0</v>
      </c>
      <c r="K141" s="111">
        <v>0</v>
      </c>
      <c r="L141" s="111">
        <v>0</v>
      </c>
      <c r="O141" s="185"/>
    </row>
    <row r="142" spans="4:17" ht="14.1" customHeight="1" x14ac:dyDescent="0.25">
      <c r="D142" s="7" t="str">
        <f>D84</f>
        <v>Design info. - UG urban</v>
      </c>
      <c r="G142" s="27"/>
      <c r="H142" s="27"/>
      <c r="I142" s="27"/>
      <c r="J142" s="27"/>
      <c r="K142" s="27"/>
      <c r="L142" s="27"/>
      <c r="O142" s="185"/>
      <c r="P142" s="7" t="s">
        <v>53</v>
      </c>
    </row>
    <row r="143" spans="4:17" ht="14.1" customHeight="1" x14ac:dyDescent="0.25">
      <c r="E143" s="7" t="s">
        <v>42</v>
      </c>
      <c r="G143" s="27">
        <f>ServiceHistory!G$78*ServiceHistory!H79</f>
        <v>103.2</v>
      </c>
      <c r="H143" s="111">
        <v>103.2</v>
      </c>
      <c r="I143" s="111">
        <v>103.2</v>
      </c>
      <c r="J143" s="111">
        <v>103.2</v>
      </c>
      <c r="K143" s="111">
        <v>103.2</v>
      </c>
      <c r="L143" s="111">
        <v>103.2</v>
      </c>
      <c r="O143" s="185"/>
    </row>
    <row r="144" spans="4:17" ht="14.1" customHeight="1" x14ac:dyDescent="0.25">
      <c r="E144" s="7" t="s">
        <v>43</v>
      </c>
      <c r="G144" s="27">
        <f>ServiceHistory!G$78*ServiceHistory!H80</f>
        <v>24</v>
      </c>
      <c r="H144" s="111">
        <v>24</v>
      </c>
      <c r="I144" s="111">
        <v>24</v>
      </c>
      <c r="J144" s="111">
        <v>24</v>
      </c>
      <c r="K144" s="111">
        <v>24</v>
      </c>
      <c r="L144" s="111">
        <v>24</v>
      </c>
      <c r="O144" s="185"/>
      <c r="Q144" s="8"/>
    </row>
    <row r="145" spans="2:19" ht="14.1" customHeight="1" x14ac:dyDescent="0.25">
      <c r="E145" s="7" t="s">
        <v>44</v>
      </c>
      <c r="G145" s="27">
        <f>ServiceHistory!G$78*ServiceHistory!H81</f>
        <v>84</v>
      </c>
      <c r="H145" s="111">
        <v>84</v>
      </c>
      <c r="I145" s="111">
        <v>84</v>
      </c>
      <c r="J145" s="111">
        <v>84</v>
      </c>
      <c r="K145" s="111">
        <v>84</v>
      </c>
      <c r="L145" s="111">
        <v>84</v>
      </c>
      <c r="O145" s="185"/>
      <c r="Q145" s="6"/>
      <c r="R145" s="6"/>
      <c r="S145" s="6"/>
    </row>
    <row r="146" spans="2:19" ht="14.1" customHeight="1" x14ac:dyDescent="0.25">
      <c r="E146" s="7" t="s">
        <v>45</v>
      </c>
      <c r="G146" s="27">
        <f>ServiceHistory!G$78*ServiceHistory!H82</f>
        <v>28.799999999999997</v>
      </c>
      <c r="H146" s="111">
        <v>28.799999999999997</v>
      </c>
      <c r="I146" s="111">
        <v>28.799999999999997</v>
      </c>
      <c r="J146" s="111">
        <v>28.799999999999997</v>
      </c>
      <c r="K146" s="111">
        <v>28.799999999999997</v>
      </c>
      <c r="L146" s="111">
        <v>28.799999999999997</v>
      </c>
      <c r="O146" s="185"/>
    </row>
    <row r="147" spans="2:19" ht="14.1" customHeight="1" x14ac:dyDescent="0.25">
      <c r="D147" s="7" t="str">
        <f>D89</f>
        <v>Design info. - other</v>
      </c>
      <c r="G147" s="27"/>
      <c r="O147" s="185"/>
      <c r="P147" s="7" t="s">
        <v>54</v>
      </c>
    </row>
    <row r="148" spans="2:19" ht="14.1" customHeight="1" x14ac:dyDescent="0.25">
      <c r="E148" s="7" t="s">
        <v>65</v>
      </c>
      <c r="G148" s="27">
        <f>AVERAGE(ServiceHistory!G83:K83)</f>
        <v>1360</v>
      </c>
      <c r="H148" s="111">
        <v>1360</v>
      </c>
      <c r="I148" s="111">
        <v>1360</v>
      </c>
      <c r="J148" s="111">
        <v>1360</v>
      </c>
      <c r="K148" s="111">
        <v>1360</v>
      </c>
      <c r="L148" s="111">
        <v>1360</v>
      </c>
      <c r="O148" s="186"/>
    </row>
    <row r="150" spans="2:19" ht="14.1" customHeight="1" x14ac:dyDescent="0.25">
      <c r="B150" s="97" t="s">
        <v>166</v>
      </c>
      <c r="C150" s="97"/>
      <c r="D150" s="97"/>
      <c r="E150" s="97"/>
      <c r="F150" s="97"/>
      <c r="G150" s="153" t="s">
        <v>157</v>
      </c>
      <c r="H150" s="97"/>
      <c r="I150" s="97"/>
      <c r="J150" s="97"/>
      <c r="K150" s="97"/>
      <c r="L150" s="97"/>
      <c r="M150" s="97"/>
      <c r="N150" s="97"/>
      <c r="O150" s="97"/>
    </row>
    <row r="151" spans="2:19" ht="14.1" customHeight="1" x14ac:dyDescent="0.25">
      <c r="B151" s="97"/>
      <c r="C151" s="97" t="str">
        <f>D124</f>
        <v>Design cert. - UG urban</v>
      </c>
      <c r="D151" s="97"/>
      <c r="E151" s="97"/>
      <c r="F151" s="97"/>
      <c r="G151" s="153"/>
      <c r="H151" s="97"/>
      <c r="I151" s="97"/>
      <c r="J151" s="97"/>
      <c r="K151" s="97"/>
      <c r="L151" s="97"/>
      <c r="M151" s="97"/>
      <c r="N151" s="97"/>
      <c r="O151" s="178"/>
      <c r="P151" s="97" t="s">
        <v>56</v>
      </c>
    </row>
    <row r="152" spans="2:19" ht="14.1" customHeight="1" x14ac:dyDescent="0.25">
      <c r="B152" s="97"/>
      <c r="C152" s="97"/>
      <c r="D152" s="97" t="s">
        <v>165</v>
      </c>
      <c r="E152" s="97"/>
      <c r="F152" s="97"/>
      <c r="G152" s="94">
        <v>1</v>
      </c>
      <c r="H152" s="97"/>
      <c r="I152" s="97"/>
      <c r="J152" s="97"/>
      <c r="K152" s="97"/>
      <c r="L152" s="97"/>
      <c r="M152" s="97"/>
      <c r="N152" s="97"/>
      <c r="O152" s="179"/>
      <c r="P152" s="97"/>
    </row>
    <row r="153" spans="2:19" ht="14.1" customHeight="1" x14ac:dyDescent="0.25">
      <c r="B153" s="97"/>
      <c r="C153" s="97" t="str">
        <f>D129</f>
        <v>Design cert - OH rural</v>
      </c>
      <c r="D153" s="97"/>
      <c r="E153" s="97"/>
      <c r="F153" s="97"/>
      <c r="G153" s="153"/>
      <c r="H153" s="97"/>
      <c r="I153" s="97"/>
      <c r="J153" s="97"/>
      <c r="K153" s="97"/>
      <c r="L153" s="97"/>
      <c r="M153" s="97"/>
      <c r="N153" s="97"/>
      <c r="O153" s="179"/>
      <c r="P153" s="97" t="s">
        <v>55</v>
      </c>
    </row>
    <row r="154" spans="2:19" ht="14.1" customHeight="1" x14ac:dyDescent="0.25">
      <c r="B154" s="97"/>
      <c r="C154" s="97"/>
      <c r="D154" s="97" t="s">
        <v>165</v>
      </c>
      <c r="E154" s="97"/>
      <c r="F154" s="97"/>
      <c r="G154" s="94">
        <v>1</v>
      </c>
      <c r="H154" s="97"/>
      <c r="I154" s="97"/>
      <c r="J154" s="97"/>
      <c r="K154" s="97"/>
      <c r="L154" s="97"/>
      <c r="M154" s="97"/>
      <c r="N154" s="97"/>
      <c r="O154" s="179"/>
      <c r="P154" s="97"/>
    </row>
    <row r="155" spans="2:19" ht="14.1" customHeight="1" x14ac:dyDescent="0.25">
      <c r="B155" s="97"/>
      <c r="C155" s="97" t="str">
        <f>D133</f>
        <v>Design cert. - UG C&amp;I or rural</v>
      </c>
      <c r="D155" s="97"/>
      <c r="E155" s="97"/>
      <c r="F155" s="97"/>
      <c r="G155" s="153"/>
      <c r="H155" s="97"/>
      <c r="I155" s="97"/>
      <c r="J155" s="97"/>
      <c r="K155" s="97"/>
      <c r="L155" s="97"/>
      <c r="M155" s="97"/>
      <c r="N155" s="97"/>
      <c r="O155" s="179"/>
      <c r="P155" s="97" t="s">
        <v>57</v>
      </c>
    </row>
    <row r="156" spans="2:19" ht="14.1" customHeight="1" x14ac:dyDescent="0.25">
      <c r="B156" s="97"/>
      <c r="C156" s="97"/>
      <c r="D156" s="97" t="s">
        <v>165</v>
      </c>
      <c r="E156" s="97"/>
      <c r="F156" s="97"/>
      <c r="G156" s="94">
        <v>1</v>
      </c>
      <c r="H156" s="97"/>
      <c r="I156" s="97"/>
      <c r="J156" s="97"/>
      <c r="K156" s="97"/>
      <c r="L156" s="97"/>
      <c r="M156" s="97"/>
      <c r="N156" s="97"/>
      <c r="O156" s="179"/>
      <c r="P156" s="97"/>
    </row>
    <row r="157" spans="2:19" ht="14.1" customHeight="1" x14ac:dyDescent="0.25">
      <c r="B157" s="97"/>
      <c r="C157" s="97" t="str">
        <f>D137</f>
        <v>Design Certification - other</v>
      </c>
      <c r="D157" s="97"/>
      <c r="E157" s="97"/>
      <c r="F157" s="97"/>
      <c r="G157" s="153"/>
      <c r="H157" s="97"/>
      <c r="I157" s="97"/>
      <c r="J157" s="97"/>
      <c r="K157" s="97"/>
      <c r="L157" s="97"/>
      <c r="M157" s="97"/>
      <c r="N157" s="97"/>
      <c r="O157" s="179"/>
      <c r="P157" s="97" t="s">
        <v>58</v>
      </c>
    </row>
    <row r="158" spans="2:19" ht="14.1" customHeight="1" x14ac:dyDescent="0.25">
      <c r="B158" s="97"/>
      <c r="C158" s="97"/>
      <c r="D158" s="97" t="s">
        <v>165</v>
      </c>
      <c r="E158" s="97"/>
      <c r="F158" s="97"/>
      <c r="G158" s="94">
        <v>1</v>
      </c>
      <c r="H158" s="97"/>
      <c r="I158" s="97"/>
      <c r="J158" s="97"/>
      <c r="K158" s="97"/>
      <c r="L158" s="97"/>
      <c r="M158" s="97"/>
      <c r="N158" s="97"/>
      <c r="O158" s="179"/>
      <c r="P158" s="97"/>
    </row>
    <row r="159" spans="2:19" ht="14.1" customHeight="1" x14ac:dyDescent="0.25">
      <c r="B159" s="97"/>
      <c r="C159" s="97" t="str">
        <f>D139</f>
        <v>Design rechecking</v>
      </c>
      <c r="D159" s="97"/>
      <c r="E159" s="97"/>
      <c r="F159" s="97"/>
      <c r="G159" s="153"/>
      <c r="H159" s="97"/>
      <c r="I159" s="97"/>
      <c r="J159" s="97"/>
      <c r="K159" s="97"/>
      <c r="L159" s="97"/>
      <c r="M159" s="97"/>
      <c r="N159" s="97"/>
      <c r="O159" s="179"/>
      <c r="P159" s="97" t="s">
        <v>59</v>
      </c>
    </row>
    <row r="160" spans="2:19" ht="14.1" customHeight="1" x14ac:dyDescent="0.25">
      <c r="B160" s="97"/>
      <c r="C160" s="97"/>
      <c r="D160" s="97" t="s">
        <v>165</v>
      </c>
      <c r="E160" s="97"/>
      <c r="F160" s="97"/>
      <c r="G160" s="94">
        <v>1</v>
      </c>
      <c r="H160" s="97"/>
      <c r="I160" s="97"/>
      <c r="J160" s="97"/>
      <c r="K160" s="97"/>
      <c r="L160" s="97"/>
      <c r="M160" s="97"/>
      <c r="N160" s="97"/>
      <c r="O160" s="179"/>
      <c r="P160" s="97"/>
    </row>
    <row r="161" spans="2:16" ht="14.1" customHeight="1" x14ac:dyDescent="0.25">
      <c r="B161" s="97"/>
      <c r="C161" s="97" t="str">
        <f>D142</f>
        <v>Design info. - UG urban</v>
      </c>
      <c r="D161" s="97"/>
      <c r="E161" s="97"/>
      <c r="F161" s="97"/>
      <c r="G161" s="153"/>
      <c r="H161" s="97"/>
      <c r="I161" s="97"/>
      <c r="J161" s="97"/>
      <c r="K161" s="97"/>
      <c r="L161" s="97"/>
      <c r="M161" s="97"/>
      <c r="N161" s="97"/>
      <c r="O161" s="179"/>
      <c r="P161" s="97" t="s">
        <v>53</v>
      </c>
    </row>
    <row r="162" spans="2:16" ht="14.1" customHeight="1" x14ac:dyDescent="0.25">
      <c r="B162" s="97"/>
      <c r="C162" s="97"/>
      <c r="D162" s="97" t="s">
        <v>165</v>
      </c>
      <c r="E162" s="97"/>
      <c r="F162" s="97"/>
      <c r="G162" s="94">
        <v>1</v>
      </c>
      <c r="H162" s="97"/>
      <c r="I162" s="97"/>
      <c r="J162" s="97"/>
      <c r="K162" s="97"/>
      <c r="L162" s="97"/>
      <c r="M162" s="97"/>
      <c r="N162" s="97"/>
      <c r="O162" s="179"/>
      <c r="P162" s="97"/>
    </row>
    <row r="163" spans="2:16" ht="14.1" customHeight="1" x14ac:dyDescent="0.25">
      <c r="B163" s="97"/>
      <c r="C163" s="97" t="str">
        <f>D147</f>
        <v>Design info. - other</v>
      </c>
      <c r="D163" s="97"/>
      <c r="E163" s="97"/>
      <c r="F163" s="97"/>
      <c r="G163" s="153"/>
      <c r="H163" s="97"/>
      <c r="I163" s="97"/>
      <c r="J163" s="97"/>
      <c r="K163" s="97"/>
      <c r="L163" s="97"/>
      <c r="M163" s="97"/>
      <c r="N163" s="97"/>
      <c r="O163" s="179"/>
      <c r="P163" s="97" t="s">
        <v>54</v>
      </c>
    </row>
    <row r="164" spans="2:16" ht="14.1" customHeight="1" x14ac:dyDescent="0.25">
      <c r="B164" s="97"/>
      <c r="C164" s="97"/>
      <c r="D164" s="97" t="s">
        <v>165</v>
      </c>
      <c r="E164" s="97"/>
      <c r="F164" s="97"/>
      <c r="G164" s="94">
        <v>1</v>
      </c>
      <c r="H164" s="97"/>
      <c r="I164" s="97"/>
      <c r="J164" s="97"/>
      <c r="K164" s="97"/>
      <c r="L164" s="97"/>
      <c r="M164" s="97"/>
      <c r="N164" s="97"/>
      <c r="O164" s="180"/>
      <c r="P164" s="97"/>
    </row>
    <row r="165" spans="2:16" ht="14.1" customHeight="1" x14ac:dyDescent="0.25">
      <c r="O165" s="7"/>
    </row>
    <row r="166" spans="2:16" ht="14.1" customHeight="1" x14ac:dyDescent="0.25">
      <c r="O166" s="7"/>
    </row>
    <row r="167" spans="2:16" ht="14.1" customHeight="1" x14ac:dyDescent="0.25">
      <c r="O167" s="7"/>
    </row>
    <row r="168" spans="2:16" ht="14.1" customHeight="1" x14ac:dyDescent="0.25">
      <c r="O168" s="7"/>
    </row>
    <row r="169" spans="2:16" ht="14.1" customHeight="1" x14ac:dyDescent="0.25">
      <c r="O169" s="7"/>
    </row>
    <row r="170" spans="2:16" ht="14.1" customHeight="1" x14ac:dyDescent="0.25">
      <c r="O170" s="7"/>
    </row>
    <row r="171" spans="2:16" ht="14.1" customHeight="1" x14ac:dyDescent="0.25">
      <c r="O171" s="7"/>
    </row>
    <row r="172" spans="2:16" ht="14.1" customHeight="1" x14ac:dyDescent="0.25">
      <c r="O172" s="7"/>
    </row>
    <row r="173" spans="2:16" ht="14.1" customHeight="1" x14ac:dyDescent="0.25">
      <c r="O173" s="7"/>
    </row>
    <row r="174" spans="2:16" ht="14.1" customHeight="1" x14ac:dyDescent="0.25">
      <c r="O174" s="7"/>
    </row>
    <row r="175" spans="2:16" ht="14.1" customHeight="1" x14ac:dyDescent="0.25">
      <c r="O175" s="7"/>
    </row>
    <row r="176" spans="2:16" ht="14.1" customHeight="1" x14ac:dyDescent="0.25">
      <c r="O176" s="7"/>
    </row>
    <row r="177" spans="15:15" ht="14.1" customHeight="1" x14ac:dyDescent="0.25">
      <c r="O177" s="7"/>
    </row>
    <row r="178" spans="15:15" ht="14.1" customHeight="1" x14ac:dyDescent="0.25">
      <c r="O178" s="7"/>
    </row>
    <row r="179" spans="15:15" ht="14.1" customHeight="1" x14ac:dyDescent="0.25">
      <c r="O179" s="7"/>
    </row>
    <row r="180" spans="15:15" ht="14.1" customHeight="1" x14ac:dyDescent="0.25">
      <c r="O180" s="7"/>
    </row>
    <row r="181" spans="15:15" ht="14.1" customHeight="1" x14ac:dyDescent="0.25">
      <c r="O181" s="7"/>
    </row>
    <row r="182" spans="15:15" ht="14.1" customHeight="1" x14ac:dyDescent="0.25">
      <c r="O182" s="7"/>
    </row>
    <row r="183" spans="15:15" ht="14.1" customHeight="1" x14ac:dyDescent="0.25">
      <c r="O183" s="7"/>
    </row>
    <row r="184" spans="15:15" ht="14.1" customHeight="1" x14ac:dyDescent="0.25">
      <c r="O184" s="7"/>
    </row>
    <row r="185" spans="15:15" ht="14.1" customHeight="1" x14ac:dyDescent="0.25">
      <c r="O185" s="7"/>
    </row>
    <row r="186" spans="15:15" ht="14.1" customHeight="1" x14ac:dyDescent="0.25">
      <c r="O186" s="7"/>
    </row>
    <row r="187" spans="15:15" ht="14.1" customHeight="1" x14ac:dyDescent="0.25">
      <c r="O187" s="7"/>
    </row>
    <row r="188" spans="15:15" ht="14.1" customHeight="1" x14ac:dyDescent="0.25">
      <c r="O188" s="7"/>
    </row>
    <row r="189" spans="15:15" ht="14.1" customHeight="1" x14ac:dyDescent="0.25">
      <c r="O189" s="7"/>
    </row>
    <row r="190" spans="15:15" ht="14.1" customHeight="1" x14ac:dyDescent="0.25">
      <c r="O190" s="7"/>
    </row>
    <row r="191" spans="15:15" ht="14.1" customHeight="1" x14ac:dyDescent="0.25">
      <c r="O191" s="7"/>
    </row>
    <row r="192" spans="15:15" ht="14.1" customHeight="1" x14ac:dyDescent="0.25">
      <c r="O192" s="7"/>
    </row>
    <row r="193" spans="15:15" ht="14.1" customHeight="1" x14ac:dyDescent="0.25">
      <c r="O193" s="7"/>
    </row>
    <row r="194" spans="15:15" ht="14.1" customHeight="1" x14ac:dyDescent="0.25">
      <c r="O194" s="7"/>
    </row>
    <row r="195" spans="15:15" ht="14.1" customHeight="1" x14ac:dyDescent="0.25">
      <c r="O195" s="7"/>
    </row>
    <row r="196" spans="15:15" ht="14.1" customHeight="1" x14ac:dyDescent="0.25">
      <c r="O196" s="7"/>
    </row>
    <row r="197" spans="15:15" ht="14.1" customHeight="1" x14ac:dyDescent="0.25">
      <c r="O197" s="7"/>
    </row>
    <row r="198" spans="15:15" ht="14.1" customHeight="1" x14ac:dyDescent="0.25">
      <c r="O198" s="7"/>
    </row>
    <row r="199" spans="15:15" ht="14.1" customHeight="1" x14ac:dyDescent="0.25">
      <c r="O199" s="7"/>
    </row>
    <row r="200" spans="15:15" ht="14.1" customHeight="1" x14ac:dyDescent="0.25">
      <c r="O200" s="7"/>
    </row>
  </sheetData>
  <mergeCells count="5">
    <mergeCell ref="O151:O164"/>
    <mergeCell ref="O7:O31"/>
    <mergeCell ref="O124:O148"/>
    <mergeCell ref="O66:O90"/>
    <mergeCell ref="O35:O62"/>
  </mergeCells>
  <pageMargins left="0.39370078740157483" right="0.39370078740157483" top="0.39370078740157483" bottom="0.39370078740157483" header="0.19685039370078741" footer="0.19685039370078741"/>
  <pageSetup paperSize="9" scale="45" fitToHeight="0" orientation="landscape" r:id="rId1"/>
  <headerFooter>
    <oddFooter>&amp;C&amp;F&amp;R&amp;A</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E3"/>
  <sheetViews>
    <sheetView workbookViewId="0"/>
  </sheetViews>
  <sheetFormatPr defaultColWidth="0" defaultRowHeight="15"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pageSetUpPr fitToPage="1"/>
  </sheetPr>
  <dimension ref="A1:AV34"/>
  <sheetViews>
    <sheetView zoomScale="70" zoomScaleNormal="70" zoomScalePageLayoutView="125" workbookViewId="0">
      <pane xSplit="5" ySplit="6" topLeftCell="F7" activePane="bottomRight" state="frozenSplit"/>
      <selection pane="topRight" activeCell="E1" sqref="E1"/>
      <selection pane="bottomLeft" activeCell="A7" sqref="A7"/>
      <selection pane="bottomRight" activeCell="O24" sqref="O24"/>
    </sheetView>
  </sheetViews>
  <sheetFormatPr defaultColWidth="9.140625" defaultRowHeight="14.1" customHeight="1" x14ac:dyDescent="0.25"/>
  <cols>
    <col min="1" max="3" width="2.140625" style="7" customWidth="1"/>
    <col min="4" max="4" width="1.85546875" style="7" customWidth="1"/>
    <col min="5" max="5" width="42.140625" style="7" customWidth="1"/>
    <col min="6" max="8" width="10.42578125" style="7" customWidth="1"/>
    <col min="9" max="9" width="1.7109375" style="7" customWidth="1"/>
    <col min="10" max="12" width="10.42578125" style="7" customWidth="1"/>
    <col min="13" max="13" width="2" style="7" customWidth="1"/>
    <col min="14" max="16" width="10.42578125" style="7" customWidth="1"/>
    <col min="17" max="19" width="9.140625" style="7"/>
    <col min="20" max="20" width="1.85546875" style="7" customWidth="1"/>
    <col min="21" max="25" width="10.7109375" style="7" bestFit="1" customWidth="1"/>
    <col min="26" max="26" width="1.85546875" style="7" customWidth="1"/>
    <col min="27" max="27" width="10.140625" style="7" bestFit="1" customWidth="1"/>
    <col min="28" max="32" width="11.5703125" style="7" bestFit="1" customWidth="1"/>
    <col min="33" max="33" width="1.85546875" style="7" customWidth="1"/>
    <col min="34" max="34" width="10.42578125" style="7" customWidth="1"/>
    <col min="35" max="39" width="11.5703125" style="7" bestFit="1" customWidth="1"/>
    <col min="40" max="41" width="9.140625" style="7"/>
    <col min="42" max="45" width="13.42578125" style="7" bestFit="1" customWidth="1"/>
    <col min="46" max="46" width="10.28515625" style="7" bestFit="1" customWidth="1"/>
    <col min="47" max="16384" width="9.140625" style="7"/>
  </cols>
  <sheetData>
    <row r="1" spans="1:48" ht="14.1" customHeight="1" x14ac:dyDescent="0.2">
      <c r="A1" s="17" t="s">
        <v>15</v>
      </c>
      <c r="B1" s="17"/>
      <c r="C1" s="17"/>
      <c r="D1" s="17"/>
      <c r="E1" s="17"/>
      <c r="F1" s="17"/>
      <c r="G1" s="17"/>
      <c r="H1" s="17"/>
    </row>
    <row r="2" spans="1:48" ht="14.1" customHeight="1" x14ac:dyDescent="0.25">
      <c r="A2" s="19" t="s">
        <v>97</v>
      </c>
      <c r="B2" s="18"/>
      <c r="C2" s="18"/>
      <c r="D2" s="18"/>
      <c r="E2" s="18"/>
      <c r="F2" s="18"/>
      <c r="G2" s="18"/>
      <c r="H2" s="18"/>
    </row>
    <row r="3" spans="1:48" ht="14.1" customHeight="1" x14ac:dyDescent="0.25">
      <c r="A3" s="7" t="str">
        <f>GlobalInputs!G8</f>
        <v>Design fees</v>
      </c>
    </row>
    <row r="4" spans="1:48" ht="14.1" customHeight="1" x14ac:dyDescent="0.2">
      <c r="E4" s="84" t="str">
        <f>IF(ROUND($E$5,6)=0,"ok","Problem - review CheckSheet")</f>
        <v>ok</v>
      </c>
    </row>
    <row r="5" spans="1:48" ht="14.1" customHeight="1" x14ac:dyDescent="0.25">
      <c r="B5" s="35"/>
      <c r="C5" s="12"/>
      <c r="D5" s="12"/>
      <c r="E5" s="36"/>
      <c r="F5" s="187" t="s">
        <v>108</v>
      </c>
      <c r="G5" s="188"/>
      <c r="H5" s="189"/>
      <c r="J5" s="187" t="s">
        <v>143</v>
      </c>
      <c r="K5" s="188"/>
      <c r="L5" s="189"/>
      <c r="N5" s="187" t="s">
        <v>71</v>
      </c>
      <c r="O5" s="188"/>
      <c r="P5" s="188"/>
      <c r="Q5" s="188"/>
      <c r="R5" s="188"/>
      <c r="S5" s="189"/>
      <c r="U5" s="187" t="s">
        <v>145</v>
      </c>
      <c r="V5" s="188"/>
      <c r="W5" s="188"/>
      <c r="X5" s="188"/>
      <c r="Y5" s="189"/>
      <c r="AA5" s="187" t="s">
        <v>146</v>
      </c>
      <c r="AB5" s="188"/>
      <c r="AC5" s="188"/>
      <c r="AD5" s="188"/>
      <c r="AE5" s="188"/>
      <c r="AF5" s="189"/>
      <c r="AH5" s="187" t="s">
        <v>148</v>
      </c>
      <c r="AI5" s="188"/>
      <c r="AJ5" s="188"/>
      <c r="AK5" s="188"/>
      <c r="AL5" s="188"/>
      <c r="AM5" s="189"/>
      <c r="AO5" s="187" t="s">
        <v>173</v>
      </c>
      <c r="AP5" s="188"/>
      <c r="AQ5" s="188"/>
      <c r="AR5" s="188"/>
      <c r="AS5" s="188"/>
      <c r="AT5" s="189"/>
    </row>
    <row r="6" spans="1:48" ht="14.1" customHeight="1" x14ac:dyDescent="0.25">
      <c r="B6" s="14" t="s">
        <v>98</v>
      </c>
      <c r="C6" s="13"/>
      <c r="D6" s="13"/>
      <c r="E6" s="37"/>
      <c r="F6" s="33" t="s">
        <v>99</v>
      </c>
      <c r="G6" s="11" t="s">
        <v>100</v>
      </c>
      <c r="H6" s="40" t="s">
        <v>101</v>
      </c>
      <c r="J6" s="33" t="s">
        <v>99</v>
      </c>
      <c r="K6" s="11" t="s">
        <v>142</v>
      </c>
      <c r="L6" s="40" t="s">
        <v>144</v>
      </c>
      <c r="N6" s="33" t="s">
        <v>110</v>
      </c>
      <c r="O6" s="11" t="str">
        <f>GlobalInputs!G12</f>
        <v>2014/15</v>
      </c>
      <c r="P6" s="11" t="str">
        <f>GlobalInputs!H12</f>
        <v>2015/16</v>
      </c>
      <c r="Q6" s="11" t="str">
        <f>GlobalInputs!I12</f>
        <v>2016/17</v>
      </c>
      <c r="R6" s="11" t="str">
        <f>GlobalInputs!J12</f>
        <v>2017/18</v>
      </c>
      <c r="S6" s="40" t="str">
        <f>GlobalInputs!K12</f>
        <v>2018/19</v>
      </c>
      <c r="U6" s="33" t="str">
        <f>O6</f>
        <v>2014/15</v>
      </c>
      <c r="V6" s="11" t="str">
        <f t="shared" ref="V6:Y6" si="0">P6</f>
        <v>2015/16</v>
      </c>
      <c r="W6" s="11" t="str">
        <f t="shared" si="0"/>
        <v>2016/17</v>
      </c>
      <c r="X6" s="11" t="str">
        <f t="shared" si="0"/>
        <v>2017/18</v>
      </c>
      <c r="Y6" s="40" t="str">
        <f t="shared" si="0"/>
        <v>2018/19</v>
      </c>
      <c r="AA6" s="33" t="s">
        <v>147</v>
      </c>
      <c r="AB6" s="11" t="str">
        <f>U6</f>
        <v>2014/15</v>
      </c>
      <c r="AC6" s="11" t="str">
        <f t="shared" ref="AC6:AF6" si="1">V6</f>
        <v>2015/16</v>
      </c>
      <c r="AD6" s="11" t="str">
        <f t="shared" si="1"/>
        <v>2016/17</v>
      </c>
      <c r="AE6" s="11" t="str">
        <f t="shared" si="1"/>
        <v>2017/18</v>
      </c>
      <c r="AF6" s="40" t="str">
        <f t="shared" si="1"/>
        <v>2018/19</v>
      </c>
      <c r="AH6" s="33" t="s">
        <v>147</v>
      </c>
      <c r="AI6" s="11" t="str">
        <f>AB6</f>
        <v>2014/15</v>
      </c>
      <c r="AJ6" s="11" t="str">
        <f t="shared" ref="AJ6:AM6" si="2">AC6</f>
        <v>2015/16</v>
      </c>
      <c r="AK6" s="11" t="str">
        <f t="shared" si="2"/>
        <v>2016/17</v>
      </c>
      <c r="AL6" s="11" t="str">
        <f t="shared" si="2"/>
        <v>2017/18</v>
      </c>
      <c r="AM6" s="40" t="str">
        <f t="shared" si="2"/>
        <v>2018/19</v>
      </c>
      <c r="AO6" s="33" t="s">
        <v>147</v>
      </c>
      <c r="AP6" s="11" t="str">
        <f>AI6</f>
        <v>2014/15</v>
      </c>
      <c r="AQ6" s="11" t="str">
        <f t="shared" ref="AQ6:AT6" si="3">AJ6</f>
        <v>2015/16</v>
      </c>
      <c r="AR6" s="11" t="str">
        <f t="shared" si="3"/>
        <v>2016/17</v>
      </c>
      <c r="AS6" s="11" t="str">
        <f t="shared" si="3"/>
        <v>2017/18</v>
      </c>
      <c r="AT6" s="40" t="str">
        <f t="shared" si="3"/>
        <v>2018/19</v>
      </c>
    </row>
    <row r="7" spans="1:48" ht="14.1" customHeight="1" x14ac:dyDescent="0.25">
      <c r="B7" s="14"/>
      <c r="C7" s="13" t="str">
        <f>ServiceProjections!D7</f>
        <v>Design cert. - UG urban</v>
      </c>
      <c r="D7" s="13"/>
      <c r="E7" s="37"/>
      <c r="F7" s="14"/>
      <c r="G7" s="13"/>
      <c r="H7" s="37"/>
      <c r="J7" s="14"/>
      <c r="K7" s="13"/>
      <c r="L7" s="37"/>
      <c r="N7" s="14"/>
      <c r="O7" s="13"/>
      <c r="P7" s="13"/>
      <c r="Q7" s="13"/>
      <c r="R7" s="13"/>
      <c r="S7" s="37"/>
      <c r="U7" s="14"/>
      <c r="V7" s="13"/>
      <c r="W7" s="13"/>
      <c r="X7" s="13"/>
      <c r="Y7" s="37"/>
      <c r="AA7" s="14"/>
      <c r="AB7" s="13"/>
      <c r="AC7" s="13"/>
      <c r="AD7" s="13"/>
      <c r="AE7" s="13"/>
      <c r="AF7" s="37"/>
      <c r="AH7" s="14"/>
      <c r="AI7" s="13"/>
      <c r="AJ7" s="13"/>
      <c r="AK7" s="13"/>
      <c r="AL7" s="13"/>
      <c r="AM7" s="37"/>
      <c r="AO7" s="14"/>
      <c r="AP7" s="13"/>
      <c r="AQ7" s="13"/>
      <c r="AR7" s="13"/>
      <c r="AS7" s="13"/>
      <c r="AT7" s="37"/>
    </row>
    <row r="8" spans="1:48" ht="14.1" customHeight="1" x14ac:dyDescent="0.25">
      <c r="B8" s="14"/>
      <c r="C8" s="13"/>
      <c r="D8" s="13" t="str">
        <f>ServiceProjections!E8</f>
        <v>Up to 5 Lots</v>
      </c>
      <c r="E8" s="37"/>
      <c r="F8" s="41">
        <f>ServiceHistory!G89</f>
        <v>1</v>
      </c>
      <c r="G8" s="42">
        <f>H8/F8</f>
        <v>80</v>
      </c>
      <c r="H8" s="43">
        <f>ServiceHistory!G7</f>
        <v>80</v>
      </c>
      <c r="J8" s="41">
        <f>ServiceProjections!I36</f>
        <v>2</v>
      </c>
      <c r="K8" s="42">
        <f>ServiceProjections!J96</f>
        <v>143.59003168394852</v>
      </c>
      <c r="L8" s="45">
        <f>J8*K8</f>
        <v>287.18006336789705</v>
      </c>
      <c r="N8" s="14"/>
      <c r="O8" s="46">
        <f>ServiceProjections!H125</f>
        <v>83.85</v>
      </c>
      <c r="P8" s="46">
        <f>ServiceProjections!I125</f>
        <v>83.85</v>
      </c>
      <c r="Q8" s="46">
        <f>ServiceProjections!J125</f>
        <v>83.85</v>
      </c>
      <c r="R8" s="46">
        <f>ServiceProjections!K125</f>
        <v>83.85</v>
      </c>
      <c r="S8" s="47">
        <f>ServiceProjections!L125</f>
        <v>83.85</v>
      </c>
      <c r="U8" s="50">
        <f>O8*$L8</f>
        <v>24080.048313398165</v>
      </c>
      <c r="V8" s="46">
        <f t="shared" ref="V8:Y8" si="4">P8*$L8</f>
        <v>24080.048313398165</v>
      </c>
      <c r="W8" s="46">
        <f t="shared" si="4"/>
        <v>24080.048313398165</v>
      </c>
      <c r="X8" s="46">
        <f t="shared" si="4"/>
        <v>24080.048313398165</v>
      </c>
      <c r="Y8" s="47">
        <f t="shared" si="4"/>
        <v>24080.048313398165</v>
      </c>
      <c r="AA8" s="53">
        <f>ServiceProjections!G96*FeeConstruction!J8</f>
        <v>198.32006336789703</v>
      </c>
      <c r="AB8" s="46">
        <f>O8*$AA8</f>
        <v>16629.137313398165</v>
      </c>
      <c r="AC8" s="46">
        <f t="shared" ref="AC8:AF8" si="5">P8*$AA8</f>
        <v>16629.137313398165</v>
      </c>
      <c r="AD8" s="46">
        <f t="shared" si="5"/>
        <v>16629.137313398165</v>
      </c>
      <c r="AE8" s="46">
        <f t="shared" si="5"/>
        <v>16629.137313398165</v>
      </c>
      <c r="AF8" s="47">
        <f t="shared" si="5"/>
        <v>16629.137313398165</v>
      </c>
      <c r="AH8" s="53">
        <f>ServiceProjections!H96*J8</f>
        <v>82.66</v>
      </c>
      <c r="AI8" s="46">
        <f>O8*$AH8</f>
        <v>6931.0409999999993</v>
      </c>
      <c r="AJ8" s="46">
        <f t="shared" ref="AJ8:AM8" si="6">P8*$AH8</f>
        <v>6931.0409999999993</v>
      </c>
      <c r="AK8" s="46">
        <f t="shared" si="6"/>
        <v>6931.0409999999993</v>
      </c>
      <c r="AL8" s="46">
        <f t="shared" si="6"/>
        <v>6931.0409999999993</v>
      </c>
      <c r="AM8" s="47">
        <f t="shared" si="6"/>
        <v>6931.0409999999993</v>
      </c>
      <c r="AO8" s="53">
        <f>L8-AA8-AH8</f>
        <v>6.2000000000000171</v>
      </c>
      <c r="AP8" s="157">
        <f t="shared" ref="AP8:AT11" si="7">O8*$AO8</f>
        <v>519.87000000000137</v>
      </c>
      <c r="AQ8" s="157">
        <f t="shared" si="7"/>
        <v>519.87000000000137</v>
      </c>
      <c r="AR8" s="157">
        <f t="shared" si="7"/>
        <v>519.87000000000137</v>
      </c>
      <c r="AS8" s="157">
        <f t="shared" si="7"/>
        <v>519.87000000000137</v>
      </c>
      <c r="AT8" s="158">
        <f t="shared" si="7"/>
        <v>519.87000000000137</v>
      </c>
      <c r="AV8" s="154"/>
    </row>
    <row r="9" spans="1:48" ht="14.1" customHeight="1" x14ac:dyDescent="0.25">
      <c r="B9" s="14"/>
      <c r="C9" s="13"/>
      <c r="D9" s="13" t="str">
        <f>ServiceProjections!E9</f>
        <v>6 to 10 Lots</v>
      </c>
      <c r="E9" s="37"/>
      <c r="F9" s="41">
        <f>ServiceHistory!G90</f>
        <v>2</v>
      </c>
      <c r="G9" s="42">
        <f t="shared" ref="G9:G11" si="8">H9/F9</f>
        <v>79.545454545454547</v>
      </c>
      <c r="H9" s="43">
        <f>ServiceHistory!G8</f>
        <v>159.09090909090909</v>
      </c>
      <c r="J9" s="41">
        <f>ServiceProjections!I37</f>
        <v>3</v>
      </c>
      <c r="K9" s="42">
        <f>ServiceProjections!J97</f>
        <v>143.59003168394852</v>
      </c>
      <c r="L9" s="45">
        <f t="shared" ref="L9:L11" si="9">J9*K9</f>
        <v>430.7700950518456</v>
      </c>
      <c r="N9" s="14"/>
      <c r="O9" s="46">
        <f>ServiceProjections!H126</f>
        <v>19.5</v>
      </c>
      <c r="P9" s="46">
        <f>ServiceProjections!I126</f>
        <v>19.5</v>
      </c>
      <c r="Q9" s="46">
        <f>ServiceProjections!J126</f>
        <v>19.5</v>
      </c>
      <c r="R9" s="46">
        <f>ServiceProjections!K126</f>
        <v>19.5</v>
      </c>
      <c r="S9" s="47">
        <f>ServiceProjections!L126</f>
        <v>19.5</v>
      </c>
      <c r="U9" s="50">
        <f t="shared" ref="U9:U11" si="10">O9*$L9</f>
        <v>8400.0168535109897</v>
      </c>
      <c r="V9" s="46">
        <f t="shared" ref="V9:V11" si="11">P9*$L9</f>
        <v>8400.0168535109897</v>
      </c>
      <c r="W9" s="46">
        <f t="shared" ref="W9:W11" si="12">Q9*$L9</f>
        <v>8400.0168535109897</v>
      </c>
      <c r="X9" s="46">
        <f t="shared" ref="X9:X11" si="13">R9*$L9</f>
        <v>8400.0168535109897</v>
      </c>
      <c r="Y9" s="47">
        <f t="shared" ref="Y9:Y11" si="14">S9*$L9</f>
        <v>8400.0168535109897</v>
      </c>
      <c r="AA9" s="53">
        <f>ServiceProjections!G97*FeeConstruction!J9</f>
        <v>297.48009505184552</v>
      </c>
      <c r="AB9" s="46">
        <f t="shared" ref="AB9:AB11" si="15">O9*$AA9</f>
        <v>5800.8618535109881</v>
      </c>
      <c r="AC9" s="46">
        <f t="shared" ref="AC9:AC11" si="16">P9*$AA9</f>
        <v>5800.8618535109881</v>
      </c>
      <c r="AD9" s="46">
        <f t="shared" ref="AD9:AD11" si="17">Q9*$AA9</f>
        <v>5800.8618535109881</v>
      </c>
      <c r="AE9" s="46">
        <f t="shared" ref="AE9:AE11" si="18">R9*$AA9</f>
        <v>5800.8618535109881</v>
      </c>
      <c r="AF9" s="47">
        <f t="shared" ref="AF9:AF11" si="19">S9*$AA9</f>
        <v>5800.8618535109881</v>
      </c>
      <c r="AH9" s="53">
        <f>ServiceProjections!H97*J9</f>
        <v>123.99</v>
      </c>
      <c r="AI9" s="46">
        <f t="shared" ref="AI9:AI11" si="20">O9*$AH9</f>
        <v>2417.8049999999998</v>
      </c>
      <c r="AJ9" s="46">
        <f t="shared" ref="AJ9:AJ11" si="21">P9*$AH9</f>
        <v>2417.8049999999998</v>
      </c>
      <c r="AK9" s="46">
        <f t="shared" ref="AK9:AK11" si="22">Q9*$AH9</f>
        <v>2417.8049999999998</v>
      </c>
      <c r="AL9" s="46">
        <f t="shared" ref="AL9:AL11" si="23">R9*$AH9</f>
        <v>2417.8049999999998</v>
      </c>
      <c r="AM9" s="47">
        <f t="shared" ref="AM9:AM11" si="24">S9*$AH9</f>
        <v>2417.8049999999998</v>
      </c>
      <c r="AO9" s="53">
        <f>L9-AA9-AH9</f>
        <v>9.3000000000000824</v>
      </c>
      <c r="AP9" s="157">
        <f t="shared" si="7"/>
        <v>181.35000000000161</v>
      </c>
      <c r="AQ9" s="157">
        <f t="shared" si="7"/>
        <v>181.35000000000161</v>
      </c>
      <c r="AR9" s="157">
        <f t="shared" si="7"/>
        <v>181.35000000000161</v>
      </c>
      <c r="AS9" s="157">
        <f t="shared" si="7"/>
        <v>181.35000000000161</v>
      </c>
      <c r="AT9" s="158">
        <f t="shared" si="7"/>
        <v>181.35000000000161</v>
      </c>
      <c r="AV9" s="154"/>
    </row>
    <row r="10" spans="1:48" ht="14.1" customHeight="1" x14ac:dyDescent="0.25">
      <c r="B10" s="14"/>
      <c r="C10" s="13"/>
      <c r="D10" s="13" t="str">
        <f>ServiceProjections!E10</f>
        <v>11-40 Lots</v>
      </c>
      <c r="E10" s="37"/>
      <c r="F10" s="41">
        <f>ServiceHistory!G91</f>
        <v>3</v>
      </c>
      <c r="G10" s="42">
        <f t="shared" si="8"/>
        <v>79.696969696969703</v>
      </c>
      <c r="H10" s="43">
        <f>ServiceHistory!G9</f>
        <v>239.09090909090909</v>
      </c>
      <c r="J10" s="41">
        <f>ServiceProjections!I38</f>
        <v>5</v>
      </c>
      <c r="K10" s="42">
        <f>ServiceProjections!J98</f>
        <v>143.59003168394852</v>
      </c>
      <c r="L10" s="45">
        <f t="shared" si="9"/>
        <v>717.95015841974259</v>
      </c>
      <c r="N10" s="14"/>
      <c r="O10" s="46">
        <f>ServiceProjections!H127</f>
        <v>68.25</v>
      </c>
      <c r="P10" s="46">
        <f>ServiceProjections!I127</f>
        <v>68.25</v>
      </c>
      <c r="Q10" s="46">
        <f>ServiceProjections!J127</f>
        <v>68.25</v>
      </c>
      <c r="R10" s="46">
        <f>ServiceProjections!K127</f>
        <v>68.25</v>
      </c>
      <c r="S10" s="47">
        <f>ServiceProjections!L127</f>
        <v>68.25</v>
      </c>
      <c r="U10" s="50">
        <f t="shared" si="10"/>
        <v>49000.098312147435</v>
      </c>
      <c r="V10" s="46">
        <f t="shared" si="11"/>
        <v>49000.098312147435</v>
      </c>
      <c r="W10" s="46">
        <f t="shared" si="12"/>
        <v>49000.098312147435</v>
      </c>
      <c r="X10" s="46">
        <f t="shared" si="13"/>
        <v>49000.098312147435</v>
      </c>
      <c r="Y10" s="47">
        <f t="shared" si="14"/>
        <v>49000.098312147435</v>
      </c>
      <c r="AA10" s="53">
        <f>ServiceProjections!G98*FeeConstruction!J10</f>
        <v>495.80015841974262</v>
      </c>
      <c r="AB10" s="46">
        <f t="shared" si="15"/>
        <v>33838.360812147432</v>
      </c>
      <c r="AC10" s="46">
        <f t="shared" si="16"/>
        <v>33838.360812147432</v>
      </c>
      <c r="AD10" s="46">
        <f t="shared" si="17"/>
        <v>33838.360812147432</v>
      </c>
      <c r="AE10" s="46">
        <f t="shared" si="18"/>
        <v>33838.360812147432</v>
      </c>
      <c r="AF10" s="47">
        <f t="shared" si="19"/>
        <v>33838.360812147432</v>
      </c>
      <c r="AH10" s="53">
        <f>ServiceProjections!H98*J10</f>
        <v>206.64999999999998</v>
      </c>
      <c r="AI10" s="46">
        <f t="shared" si="20"/>
        <v>14103.862499999999</v>
      </c>
      <c r="AJ10" s="46">
        <f t="shared" si="21"/>
        <v>14103.862499999999</v>
      </c>
      <c r="AK10" s="46">
        <f t="shared" si="22"/>
        <v>14103.862499999999</v>
      </c>
      <c r="AL10" s="46">
        <f t="shared" si="23"/>
        <v>14103.862499999999</v>
      </c>
      <c r="AM10" s="47">
        <f t="shared" si="24"/>
        <v>14103.862499999999</v>
      </c>
      <c r="AO10" s="53">
        <f>L10-AA10-AH10</f>
        <v>15.5</v>
      </c>
      <c r="AP10" s="157">
        <f t="shared" si="7"/>
        <v>1057.875</v>
      </c>
      <c r="AQ10" s="157">
        <f t="shared" si="7"/>
        <v>1057.875</v>
      </c>
      <c r="AR10" s="157">
        <f t="shared" si="7"/>
        <v>1057.875</v>
      </c>
      <c r="AS10" s="157">
        <f t="shared" si="7"/>
        <v>1057.875</v>
      </c>
      <c r="AT10" s="158">
        <f t="shared" si="7"/>
        <v>1057.875</v>
      </c>
      <c r="AV10" s="154"/>
    </row>
    <row r="11" spans="1:48" ht="14.1" customHeight="1" x14ac:dyDescent="0.25">
      <c r="B11" s="14"/>
      <c r="C11" s="13"/>
      <c r="D11" s="13" t="str">
        <f>ServiceProjections!E11</f>
        <v>Over 40 Lots</v>
      </c>
      <c r="E11" s="37"/>
      <c r="F11" s="41">
        <f>ServiceHistory!G92</f>
        <v>4</v>
      </c>
      <c r="G11" s="42">
        <f t="shared" si="8"/>
        <v>79.545454545454547</v>
      </c>
      <c r="H11" s="43">
        <f>ServiceHistory!G10</f>
        <v>318.18181818181819</v>
      </c>
      <c r="J11" s="41">
        <f>ServiceProjections!I39</f>
        <v>6</v>
      </c>
      <c r="K11" s="42">
        <f>ServiceProjections!J99</f>
        <v>143.59003168394852</v>
      </c>
      <c r="L11" s="45">
        <f t="shared" si="9"/>
        <v>861.5401901036912</v>
      </c>
      <c r="N11" s="14"/>
      <c r="O11" s="46">
        <f>ServiceProjections!H128</f>
        <v>23.4</v>
      </c>
      <c r="P11" s="46">
        <f>ServiceProjections!I128</f>
        <v>23.4</v>
      </c>
      <c r="Q11" s="46">
        <f>ServiceProjections!J128</f>
        <v>23.4</v>
      </c>
      <c r="R11" s="46">
        <f>ServiceProjections!K128</f>
        <v>23.4</v>
      </c>
      <c r="S11" s="47">
        <f>ServiceProjections!L128</f>
        <v>23.4</v>
      </c>
      <c r="U11" s="50">
        <f t="shared" si="10"/>
        <v>20160.040448426374</v>
      </c>
      <c r="V11" s="46">
        <f t="shared" si="11"/>
        <v>20160.040448426374</v>
      </c>
      <c r="W11" s="46">
        <f t="shared" si="12"/>
        <v>20160.040448426374</v>
      </c>
      <c r="X11" s="46">
        <f t="shared" si="13"/>
        <v>20160.040448426374</v>
      </c>
      <c r="Y11" s="47">
        <f t="shared" si="14"/>
        <v>20160.040448426374</v>
      </c>
      <c r="AA11" s="53">
        <f>ServiceProjections!G99*FeeConstruction!J11</f>
        <v>594.96019010369105</v>
      </c>
      <c r="AB11" s="46">
        <f t="shared" si="15"/>
        <v>13922.068448426369</v>
      </c>
      <c r="AC11" s="46">
        <f t="shared" si="16"/>
        <v>13922.068448426369</v>
      </c>
      <c r="AD11" s="46">
        <f t="shared" si="17"/>
        <v>13922.068448426369</v>
      </c>
      <c r="AE11" s="46">
        <f t="shared" si="18"/>
        <v>13922.068448426369</v>
      </c>
      <c r="AF11" s="47">
        <f t="shared" si="19"/>
        <v>13922.068448426369</v>
      </c>
      <c r="AH11" s="53">
        <f>ServiceProjections!H99*J11</f>
        <v>247.98</v>
      </c>
      <c r="AI11" s="46">
        <f t="shared" si="20"/>
        <v>5802.7319999999991</v>
      </c>
      <c r="AJ11" s="46">
        <f t="shared" si="21"/>
        <v>5802.7319999999991</v>
      </c>
      <c r="AK11" s="46">
        <f t="shared" si="22"/>
        <v>5802.7319999999991</v>
      </c>
      <c r="AL11" s="46">
        <f t="shared" si="23"/>
        <v>5802.7319999999991</v>
      </c>
      <c r="AM11" s="47">
        <f t="shared" si="24"/>
        <v>5802.7319999999991</v>
      </c>
      <c r="AO11" s="53">
        <f>L11-AA11-AH11</f>
        <v>18.600000000000165</v>
      </c>
      <c r="AP11" s="157">
        <f t="shared" si="7"/>
        <v>435.24000000000382</v>
      </c>
      <c r="AQ11" s="157">
        <f t="shared" si="7"/>
        <v>435.24000000000382</v>
      </c>
      <c r="AR11" s="157">
        <f t="shared" si="7"/>
        <v>435.24000000000382</v>
      </c>
      <c r="AS11" s="157">
        <f t="shared" si="7"/>
        <v>435.24000000000382</v>
      </c>
      <c r="AT11" s="158">
        <f t="shared" si="7"/>
        <v>435.24000000000382</v>
      </c>
      <c r="AV11" s="154"/>
    </row>
    <row r="12" spans="1:48" ht="14.1" customHeight="1" x14ac:dyDescent="0.25">
      <c r="B12" s="14"/>
      <c r="C12" s="13" t="str">
        <f>ServiceProjections!D12</f>
        <v>Design cert - OH rural</v>
      </c>
      <c r="D12" s="13"/>
      <c r="E12" s="37"/>
      <c r="F12" s="14"/>
      <c r="G12" s="13"/>
      <c r="H12" s="37"/>
      <c r="J12" s="14"/>
      <c r="K12" s="13"/>
      <c r="L12" s="37"/>
      <c r="N12" s="14"/>
      <c r="O12" s="13"/>
      <c r="P12" s="13"/>
      <c r="Q12" s="13"/>
      <c r="R12" s="13"/>
      <c r="S12" s="37"/>
      <c r="U12" s="14"/>
      <c r="V12" s="13"/>
      <c r="W12" s="13"/>
      <c r="X12" s="13"/>
      <c r="Y12" s="37"/>
      <c r="AA12" s="14"/>
      <c r="AB12" s="13"/>
      <c r="AC12" s="13"/>
      <c r="AD12" s="13"/>
      <c r="AE12" s="13"/>
      <c r="AF12" s="37"/>
      <c r="AH12" s="14"/>
      <c r="AI12" s="13"/>
      <c r="AJ12" s="13"/>
      <c r="AK12" s="13"/>
      <c r="AL12" s="13"/>
      <c r="AM12" s="37"/>
      <c r="AO12" s="14"/>
      <c r="AP12" s="157"/>
      <c r="AQ12" s="157"/>
      <c r="AR12" s="157"/>
      <c r="AS12" s="157"/>
      <c r="AT12" s="158"/>
      <c r="AV12" s="154"/>
    </row>
    <row r="13" spans="1:48" ht="14.1" customHeight="1" x14ac:dyDescent="0.25">
      <c r="B13" s="14"/>
      <c r="C13" s="13"/>
      <c r="D13" s="13" t="str">
        <f>ServiceProjections!E13</f>
        <v>1 to 5 Poles</v>
      </c>
      <c r="E13" s="37"/>
      <c r="F13" s="41">
        <f>ServiceHistory!G94</f>
        <v>1</v>
      </c>
      <c r="G13" s="42">
        <f t="shared" ref="G13:G15" si="25">H13/F13</f>
        <v>80</v>
      </c>
      <c r="H13" s="43">
        <f>ServiceHistory!G12</f>
        <v>80</v>
      </c>
      <c r="J13" s="41">
        <f>ServiceProjections!I41</f>
        <v>2</v>
      </c>
      <c r="K13" s="42">
        <f>ServiceProjections!J101</f>
        <v>143.59003168394852</v>
      </c>
      <c r="L13" s="45">
        <f t="shared" ref="L13:L15" si="26">J13*K13</f>
        <v>287.18006336789705</v>
      </c>
      <c r="N13" s="14"/>
      <c r="O13" s="46">
        <f>ServiceProjections!H130</f>
        <v>321.75</v>
      </c>
      <c r="P13" s="46">
        <f>ServiceProjections!I130</f>
        <v>321.75</v>
      </c>
      <c r="Q13" s="46">
        <f>ServiceProjections!J130</f>
        <v>321.75</v>
      </c>
      <c r="R13" s="46">
        <f>ServiceProjections!K130</f>
        <v>321.75</v>
      </c>
      <c r="S13" s="47">
        <f>ServiceProjections!L130</f>
        <v>321.75</v>
      </c>
      <c r="U13" s="50">
        <f t="shared" ref="U13:U15" si="27">O13*$L13</f>
        <v>92400.18538862087</v>
      </c>
      <c r="V13" s="46">
        <f t="shared" ref="V13:V15" si="28">P13*$L13</f>
        <v>92400.18538862087</v>
      </c>
      <c r="W13" s="46">
        <f t="shared" ref="W13:W15" si="29">Q13*$L13</f>
        <v>92400.18538862087</v>
      </c>
      <c r="X13" s="46">
        <f t="shared" ref="X13:X15" si="30">R13*$L13</f>
        <v>92400.18538862087</v>
      </c>
      <c r="Y13" s="47">
        <f t="shared" ref="Y13:Y15" si="31">S13*$L13</f>
        <v>92400.18538862087</v>
      </c>
      <c r="AA13" s="53">
        <f>ServiceProjections!G101*FeeConstruction!J13</f>
        <v>198.32006336789703</v>
      </c>
      <c r="AB13" s="46">
        <f>O13*$AA13</f>
        <v>63809.480388620868</v>
      </c>
      <c r="AC13" s="46">
        <f t="shared" ref="AC13:AC15" si="32">P13*$AA13</f>
        <v>63809.480388620868</v>
      </c>
      <c r="AD13" s="46">
        <f t="shared" ref="AD13:AD15" si="33">Q13*$AA13</f>
        <v>63809.480388620868</v>
      </c>
      <c r="AE13" s="46">
        <f t="shared" ref="AE13:AE15" si="34">R13*$AA13</f>
        <v>63809.480388620868</v>
      </c>
      <c r="AF13" s="47">
        <f t="shared" ref="AF13:AF15" si="35">S13*$AA13</f>
        <v>63809.480388620868</v>
      </c>
      <c r="AH13" s="53">
        <f>ServiceProjections!H101*J13</f>
        <v>82.66</v>
      </c>
      <c r="AI13" s="46">
        <f t="shared" ref="AI13:AI15" si="36">O13*$AH13</f>
        <v>26595.855</v>
      </c>
      <c r="AJ13" s="46">
        <f t="shared" ref="AJ13:AJ15" si="37">P13*$AH13</f>
        <v>26595.855</v>
      </c>
      <c r="AK13" s="46">
        <f t="shared" ref="AK13:AK15" si="38">Q13*$AH13</f>
        <v>26595.855</v>
      </c>
      <c r="AL13" s="46">
        <f t="shared" ref="AL13:AL15" si="39">R13*$AH13</f>
        <v>26595.855</v>
      </c>
      <c r="AM13" s="47">
        <f t="shared" ref="AM13:AM15" si="40">S13*$AH13</f>
        <v>26595.855</v>
      </c>
      <c r="AO13" s="53">
        <f>L13-AA13-AH13</f>
        <v>6.2000000000000171</v>
      </c>
      <c r="AP13" s="157">
        <f t="shared" ref="AP13:AT15" si="41">O13*$AO13</f>
        <v>1994.8500000000056</v>
      </c>
      <c r="AQ13" s="157">
        <f t="shared" si="41"/>
        <v>1994.8500000000056</v>
      </c>
      <c r="AR13" s="157">
        <f t="shared" si="41"/>
        <v>1994.8500000000056</v>
      </c>
      <c r="AS13" s="157">
        <f t="shared" si="41"/>
        <v>1994.8500000000056</v>
      </c>
      <c r="AT13" s="158">
        <f t="shared" si="41"/>
        <v>1994.8500000000056</v>
      </c>
      <c r="AV13" s="154"/>
    </row>
    <row r="14" spans="1:48" ht="14.1" customHeight="1" x14ac:dyDescent="0.25">
      <c r="B14" s="14"/>
      <c r="C14" s="13"/>
      <c r="D14" s="13" t="str">
        <f>ServiceProjections!E14</f>
        <v>6 to 10 Poles</v>
      </c>
      <c r="E14" s="37"/>
      <c r="F14" s="41">
        <f>ServiceHistory!G95</f>
        <v>2</v>
      </c>
      <c r="G14" s="42">
        <f t="shared" si="25"/>
        <v>79.545454545454547</v>
      </c>
      <c r="H14" s="43">
        <f>ServiceHistory!G13</f>
        <v>159.09090909090909</v>
      </c>
      <c r="J14" s="41">
        <f>ServiceProjections!I42</f>
        <v>3</v>
      </c>
      <c r="K14" s="42">
        <f>ServiceProjections!J102</f>
        <v>143.59003168394852</v>
      </c>
      <c r="L14" s="45">
        <f t="shared" si="26"/>
        <v>430.7700950518456</v>
      </c>
      <c r="N14" s="14"/>
      <c r="O14" s="46">
        <f>ServiceProjections!H131</f>
        <v>239.85</v>
      </c>
      <c r="P14" s="46">
        <f>ServiceProjections!I131</f>
        <v>239.85</v>
      </c>
      <c r="Q14" s="46">
        <f>ServiceProjections!J131</f>
        <v>239.85</v>
      </c>
      <c r="R14" s="46">
        <f>ServiceProjections!K131</f>
        <v>239.85</v>
      </c>
      <c r="S14" s="47">
        <f>ServiceProjections!L131</f>
        <v>239.85</v>
      </c>
      <c r="U14" s="50">
        <f t="shared" si="27"/>
        <v>103320.20729818517</v>
      </c>
      <c r="V14" s="46">
        <f t="shared" si="28"/>
        <v>103320.20729818517</v>
      </c>
      <c r="W14" s="46">
        <f t="shared" si="29"/>
        <v>103320.20729818517</v>
      </c>
      <c r="X14" s="46">
        <f t="shared" si="30"/>
        <v>103320.20729818517</v>
      </c>
      <c r="Y14" s="47">
        <f t="shared" si="31"/>
        <v>103320.20729818517</v>
      </c>
      <c r="AA14" s="53">
        <f>ServiceProjections!G102*FeeConstruction!J14</f>
        <v>297.48009505184552</v>
      </c>
      <c r="AB14" s="46">
        <f t="shared" ref="AB14:AB15" si="42">O14*$AA14</f>
        <v>71350.600798185144</v>
      </c>
      <c r="AC14" s="46">
        <f t="shared" si="32"/>
        <v>71350.600798185144</v>
      </c>
      <c r="AD14" s="46">
        <f t="shared" si="33"/>
        <v>71350.600798185144</v>
      </c>
      <c r="AE14" s="46">
        <f t="shared" si="34"/>
        <v>71350.600798185144</v>
      </c>
      <c r="AF14" s="47">
        <f t="shared" si="35"/>
        <v>71350.600798185144</v>
      </c>
      <c r="AH14" s="53">
        <f>ServiceProjections!H102*J14</f>
        <v>123.99</v>
      </c>
      <c r="AI14" s="46">
        <f t="shared" si="36"/>
        <v>29739.001499999998</v>
      </c>
      <c r="AJ14" s="46">
        <f t="shared" si="37"/>
        <v>29739.001499999998</v>
      </c>
      <c r="AK14" s="46">
        <f t="shared" si="38"/>
        <v>29739.001499999998</v>
      </c>
      <c r="AL14" s="46">
        <f t="shared" si="39"/>
        <v>29739.001499999998</v>
      </c>
      <c r="AM14" s="47">
        <f t="shared" si="40"/>
        <v>29739.001499999998</v>
      </c>
      <c r="AO14" s="53">
        <f>L14-AA14-AH14</f>
        <v>9.3000000000000824</v>
      </c>
      <c r="AP14" s="157">
        <f t="shared" si="41"/>
        <v>2230.6050000000196</v>
      </c>
      <c r="AQ14" s="157">
        <f t="shared" si="41"/>
        <v>2230.6050000000196</v>
      </c>
      <c r="AR14" s="157">
        <f t="shared" si="41"/>
        <v>2230.6050000000196</v>
      </c>
      <c r="AS14" s="157">
        <f t="shared" si="41"/>
        <v>2230.6050000000196</v>
      </c>
      <c r="AT14" s="158">
        <f t="shared" si="41"/>
        <v>2230.6050000000196</v>
      </c>
      <c r="AV14" s="154"/>
    </row>
    <row r="15" spans="1:48" ht="14.1" customHeight="1" x14ac:dyDescent="0.25">
      <c r="B15" s="14"/>
      <c r="C15" s="13"/>
      <c r="D15" s="13" t="str">
        <f>ServiceProjections!E15</f>
        <v>11 or more poles</v>
      </c>
      <c r="E15" s="37"/>
      <c r="F15" s="41">
        <f>ServiceHistory!G96</f>
        <v>3</v>
      </c>
      <c r="G15" s="42">
        <f t="shared" si="25"/>
        <v>79.696969696969703</v>
      </c>
      <c r="H15" s="43">
        <f>ServiceHistory!G14</f>
        <v>239.09090909090909</v>
      </c>
      <c r="J15" s="41">
        <f>ServiceProjections!I43</f>
        <v>5</v>
      </c>
      <c r="K15" s="42">
        <f>ServiceProjections!J103</f>
        <v>143.59003168394852</v>
      </c>
      <c r="L15" s="45">
        <f t="shared" si="26"/>
        <v>717.95015841974259</v>
      </c>
      <c r="N15" s="14"/>
      <c r="O15" s="46">
        <f>ServiceProjections!H132</f>
        <v>23.400000000000002</v>
      </c>
      <c r="P15" s="46">
        <f>ServiceProjections!I132</f>
        <v>23.400000000000002</v>
      </c>
      <c r="Q15" s="46">
        <f>ServiceProjections!J132</f>
        <v>23.400000000000002</v>
      </c>
      <c r="R15" s="46">
        <f>ServiceProjections!K132</f>
        <v>23.400000000000002</v>
      </c>
      <c r="S15" s="47">
        <f>ServiceProjections!L132</f>
        <v>23.400000000000002</v>
      </c>
      <c r="U15" s="50">
        <f t="shared" si="27"/>
        <v>16800.033707021979</v>
      </c>
      <c r="V15" s="46">
        <f t="shared" si="28"/>
        <v>16800.033707021979</v>
      </c>
      <c r="W15" s="46">
        <f t="shared" si="29"/>
        <v>16800.033707021979</v>
      </c>
      <c r="X15" s="46">
        <f t="shared" si="30"/>
        <v>16800.033707021979</v>
      </c>
      <c r="Y15" s="47">
        <f t="shared" si="31"/>
        <v>16800.033707021979</v>
      </c>
      <c r="AA15" s="53">
        <f>ServiceProjections!G103*FeeConstruction!J15</f>
        <v>495.80015841974262</v>
      </c>
      <c r="AB15" s="46">
        <f t="shared" si="42"/>
        <v>11601.723707021978</v>
      </c>
      <c r="AC15" s="46">
        <f t="shared" si="32"/>
        <v>11601.723707021978</v>
      </c>
      <c r="AD15" s="46">
        <f t="shared" si="33"/>
        <v>11601.723707021978</v>
      </c>
      <c r="AE15" s="46">
        <f t="shared" si="34"/>
        <v>11601.723707021978</v>
      </c>
      <c r="AF15" s="47">
        <f t="shared" si="35"/>
        <v>11601.723707021978</v>
      </c>
      <c r="AH15" s="53">
        <f>ServiceProjections!H103*J15</f>
        <v>206.64999999999998</v>
      </c>
      <c r="AI15" s="46">
        <f t="shared" si="36"/>
        <v>4835.6099999999997</v>
      </c>
      <c r="AJ15" s="46">
        <f t="shared" si="37"/>
        <v>4835.6099999999997</v>
      </c>
      <c r="AK15" s="46">
        <f t="shared" si="38"/>
        <v>4835.6099999999997</v>
      </c>
      <c r="AL15" s="46">
        <f t="shared" si="39"/>
        <v>4835.6099999999997</v>
      </c>
      <c r="AM15" s="47">
        <f t="shared" si="40"/>
        <v>4835.6099999999997</v>
      </c>
      <c r="AO15" s="53">
        <f>L15-AA15-AH15</f>
        <v>15.5</v>
      </c>
      <c r="AP15" s="157">
        <f t="shared" si="41"/>
        <v>362.70000000000005</v>
      </c>
      <c r="AQ15" s="157">
        <f t="shared" si="41"/>
        <v>362.70000000000005</v>
      </c>
      <c r="AR15" s="157">
        <f t="shared" si="41"/>
        <v>362.70000000000005</v>
      </c>
      <c r="AS15" s="157">
        <f t="shared" si="41"/>
        <v>362.70000000000005</v>
      </c>
      <c r="AT15" s="158">
        <f t="shared" si="41"/>
        <v>362.70000000000005</v>
      </c>
      <c r="AV15" s="154"/>
    </row>
    <row r="16" spans="1:48" ht="14.1" customHeight="1" x14ac:dyDescent="0.25">
      <c r="B16" s="14"/>
      <c r="C16" s="13" t="str">
        <f>ServiceProjections!D16</f>
        <v>Design cert. - UG C&amp;I or rural</v>
      </c>
      <c r="D16" s="13"/>
      <c r="E16" s="37"/>
      <c r="F16" s="14"/>
      <c r="G16" s="13"/>
      <c r="H16" s="37"/>
      <c r="J16" s="14"/>
      <c r="K16" s="13"/>
      <c r="L16" s="37"/>
      <c r="N16" s="14"/>
      <c r="O16" s="13"/>
      <c r="P16" s="13"/>
      <c r="Q16" s="13"/>
      <c r="R16" s="13"/>
      <c r="S16" s="37"/>
      <c r="U16" s="14"/>
      <c r="V16" s="13"/>
      <c r="W16" s="13"/>
      <c r="X16" s="13"/>
      <c r="Y16" s="37"/>
      <c r="AA16" s="14"/>
      <c r="AB16" s="13"/>
      <c r="AC16" s="13"/>
      <c r="AD16" s="13"/>
      <c r="AE16" s="13"/>
      <c r="AF16" s="37"/>
      <c r="AH16" s="14"/>
      <c r="AI16" s="13"/>
      <c r="AJ16" s="13"/>
      <c r="AK16" s="13"/>
      <c r="AL16" s="13"/>
      <c r="AM16" s="37"/>
      <c r="AO16" s="14"/>
      <c r="AP16" s="157"/>
      <c r="AQ16" s="157"/>
      <c r="AR16" s="157"/>
      <c r="AS16" s="157"/>
      <c r="AT16" s="158"/>
      <c r="AV16" s="154"/>
    </row>
    <row r="17" spans="2:48" ht="14.1" customHeight="1" x14ac:dyDescent="0.25">
      <c r="B17" s="14"/>
      <c r="C17" s="13"/>
      <c r="D17" s="13" t="str">
        <f>ServiceProjections!E17</f>
        <v>1 to 5 Poles</v>
      </c>
      <c r="E17" s="37"/>
      <c r="F17" s="41">
        <f>ServiceHistory!G98</f>
        <v>1</v>
      </c>
      <c r="G17" s="42">
        <f t="shared" ref="G17:G19" si="43">H17/F17</f>
        <v>159.09090909090909</v>
      </c>
      <c r="H17" s="43">
        <f>ServiceHistory!G16</f>
        <v>159.09090909090909</v>
      </c>
      <c r="J17" s="41">
        <f>ServiceProjections!I45</f>
        <v>3</v>
      </c>
      <c r="K17" s="42">
        <f>ServiceProjections!J105</f>
        <v>143.59003168394852</v>
      </c>
      <c r="L17" s="45">
        <f t="shared" ref="L17:L19" si="44">J17*K17</f>
        <v>430.7700950518456</v>
      </c>
      <c r="N17" s="14"/>
      <c r="O17" s="46">
        <f>ServiceProjections!H134</f>
        <v>223.08</v>
      </c>
      <c r="P17" s="46">
        <f>ServiceProjections!I134</f>
        <v>223.08</v>
      </c>
      <c r="Q17" s="46">
        <f>ServiceProjections!J134</f>
        <v>223.08</v>
      </c>
      <c r="R17" s="46">
        <f>ServiceProjections!K134</f>
        <v>223.08</v>
      </c>
      <c r="S17" s="47">
        <f>ServiceProjections!L134</f>
        <v>223.08</v>
      </c>
      <c r="U17" s="50">
        <f t="shared" ref="U17:U19" si="45">O17*$L17</f>
        <v>96096.192804165723</v>
      </c>
      <c r="V17" s="46">
        <f t="shared" ref="V17:V19" si="46">P17*$L17</f>
        <v>96096.192804165723</v>
      </c>
      <c r="W17" s="46">
        <f t="shared" ref="W17:W19" si="47">Q17*$L17</f>
        <v>96096.192804165723</v>
      </c>
      <c r="X17" s="46">
        <f t="shared" ref="X17:X19" si="48">R17*$L17</f>
        <v>96096.192804165723</v>
      </c>
      <c r="Y17" s="47">
        <f t="shared" ref="Y17:Y19" si="49">S17*$L17</f>
        <v>96096.192804165723</v>
      </c>
      <c r="AA17" s="53">
        <f>ServiceProjections!G105*FeeConstruction!J17</f>
        <v>297.48009505184552</v>
      </c>
      <c r="AB17" s="46">
        <f t="shared" ref="AB17:AB19" si="50">O17*$AA17</f>
        <v>66361.8596041657</v>
      </c>
      <c r="AC17" s="46">
        <f t="shared" ref="AC17:AC19" si="51">P17*$AA17</f>
        <v>66361.8596041657</v>
      </c>
      <c r="AD17" s="46">
        <f t="shared" ref="AD17:AD19" si="52">Q17*$AA17</f>
        <v>66361.8596041657</v>
      </c>
      <c r="AE17" s="46">
        <f t="shared" ref="AE17:AE19" si="53">R17*$AA17</f>
        <v>66361.8596041657</v>
      </c>
      <c r="AF17" s="47">
        <f t="shared" ref="AF17:AF19" si="54">S17*$AA17</f>
        <v>66361.8596041657</v>
      </c>
      <c r="AH17" s="53">
        <f>ServiceProjections!H105*J17</f>
        <v>123.99</v>
      </c>
      <c r="AI17" s="46">
        <f t="shared" ref="AI17:AI19" si="55">O17*$AH17</f>
        <v>27659.689200000001</v>
      </c>
      <c r="AJ17" s="46">
        <f t="shared" ref="AJ17:AJ19" si="56">P17*$AH17</f>
        <v>27659.689200000001</v>
      </c>
      <c r="AK17" s="46">
        <f t="shared" ref="AK17:AK19" si="57">Q17*$AH17</f>
        <v>27659.689200000001</v>
      </c>
      <c r="AL17" s="46">
        <f t="shared" ref="AL17:AL19" si="58">R17*$AH17</f>
        <v>27659.689200000001</v>
      </c>
      <c r="AM17" s="47">
        <f t="shared" ref="AM17:AM19" si="59">S17*$AH17</f>
        <v>27659.689200000001</v>
      </c>
      <c r="AO17" s="53">
        <f>L17-AA17-AH17</f>
        <v>9.3000000000000824</v>
      </c>
      <c r="AP17" s="157">
        <f t="shared" ref="AP17:AT19" si="60">O17*$AO17</f>
        <v>2074.6440000000184</v>
      </c>
      <c r="AQ17" s="157">
        <f t="shared" si="60"/>
        <v>2074.6440000000184</v>
      </c>
      <c r="AR17" s="157">
        <f t="shared" si="60"/>
        <v>2074.6440000000184</v>
      </c>
      <c r="AS17" s="157">
        <f t="shared" si="60"/>
        <v>2074.6440000000184</v>
      </c>
      <c r="AT17" s="158">
        <f t="shared" si="60"/>
        <v>2074.6440000000184</v>
      </c>
      <c r="AV17" s="154"/>
    </row>
    <row r="18" spans="2:48" ht="14.1" customHeight="1" x14ac:dyDescent="0.25">
      <c r="B18" s="14"/>
      <c r="C18" s="13"/>
      <c r="D18" s="13" t="str">
        <f>ServiceProjections!E18</f>
        <v>6 to 10 Poles</v>
      </c>
      <c r="E18" s="37"/>
      <c r="F18" s="41">
        <f>ServiceHistory!G99</f>
        <v>2</v>
      </c>
      <c r="G18" s="42">
        <f t="shared" si="43"/>
        <v>119.54545454545455</v>
      </c>
      <c r="H18" s="43">
        <f>ServiceHistory!G17</f>
        <v>239.09090909090909</v>
      </c>
      <c r="J18" s="41">
        <f>ServiceProjections!I46</f>
        <v>4</v>
      </c>
      <c r="K18" s="42">
        <f>ServiceProjections!J106</f>
        <v>143.59003168394852</v>
      </c>
      <c r="L18" s="45">
        <f t="shared" si="44"/>
        <v>574.3601267357941</v>
      </c>
      <c r="N18" s="14"/>
      <c r="O18" s="46">
        <f>ServiceProjections!H135</f>
        <v>201.63</v>
      </c>
      <c r="P18" s="46">
        <f>ServiceProjections!I135</f>
        <v>201.63</v>
      </c>
      <c r="Q18" s="46">
        <f>ServiceProjections!J135</f>
        <v>201.63</v>
      </c>
      <c r="R18" s="46">
        <f>ServiceProjections!K135</f>
        <v>201.63</v>
      </c>
      <c r="S18" s="47">
        <f>ServiceProjections!L135</f>
        <v>201.63</v>
      </c>
      <c r="U18" s="50">
        <f t="shared" si="45"/>
        <v>115808.23235373816</v>
      </c>
      <c r="V18" s="46">
        <f t="shared" si="46"/>
        <v>115808.23235373816</v>
      </c>
      <c r="W18" s="46">
        <f t="shared" si="47"/>
        <v>115808.23235373816</v>
      </c>
      <c r="X18" s="46">
        <f t="shared" si="48"/>
        <v>115808.23235373816</v>
      </c>
      <c r="Y18" s="47">
        <f t="shared" si="49"/>
        <v>115808.23235373816</v>
      </c>
      <c r="AA18" s="53">
        <f>ServiceProjections!G106*FeeConstruction!J18</f>
        <v>396.64012673579407</v>
      </c>
      <c r="AB18" s="46">
        <f t="shared" si="50"/>
        <v>79974.548753738156</v>
      </c>
      <c r="AC18" s="46">
        <f t="shared" si="51"/>
        <v>79974.548753738156</v>
      </c>
      <c r="AD18" s="46">
        <f t="shared" si="52"/>
        <v>79974.548753738156</v>
      </c>
      <c r="AE18" s="46">
        <f t="shared" si="53"/>
        <v>79974.548753738156</v>
      </c>
      <c r="AF18" s="47">
        <f t="shared" si="54"/>
        <v>79974.548753738156</v>
      </c>
      <c r="AH18" s="53">
        <f>ServiceProjections!H106*J18</f>
        <v>165.32</v>
      </c>
      <c r="AI18" s="46">
        <f t="shared" si="55"/>
        <v>33333.471599999997</v>
      </c>
      <c r="AJ18" s="46">
        <f t="shared" si="56"/>
        <v>33333.471599999997</v>
      </c>
      <c r="AK18" s="46">
        <f t="shared" si="57"/>
        <v>33333.471599999997</v>
      </c>
      <c r="AL18" s="46">
        <f t="shared" si="58"/>
        <v>33333.471599999997</v>
      </c>
      <c r="AM18" s="47">
        <f t="shared" si="59"/>
        <v>33333.471599999997</v>
      </c>
      <c r="AO18" s="53">
        <f>L18-AA18-AH18</f>
        <v>12.400000000000034</v>
      </c>
      <c r="AP18" s="157">
        <f t="shared" si="60"/>
        <v>2500.2120000000068</v>
      </c>
      <c r="AQ18" s="157">
        <f t="shared" si="60"/>
        <v>2500.2120000000068</v>
      </c>
      <c r="AR18" s="157">
        <f t="shared" si="60"/>
        <v>2500.2120000000068</v>
      </c>
      <c r="AS18" s="157">
        <f t="shared" si="60"/>
        <v>2500.2120000000068</v>
      </c>
      <c r="AT18" s="158">
        <f t="shared" si="60"/>
        <v>2500.2120000000068</v>
      </c>
      <c r="AV18" s="154"/>
    </row>
    <row r="19" spans="2:48" ht="14.1" customHeight="1" x14ac:dyDescent="0.25">
      <c r="B19" s="14"/>
      <c r="C19" s="13"/>
      <c r="D19" s="13" t="str">
        <f>ServiceProjections!E19</f>
        <v>11 or more poles</v>
      </c>
      <c r="E19" s="37"/>
      <c r="F19" s="41">
        <f>ServiceHistory!G100</f>
        <v>3</v>
      </c>
      <c r="G19" s="42">
        <f t="shared" si="43"/>
        <v>159.39393939393941</v>
      </c>
      <c r="H19" s="43">
        <f>ServiceHistory!G18</f>
        <v>478.18181818181819</v>
      </c>
      <c r="J19" s="41">
        <f>ServiceProjections!I47</f>
        <v>6</v>
      </c>
      <c r="K19" s="42">
        <f>ServiceProjections!J107</f>
        <v>143.59003168394852</v>
      </c>
      <c r="L19" s="45">
        <f t="shared" si="44"/>
        <v>861.5401901036912</v>
      </c>
      <c r="N19" s="14"/>
      <c r="O19" s="46">
        <f>ServiceProjections!H136</f>
        <v>4.29</v>
      </c>
      <c r="P19" s="46">
        <f>ServiceProjections!I136</f>
        <v>4.29</v>
      </c>
      <c r="Q19" s="46">
        <f>ServiceProjections!J136</f>
        <v>4.29</v>
      </c>
      <c r="R19" s="46">
        <f>ServiceProjections!K136</f>
        <v>4.29</v>
      </c>
      <c r="S19" s="47">
        <f>ServiceProjections!L136</f>
        <v>4.29</v>
      </c>
      <c r="U19" s="50">
        <f t="shared" si="45"/>
        <v>3696.0074155448351</v>
      </c>
      <c r="V19" s="46">
        <f t="shared" si="46"/>
        <v>3696.0074155448351</v>
      </c>
      <c r="W19" s="46">
        <f t="shared" si="47"/>
        <v>3696.0074155448351</v>
      </c>
      <c r="X19" s="46">
        <f t="shared" si="48"/>
        <v>3696.0074155448351</v>
      </c>
      <c r="Y19" s="47">
        <f t="shared" si="49"/>
        <v>3696.0074155448351</v>
      </c>
      <c r="AA19" s="53">
        <f>ServiceProjections!G107*FeeConstruction!J19</f>
        <v>594.96019010369105</v>
      </c>
      <c r="AB19" s="46">
        <f t="shared" si="50"/>
        <v>2552.3792155448346</v>
      </c>
      <c r="AC19" s="46">
        <f t="shared" si="51"/>
        <v>2552.3792155448346</v>
      </c>
      <c r="AD19" s="46">
        <f t="shared" si="52"/>
        <v>2552.3792155448346</v>
      </c>
      <c r="AE19" s="46">
        <f t="shared" si="53"/>
        <v>2552.3792155448346</v>
      </c>
      <c r="AF19" s="47">
        <f t="shared" si="54"/>
        <v>2552.3792155448346</v>
      </c>
      <c r="AH19" s="53">
        <f>ServiceProjections!H107*J19</f>
        <v>247.98</v>
      </c>
      <c r="AI19" s="46">
        <f t="shared" si="55"/>
        <v>1063.8342</v>
      </c>
      <c r="AJ19" s="46">
        <f t="shared" si="56"/>
        <v>1063.8342</v>
      </c>
      <c r="AK19" s="46">
        <f t="shared" si="57"/>
        <v>1063.8342</v>
      </c>
      <c r="AL19" s="46">
        <f t="shared" si="58"/>
        <v>1063.8342</v>
      </c>
      <c r="AM19" s="47">
        <f t="shared" si="59"/>
        <v>1063.8342</v>
      </c>
      <c r="AO19" s="53">
        <f>L19-AA19-AH19</f>
        <v>18.600000000000165</v>
      </c>
      <c r="AP19" s="157">
        <f t="shared" si="60"/>
        <v>79.794000000000707</v>
      </c>
      <c r="AQ19" s="157">
        <f t="shared" si="60"/>
        <v>79.794000000000707</v>
      </c>
      <c r="AR19" s="157">
        <f t="shared" si="60"/>
        <v>79.794000000000707</v>
      </c>
      <c r="AS19" s="157">
        <f t="shared" si="60"/>
        <v>79.794000000000707</v>
      </c>
      <c r="AT19" s="158">
        <f t="shared" si="60"/>
        <v>79.794000000000707</v>
      </c>
      <c r="AV19" s="154"/>
    </row>
    <row r="20" spans="2:48" ht="14.1" customHeight="1" x14ac:dyDescent="0.25">
      <c r="B20" s="14"/>
      <c r="C20" s="13" t="str">
        <f>ServiceProjections!D20</f>
        <v>Design Certification - other</v>
      </c>
      <c r="D20" s="13"/>
      <c r="E20" s="37"/>
      <c r="F20" s="14"/>
      <c r="G20" s="13"/>
      <c r="H20" s="37"/>
      <c r="J20" s="14"/>
      <c r="K20" s="13"/>
      <c r="L20" s="37"/>
      <c r="N20" s="14"/>
      <c r="O20" s="13"/>
      <c r="P20" s="13"/>
      <c r="Q20" s="13"/>
      <c r="R20" s="13"/>
      <c r="S20" s="37"/>
      <c r="U20" s="14"/>
      <c r="V20" s="13"/>
      <c r="W20" s="13"/>
      <c r="X20" s="13"/>
      <c r="Y20" s="37"/>
      <c r="AA20" s="14"/>
      <c r="AB20" s="13"/>
      <c r="AC20" s="13"/>
      <c r="AD20" s="13"/>
      <c r="AE20" s="13"/>
      <c r="AF20" s="37"/>
      <c r="AH20" s="14"/>
      <c r="AI20" s="13"/>
      <c r="AJ20" s="13"/>
      <c r="AK20" s="13"/>
      <c r="AL20" s="13"/>
      <c r="AM20" s="37"/>
      <c r="AO20" s="14"/>
      <c r="AP20" s="157"/>
      <c r="AQ20" s="157"/>
      <c r="AR20" s="157"/>
      <c r="AS20" s="157"/>
      <c r="AT20" s="158"/>
      <c r="AV20" s="154"/>
    </row>
    <row r="21" spans="2:48" ht="14.1" customHeight="1" x14ac:dyDescent="0.25">
      <c r="B21" s="14"/>
      <c r="C21" s="13"/>
      <c r="D21" s="13" t="str">
        <f>ServiceProjections!E21</f>
        <v>R3 time</v>
      </c>
      <c r="E21" s="37"/>
      <c r="F21" s="16" t="s">
        <v>104</v>
      </c>
      <c r="G21" s="44">
        <f>H21</f>
        <v>80</v>
      </c>
      <c r="H21" s="43">
        <f>ServiceHistory!G20</f>
        <v>80</v>
      </c>
      <c r="J21" s="16" t="s">
        <v>104</v>
      </c>
      <c r="K21" s="42">
        <f>ServiceProjections!J109</f>
        <v>143.59003168394852</v>
      </c>
      <c r="L21" s="142">
        <f>K21</f>
        <v>143.59003168394852</v>
      </c>
      <c r="N21" s="41">
        <f>ServiceProjections!H57</f>
        <v>2</v>
      </c>
      <c r="O21" s="48">
        <f>ServiceProjections!H138*FeeConstruction!$N21</f>
        <v>182.00000000000003</v>
      </c>
      <c r="P21" s="48">
        <f>ServiceProjections!I138*FeeConstruction!$N21</f>
        <v>182.00000000000003</v>
      </c>
      <c r="Q21" s="48">
        <f>ServiceProjections!J138*FeeConstruction!$N21</f>
        <v>182.00000000000003</v>
      </c>
      <c r="R21" s="48">
        <f>ServiceProjections!K138*FeeConstruction!$N21</f>
        <v>182.00000000000003</v>
      </c>
      <c r="S21" s="49">
        <f>ServiceProjections!L138*FeeConstruction!$N21</f>
        <v>182.00000000000003</v>
      </c>
      <c r="U21" s="50">
        <f t="shared" ref="U21" si="61">O21*$L21</f>
        <v>26133.385766478634</v>
      </c>
      <c r="V21" s="46">
        <f t="shared" ref="V21" si="62">P21*$L21</f>
        <v>26133.385766478634</v>
      </c>
      <c r="W21" s="46">
        <f t="shared" ref="W21" si="63">Q21*$L21</f>
        <v>26133.385766478634</v>
      </c>
      <c r="X21" s="46">
        <f t="shared" ref="X21" si="64">R21*$L21</f>
        <v>26133.385766478634</v>
      </c>
      <c r="Y21" s="47">
        <f t="shared" ref="Y21" si="65">S21*$L21</f>
        <v>26133.385766478634</v>
      </c>
      <c r="AA21" s="53">
        <f>ServiceProjections!G109</f>
        <v>99.160031683948517</v>
      </c>
      <c r="AB21" s="46">
        <f>O21*$AA21</f>
        <v>18047.125766478632</v>
      </c>
      <c r="AC21" s="46">
        <f t="shared" ref="AC21" si="66">P21*$AA21</f>
        <v>18047.125766478632</v>
      </c>
      <c r="AD21" s="46">
        <f t="shared" ref="AD21" si="67">Q21*$AA21</f>
        <v>18047.125766478632</v>
      </c>
      <c r="AE21" s="46">
        <f t="shared" ref="AE21" si="68">R21*$AA21</f>
        <v>18047.125766478632</v>
      </c>
      <c r="AF21" s="47">
        <f t="shared" ref="AF21" si="69">S21*$AA21</f>
        <v>18047.125766478632</v>
      </c>
      <c r="AH21" s="53">
        <f>ServiceProjections!H109</f>
        <v>41.33</v>
      </c>
      <c r="AI21" s="46">
        <f>O21*$AH21</f>
        <v>7522.0600000000013</v>
      </c>
      <c r="AJ21" s="46">
        <f t="shared" ref="AJ21" si="70">P21*$AH21</f>
        <v>7522.0600000000013</v>
      </c>
      <c r="AK21" s="46">
        <f t="shared" ref="AK21" si="71">Q21*$AH21</f>
        <v>7522.0600000000013</v>
      </c>
      <c r="AL21" s="46">
        <f t="shared" ref="AL21" si="72">R21*$AH21</f>
        <v>7522.0600000000013</v>
      </c>
      <c r="AM21" s="47">
        <f t="shared" ref="AM21" si="73">S21*$AH21</f>
        <v>7522.0600000000013</v>
      </c>
      <c r="AO21" s="53">
        <f>L21-AA21-AH21</f>
        <v>3.1000000000000085</v>
      </c>
      <c r="AP21" s="157">
        <f t="shared" ref="AP21:AT21" si="74">O21*$AO21</f>
        <v>564.20000000000164</v>
      </c>
      <c r="AQ21" s="157">
        <f t="shared" si="74"/>
        <v>564.20000000000164</v>
      </c>
      <c r="AR21" s="157">
        <f t="shared" si="74"/>
        <v>564.20000000000164</v>
      </c>
      <c r="AS21" s="157">
        <f t="shared" si="74"/>
        <v>564.20000000000164</v>
      </c>
      <c r="AT21" s="158">
        <f t="shared" si="74"/>
        <v>564.20000000000164</v>
      </c>
      <c r="AV21" s="154"/>
    </row>
    <row r="22" spans="2:48" ht="14.1" customHeight="1" x14ac:dyDescent="0.25">
      <c r="B22" s="14"/>
      <c r="C22" s="13"/>
      <c r="D22" s="13" t="str">
        <f>ServiceProjections!E21</f>
        <v>R3 time</v>
      </c>
      <c r="E22" s="37"/>
      <c r="F22" s="16" t="s">
        <v>104</v>
      </c>
      <c r="G22" s="44">
        <f>H22</f>
        <v>96.363636363636374</v>
      </c>
      <c r="H22" s="43">
        <f>ServiceHistory!G21</f>
        <v>96.363636363636374</v>
      </c>
      <c r="J22" s="16"/>
      <c r="K22" s="13"/>
      <c r="L22" s="37"/>
      <c r="N22" s="41"/>
      <c r="O22" s="13"/>
      <c r="P22" s="13"/>
      <c r="Q22" s="13"/>
      <c r="R22" s="13"/>
      <c r="S22" s="37"/>
      <c r="U22" s="14"/>
      <c r="V22" s="13"/>
      <c r="W22" s="13"/>
      <c r="X22" s="13"/>
      <c r="Y22" s="37"/>
      <c r="AA22" s="14"/>
      <c r="AB22" s="13"/>
      <c r="AC22" s="13"/>
      <c r="AD22" s="13"/>
      <c r="AE22" s="13"/>
      <c r="AF22" s="37"/>
      <c r="AH22" s="14"/>
      <c r="AI22" s="13"/>
      <c r="AJ22" s="13"/>
      <c r="AK22" s="13"/>
      <c r="AL22" s="13"/>
      <c r="AM22" s="37"/>
      <c r="AO22" s="14"/>
      <c r="AP22" s="157"/>
      <c r="AQ22" s="157"/>
      <c r="AR22" s="157"/>
      <c r="AS22" s="157"/>
      <c r="AT22" s="158"/>
      <c r="AV22" s="154"/>
    </row>
    <row r="23" spans="2:48" ht="14.1" customHeight="1" x14ac:dyDescent="0.25">
      <c r="B23" s="14"/>
      <c r="C23" s="13" t="str">
        <f>ServiceProjections!D22</f>
        <v>Design rechecking</v>
      </c>
      <c r="D23" s="13"/>
      <c r="E23" s="37"/>
      <c r="F23" s="14"/>
      <c r="G23" s="13"/>
      <c r="H23" s="37"/>
      <c r="J23" s="14"/>
      <c r="K23" s="13"/>
      <c r="L23" s="37"/>
      <c r="N23" s="41"/>
      <c r="O23" s="13"/>
      <c r="P23" s="13"/>
      <c r="Q23" s="13"/>
      <c r="R23" s="13"/>
      <c r="S23" s="37"/>
      <c r="U23" s="14"/>
      <c r="V23" s="13"/>
      <c r="W23" s="13"/>
      <c r="X23" s="13"/>
      <c r="Y23" s="37"/>
      <c r="AA23" s="14"/>
      <c r="AB23" s="13"/>
      <c r="AC23" s="13"/>
      <c r="AD23" s="13"/>
      <c r="AE23" s="13"/>
      <c r="AF23" s="37"/>
      <c r="AH23" s="14"/>
      <c r="AI23" s="13"/>
      <c r="AJ23" s="13"/>
      <c r="AK23" s="13"/>
      <c r="AL23" s="13"/>
      <c r="AM23" s="37"/>
      <c r="AO23" s="14"/>
      <c r="AP23" s="157"/>
      <c r="AQ23" s="157"/>
      <c r="AR23" s="157"/>
      <c r="AS23" s="157"/>
      <c r="AT23" s="158"/>
      <c r="AV23" s="154"/>
    </row>
    <row r="24" spans="2:48" ht="14.1" customHeight="1" x14ac:dyDescent="0.25">
      <c r="B24" s="14"/>
      <c r="C24" s="13"/>
      <c r="D24" s="13" t="str">
        <f>ServiceProjections!E23</f>
        <v>R2 time</v>
      </c>
      <c r="E24" s="37"/>
      <c r="F24" s="16" t="s">
        <v>104</v>
      </c>
      <c r="G24" s="44">
        <f t="shared" ref="G24:G25" si="75">H24</f>
        <v>80</v>
      </c>
      <c r="H24" s="43">
        <f>ServiceHistory!G23</f>
        <v>80</v>
      </c>
      <c r="J24" s="16" t="s">
        <v>104</v>
      </c>
      <c r="K24" s="42">
        <f>ServiceProjections!J111</f>
        <v>143.59003168394852</v>
      </c>
      <c r="L24" s="142">
        <f t="shared" ref="L24:L25" si="76">K24</f>
        <v>143.59003168394852</v>
      </c>
      <c r="N24" s="41">
        <v>2</v>
      </c>
      <c r="O24" s="48">
        <f>$N24*ServiceProjections!H140</f>
        <v>240</v>
      </c>
      <c r="P24" s="48">
        <f>$N24*ServiceProjections!I140</f>
        <v>240</v>
      </c>
      <c r="Q24" s="48">
        <f>$N24*ServiceProjections!J140</f>
        <v>240</v>
      </c>
      <c r="R24" s="48">
        <f>$N24*ServiceProjections!K140</f>
        <v>240</v>
      </c>
      <c r="S24" s="49">
        <f>$N24*ServiceProjections!L140</f>
        <v>240</v>
      </c>
      <c r="U24" s="50">
        <f t="shared" ref="U24:U25" si="77">O24*$L24</f>
        <v>34461.607604147648</v>
      </c>
      <c r="V24" s="46">
        <f t="shared" ref="V24:V25" si="78">P24*$L24</f>
        <v>34461.607604147648</v>
      </c>
      <c r="W24" s="46">
        <f t="shared" ref="W24:W25" si="79">Q24*$L24</f>
        <v>34461.607604147648</v>
      </c>
      <c r="X24" s="46">
        <f t="shared" ref="X24:X25" si="80">R24*$L24</f>
        <v>34461.607604147648</v>
      </c>
      <c r="Y24" s="47">
        <f t="shared" ref="Y24:Y25" si="81">S24*$L24</f>
        <v>34461.607604147648</v>
      </c>
      <c r="AA24" s="53">
        <f>ServiceProjections!G111</f>
        <v>99.160031683948517</v>
      </c>
      <c r="AB24" s="46">
        <f t="shared" ref="AB24:AB25" si="82">O24*$AA24</f>
        <v>23798.407604147644</v>
      </c>
      <c r="AC24" s="46">
        <f t="shared" ref="AC24:AC25" si="83">P24*$AA24</f>
        <v>23798.407604147644</v>
      </c>
      <c r="AD24" s="46">
        <f t="shared" ref="AD24:AD25" si="84">Q24*$AA24</f>
        <v>23798.407604147644</v>
      </c>
      <c r="AE24" s="46">
        <f t="shared" ref="AE24:AE25" si="85">R24*$AA24</f>
        <v>23798.407604147644</v>
      </c>
      <c r="AF24" s="47">
        <f t="shared" ref="AF24:AF25" si="86">S24*$AA24</f>
        <v>23798.407604147644</v>
      </c>
      <c r="AH24" s="53">
        <f>ServiceProjections!H111</f>
        <v>41.33</v>
      </c>
      <c r="AI24" s="46">
        <f t="shared" ref="AI24:AI25" si="87">O24*$AH24</f>
        <v>9919.1999999999989</v>
      </c>
      <c r="AJ24" s="46">
        <f t="shared" ref="AJ24:AJ25" si="88">P24*$AH24</f>
        <v>9919.1999999999989</v>
      </c>
      <c r="AK24" s="46">
        <f t="shared" ref="AK24:AK25" si="89">Q24*$AH24</f>
        <v>9919.1999999999989</v>
      </c>
      <c r="AL24" s="46">
        <f t="shared" ref="AL24:AL25" si="90">R24*$AH24</f>
        <v>9919.1999999999989</v>
      </c>
      <c r="AM24" s="47">
        <f t="shared" ref="AM24:AM25" si="91">S24*$AH24</f>
        <v>9919.1999999999989</v>
      </c>
      <c r="AO24" s="53">
        <f>L24-AA24-AH24</f>
        <v>3.1000000000000085</v>
      </c>
      <c r="AP24" s="157">
        <f t="shared" ref="AP24:AT25" si="92">O24*$AO24</f>
        <v>744.00000000000205</v>
      </c>
      <c r="AQ24" s="157">
        <f t="shared" si="92"/>
        <v>744.00000000000205</v>
      </c>
      <c r="AR24" s="157">
        <f t="shared" si="92"/>
        <v>744.00000000000205</v>
      </c>
      <c r="AS24" s="157">
        <f t="shared" si="92"/>
        <v>744.00000000000205</v>
      </c>
      <c r="AT24" s="158">
        <f t="shared" si="92"/>
        <v>744.00000000000205</v>
      </c>
      <c r="AV24" s="154"/>
    </row>
    <row r="25" spans="2:48" ht="14.1" customHeight="1" x14ac:dyDescent="0.25">
      <c r="B25" s="14"/>
      <c r="C25" s="13"/>
      <c r="D25" s="13" t="str">
        <f>ServiceProjections!E24</f>
        <v>R3 time</v>
      </c>
      <c r="E25" s="37"/>
      <c r="F25" s="16" t="s">
        <v>104</v>
      </c>
      <c r="G25" s="44">
        <f t="shared" si="75"/>
        <v>96.363636363636374</v>
      </c>
      <c r="H25" s="43">
        <f>ServiceHistory!G24</f>
        <v>96.363636363636374</v>
      </c>
      <c r="J25" s="16" t="s">
        <v>104</v>
      </c>
      <c r="K25" s="42">
        <f>ServiceProjections!J112</f>
        <v>192.37724039274497</v>
      </c>
      <c r="L25" s="142">
        <f t="shared" si="76"/>
        <v>192.37724039274497</v>
      </c>
      <c r="N25" s="41">
        <v>2</v>
      </c>
      <c r="O25" s="48">
        <v>0</v>
      </c>
      <c r="P25" s="48">
        <v>0</v>
      </c>
      <c r="Q25" s="48">
        <v>0</v>
      </c>
      <c r="R25" s="48">
        <v>0</v>
      </c>
      <c r="S25" s="49">
        <v>0</v>
      </c>
      <c r="U25" s="50">
        <f t="shared" si="77"/>
        <v>0</v>
      </c>
      <c r="V25" s="46">
        <f t="shared" si="78"/>
        <v>0</v>
      </c>
      <c r="W25" s="46">
        <f t="shared" si="79"/>
        <v>0</v>
      </c>
      <c r="X25" s="46">
        <f t="shared" si="80"/>
        <v>0</v>
      </c>
      <c r="Y25" s="47">
        <f t="shared" si="81"/>
        <v>0</v>
      </c>
      <c r="AA25" s="53">
        <f>ServiceProjections!G112</f>
        <v>132.85725843654632</v>
      </c>
      <c r="AB25" s="46">
        <f t="shared" si="82"/>
        <v>0</v>
      </c>
      <c r="AC25" s="46">
        <f t="shared" si="83"/>
        <v>0</v>
      </c>
      <c r="AD25" s="46">
        <f t="shared" si="84"/>
        <v>0</v>
      </c>
      <c r="AE25" s="46">
        <f t="shared" si="85"/>
        <v>0</v>
      </c>
      <c r="AF25" s="47">
        <f t="shared" si="86"/>
        <v>0</v>
      </c>
      <c r="AH25" s="53">
        <f>ServiceProjections!H112</f>
        <v>55.367195871359023</v>
      </c>
      <c r="AI25" s="46">
        <f t="shared" si="87"/>
        <v>0</v>
      </c>
      <c r="AJ25" s="46">
        <f t="shared" si="88"/>
        <v>0</v>
      </c>
      <c r="AK25" s="46">
        <f t="shared" si="89"/>
        <v>0</v>
      </c>
      <c r="AL25" s="46">
        <f t="shared" si="90"/>
        <v>0</v>
      </c>
      <c r="AM25" s="47">
        <f t="shared" si="91"/>
        <v>0</v>
      </c>
      <c r="AO25" s="53">
        <f>L25-AA25-AH25</f>
        <v>4.1527860848396259</v>
      </c>
      <c r="AP25" s="157">
        <f t="shared" si="92"/>
        <v>0</v>
      </c>
      <c r="AQ25" s="157">
        <f t="shared" si="92"/>
        <v>0</v>
      </c>
      <c r="AR25" s="157">
        <f t="shared" si="92"/>
        <v>0</v>
      </c>
      <c r="AS25" s="157">
        <f t="shared" si="92"/>
        <v>0</v>
      </c>
      <c r="AT25" s="158">
        <f t="shared" si="92"/>
        <v>0</v>
      </c>
      <c r="AV25" s="154"/>
    </row>
    <row r="26" spans="2:48" ht="14.1" customHeight="1" x14ac:dyDescent="0.25">
      <c r="B26" s="14"/>
      <c r="C26" s="13" t="str">
        <f>ServiceProjections!D25</f>
        <v>Design info. - UG urban</v>
      </c>
      <c r="D26" s="13"/>
      <c r="E26" s="37"/>
      <c r="F26" s="14"/>
      <c r="G26" s="13"/>
      <c r="H26" s="37"/>
      <c r="J26" s="14"/>
      <c r="K26" s="13"/>
      <c r="L26" s="45"/>
      <c r="N26" s="14"/>
      <c r="O26" s="13"/>
      <c r="P26" s="13"/>
      <c r="Q26" s="13"/>
      <c r="R26" s="13"/>
      <c r="S26" s="37"/>
      <c r="U26" s="14"/>
      <c r="V26" s="13"/>
      <c r="W26" s="13"/>
      <c r="X26" s="13"/>
      <c r="Y26" s="37"/>
      <c r="AA26" s="14"/>
      <c r="AB26" s="13"/>
      <c r="AC26" s="13"/>
      <c r="AD26" s="13"/>
      <c r="AE26" s="13"/>
      <c r="AF26" s="37"/>
      <c r="AH26" s="14"/>
      <c r="AI26" s="13"/>
      <c r="AJ26" s="13"/>
      <c r="AK26" s="13"/>
      <c r="AL26" s="13"/>
      <c r="AM26" s="37"/>
      <c r="AO26" s="14"/>
      <c r="AP26" s="157"/>
      <c r="AQ26" s="157"/>
      <c r="AR26" s="157"/>
      <c r="AS26" s="157"/>
      <c r="AT26" s="158"/>
      <c r="AV26" s="154"/>
    </row>
    <row r="27" spans="2:48" ht="14.1" customHeight="1" x14ac:dyDescent="0.25">
      <c r="B27" s="14"/>
      <c r="C27" s="13"/>
      <c r="D27" s="13" t="str">
        <f>ServiceProjections!E26</f>
        <v>Up to 5 Lots</v>
      </c>
      <c r="E27" s="37"/>
      <c r="F27" s="41">
        <f>ServiceHistory!G106</f>
        <v>2</v>
      </c>
      <c r="G27" s="42">
        <f t="shared" ref="G27:G30" si="93">H27/F27</f>
        <v>79.545454545454547</v>
      </c>
      <c r="H27" s="43">
        <f>ServiceHistory!G26</f>
        <v>159.09090909090909</v>
      </c>
      <c r="J27" s="41">
        <f>ServiceProjections!I49</f>
        <v>3</v>
      </c>
      <c r="K27" s="42">
        <f>ServiceProjections!J114</f>
        <v>143.59003168394852</v>
      </c>
      <c r="L27" s="45">
        <f t="shared" ref="L27:L30" si="94">J27*K27</f>
        <v>430.7700950518456</v>
      </c>
      <c r="N27" s="14"/>
      <c r="O27" s="46">
        <f>ServiceProjections!H143</f>
        <v>103.2</v>
      </c>
      <c r="P27" s="46">
        <f>ServiceProjections!I143</f>
        <v>103.2</v>
      </c>
      <c r="Q27" s="46">
        <f>ServiceProjections!J143</f>
        <v>103.2</v>
      </c>
      <c r="R27" s="46">
        <f>ServiceProjections!K143</f>
        <v>103.2</v>
      </c>
      <c r="S27" s="47">
        <f>ServiceProjections!L143</f>
        <v>103.2</v>
      </c>
      <c r="U27" s="50">
        <f t="shared" ref="U27:U30" si="95">O27*$L27</f>
        <v>44455.473809350464</v>
      </c>
      <c r="V27" s="46">
        <f t="shared" ref="V27:V30" si="96">P27*$L27</f>
        <v>44455.473809350464</v>
      </c>
      <c r="W27" s="46">
        <f t="shared" ref="W27:W30" si="97">Q27*$L27</f>
        <v>44455.473809350464</v>
      </c>
      <c r="X27" s="46">
        <f t="shared" ref="X27:X30" si="98">R27*$L27</f>
        <v>44455.473809350464</v>
      </c>
      <c r="Y27" s="47">
        <f t="shared" ref="Y27:Y30" si="99">S27*$L27</f>
        <v>44455.473809350464</v>
      </c>
      <c r="AA27" s="53">
        <f>ServiceProjections!G114*FeeConstruction!J27</f>
        <v>297.48009505184552</v>
      </c>
      <c r="AB27" s="46">
        <f t="shared" ref="AB27:AB30" si="100">O27*$AA27</f>
        <v>30699.945809350458</v>
      </c>
      <c r="AC27" s="46">
        <f t="shared" ref="AC27:AC30" si="101">P27*$AA27</f>
        <v>30699.945809350458</v>
      </c>
      <c r="AD27" s="46">
        <f t="shared" ref="AD27:AD30" si="102">Q27*$AA27</f>
        <v>30699.945809350458</v>
      </c>
      <c r="AE27" s="46">
        <f t="shared" ref="AE27:AE30" si="103">R27*$AA27</f>
        <v>30699.945809350458</v>
      </c>
      <c r="AF27" s="47">
        <f t="shared" ref="AF27:AF30" si="104">S27*$AA27</f>
        <v>30699.945809350458</v>
      </c>
      <c r="AH27" s="53">
        <f>ServiceProjections!H114*J27</f>
        <v>123.99</v>
      </c>
      <c r="AI27" s="46">
        <f t="shared" ref="AI27:AI30" si="105">O27*$AH27</f>
        <v>12795.768</v>
      </c>
      <c r="AJ27" s="46">
        <f t="shared" ref="AJ27:AJ30" si="106">P27*$AH27</f>
        <v>12795.768</v>
      </c>
      <c r="AK27" s="46">
        <f t="shared" ref="AK27:AK30" si="107">Q27*$AH27</f>
        <v>12795.768</v>
      </c>
      <c r="AL27" s="46">
        <f t="shared" ref="AL27:AL30" si="108">R27*$AH27</f>
        <v>12795.768</v>
      </c>
      <c r="AM27" s="47">
        <f t="shared" ref="AM27:AM30" si="109">S27*$AH27</f>
        <v>12795.768</v>
      </c>
      <c r="AO27" s="53">
        <f>L27-AA27-AH27</f>
        <v>9.3000000000000824</v>
      </c>
      <c r="AP27" s="157">
        <f t="shared" ref="AP27:AT30" si="110">O27*$AO27</f>
        <v>959.76000000000852</v>
      </c>
      <c r="AQ27" s="157">
        <f t="shared" si="110"/>
        <v>959.76000000000852</v>
      </c>
      <c r="AR27" s="157">
        <f t="shared" si="110"/>
        <v>959.76000000000852</v>
      </c>
      <c r="AS27" s="157">
        <f t="shared" si="110"/>
        <v>959.76000000000852</v>
      </c>
      <c r="AT27" s="158">
        <f t="shared" si="110"/>
        <v>959.76000000000852</v>
      </c>
      <c r="AV27" s="154"/>
    </row>
    <row r="28" spans="2:48" ht="14.1" customHeight="1" x14ac:dyDescent="0.25">
      <c r="B28" s="14"/>
      <c r="C28" s="13"/>
      <c r="D28" s="13" t="str">
        <f>ServiceProjections!E27</f>
        <v>6 to 10 Lots</v>
      </c>
      <c r="E28" s="37"/>
      <c r="F28" s="41">
        <f>ServiceHistory!G107</f>
        <v>3</v>
      </c>
      <c r="G28" s="42">
        <f t="shared" si="93"/>
        <v>79.696969696969703</v>
      </c>
      <c r="H28" s="43">
        <f>ServiceHistory!G27</f>
        <v>239.09090909090909</v>
      </c>
      <c r="J28" s="41">
        <f>ServiceProjections!I50</f>
        <v>4</v>
      </c>
      <c r="K28" s="42">
        <f>ServiceProjections!J115</f>
        <v>143.59003168394852</v>
      </c>
      <c r="L28" s="45">
        <f t="shared" si="94"/>
        <v>574.3601267357941</v>
      </c>
      <c r="N28" s="14"/>
      <c r="O28" s="46">
        <f>ServiceProjections!H144</f>
        <v>24</v>
      </c>
      <c r="P28" s="46">
        <f>ServiceProjections!I144</f>
        <v>24</v>
      </c>
      <c r="Q28" s="46">
        <f>ServiceProjections!J144</f>
        <v>24</v>
      </c>
      <c r="R28" s="46">
        <f>ServiceProjections!K144</f>
        <v>24</v>
      </c>
      <c r="S28" s="47">
        <f>ServiceProjections!L144</f>
        <v>24</v>
      </c>
      <c r="U28" s="50">
        <f t="shared" si="95"/>
        <v>13784.643041659059</v>
      </c>
      <c r="V28" s="46">
        <f t="shared" si="96"/>
        <v>13784.643041659059</v>
      </c>
      <c r="W28" s="46">
        <f t="shared" si="97"/>
        <v>13784.643041659059</v>
      </c>
      <c r="X28" s="46">
        <f t="shared" si="98"/>
        <v>13784.643041659059</v>
      </c>
      <c r="Y28" s="47">
        <f t="shared" si="99"/>
        <v>13784.643041659059</v>
      </c>
      <c r="AA28" s="53">
        <f>ServiceProjections!G115*FeeConstruction!J28</f>
        <v>396.64012673579407</v>
      </c>
      <c r="AB28" s="46">
        <f t="shared" si="100"/>
        <v>9519.3630416590568</v>
      </c>
      <c r="AC28" s="46">
        <f t="shared" si="101"/>
        <v>9519.3630416590568</v>
      </c>
      <c r="AD28" s="46">
        <f t="shared" si="102"/>
        <v>9519.3630416590568</v>
      </c>
      <c r="AE28" s="46">
        <f t="shared" si="103"/>
        <v>9519.3630416590568</v>
      </c>
      <c r="AF28" s="47">
        <f t="shared" si="104"/>
        <v>9519.3630416590568</v>
      </c>
      <c r="AH28" s="53">
        <f>ServiceProjections!H115*J28</f>
        <v>165.32</v>
      </c>
      <c r="AI28" s="46">
        <f t="shared" si="105"/>
        <v>3967.68</v>
      </c>
      <c r="AJ28" s="46">
        <f t="shared" si="106"/>
        <v>3967.68</v>
      </c>
      <c r="AK28" s="46">
        <f t="shared" si="107"/>
        <v>3967.68</v>
      </c>
      <c r="AL28" s="46">
        <f t="shared" si="108"/>
        <v>3967.68</v>
      </c>
      <c r="AM28" s="47">
        <f t="shared" si="109"/>
        <v>3967.68</v>
      </c>
      <c r="AO28" s="53">
        <f>L28-AA28-AH28</f>
        <v>12.400000000000034</v>
      </c>
      <c r="AP28" s="157">
        <f t="shared" si="110"/>
        <v>297.60000000000082</v>
      </c>
      <c r="AQ28" s="157">
        <f t="shared" si="110"/>
        <v>297.60000000000082</v>
      </c>
      <c r="AR28" s="157">
        <f t="shared" si="110"/>
        <v>297.60000000000082</v>
      </c>
      <c r="AS28" s="157">
        <f t="shared" si="110"/>
        <v>297.60000000000082</v>
      </c>
      <c r="AT28" s="158">
        <f t="shared" si="110"/>
        <v>297.60000000000082</v>
      </c>
      <c r="AV28" s="154"/>
    </row>
    <row r="29" spans="2:48" ht="14.1" customHeight="1" x14ac:dyDescent="0.25">
      <c r="B29" s="14"/>
      <c r="C29" s="13"/>
      <c r="D29" s="13" t="str">
        <f>ServiceProjections!E28</f>
        <v>11-40 Lots</v>
      </c>
      <c r="E29" s="37"/>
      <c r="F29" s="41">
        <f>ServiceHistory!G108</f>
        <v>5</v>
      </c>
      <c r="G29" s="42">
        <f t="shared" si="93"/>
        <v>79.63636363636364</v>
      </c>
      <c r="H29" s="43">
        <f>ServiceHistory!G28</f>
        <v>398.18181818181819</v>
      </c>
      <c r="J29" s="41">
        <f>ServiceProjections!I51</f>
        <v>7</v>
      </c>
      <c r="K29" s="42">
        <f>ServiceProjections!J116</f>
        <v>143.59003168394852</v>
      </c>
      <c r="L29" s="45">
        <f t="shared" si="94"/>
        <v>1005.1302217876397</v>
      </c>
      <c r="N29" s="14"/>
      <c r="O29" s="46">
        <f>ServiceProjections!H145</f>
        <v>84</v>
      </c>
      <c r="P29" s="46">
        <f>ServiceProjections!I145</f>
        <v>84</v>
      </c>
      <c r="Q29" s="46">
        <f>ServiceProjections!J145</f>
        <v>84</v>
      </c>
      <c r="R29" s="46">
        <f>ServiceProjections!K145</f>
        <v>84</v>
      </c>
      <c r="S29" s="47">
        <f>ServiceProjections!L145</f>
        <v>84</v>
      </c>
      <c r="U29" s="50">
        <f t="shared" si="95"/>
        <v>84430.938630161734</v>
      </c>
      <c r="V29" s="46">
        <f t="shared" si="96"/>
        <v>84430.938630161734</v>
      </c>
      <c r="W29" s="46">
        <f t="shared" si="97"/>
        <v>84430.938630161734</v>
      </c>
      <c r="X29" s="46">
        <f t="shared" si="98"/>
        <v>84430.938630161734</v>
      </c>
      <c r="Y29" s="47">
        <f t="shared" si="99"/>
        <v>84430.938630161734</v>
      </c>
      <c r="AA29" s="53">
        <f>ServiceProjections!G116*FeeConstruction!J29</f>
        <v>694.12022178763959</v>
      </c>
      <c r="AB29" s="46">
        <f t="shared" si="100"/>
        <v>58306.098630161723</v>
      </c>
      <c r="AC29" s="46">
        <f t="shared" si="101"/>
        <v>58306.098630161723</v>
      </c>
      <c r="AD29" s="46">
        <f t="shared" si="102"/>
        <v>58306.098630161723</v>
      </c>
      <c r="AE29" s="46">
        <f t="shared" si="103"/>
        <v>58306.098630161723</v>
      </c>
      <c r="AF29" s="47">
        <f t="shared" si="104"/>
        <v>58306.098630161723</v>
      </c>
      <c r="AH29" s="53">
        <f>ServiceProjections!H116*J29</f>
        <v>289.31</v>
      </c>
      <c r="AI29" s="46">
        <f t="shared" si="105"/>
        <v>24302.04</v>
      </c>
      <c r="AJ29" s="46">
        <f t="shared" si="106"/>
        <v>24302.04</v>
      </c>
      <c r="AK29" s="46">
        <f t="shared" si="107"/>
        <v>24302.04</v>
      </c>
      <c r="AL29" s="46">
        <f t="shared" si="108"/>
        <v>24302.04</v>
      </c>
      <c r="AM29" s="47">
        <f t="shared" si="109"/>
        <v>24302.04</v>
      </c>
      <c r="AO29" s="53">
        <f>L29-AA29-AH29</f>
        <v>21.700000000000102</v>
      </c>
      <c r="AP29" s="157">
        <f t="shared" si="110"/>
        <v>1822.8000000000086</v>
      </c>
      <c r="AQ29" s="157">
        <f t="shared" si="110"/>
        <v>1822.8000000000086</v>
      </c>
      <c r="AR29" s="157">
        <f t="shared" si="110"/>
        <v>1822.8000000000086</v>
      </c>
      <c r="AS29" s="157">
        <f t="shared" si="110"/>
        <v>1822.8000000000086</v>
      </c>
      <c r="AT29" s="158">
        <f t="shared" si="110"/>
        <v>1822.8000000000086</v>
      </c>
      <c r="AV29" s="154"/>
    </row>
    <row r="30" spans="2:48" ht="14.1" customHeight="1" x14ac:dyDescent="0.25">
      <c r="B30" s="14"/>
      <c r="C30" s="13"/>
      <c r="D30" s="13" t="str">
        <f>ServiceProjections!E29</f>
        <v>Over 40 Lots</v>
      </c>
      <c r="E30" s="37"/>
      <c r="F30" s="41">
        <f>ServiceHistory!G109</f>
        <v>6</v>
      </c>
      <c r="G30" s="42">
        <f t="shared" si="93"/>
        <v>79.696969696969703</v>
      </c>
      <c r="H30" s="43">
        <f>ServiceHistory!G29</f>
        <v>478.18181818181819</v>
      </c>
      <c r="J30" s="41">
        <f>ServiceProjections!I52</f>
        <v>9</v>
      </c>
      <c r="K30" s="42">
        <f>ServiceProjections!J117</f>
        <v>143.59003168394852</v>
      </c>
      <c r="L30" s="45">
        <f t="shared" si="94"/>
        <v>1292.3102851555368</v>
      </c>
      <c r="N30" s="14"/>
      <c r="O30" s="46">
        <f>ServiceProjections!H146</f>
        <v>28.799999999999997</v>
      </c>
      <c r="P30" s="46">
        <f>ServiceProjections!I146</f>
        <v>28.799999999999997</v>
      </c>
      <c r="Q30" s="46">
        <f>ServiceProjections!J146</f>
        <v>28.799999999999997</v>
      </c>
      <c r="R30" s="46">
        <f>ServiceProjections!K146</f>
        <v>28.799999999999997</v>
      </c>
      <c r="S30" s="47">
        <f>ServiceProjections!L146</f>
        <v>28.799999999999997</v>
      </c>
      <c r="U30" s="50">
        <f t="shared" si="95"/>
        <v>37218.536212479456</v>
      </c>
      <c r="V30" s="46">
        <f t="shared" si="96"/>
        <v>37218.536212479456</v>
      </c>
      <c r="W30" s="46">
        <f t="shared" si="97"/>
        <v>37218.536212479456</v>
      </c>
      <c r="X30" s="46">
        <f t="shared" si="98"/>
        <v>37218.536212479456</v>
      </c>
      <c r="Y30" s="47">
        <f t="shared" si="99"/>
        <v>37218.536212479456</v>
      </c>
      <c r="AA30" s="53">
        <f>ServiceProjections!G117*FeeConstruction!J30</f>
        <v>892.44028515553669</v>
      </c>
      <c r="AB30" s="46">
        <f t="shared" si="100"/>
        <v>25702.280212479454</v>
      </c>
      <c r="AC30" s="46">
        <f t="shared" si="101"/>
        <v>25702.280212479454</v>
      </c>
      <c r="AD30" s="46">
        <f t="shared" si="102"/>
        <v>25702.280212479454</v>
      </c>
      <c r="AE30" s="46">
        <f t="shared" si="103"/>
        <v>25702.280212479454</v>
      </c>
      <c r="AF30" s="47">
        <f t="shared" si="104"/>
        <v>25702.280212479454</v>
      </c>
      <c r="AH30" s="53">
        <f>ServiceProjections!H117*J30</f>
        <v>371.96999999999997</v>
      </c>
      <c r="AI30" s="46">
        <f t="shared" si="105"/>
        <v>10712.735999999999</v>
      </c>
      <c r="AJ30" s="46">
        <f t="shared" si="106"/>
        <v>10712.735999999999</v>
      </c>
      <c r="AK30" s="46">
        <f t="shared" si="107"/>
        <v>10712.735999999999</v>
      </c>
      <c r="AL30" s="46">
        <f t="shared" si="108"/>
        <v>10712.735999999999</v>
      </c>
      <c r="AM30" s="47">
        <f t="shared" si="109"/>
        <v>10712.735999999999</v>
      </c>
      <c r="AO30" s="53">
        <f>L30-AA30-AH30</f>
        <v>27.900000000000148</v>
      </c>
      <c r="AP30" s="157">
        <f t="shared" si="110"/>
        <v>803.52000000000419</v>
      </c>
      <c r="AQ30" s="157">
        <f t="shared" si="110"/>
        <v>803.52000000000419</v>
      </c>
      <c r="AR30" s="157">
        <f t="shared" si="110"/>
        <v>803.52000000000419</v>
      </c>
      <c r="AS30" s="157">
        <f t="shared" si="110"/>
        <v>803.52000000000419</v>
      </c>
      <c r="AT30" s="158">
        <f t="shared" si="110"/>
        <v>803.52000000000419</v>
      </c>
      <c r="AV30" s="154"/>
    </row>
    <row r="31" spans="2:48" ht="14.1" customHeight="1" x14ac:dyDescent="0.25">
      <c r="B31" s="14"/>
      <c r="C31" s="13" t="str">
        <f>ServiceProjections!D30</f>
        <v>Design info. - other</v>
      </c>
      <c r="D31" s="13"/>
      <c r="E31" s="37"/>
      <c r="F31" s="14"/>
      <c r="G31" s="13"/>
      <c r="H31" s="37"/>
      <c r="J31" s="14"/>
      <c r="K31" s="13"/>
      <c r="L31" s="37"/>
      <c r="N31" s="14"/>
      <c r="O31" s="13"/>
      <c r="P31" s="13"/>
      <c r="Q31" s="13"/>
      <c r="R31" s="13"/>
      <c r="S31" s="37"/>
      <c r="U31" s="14"/>
      <c r="V31" s="13"/>
      <c r="W31" s="13"/>
      <c r="X31" s="13"/>
      <c r="Y31" s="37"/>
      <c r="AA31" s="14"/>
      <c r="AB31" s="13"/>
      <c r="AC31" s="13"/>
      <c r="AD31" s="13"/>
      <c r="AE31" s="13"/>
      <c r="AF31" s="37"/>
      <c r="AH31" s="14"/>
      <c r="AI31" s="13"/>
      <c r="AJ31" s="13"/>
      <c r="AK31" s="13"/>
      <c r="AL31" s="13"/>
      <c r="AM31" s="37"/>
      <c r="AO31" s="14"/>
      <c r="AP31" s="157"/>
      <c r="AQ31" s="157"/>
      <c r="AR31" s="157"/>
      <c r="AS31" s="157"/>
      <c r="AT31" s="158"/>
      <c r="AV31" s="154"/>
    </row>
    <row r="32" spans="2:48" ht="14.1" customHeight="1" x14ac:dyDescent="0.25">
      <c r="B32" s="14"/>
      <c r="C32" s="13"/>
      <c r="D32" s="13" t="str">
        <f>ServiceProjections!E31</f>
        <v>R2 time</v>
      </c>
      <c r="E32" s="37"/>
      <c r="F32" s="16" t="s">
        <v>104</v>
      </c>
      <c r="G32" s="44">
        <f>H32</f>
        <v>80</v>
      </c>
      <c r="H32" s="43">
        <f>ServiceHistory!G31</f>
        <v>80</v>
      </c>
      <c r="J32" s="16" t="s">
        <v>104</v>
      </c>
      <c r="K32" s="42">
        <f>ServiceProjections!J119</f>
        <v>143.59003168394852</v>
      </c>
      <c r="L32" s="142">
        <f>K32</f>
        <v>143.59003168394852</v>
      </c>
      <c r="N32" s="41">
        <f>ServiceProjections!H62</f>
        <v>2</v>
      </c>
      <c r="O32" s="46">
        <f>$N32*ServiceProjections!H148</f>
        <v>2720</v>
      </c>
      <c r="P32" s="46">
        <f>$N32*ServiceProjections!I148</f>
        <v>2720</v>
      </c>
      <c r="Q32" s="46">
        <f>$N32*ServiceProjections!J148</f>
        <v>2720</v>
      </c>
      <c r="R32" s="46">
        <f>$N32*ServiceProjections!K148</f>
        <v>2720</v>
      </c>
      <c r="S32" s="47">
        <f>$N32*ServiceProjections!L148</f>
        <v>2720</v>
      </c>
      <c r="U32" s="50">
        <f t="shared" ref="U32" si="111">O32*$L32</f>
        <v>390564.88618033996</v>
      </c>
      <c r="V32" s="46">
        <f t="shared" ref="V32" si="112">P32*$L32</f>
        <v>390564.88618033996</v>
      </c>
      <c r="W32" s="46">
        <f t="shared" ref="W32" si="113">Q32*$L32</f>
        <v>390564.88618033996</v>
      </c>
      <c r="X32" s="46">
        <f t="shared" ref="X32" si="114">R32*$L32</f>
        <v>390564.88618033996</v>
      </c>
      <c r="Y32" s="47">
        <f t="shared" ref="Y32" si="115">S32*$L32</f>
        <v>390564.88618033996</v>
      </c>
      <c r="AA32" s="53">
        <f>ServiceProjections!G119</f>
        <v>99.160031683948517</v>
      </c>
      <c r="AB32" s="46">
        <f>O32*$AA32</f>
        <v>269715.28618033999</v>
      </c>
      <c r="AC32" s="46">
        <f t="shared" ref="AC32" si="116">P32*$AA32</f>
        <v>269715.28618033999</v>
      </c>
      <c r="AD32" s="46">
        <f t="shared" ref="AD32" si="117">Q32*$AA32</f>
        <v>269715.28618033999</v>
      </c>
      <c r="AE32" s="46">
        <f t="shared" ref="AE32" si="118">R32*$AA32</f>
        <v>269715.28618033999</v>
      </c>
      <c r="AF32" s="47">
        <f t="shared" ref="AF32" si="119">S32*$AA32</f>
        <v>269715.28618033999</v>
      </c>
      <c r="AH32" s="53">
        <f>ServiceProjections!H119</f>
        <v>41.33</v>
      </c>
      <c r="AI32" s="46">
        <f>O32*$AH32</f>
        <v>112417.59999999999</v>
      </c>
      <c r="AJ32" s="46">
        <f t="shared" ref="AJ32" si="120">P32*$AH32</f>
        <v>112417.59999999999</v>
      </c>
      <c r="AK32" s="46">
        <f t="shared" ref="AK32" si="121">Q32*$AH32</f>
        <v>112417.59999999999</v>
      </c>
      <c r="AL32" s="46">
        <f t="shared" ref="AL32" si="122">R32*$AH32</f>
        <v>112417.59999999999</v>
      </c>
      <c r="AM32" s="47">
        <f t="shared" ref="AM32" si="123">S32*$AH32</f>
        <v>112417.59999999999</v>
      </c>
      <c r="AO32" s="53">
        <f>L32-AA32-AH32</f>
        <v>3.1000000000000085</v>
      </c>
      <c r="AP32" s="157">
        <f t="shared" ref="AP32:AT32" si="124">O32*$AO32</f>
        <v>8432.0000000000236</v>
      </c>
      <c r="AQ32" s="157">
        <f t="shared" si="124"/>
        <v>8432.0000000000236</v>
      </c>
      <c r="AR32" s="157">
        <f t="shared" si="124"/>
        <v>8432.0000000000236</v>
      </c>
      <c r="AS32" s="157">
        <f t="shared" si="124"/>
        <v>8432.0000000000236</v>
      </c>
      <c r="AT32" s="158">
        <f t="shared" si="124"/>
        <v>8432.0000000000236</v>
      </c>
      <c r="AV32" s="154"/>
    </row>
    <row r="33" spans="2:48" ht="14.1" customHeight="1" x14ac:dyDescent="0.25">
      <c r="B33" s="14"/>
      <c r="C33" s="13"/>
      <c r="D33" s="13"/>
      <c r="E33" s="37"/>
      <c r="F33" s="14"/>
      <c r="G33" s="13"/>
      <c r="H33" s="37"/>
      <c r="J33" s="14"/>
      <c r="K33" s="13"/>
      <c r="L33" s="37"/>
      <c r="N33" s="14"/>
      <c r="O33" s="13"/>
      <c r="P33" s="13"/>
      <c r="Q33" s="13"/>
      <c r="R33" s="13"/>
      <c r="S33" s="37"/>
      <c r="U33" s="51">
        <f>SUM(U8:U32)</f>
        <v>1160810.5341393766</v>
      </c>
      <c r="V33" s="34">
        <f t="shared" ref="V33:Y33" si="125">SUM(V8:V32)</f>
        <v>1160810.5341393766</v>
      </c>
      <c r="W33" s="34">
        <f t="shared" si="125"/>
        <v>1160810.5341393766</v>
      </c>
      <c r="X33" s="34">
        <f t="shared" si="125"/>
        <v>1160810.5341393766</v>
      </c>
      <c r="Y33" s="52">
        <f t="shared" si="125"/>
        <v>1160810.5341393766</v>
      </c>
      <c r="AA33" s="14"/>
      <c r="AB33" s="159">
        <f>SUM(AB8:AB32)</f>
        <v>801629.52813937666</v>
      </c>
      <c r="AC33" s="159">
        <f t="shared" ref="AC33" si="126">SUM(AC8:AC32)</f>
        <v>801629.52813937666</v>
      </c>
      <c r="AD33" s="159">
        <f t="shared" ref="AD33" si="127">SUM(AD8:AD32)</f>
        <v>801629.52813937666</v>
      </c>
      <c r="AE33" s="159">
        <f t="shared" ref="AE33" si="128">SUM(AE8:AE32)</f>
        <v>801629.52813937666</v>
      </c>
      <c r="AF33" s="160">
        <f t="shared" ref="AF33" si="129">SUM(AF8:AF32)</f>
        <v>801629.52813937666</v>
      </c>
      <c r="AH33" s="14"/>
      <c r="AI33" s="159">
        <f>SUM(AI8:AI32)</f>
        <v>334119.98600000003</v>
      </c>
      <c r="AJ33" s="159">
        <f t="shared" ref="AJ33" si="130">SUM(AJ8:AJ32)</f>
        <v>334119.98600000003</v>
      </c>
      <c r="AK33" s="159">
        <f t="shared" ref="AK33" si="131">SUM(AK8:AK32)</f>
        <v>334119.98600000003</v>
      </c>
      <c r="AL33" s="159">
        <f t="shared" ref="AL33" si="132">SUM(AL8:AL32)</f>
        <v>334119.98600000003</v>
      </c>
      <c r="AM33" s="160">
        <f t="shared" ref="AM33" si="133">SUM(AM8:AM32)</f>
        <v>334119.98600000003</v>
      </c>
      <c r="AO33" s="14"/>
      <c r="AP33" s="159">
        <f>SUM(AP8:AP32)</f>
        <v>25061.020000000106</v>
      </c>
      <c r="AQ33" s="159">
        <f t="shared" ref="AQ33:AT33" si="134">SUM(AQ8:AQ32)</f>
        <v>25061.020000000106</v>
      </c>
      <c r="AR33" s="159">
        <f t="shared" si="134"/>
        <v>25061.020000000106</v>
      </c>
      <c r="AS33" s="159">
        <f t="shared" si="134"/>
        <v>25061.020000000106</v>
      </c>
      <c r="AT33" s="160">
        <f t="shared" si="134"/>
        <v>25061.020000000106</v>
      </c>
      <c r="AV33" s="154"/>
    </row>
    <row r="34" spans="2:48" ht="14.1" customHeight="1" x14ac:dyDescent="0.25">
      <c r="B34" s="38"/>
      <c r="C34" s="10"/>
      <c r="D34" s="10"/>
      <c r="E34" s="39"/>
      <c r="F34" s="38"/>
      <c r="G34" s="10"/>
      <c r="H34" s="39"/>
      <c r="J34" s="38"/>
      <c r="K34" s="10"/>
      <c r="L34" s="39"/>
      <c r="N34" s="38"/>
      <c r="O34" s="10"/>
      <c r="P34" s="10"/>
      <c r="Q34" s="10"/>
      <c r="R34" s="10"/>
      <c r="S34" s="39"/>
      <c r="U34" s="38"/>
      <c r="V34" s="10"/>
      <c r="W34" s="10"/>
      <c r="X34" s="10"/>
      <c r="Y34" s="39"/>
      <c r="AA34" s="38"/>
      <c r="AB34" s="10"/>
      <c r="AC34" s="10"/>
      <c r="AD34" s="10"/>
      <c r="AE34" s="10"/>
      <c r="AF34" s="39"/>
      <c r="AH34" s="38"/>
      <c r="AI34" s="10"/>
      <c r="AJ34" s="10"/>
      <c r="AK34" s="10"/>
      <c r="AL34" s="10"/>
      <c r="AM34" s="39"/>
      <c r="AO34" s="38"/>
      <c r="AP34" s="10"/>
      <c r="AQ34" s="10"/>
      <c r="AR34" s="10"/>
      <c r="AS34" s="10"/>
      <c r="AT34" s="39"/>
    </row>
  </sheetData>
  <mergeCells count="7">
    <mergeCell ref="AO5:AT5"/>
    <mergeCell ref="AH5:AM5"/>
    <mergeCell ref="F5:H5"/>
    <mergeCell ref="J5:L5"/>
    <mergeCell ref="N5:S5"/>
    <mergeCell ref="U5:Y5"/>
    <mergeCell ref="AA5:AF5"/>
  </mergeCells>
  <pageMargins left="0.39370078740157483" right="0.39370078740157483" top="0.39370078740157483" bottom="0.39370078740157483" header="0.19685039370078741" footer="0.19685039370078741"/>
  <pageSetup paperSize="8" scale="48" orientation="landscape"/>
  <headerFooter>
    <oddFooter>&amp;C&amp;F&amp;R&amp;A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46576A-9900-499C-B3A5-D3E70C52E43F}"/>
</file>

<file path=customXml/itemProps2.xml><?xml version="1.0" encoding="utf-8"?>
<ds:datastoreItem xmlns:ds="http://schemas.openxmlformats.org/officeDocument/2006/customXml" ds:itemID="{D58EBDD6-0B65-4AA4-AC74-F7B5E15FB4B6}"/>
</file>

<file path=customXml/itemProps3.xml><?xml version="1.0" encoding="utf-8"?>
<ds:datastoreItem xmlns:ds="http://schemas.openxmlformats.org/officeDocument/2006/customXml" ds:itemID="{42BA2541-5517-40D5-9DC0-E7A7EDA0EA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ReadMeFirst</vt:lpstr>
      <vt:lpstr>Summary</vt:lpstr>
      <vt:lpstr>InputSheets --&gt;</vt:lpstr>
      <vt:lpstr>GlobalInputs</vt:lpstr>
      <vt:lpstr>ServiceDescription</vt:lpstr>
      <vt:lpstr>ServiceHistory</vt:lpstr>
      <vt:lpstr>ServiceProjections</vt:lpstr>
      <vt:lpstr>OutputSheets --&gt;</vt:lpstr>
      <vt:lpstr>FeeConstruction</vt:lpstr>
      <vt:lpstr>CheckSheet</vt:lpstr>
    </vt:vector>
  </TitlesOfParts>
  <Company>Ausgrid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t53572</dc:creator>
  <cp:lastModifiedBy>Catherine Waddell</cp:lastModifiedBy>
  <cp:lastPrinted>2014-05-26T03:22:07Z</cp:lastPrinted>
  <dcterms:created xsi:type="dcterms:W3CDTF">2013-06-17T01:25:32Z</dcterms:created>
  <dcterms:modified xsi:type="dcterms:W3CDTF">2014-05-26T22:52:01Z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