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885" yWindow="510" windowWidth="19320" windowHeight="11640" tabRatio="906" activeTab="1"/>
  </bookViews>
  <sheets>
    <sheet name="ReadMeFirst" sheetId="18" r:id="rId1"/>
    <sheet name="Summary" sheetId="8" r:id="rId2"/>
    <sheet name="InputSheets --&gt;" sheetId="16" r:id="rId3"/>
    <sheet name="GlobalInputs" sheetId="17" r:id="rId4"/>
    <sheet name="ServiceDescription" sheetId="19" r:id="rId5"/>
    <sheet name="ServiceHistory" sheetId="13" r:id="rId6"/>
    <sheet name="ServiceProjections" sheetId="12" r:id="rId7"/>
    <sheet name="OutputSheets --&gt;" sheetId="15" r:id="rId8"/>
    <sheet name="FeeConstruction" sheetId="11" r:id="rId9"/>
    <sheet name="CheckSheet" sheetId="20" r:id="rId10"/>
  </sheets>
  <definedNames>
    <definedName name="_xlnm.Print_Area" localSheetId="8">FeeConstruction!#REF!</definedName>
    <definedName name="_xlnm.Print_Area" localSheetId="1">Summary!#REF!</definedName>
    <definedName name="_xlnm.Print_Titles" localSheetId="6">ServiceProjections!#REF!</definedName>
    <definedName name="TM1REBUILDOPTION">1</definedName>
  </definedNames>
  <calcPr calcId="145621" concurrentCalc="0"/>
</workbook>
</file>

<file path=xl/calcChain.xml><?xml version="1.0" encoding="utf-8"?>
<calcChain xmlns="http://schemas.openxmlformats.org/spreadsheetml/2006/main">
  <c r="H42" i="8" l="1"/>
  <c r="I42" i="8"/>
  <c r="J42" i="8"/>
  <c r="K42" i="8"/>
  <c r="G42" i="8"/>
  <c r="H41" i="8"/>
  <c r="I41" i="8"/>
  <c r="J41" i="8"/>
  <c r="K41" i="8"/>
  <c r="G41" i="8"/>
  <c r="AT10" i="11"/>
  <c r="AQ10" i="11"/>
  <c r="AR10" i="11"/>
  <c r="AS10" i="11"/>
  <c r="AP10" i="11"/>
  <c r="AQ8" i="11"/>
  <c r="AR8" i="11"/>
  <c r="AS8" i="11"/>
  <c r="AT8" i="11"/>
  <c r="AP8" i="11"/>
  <c r="AO10" i="11"/>
  <c r="AO8" i="11"/>
  <c r="AT6" i="11"/>
  <c r="AS6" i="11"/>
  <c r="AR6" i="11"/>
  <c r="AQ6" i="11"/>
  <c r="AP6" i="11"/>
  <c r="H35" i="12"/>
  <c r="I35" i="12"/>
  <c r="J35" i="12"/>
  <c r="J33" i="12"/>
  <c r="I33" i="12"/>
  <c r="E10" i="12"/>
  <c r="C6" i="13"/>
  <c r="D7" i="13"/>
  <c r="H15" i="12"/>
  <c r="I15" i="12"/>
  <c r="G58" i="12"/>
  <c r="D35" i="13"/>
  <c r="C8" i="13"/>
  <c r="C34" i="13"/>
  <c r="C32" i="13"/>
  <c r="C7" i="8"/>
  <c r="G43" i="12"/>
  <c r="G41" i="12"/>
  <c r="J8" i="11"/>
  <c r="H58" i="12"/>
  <c r="H33" i="12"/>
  <c r="AH8" i="11"/>
  <c r="O8" i="11"/>
  <c r="AI8" i="11"/>
  <c r="H17" i="12"/>
  <c r="I17" i="12"/>
  <c r="J10" i="11"/>
  <c r="AH10" i="11"/>
  <c r="O10" i="11"/>
  <c r="AI10" i="11"/>
  <c r="G40" i="8"/>
  <c r="P8" i="11"/>
  <c r="AJ8" i="11"/>
  <c r="P10" i="11"/>
  <c r="AJ10" i="11"/>
  <c r="H40" i="8"/>
  <c r="Q8" i="11"/>
  <c r="AK8" i="11"/>
  <c r="Q10" i="11"/>
  <c r="AK10" i="11"/>
  <c r="I40" i="8"/>
  <c r="R8" i="11"/>
  <c r="AL8" i="11"/>
  <c r="R10" i="11"/>
  <c r="AL10" i="11"/>
  <c r="J40" i="8"/>
  <c r="S8" i="11"/>
  <c r="AM8" i="11"/>
  <c r="S10" i="11"/>
  <c r="AM10" i="11"/>
  <c r="K40" i="8"/>
  <c r="G33" i="12"/>
  <c r="AA8" i="11"/>
  <c r="AB8" i="11"/>
  <c r="G35" i="12"/>
  <c r="AA10" i="11"/>
  <c r="AB10" i="11"/>
  <c r="G39" i="8"/>
  <c r="AC8" i="11"/>
  <c r="AC10" i="11"/>
  <c r="H39" i="8"/>
  <c r="AD8" i="11"/>
  <c r="AD10" i="11"/>
  <c r="I39" i="8"/>
  <c r="AE8" i="11"/>
  <c r="AE10" i="11"/>
  <c r="J39" i="8"/>
  <c r="AF8" i="11"/>
  <c r="AF10" i="11"/>
  <c r="K39" i="8"/>
  <c r="I58" i="12"/>
  <c r="J58" i="12"/>
  <c r="K8" i="11"/>
  <c r="L8" i="11"/>
  <c r="U8" i="11"/>
  <c r="K10" i="11"/>
  <c r="L10" i="11"/>
  <c r="U10" i="11"/>
  <c r="G37" i="8"/>
  <c r="V8" i="11"/>
  <c r="V10" i="11"/>
  <c r="H37" i="8"/>
  <c r="W8" i="11"/>
  <c r="W10" i="11"/>
  <c r="I37" i="8"/>
  <c r="X8" i="11"/>
  <c r="X10" i="11"/>
  <c r="J37" i="8"/>
  <c r="Y8" i="11"/>
  <c r="Y10" i="11"/>
  <c r="K37" i="8"/>
  <c r="C20" i="13"/>
  <c r="C27" i="13"/>
  <c r="D9" i="12"/>
  <c r="D26" i="12"/>
  <c r="D42" i="12"/>
  <c r="C48" i="12"/>
  <c r="C19" i="13"/>
  <c r="C26" i="13"/>
  <c r="D7" i="12"/>
  <c r="D24" i="12"/>
  <c r="E17" i="12"/>
  <c r="E27" i="12"/>
  <c r="E35" i="12"/>
  <c r="E43" i="12"/>
  <c r="D5" i="19"/>
  <c r="D6" i="19"/>
  <c r="C14" i="13"/>
  <c r="C12" i="13"/>
  <c r="E5" i="20"/>
  <c r="D2" i="19"/>
  <c r="H38" i="13"/>
  <c r="I38" i="13"/>
  <c r="J38" i="13"/>
  <c r="K38" i="13"/>
  <c r="G38" i="13"/>
  <c r="G20" i="8"/>
  <c r="G18" i="8"/>
  <c r="P6" i="11"/>
  <c r="V6" i="11"/>
  <c r="AC6" i="11"/>
  <c r="AJ6" i="11"/>
  <c r="Q6" i="11"/>
  <c r="W6" i="11"/>
  <c r="AD6" i="11"/>
  <c r="AK6" i="11"/>
  <c r="R6" i="11"/>
  <c r="X6" i="11"/>
  <c r="AE6" i="11"/>
  <c r="AL6" i="11"/>
  <c r="S6" i="11"/>
  <c r="Y6" i="11"/>
  <c r="AF6" i="11"/>
  <c r="AM6" i="11"/>
  <c r="O6" i="11"/>
  <c r="U6" i="11"/>
  <c r="AB6" i="11"/>
  <c r="AI6" i="11"/>
  <c r="H35" i="8"/>
  <c r="I35" i="8"/>
  <c r="J35" i="8"/>
  <c r="K35" i="8"/>
  <c r="G35" i="8"/>
  <c r="F2" i="18"/>
  <c r="A3" i="19"/>
  <c r="F3" i="8"/>
  <c r="E4" i="11"/>
  <c r="F2" i="12"/>
  <c r="F2" i="13"/>
  <c r="F2" i="17"/>
  <c r="E2" i="20"/>
  <c r="H26" i="8"/>
  <c r="I26" i="8"/>
  <c r="J26" i="8"/>
  <c r="K26" i="8"/>
  <c r="G26" i="8"/>
  <c r="H42" i="13"/>
  <c r="H30" i="8"/>
  <c r="H47" i="13"/>
  <c r="H31" i="8"/>
  <c r="H32" i="8"/>
  <c r="I42" i="13"/>
  <c r="I30" i="8"/>
  <c r="I47" i="13"/>
  <c r="I31" i="8"/>
  <c r="I32" i="8"/>
  <c r="J42" i="13"/>
  <c r="J30" i="8"/>
  <c r="J47" i="13"/>
  <c r="J31" i="8"/>
  <c r="J32" i="8"/>
  <c r="K42" i="13"/>
  <c r="K30" i="8"/>
  <c r="K47" i="13"/>
  <c r="K31" i="8"/>
  <c r="K32" i="8"/>
  <c r="G42" i="13"/>
  <c r="G30" i="8"/>
  <c r="G47" i="13"/>
  <c r="G31" i="8"/>
  <c r="G32" i="8"/>
  <c r="D41" i="13"/>
  <c r="D46" i="13"/>
  <c r="D40" i="13"/>
  <c r="D45" i="13"/>
  <c r="H21" i="13"/>
  <c r="H28" i="8"/>
  <c r="I21" i="13"/>
  <c r="I28" i="8"/>
  <c r="J21" i="13"/>
  <c r="J28" i="8"/>
  <c r="K21" i="13"/>
  <c r="K28" i="8"/>
  <c r="G21" i="13"/>
  <c r="G28" i="8"/>
  <c r="C11" i="8"/>
  <c r="H10" i="11"/>
  <c r="J20" i="8"/>
  <c r="H8" i="11"/>
  <c r="J18" i="8"/>
  <c r="F20" i="8"/>
  <c r="I20" i="8"/>
  <c r="F18" i="8"/>
  <c r="I18" i="8"/>
  <c r="C9" i="11"/>
  <c r="C19" i="8"/>
  <c r="D10" i="11"/>
  <c r="D20" i="8"/>
  <c r="C6" i="8"/>
  <c r="A3" i="8"/>
  <c r="D34" i="12"/>
  <c r="I39" i="12"/>
  <c r="J39" i="12"/>
  <c r="K39" i="12"/>
  <c r="L39" i="12"/>
  <c r="H39" i="12"/>
  <c r="G10" i="11"/>
  <c r="F8" i="11"/>
  <c r="G8" i="11"/>
  <c r="G17" i="12"/>
  <c r="G15" i="12"/>
  <c r="A3" i="11"/>
  <c r="H27" i="12"/>
  <c r="H25" i="12"/>
  <c r="D16" i="12"/>
  <c r="A3" i="12"/>
  <c r="A1" i="19"/>
  <c r="G18" i="13"/>
  <c r="H18" i="13"/>
  <c r="I18" i="13"/>
  <c r="J18" i="13"/>
  <c r="K18" i="13"/>
  <c r="A3" i="13"/>
  <c r="A1" i="18"/>
  <c r="D33" i="13"/>
  <c r="E8" i="12"/>
  <c r="D32" i="12"/>
  <c r="D40" i="12"/>
  <c r="D14" i="12"/>
  <c r="C7" i="11"/>
  <c r="C17" i="8"/>
  <c r="C56" i="12"/>
  <c r="C46" i="12"/>
  <c r="E15" i="12"/>
  <c r="E25" i="12"/>
  <c r="E33" i="12"/>
  <c r="E41" i="12"/>
  <c r="D57" i="12"/>
  <c r="D8" i="11"/>
  <c r="D18" i="8"/>
</calcChain>
</file>

<file path=xl/sharedStrings.xml><?xml version="1.0" encoding="utf-8"?>
<sst xmlns="http://schemas.openxmlformats.org/spreadsheetml/2006/main" count="229" uniqueCount="160">
  <si>
    <t>Description</t>
  </si>
  <si>
    <t>2014-2019 Pricing Methodology for Service (Summary)</t>
  </si>
  <si>
    <t>2009/10</t>
  </si>
  <si>
    <t>2010/11</t>
  </si>
  <si>
    <t>2011/12</t>
  </si>
  <si>
    <t>2012/13</t>
  </si>
  <si>
    <t>2013/14</t>
  </si>
  <si>
    <t>2014/15</t>
  </si>
  <si>
    <t>2015/16</t>
  </si>
  <si>
    <t>2016/17</t>
  </si>
  <si>
    <t>2017/18</t>
  </si>
  <si>
    <t>2018/19</t>
  </si>
  <si>
    <t>This worksheet left blank intentionally</t>
  </si>
  <si>
    <t>Revenue</t>
  </si>
  <si>
    <t/>
  </si>
  <si>
    <t>Ancillary Network Services Pricing Model</t>
  </si>
  <si>
    <t>Global Inputs Sheet</t>
  </si>
  <si>
    <t>Model Description</t>
  </si>
  <si>
    <t>AER service category</t>
  </si>
  <si>
    <t>Business name</t>
  </si>
  <si>
    <t>Essential Energy</t>
  </si>
  <si>
    <t>Basic identification inputs</t>
  </si>
  <si>
    <t>Fixed inputs</t>
  </si>
  <si>
    <t>Historical periods</t>
  </si>
  <si>
    <t>Forecast periods</t>
  </si>
  <si>
    <t>Labour rate inputs</t>
  </si>
  <si>
    <t>Loaded ordinary time labour rates - for regulatory period</t>
  </si>
  <si>
    <t>R1</t>
  </si>
  <si>
    <t>Administration</t>
  </si>
  <si>
    <t>$ / hour</t>
  </si>
  <si>
    <t>R2a</t>
  </si>
  <si>
    <t>Indoor technical officer</t>
  </si>
  <si>
    <t>R2b</t>
  </si>
  <si>
    <t>Outdoor technical officer</t>
  </si>
  <si>
    <t>R3</t>
  </si>
  <si>
    <t>Engineering Officer</t>
  </si>
  <si>
    <t>R4</t>
  </si>
  <si>
    <t>Field Worker</t>
  </si>
  <si>
    <t>Sources</t>
  </si>
  <si>
    <t>Historical revenues</t>
  </si>
  <si>
    <t>$</t>
  </si>
  <si>
    <t>Historical costs</t>
  </si>
  <si>
    <t>Historical volumes - services</t>
  </si>
  <si>
    <t>Historical volumes - hours / service</t>
  </si>
  <si>
    <t># for class</t>
  </si>
  <si>
    <t>Fee construction inputs</t>
  </si>
  <si>
    <t>Proposed fee basis</t>
  </si>
  <si>
    <t>Standard hours for / application fees</t>
  </si>
  <si>
    <t>Historical</t>
  </si>
  <si>
    <t>average</t>
  </si>
  <si>
    <t>Expected hours for / hour fees</t>
  </si>
  <si>
    <t>Expected service volumes</t>
  </si>
  <si>
    <t>Code</t>
  </si>
  <si>
    <t>Service descriptions</t>
  </si>
  <si>
    <t>Proposed services</t>
  </si>
  <si>
    <t>Short name</t>
  </si>
  <si>
    <t>Service description</t>
  </si>
  <si>
    <t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t>
  </si>
  <si>
    <t>Historical prices</t>
  </si>
  <si>
    <t>Service History Inputs Sheet</t>
  </si>
  <si>
    <t>Service Projections Inputs Sheet</t>
  </si>
  <si>
    <t>Fee Construction Sheet</t>
  </si>
  <si>
    <t>Proposed fee descriptions</t>
  </si>
  <si>
    <t>Standard hrs</t>
  </si>
  <si>
    <t>Rate</t>
  </si>
  <si>
    <t>Fee</t>
  </si>
  <si>
    <t>standard</t>
  </si>
  <si>
    <t>AER current</t>
  </si>
  <si>
    <t>Proposed</t>
  </si>
  <si>
    <t>Standard</t>
  </si>
  <si>
    <t>Proposed fees</t>
  </si>
  <si>
    <t>Current fees</t>
  </si>
  <si>
    <t>Applicable hourly rates selection</t>
  </si>
  <si>
    <t>Hrs / service</t>
  </si>
  <si>
    <t>Summary</t>
  </si>
  <si>
    <t>Current fee</t>
  </si>
  <si>
    <t>Proposed fee</t>
  </si>
  <si>
    <t>Basis</t>
  </si>
  <si>
    <t>Fee methodology</t>
  </si>
  <si>
    <t>Historical and projected revenue and costs</t>
  </si>
  <si>
    <t>Historical financial information</t>
  </si>
  <si>
    <t>Direct costs</t>
  </si>
  <si>
    <t>Indirect costs</t>
  </si>
  <si>
    <t>Projected financial information</t>
  </si>
  <si>
    <t>Check Sheet</t>
  </si>
  <si>
    <t>Sum of checks</t>
  </si>
  <si>
    <t>It is best to work with the model locked - via Protection under the Tools tab.  This way you can't overwrite logic cells in error.</t>
  </si>
  <si>
    <t xml:space="preserve">Cells intended for input on the Inputs sheet are unlocked using Cell, Protection under the Format tab.  All other cells in the model are locked </t>
  </si>
  <si>
    <t>- but it is not activated until Protection is used to lock each sheet.</t>
  </si>
  <si>
    <t>The model has a Check Sheet.  How it works is that checks can be added that are designed to produce a zero result - if the check is passed.</t>
  </si>
  <si>
    <t>D5 on the Check Sheet summs the checks - and an IF formula at the top of each page of the model alerts users to any failed tests.</t>
  </si>
  <si>
    <r>
      <t>The</t>
    </r>
    <r>
      <rPr>
        <b/>
        <sz val="10"/>
        <color indexed="8"/>
        <rFont val="Arial"/>
        <family val="2"/>
      </rPr>
      <t xml:space="preserve"> only</t>
    </r>
    <r>
      <rPr>
        <sz val="11"/>
        <color theme="1"/>
        <rFont val="Calibri"/>
        <family val="2"/>
        <scheme val="minor"/>
      </rPr>
      <t xml:space="preserve"> place for inputs is the various Inputs sheets in cells shaded</t>
    </r>
  </si>
  <si>
    <t>Cells shaded</t>
  </si>
  <si>
    <t xml:space="preserve">  are for a description of the source of inputs shown to the left.  The description should be sufficiently</t>
  </si>
  <si>
    <t>detailed to allow someone to track back to the source and check it.</t>
  </si>
  <si>
    <t>Direct</t>
  </si>
  <si>
    <t>Indirect</t>
  </si>
  <si>
    <t>Finance</t>
  </si>
  <si>
    <t>Loaded</t>
  </si>
  <si>
    <t>all in 2013/14 $</t>
  </si>
  <si>
    <t>costs</t>
  </si>
  <si>
    <t>charge</t>
  </si>
  <si>
    <t>rate</t>
  </si>
  <si>
    <t>Selected hourly rate data</t>
  </si>
  <si>
    <t>13/14 rate</t>
  </si>
  <si>
    <t>Proposed fees (2013/14 $)</t>
  </si>
  <si>
    <t>Reg. per.</t>
  </si>
  <si>
    <t>Projected revenue (2013/14 $)</t>
  </si>
  <si>
    <t>Projected direct cost (2013/14 $)</t>
  </si>
  <si>
    <t>$ / service</t>
  </si>
  <si>
    <t>Projected indirect cost (2013/14 $)</t>
  </si>
  <si>
    <t>2013/14 $</t>
  </si>
  <si>
    <t>nominal $</t>
  </si>
  <si>
    <t>All historical data is presented in nominal $s.  All projections are presented in 2013/14 $.  This presentation is required by Appendix E</t>
  </si>
  <si>
    <t>(paras 1.9 and 1.10) of the Regulatory Information Notice issued to Essential on 7 March 2014.</t>
  </si>
  <si>
    <t>Management estimates</t>
  </si>
  <si>
    <t>of historical volumes</t>
  </si>
  <si>
    <t>Current AER</t>
  </si>
  <si>
    <t>Management estimate</t>
  </si>
  <si>
    <t>of historical hours / service</t>
  </si>
  <si>
    <t>Summary description</t>
  </si>
  <si>
    <t>Historical revenue has been sourced from Essential Energy's General Ledger</t>
  </si>
  <si>
    <t>Historical costs have been estimated using Essential's estimated actual time per service, and the proposed historical rate in nominal dollars. The proposed rate is consistent with the previously approved rate methodology used for Miscellaneous Fees and Charges in the current regulatory period.</t>
  </si>
  <si>
    <t xml:space="preserve">Proposed </t>
  </si>
  <si>
    <t xml:space="preserve">The proposed fee basis is consistent with the current design fee structure being applied. </t>
  </si>
  <si>
    <t>The historical average has been determined by an internal review of the time involved for each division of work in the fee structure.</t>
  </si>
  <si>
    <t>Forecast volumes are based on internal business estimates of past work load.</t>
  </si>
  <si>
    <t>Historical staffing</t>
  </si>
  <si>
    <t>Staff involved with service</t>
  </si>
  <si>
    <t>Projected staffing</t>
  </si>
  <si>
    <t>Site establishment fees</t>
  </si>
  <si>
    <t>11 - Conveyancing information</t>
  </si>
  <si>
    <t>12 - Site establishment fees</t>
  </si>
  <si>
    <t>Site establishment</t>
  </si>
  <si>
    <t>Additional costs</t>
  </si>
  <si>
    <t>Per Unit</t>
  </si>
  <si>
    <t>Per hour</t>
  </si>
  <si>
    <t>Indirect Costs</t>
  </si>
  <si>
    <t>Finance Charge</t>
  </si>
  <si>
    <t>Loaded cost rates</t>
  </si>
  <si>
    <t>Stationary</t>
  </si>
  <si>
    <t>Per NMI</t>
  </si>
  <si>
    <t>Site establishment fee</t>
  </si>
  <si>
    <t>Full name</t>
  </si>
  <si>
    <t>This model has been prepared to develop proposed Site establishment Related ANS prices for the regulatory period 2014/15 to 2018/19.</t>
  </si>
  <si>
    <t xml:space="preserve">11 - The provision of information regarding the availability of supply, presence of DNSP’s equipment, power lines and related information for property conveyance purposes undertaken with or without any physical inspection of a site, other than the provision of information or the answering of inquiries relating to any matter under Freedom of Information legislation.
</t>
  </si>
  <si>
    <t>12 - Site establishment services, including issuing of meters and liaising with the AEMO or market participants for the purpose of establishing NMIs in market systems, for new premises or for any existing premises for which AEMO requires a new NMI.</t>
  </si>
  <si>
    <t>/ application</t>
  </si>
  <si>
    <t>Indirect cost include historical divisional and corporate overhead</t>
  </si>
  <si>
    <t>Finance Fee</t>
  </si>
  <si>
    <t xml:space="preserve">Volumes have been derived from business estimates &amp; available records. </t>
  </si>
  <si>
    <t>Forecast volumes for site establishment have used NIEIR forecasts of customer growth.</t>
  </si>
  <si>
    <t>This is the estimated number of staff required to provide each service</t>
  </si>
  <si>
    <t xml:space="preserve">These labour rates are based on 2013/14 base year, and escalated in line with Essential Energy's forecast real wage movement over the regulatory period. An average rate for the 2015-2019 regulatory period has then been calculated, to allow a single rate for pricing. The average rate includes forecast Labour Oncosts and Plant Recovery in line with Essential Energy's costing methodology.
The indirect costs consist of forecast divisional and corporate overheads, averaged for the regulatory period. The finance charge represents financing costs over the time period between provision of the service and receipt of payment.
</t>
  </si>
  <si>
    <t>Conveyancing Enquiry</t>
  </si>
  <si>
    <t xml:space="preserve">Supply of conveyancing information – desk inquiry;
</t>
  </si>
  <si>
    <t>Projected financing cost (2013/14 $)</t>
  </si>
  <si>
    <t>F&amp;A ref</t>
  </si>
  <si>
    <t>Ancillary Network Services Labour Rates Model</t>
  </si>
  <si>
    <t>As the costs associated with these services was included in Standard Control and any shortfall recovered through tariff revenue, Essential Energy only has accurate accounting records for the revenue received from these services historically, not the costs.
Management estimates of the time per service have been made on the basis of existing business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</si>
</sst>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_(* #,##0.00_);_(* \(#,##0.00\);_(* &quot;-&quot;??_);_(@_)"/>
    <numFmt numFmtId="166" formatCode="_(* #,##0_);_(* \(#,##0\);_(* &quot;-&quot;??_);_(@_)"/>
    <numFmt numFmtId="167" formatCode="_(* #,##0.0_);_(* \(#,##0.0\);_(* &quot;-&quot;??_);_(@_)"/>
    <numFmt numFmtId="168" formatCode="_-* #,##0_-;\-* #,##0_-;_-* &quot;-&quot;??_-;_-@_-"/>
    <numFmt numFmtId="169" formatCode="_-* #,##0.0000_-;\-* #,##0.0000_-;_-* &quot;-&quot;??_-;_-@_-"/>
  </numFmts>
  <fonts count="19"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b/>
      <sz val="11"/>
      <color theme="1"/>
      <name val="Arial"/>
      <family val="2"/>
    </font>
    <font>
      <sz val="11"/>
      <color theme="0" tint="-0.499984740745262"/>
      <name val="Calibri"/>
      <family val="2"/>
      <scheme val="minor"/>
    </font>
    <font>
      <sz val="10"/>
      <color rgb="FFFF0000"/>
      <name val="Arial"/>
      <family val="2"/>
    </font>
    <font>
      <b/>
      <sz val="10"/>
      <color indexed="8"/>
      <name val="Arial"/>
      <family val="2"/>
    </font>
    <font>
      <sz val="11"/>
      <color rgb="FFFF0000"/>
      <name val="Arial"/>
      <family val="2"/>
    </font>
    <font>
      <b/>
      <sz val="14"/>
      <color theme="1"/>
      <name val="Arial"/>
      <family val="2"/>
    </font>
    <font>
      <sz val="11"/>
      <color indexed="8"/>
      <name val="Arial"/>
      <family val="2"/>
    </font>
    <font>
      <sz val="9"/>
      <color theme="1"/>
      <name val="Arial"/>
      <family val="2"/>
    </font>
    <font>
      <sz val="10"/>
      <name val="Courier"/>
      <family val="3"/>
    </font>
  </fonts>
  <fills count="9">
    <fill>
      <patternFill patternType="none"/>
    </fill>
    <fill>
      <patternFill patternType="gray125"/>
    </fill>
    <fill>
      <patternFill patternType="solid">
        <fgColor theme="6" tint="0.39997558519241921"/>
        <bgColor indexed="64"/>
      </patternFill>
    </fill>
    <fill>
      <patternFill patternType="solid">
        <fgColor rgb="FFFFFFC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s>
  <cellStyleXfs count="500">
    <xf numFmtId="0" fontId="0" fillId="0" borderId="0"/>
    <xf numFmtId="165" fontId="2" fillId="0" borderId="0" applyFont="0" applyFill="0" applyBorder="0" applyAlignment="0" applyProtection="0"/>
    <xf numFmtId="164" fontId="2" fillId="0" borderId="0" applyFont="0" applyFill="0" applyBorder="0" applyAlignment="0" applyProtection="0"/>
    <xf numFmtId="0" fontId="4"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0" fontId="4" fillId="0" borderId="0"/>
    <xf numFmtId="0" fontId="1" fillId="0" borderId="0"/>
    <xf numFmtId="0" fontId="2" fillId="3" borderId="12" applyNumberFormat="0" applyFon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6"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165" fontId="1" fillId="0" borderId="0" applyFont="0" applyFill="0" applyBorder="0" applyAlignment="0" applyProtection="0"/>
    <xf numFmtId="0" fontId="18" fillId="0" borderId="0"/>
    <xf numFmtId="0" fontId="4" fillId="0" borderId="0"/>
    <xf numFmtId="0" fontId="1" fillId="0" borderId="0"/>
    <xf numFmtId="0" fontId="18" fillId="0" borderId="0"/>
    <xf numFmtId="165" fontId="2" fillId="0" borderId="0" applyFont="0" applyFill="0" applyBorder="0" applyAlignment="0" applyProtection="0"/>
    <xf numFmtId="164" fontId="2" fillId="0" borderId="0" applyFont="0" applyFill="0" applyBorder="0" applyAlignment="0" applyProtection="0"/>
  </cellStyleXfs>
  <cellXfs count="175">
    <xf numFmtId="0" fontId="0" fillId="0" borderId="0" xfId="0"/>
    <xf numFmtId="0" fontId="3" fillId="0" borderId="0" xfId="0" applyFont="1"/>
    <xf numFmtId="0" fontId="0" fillId="0" borderId="0" xfId="0" applyFill="1"/>
    <xf numFmtId="0" fontId="0" fillId="0" borderId="0" xfId="0" applyAlignment="1">
      <alignment horizontal="left"/>
    </xf>
    <xf numFmtId="0" fontId="0" fillId="0" borderId="0" xfId="0" applyFont="1"/>
    <xf numFmtId="0" fontId="6" fillId="0" borderId="0" xfId="0" applyFont="1"/>
    <xf numFmtId="0" fontId="1" fillId="0" borderId="0" xfId="0" applyFont="1" applyAlignment="1">
      <alignment vertical="center"/>
    </xf>
    <xf numFmtId="0" fontId="1" fillId="0" borderId="0" xfId="0" applyFont="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center" vertical="center"/>
    </xf>
    <xf numFmtId="0" fontId="1" fillId="0" borderId="0" xfId="0" applyFont="1"/>
    <xf numFmtId="0" fontId="9" fillId="0" borderId="0" xfId="0" applyFont="1"/>
    <xf numFmtId="0" fontId="10" fillId="0" borderId="0" xfId="0" applyFont="1"/>
    <xf numFmtId="0" fontId="1" fillId="2" borderId="0" xfId="0" applyFont="1" applyFill="1" applyAlignment="1">
      <alignment vertical="top" wrapText="1"/>
    </xf>
    <xf numFmtId="167" fontId="1" fillId="0" borderId="0" xfId="0" applyNumberFormat="1" applyFont="1" applyAlignment="1">
      <alignment vertical="center"/>
    </xf>
    <xf numFmtId="0" fontId="1" fillId="0" borderId="0" xfId="0" applyFont="1" applyAlignment="1">
      <alignment vertical="top" wrapText="1"/>
    </xf>
    <xf numFmtId="0" fontId="9" fillId="0" borderId="0" xfId="0" applyFont="1" applyAlignment="1">
      <alignment vertical="top" wrapText="1"/>
    </xf>
    <xf numFmtId="165" fontId="1" fillId="0" borderId="0" xfId="1" applyFont="1" applyAlignment="1">
      <alignment vertical="center"/>
    </xf>
    <xf numFmtId="166" fontId="1" fillId="0" borderId="0" xfId="1" applyNumberFormat="1" applyFont="1" applyAlignment="1">
      <alignment vertical="center"/>
    </xf>
    <xf numFmtId="0" fontId="1" fillId="0" borderId="0" xfId="0" applyFont="1" applyBorder="1" applyAlignment="1">
      <alignment horizontal="center" vertical="center"/>
    </xf>
    <xf numFmtId="0" fontId="0" fillId="0" borderId="9" xfId="0" applyBorder="1" applyAlignment="1">
      <alignment horizontal="left"/>
    </xf>
    <xf numFmtId="0" fontId="0" fillId="0" borderId="0" xfId="0" applyAlignment="1">
      <alignment horizontal="left" vertical="top" wrapText="1"/>
    </xf>
    <xf numFmtId="0" fontId="1" fillId="0" borderId="0" xfId="0" applyFont="1" applyAlignment="1">
      <alignment vertical="top"/>
    </xf>
    <xf numFmtId="0" fontId="0" fillId="0" borderId="0" xfId="0" applyAlignment="1">
      <alignment horizontal="left" vertical="top"/>
    </xf>
    <xf numFmtId="0" fontId="1" fillId="0" borderId="8" xfId="0" applyFont="1" applyBorder="1" applyAlignment="1">
      <alignment horizontal="center"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center" vertical="center"/>
    </xf>
    <xf numFmtId="165" fontId="1" fillId="0" borderId="6" xfId="1" applyFont="1" applyBorder="1" applyAlignment="1">
      <alignment vertical="center"/>
    </xf>
    <xf numFmtId="165" fontId="1" fillId="0" borderId="0" xfId="1" applyFont="1" applyBorder="1" applyAlignment="1">
      <alignment vertical="center"/>
    </xf>
    <xf numFmtId="165" fontId="1" fillId="0" borderId="7" xfId="1" applyFont="1" applyBorder="1" applyAlignment="1">
      <alignment vertical="center"/>
    </xf>
    <xf numFmtId="165" fontId="1" fillId="0" borderId="7" xfId="0" applyNumberFormat="1" applyFont="1" applyBorder="1" applyAlignment="1">
      <alignment vertical="center"/>
    </xf>
    <xf numFmtId="168" fontId="1" fillId="0" borderId="0" xfId="0" applyNumberFormat="1" applyFont="1" applyBorder="1" applyAlignment="1">
      <alignment vertical="center"/>
    </xf>
    <xf numFmtId="168" fontId="1" fillId="0" borderId="7" xfId="0" applyNumberFormat="1" applyFont="1" applyBorder="1" applyAlignment="1">
      <alignment vertical="center"/>
    </xf>
    <xf numFmtId="168" fontId="1" fillId="0" borderId="6" xfId="0" applyNumberFormat="1" applyFont="1" applyBorder="1" applyAlignment="1">
      <alignment vertical="center"/>
    </xf>
    <xf numFmtId="165" fontId="1" fillId="0" borderId="6" xfId="0" applyNumberFormat="1" applyFont="1" applyBorder="1" applyAlignment="1">
      <alignment vertical="center"/>
    </xf>
    <xf numFmtId="0" fontId="0" fillId="0" borderId="0" xfId="0" applyAlignment="1">
      <alignment horizontal="center"/>
    </xf>
    <xf numFmtId="0" fontId="11" fillId="0" borderId="0" xfId="0" applyFont="1" applyAlignment="1">
      <alignment horizontal="center"/>
    </xf>
    <xf numFmtId="0" fontId="11" fillId="0" borderId="0" xfId="0" applyFont="1"/>
    <xf numFmtId="0" fontId="0" fillId="0" borderId="0" xfId="0" applyBorder="1"/>
    <xf numFmtId="0" fontId="0" fillId="0" borderId="0" xfId="0" applyBorder="1" applyAlignment="1">
      <alignment horizontal="center"/>
    </xf>
    <xf numFmtId="0" fontId="11" fillId="0" borderId="0" xfId="0" applyFont="1" applyBorder="1"/>
    <xf numFmtId="165" fontId="0" fillId="0" borderId="0" xfId="1" applyFont="1" applyBorder="1"/>
    <xf numFmtId="2" fontId="11" fillId="0" borderId="0" xfId="0" applyNumberFormat="1" applyFont="1" applyBorder="1"/>
    <xf numFmtId="0" fontId="0" fillId="0" borderId="9" xfId="0" applyBorder="1"/>
    <xf numFmtId="0" fontId="0" fillId="8" borderId="0" xfId="0" applyFill="1"/>
    <xf numFmtId="0" fontId="0" fillId="8" borderId="4" xfId="0" applyFill="1" applyBorder="1"/>
    <xf numFmtId="0" fontId="0" fillId="8" borderId="5" xfId="0" applyFill="1" applyBorder="1"/>
    <xf numFmtId="0" fontId="0" fillId="8" borderId="11" xfId="0" applyFill="1" applyBorder="1"/>
    <xf numFmtId="0" fontId="0" fillId="0" borderId="9" xfId="0" applyBorder="1" applyAlignment="1">
      <alignment horizontal="center"/>
    </xf>
    <xf numFmtId="0" fontId="11" fillId="0" borderId="9" xfId="0" applyFont="1" applyBorder="1" applyAlignment="1">
      <alignment horizontal="center"/>
    </xf>
    <xf numFmtId="0" fontId="0" fillId="0" borderId="0" xfId="0" applyBorder="1" applyAlignment="1">
      <alignment vertical="top" wrapText="1"/>
    </xf>
    <xf numFmtId="0" fontId="0" fillId="8" borderId="8" xfId="0" applyFill="1" applyBorder="1"/>
    <xf numFmtId="0" fontId="0" fillId="8" borderId="6" xfId="0" applyFill="1" applyBorder="1"/>
    <xf numFmtId="0" fontId="0" fillId="8" borderId="7" xfId="0" applyFill="1" applyBorder="1"/>
    <xf numFmtId="0" fontId="0" fillId="8" borderId="9" xfId="0" applyFill="1" applyBorder="1" applyAlignment="1">
      <alignment vertical="top" wrapText="1"/>
    </xf>
    <xf numFmtId="0" fontId="0" fillId="8" borderId="10" xfId="0" applyFill="1" applyBorder="1"/>
    <xf numFmtId="0" fontId="0" fillId="8" borderId="5" xfId="0" applyFill="1" applyBorder="1" applyAlignment="1">
      <alignment vertical="top" wrapText="1"/>
    </xf>
    <xf numFmtId="0" fontId="0" fillId="8" borderId="9" xfId="0" applyFill="1" applyBorder="1"/>
    <xf numFmtId="166" fontId="0" fillId="0" borderId="0" xfId="1" applyNumberFormat="1" applyFont="1"/>
    <xf numFmtId="166" fontId="0" fillId="0" borderId="5" xfId="0" applyNumberFormat="1" applyBorder="1"/>
    <xf numFmtId="0" fontId="11" fillId="0" borderId="9" xfId="0" applyFont="1" applyBorder="1"/>
    <xf numFmtId="166" fontId="11" fillId="0" borderId="0" xfId="1" applyNumberFormat="1" applyFont="1"/>
    <xf numFmtId="166" fontId="11" fillId="0" borderId="5" xfId="0" applyNumberFormat="1" applyFont="1" applyBorder="1"/>
    <xf numFmtId="0" fontId="0" fillId="0" borderId="0" xfId="0" applyProtection="1">
      <protection locked="0"/>
    </xf>
    <xf numFmtId="0" fontId="10" fillId="0" borderId="0" xfId="0" applyFont="1" applyProtection="1">
      <protection locked="0"/>
    </xf>
    <xf numFmtId="0" fontId="12" fillId="0" borderId="0" xfId="0" applyFont="1" applyAlignment="1" applyProtection="1">
      <alignment horizontal="center"/>
      <protection locked="0"/>
    </xf>
    <xf numFmtId="169" fontId="1" fillId="0" borderId="0" xfId="1" applyNumberFormat="1" applyFont="1" applyProtection="1">
      <protection locked="0"/>
    </xf>
    <xf numFmtId="165" fontId="0" fillId="0" borderId="2" xfId="0" applyNumberFormat="1" applyBorder="1" applyProtection="1">
      <protection locked="0"/>
    </xf>
    <xf numFmtId="0" fontId="0" fillId="0" borderId="2" xfId="0" applyBorder="1" applyProtection="1">
      <protection locked="0"/>
    </xf>
    <xf numFmtId="0" fontId="0" fillId="0" borderId="3" xfId="0" applyBorder="1" applyProtection="1">
      <protection locked="0"/>
    </xf>
    <xf numFmtId="165" fontId="0" fillId="0" borderId="0" xfId="0" applyNumberFormat="1" applyProtection="1">
      <protection locked="0"/>
    </xf>
    <xf numFmtId="169" fontId="0" fillId="0" borderId="2" xfId="0" applyNumberFormat="1" applyBorder="1" applyProtection="1">
      <protection locked="0"/>
    </xf>
    <xf numFmtId="0" fontId="0" fillId="0" borderId="1" xfId="0" applyBorder="1" applyProtection="1">
      <protection locked="0"/>
    </xf>
    <xf numFmtId="0" fontId="0" fillId="4" borderId="0" xfId="0" applyFill="1"/>
    <xf numFmtId="0" fontId="0" fillId="0" borderId="0" xfId="0" quotePrefix="1"/>
    <xf numFmtId="165" fontId="1" fillId="4" borderId="0" xfId="1" applyNumberFormat="1" applyFont="1" applyFill="1" applyAlignment="1" applyProtection="1">
      <alignment vertical="center"/>
      <protection locked="0"/>
    </xf>
    <xf numFmtId="0" fontId="1" fillId="0" borderId="0" xfId="0" applyFont="1" applyProtection="1"/>
    <xf numFmtId="0" fontId="1" fillId="0" borderId="0" xfId="0" applyFont="1" applyAlignment="1" applyProtection="1">
      <alignment vertical="top" wrapText="1"/>
    </xf>
    <xf numFmtId="0" fontId="1" fillId="0" borderId="0" xfId="0" applyFont="1" applyAlignment="1" applyProtection="1">
      <alignment vertical="center"/>
    </xf>
    <xf numFmtId="0" fontId="10" fillId="0" borderId="0" xfId="0" applyFont="1" applyProtection="1"/>
    <xf numFmtId="0" fontId="9" fillId="0" borderId="0" xfId="0" applyFont="1" applyProtection="1"/>
    <xf numFmtId="0" fontId="12" fillId="0" borderId="0" xfId="0" applyFont="1" applyAlignment="1" applyProtection="1">
      <alignment horizontal="center"/>
    </xf>
    <xf numFmtId="0" fontId="9" fillId="0" borderId="0" xfId="0" applyFont="1" applyAlignment="1" applyProtection="1">
      <alignment vertical="top" wrapText="1"/>
    </xf>
    <xf numFmtId="0" fontId="1" fillId="2" borderId="0" xfId="0" applyFont="1" applyFill="1" applyAlignment="1" applyProtection="1">
      <alignment vertical="top" wrapText="1"/>
    </xf>
    <xf numFmtId="165" fontId="1" fillId="0" borderId="0" xfId="0" applyNumberFormat="1" applyFont="1" applyAlignment="1" applyProtection="1">
      <alignment vertical="center"/>
    </xf>
    <xf numFmtId="0" fontId="1" fillId="0" borderId="9" xfId="0" applyFont="1" applyBorder="1" applyAlignment="1" applyProtection="1">
      <alignment vertical="center"/>
    </xf>
    <xf numFmtId="0" fontId="1" fillId="0" borderId="9" xfId="0" applyFont="1" applyBorder="1" applyAlignment="1" applyProtection="1">
      <alignment horizontal="center" vertical="center"/>
    </xf>
    <xf numFmtId="166" fontId="1" fillId="0" borderId="5" xfId="0" applyNumberFormat="1" applyFont="1" applyBorder="1" applyAlignment="1" applyProtection="1">
      <alignment vertical="center"/>
    </xf>
    <xf numFmtId="167" fontId="1" fillId="0" borderId="0" xfId="0" applyNumberFormat="1" applyFont="1" applyAlignment="1" applyProtection="1">
      <alignment vertical="center"/>
    </xf>
    <xf numFmtId="0" fontId="1" fillId="0" borderId="0" xfId="0" applyFont="1" applyFill="1" applyBorder="1" applyAlignment="1" applyProtection="1">
      <alignment vertical="top" wrapText="1"/>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166" fontId="1" fillId="4" borderId="0" xfId="1" applyNumberFormat="1" applyFont="1" applyFill="1" applyAlignment="1" applyProtection="1">
      <alignment vertical="center"/>
      <protection locked="0"/>
    </xf>
    <xf numFmtId="167" fontId="1" fillId="4" borderId="0" xfId="1" applyNumberFormat="1" applyFont="1" applyFill="1" applyAlignment="1" applyProtection="1">
      <alignment vertical="center"/>
      <protection locked="0"/>
    </xf>
    <xf numFmtId="0" fontId="1" fillId="4" borderId="0" xfId="0" applyFont="1" applyFill="1" applyAlignment="1" applyProtection="1">
      <alignment horizontal="left" vertical="center"/>
      <protection locked="0"/>
    </xf>
    <xf numFmtId="167" fontId="1" fillId="4" borderId="0" xfId="0" applyNumberFormat="1" applyFont="1" applyFill="1" applyAlignment="1" applyProtection="1">
      <alignment vertical="center"/>
      <protection locked="0"/>
    </xf>
    <xf numFmtId="0" fontId="1" fillId="4" borderId="0" xfId="0" applyFont="1" applyFill="1" applyAlignment="1" applyProtection="1">
      <alignment horizontal="center" vertical="center"/>
      <protection locked="0"/>
    </xf>
    <xf numFmtId="0" fontId="1" fillId="4" borderId="0" xfId="0" applyFont="1" applyFill="1" applyAlignment="1" applyProtection="1">
      <alignment vertical="top"/>
      <protection locked="0"/>
    </xf>
    <xf numFmtId="0" fontId="1" fillId="0" borderId="0" xfId="0" applyFont="1" applyAlignment="1" applyProtection="1">
      <alignment vertical="top"/>
    </xf>
    <xf numFmtId="0" fontId="0" fillId="7" borderId="0" xfId="0" applyFill="1"/>
    <xf numFmtId="0" fontId="5" fillId="0" borderId="0" xfId="0" applyFont="1"/>
    <xf numFmtId="0" fontId="14" fillId="0" borderId="0" xfId="0" applyFont="1" applyAlignment="1" applyProtection="1">
      <alignment horizontal="center"/>
      <protection locked="0"/>
    </xf>
    <xf numFmtId="0" fontId="5" fillId="2" borderId="0" xfId="0" applyFont="1" applyFill="1" applyAlignment="1">
      <alignment vertical="top" wrapText="1"/>
    </xf>
    <xf numFmtId="0" fontId="5" fillId="5" borderId="0" xfId="0" applyFont="1" applyFill="1" applyAlignment="1">
      <alignment horizontal="center"/>
    </xf>
    <xf numFmtId="0" fontId="15" fillId="0" borderId="0" xfId="0" applyFont="1"/>
    <xf numFmtId="0" fontId="1" fillId="0" borderId="9" xfId="0" applyFont="1" applyBorder="1" applyAlignment="1">
      <alignment horizontal="right" vertical="center"/>
    </xf>
    <xf numFmtId="0" fontId="5" fillId="0" borderId="9"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1" fillId="0" borderId="9" xfId="0" applyFont="1" applyBorder="1" applyAlignment="1" applyProtection="1">
      <alignment horizontal="right" vertical="center"/>
    </xf>
    <xf numFmtId="0" fontId="11" fillId="0" borderId="9" xfId="0" applyFont="1" applyBorder="1" applyAlignment="1">
      <alignment horizontal="right"/>
    </xf>
    <xf numFmtId="0" fontId="0" fillId="0" borderId="9" xfId="0" applyBorder="1" applyAlignment="1">
      <alignment horizontal="right"/>
    </xf>
    <xf numFmtId="165" fontId="1" fillId="0" borderId="0" xfId="0" applyNumberFormat="1" applyFont="1" applyAlignment="1" applyProtection="1">
      <alignment vertical="center"/>
    </xf>
    <xf numFmtId="165" fontId="1" fillId="0" borderId="9" xfId="0" applyNumberFormat="1" applyFont="1" applyBorder="1" applyAlignment="1" applyProtection="1">
      <alignment vertical="center"/>
    </xf>
    <xf numFmtId="0" fontId="1" fillId="0" borderId="0" xfId="0" applyFont="1" applyAlignment="1" applyProtection="1">
      <alignment horizontal="center" vertical="center"/>
    </xf>
    <xf numFmtId="167" fontId="1" fillId="4" borderId="0" xfId="1" applyNumberFormat="1" applyFont="1" applyFill="1" applyBorder="1" applyAlignment="1" applyProtection="1">
      <alignment vertical="center"/>
      <protection locked="0"/>
    </xf>
    <xf numFmtId="167" fontId="1" fillId="0" borderId="0" xfId="0" applyNumberFormat="1" applyFont="1" applyBorder="1" applyAlignment="1" applyProtection="1">
      <alignment vertical="center"/>
    </xf>
    <xf numFmtId="0" fontId="17" fillId="0" borderId="9" xfId="0" applyFont="1" applyFill="1" applyBorder="1" applyAlignment="1" applyProtection="1">
      <alignment horizontal="center" vertical="top"/>
      <protection locked="0"/>
    </xf>
    <xf numFmtId="0" fontId="5" fillId="4" borderId="0" xfId="0" applyFont="1" applyFill="1" applyProtection="1">
      <protection locked="0"/>
    </xf>
    <xf numFmtId="165" fontId="1" fillId="0" borderId="0" xfId="1" applyNumberFormat="1" applyFont="1" applyFill="1" applyAlignment="1" applyProtection="1">
      <alignment vertical="center"/>
      <protection locked="0"/>
    </xf>
    <xf numFmtId="0" fontId="1" fillId="4" borderId="4" xfId="496" applyFill="1" applyBorder="1" applyAlignment="1">
      <alignment vertical="top"/>
    </xf>
    <xf numFmtId="0" fontId="1" fillId="4" borderId="5" xfId="496" applyFill="1" applyBorder="1" applyAlignment="1">
      <alignment vertical="top"/>
    </xf>
    <xf numFmtId="0" fontId="1" fillId="4" borderId="5" xfId="496" applyFill="1" applyBorder="1" applyAlignment="1">
      <alignment horizontal="center" vertical="top"/>
    </xf>
    <xf numFmtId="0" fontId="1" fillId="4" borderId="11" xfId="496" applyFill="1" applyBorder="1" applyAlignment="1">
      <alignment horizontal="center" vertical="top"/>
    </xf>
    <xf numFmtId="0" fontId="1" fillId="4" borderId="6" xfId="496" applyFill="1" applyBorder="1" applyAlignment="1">
      <alignment vertical="top"/>
    </xf>
    <xf numFmtId="0" fontId="1" fillId="4" borderId="9" xfId="496" applyFill="1" applyBorder="1" applyAlignment="1">
      <alignment horizontal="center" vertical="top"/>
    </xf>
    <xf numFmtId="0" fontId="1" fillId="4" borderId="9" xfId="496" applyFill="1" applyBorder="1" applyAlignment="1">
      <alignment horizontal="right" vertical="top"/>
    </xf>
    <xf numFmtId="0" fontId="1" fillId="4" borderId="10" xfId="496" applyFill="1" applyBorder="1" applyAlignment="1">
      <alignment horizontal="center" vertical="top"/>
    </xf>
    <xf numFmtId="0" fontId="1" fillId="4" borderId="0" xfId="496" applyFill="1" applyBorder="1" applyAlignment="1">
      <alignment vertical="top"/>
    </xf>
    <xf numFmtId="165" fontId="1" fillId="4" borderId="0" xfId="496" applyNumberFormat="1" applyFill="1" applyBorder="1" applyAlignment="1">
      <alignment vertical="top"/>
    </xf>
    <xf numFmtId="165" fontId="1" fillId="4" borderId="7" xfId="496" applyNumberFormat="1" applyFill="1" applyBorder="1" applyAlignment="1">
      <alignment vertical="top"/>
    </xf>
    <xf numFmtId="0" fontId="1" fillId="4" borderId="8" xfId="496" applyFill="1" applyBorder="1" applyAlignment="1">
      <alignment vertical="top"/>
    </xf>
    <xf numFmtId="0" fontId="1" fillId="4" borderId="9" xfId="496" applyFill="1" applyBorder="1" applyAlignment="1">
      <alignment vertical="top"/>
    </xf>
    <xf numFmtId="165" fontId="1" fillId="4" borderId="9" xfId="496" applyNumberFormat="1" applyFill="1" applyBorder="1" applyAlignment="1">
      <alignment vertical="top"/>
    </xf>
    <xf numFmtId="165" fontId="1" fillId="4" borderId="10" xfId="496" applyNumberFormat="1" applyFill="1" applyBorder="1" applyAlignment="1">
      <alignment vertical="top"/>
    </xf>
    <xf numFmtId="0" fontId="1" fillId="0" borderId="0" xfId="0" applyFont="1" applyFill="1" applyBorder="1" applyAlignment="1" applyProtection="1">
      <alignment vertical="top" wrapText="1"/>
      <protection locked="0"/>
    </xf>
    <xf numFmtId="0" fontId="0" fillId="0" borderId="0" xfId="0" applyFill="1" applyBorder="1" applyAlignment="1"/>
    <xf numFmtId="10" fontId="1" fillId="4" borderId="0" xfId="0" applyNumberFormat="1" applyFont="1" applyFill="1" applyAlignment="1">
      <alignment vertical="center"/>
    </xf>
    <xf numFmtId="0" fontId="1" fillId="0" borderId="0" xfId="0" applyFont="1" applyFill="1" applyAlignment="1">
      <alignment vertical="center"/>
    </xf>
    <xf numFmtId="0" fontId="1" fillId="4" borderId="0" xfId="0" applyFont="1" applyFill="1" applyAlignment="1">
      <alignment vertical="center"/>
    </xf>
    <xf numFmtId="2" fontId="1" fillId="0" borderId="0" xfId="0" applyNumberFormat="1" applyFont="1" applyFill="1" applyAlignment="1">
      <alignment vertical="center"/>
    </xf>
    <xf numFmtId="2" fontId="1" fillId="0" borderId="0" xfId="0" applyNumberFormat="1" applyFont="1" applyAlignment="1">
      <alignment vertical="center"/>
    </xf>
    <xf numFmtId="0" fontId="1" fillId="0" borderId="7" xfId="0" applyFont="1" applyBorder="1" applyAlignment="1">
      <alignment horizontal="center" vertical="center"/>
    </xf>
    <xf numFmtId="0" fontId="0" fillId="0" borderId="0" xfId="0" applyBorder="1" applyAlignment="1">
      <alignment vertical="top" wrapText="1"/>
    </xf>
    <xf numFmtId="0" fontId="0" fillId="0" borderId="0" xfId="0" applyBorder="1" applyAlignment="1">
      <alignment horizontal="center"/>
    </xf>
    <xf numFmtId="0" fontId="11" fillId="0" borderId="0" xfId="0" applyFont="1" applyBorder="1" applyAlignment="1">
      <alignment horizontal="center"/>
    </xf>
    <xf numFmtId="0" fontId="5" fillId="7" borderId="1" xfId="0" applyFont="1" applyFill="1" applyBorder="1" applyAlignment="1" applyProtection="1">
      <alignment horizontal="left" vertical="top" wrapText="1"/>
      <protection locked="0"/>
    </xf>
    <xf numFmtId="0" fontId="5" fillId="7" borderId="2"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4" borderId="0" xfId="0" applyFont="1" applyFill="1" applyProtection="1">
      <protection locked="0"/>
    </xf>
    <xf numFmtId="0" fontId="5" fillId="4" borderId="0" xfId="0" applyFont="1" applyFill="1" applyAlignment="1" applyProtection="1">
      <alignment vertical="top" wrapText="1"/>
      <protection locked="0"/>
    </xf>
    <xf numFmtId="0" fontId="0" fillId="4" borderId="0" xfId="0" applyFill="1" applyAlignment="1" applyProtection="1">
      <alignment horizontal="left" vertical="top" wrapText="1"/>
      <protection locked="0"/>
    </xf>
    <xf numFmtId="0" fontId="1" fillId="7" borderId="1" xfId="0" applyFont="1" applyFill="1" applyBorder="1" applyAlignment="1" applyProtection="1">
      <alignment vertical="top" wrapText="1"/>
      <protection locked="0"/>
    </xf>
    <xf numFmtId="0" fontId="0" fillId="0" borderId="2" xfId="0" applyBorder="1" applyAlignment="1">
      <alignment vertical="top" wrapText="1"/>
    </xf>
    <xf numFmtId="0" fontId="1" fillId="7" borderId="3"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1" fillId="0" borderId="0" xfId="0" applyFont="1" applyAlignment="1" applyProtection="1">
      <alignment horizontal="center" vertical="center"/>
    </xf>
    <xf numFmtId="0" fontId="1" fillId="0" borderId="9" xfId="0" applyFont="1" applyBorder="1" applyAlignment="1" applyProtection="1">
      <alignment horizontal="center" vertical="center"/>
    </xf>
    <xf numFmtId="0" fontId="1" fillId="7" borderId="1" xfId="0" applyFont="1" applyFill="1" applyBorder="1" applyAlignment="1" applyProtection="1">
      <alignment horizontal="left" vertical="top" wrapText="1"/>
      <protection locked="0"/>
    </xf>
    <xf numFmtId="0" fontId="1" fillId="7" borderId="3" xfId="0" applyFont="1" applyFill="1" applyBorder="1" applyAlignment="1" applyProtection="1">
      <alignment horizontal="left" vertical="top" wrapText="1"/>
      <protection locked="0"/>
    </xf>
    <xf numFmtId="0" fontId="1" fillId="7" borderId="5" xfId="0" applyFont="1" applyFill="1" applyBorder="1" applyAlignment="1" applyProtection="1">
      <alignment horizontal="left" vertical="top" wrapText="1"/>
      <protection locked="0"/>
    </xf>
    <xf numFmtId="0" fontId="1" fillId="7" borderId="0" xfId="0" applyFont="1" applyFill="1" applyBorder="1" applyAlignment="1" applyProtection="1">
      <alignment horizontal="left" vertical="top" wrapText="1"/>
      <protection locked="0"/>
    </xf>
    <xf numFmtId="0" fontId="0" fillId="0" borderId="2" xfId="0" applyBorder="1" applyAlignment="1"/>
    <xf numFmtId="0" fontId="0" fillId="0" borderId="3" xfId="0" applyBorder="1" applyAlignment="1"/>
    <xf numFmtId="0" fontId="1" fillId="7" borderId="2" xfId="0" applyFont="1" applyFill="1" applyBorder="1" applyAlignment="1" applyProtection="1">
      <alignment horizontal="left" vertical="top" wrapText="1"/>
      <protection locked="0"/>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1" xfId="0" applyFont="1" applyFill="1" applyBorder="1" applyAlignment="1">
      <alignment horizontal="center" vertical="center"/>
    </xf>
  </cellXfs>
  <cellStyles count="500">
    <cellStyle name="Comma" xfId="1" builtinId="3"/>
    <cellStyle name="Comma 2" xfId="8"/>
    <cellStyle name="Comma 3" xfId="9"/>
    <cellStyle name="Comma 4" xfId="493"/>
    <cellStyle name="Comma 5" xfId="498"/>
    <cellStyle name="Currency 2" xfId="2"/>
    <cellStyle name="Currency 2 2" xfId="499"/>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Normal" xfId="0" builtinId="0"/>
    <cellStyle name="Normal 2" xfId="3"/>
    <cellStyle name="Normal 2 2" xfId="4"/>
    <cellStyle name="Normal 2 2 2" xfId="10"/>
    <cellStyle name="Normal 2 2_ServiceHistory" xfId="469"/>
    <cellStyle name="Normal 2 3" xfId="494"/>
    <cellStyle name="Normal 2 4" xfId="497"/>
    <cellStyle name="Normal 3" xfId="5"/>
    <cellStyle name="Normal 4" xfId="11"/>
    <cellStyle name="Normal 5" xfId="492"/>
    <cellStyle name="Normal 6" xfId="495"/>
    <cellStyle name="Normal 7" xfId="496"/>
    <cellStyle name="Note 2" xfId="12"/>
    <cellStyle name="Percent 2" xfId="6"/>
    <cellStyle name="Percent 3" xfId="7"/>
  </cellStyles>
  <dxfs count="0"/>
  <tableStyles count="0" defaultTableStyle="TableStyleMedium9" defaultPivotStyle="PivotStyleLight16"/>
  <colors>
    <mruColors>
      <color rgb="FF0065A6"/>
      <color rgb="FF76AD1C"/>
      <color rgb="FF13294B"/>
      <color rgb="FF209AD2"/>
      <color rgb="FFACDC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90" zoomScaleNormal="90" zoomScalePageLayoutView="125" workbookViewId="0">
      <selection activeCell="H8" sqref="H8"/>
    </sheetView>
  </sheetViews>
  <sheetFormatPr defaultColWidth="11.42578125" defaultRowHeight="15" x14ac:dyDescent="0.25"/>
  <cols>
    <col min="1" max="3" width="2.28515625" customWidth="1"/>
  </cols>
  <sheetData>
    <row r="1" spans="1:9" x14ac:dyDescent="0.25">
      <c r="A1" t="str">
        <f>GlobalInputs!A1</f>
        <v>Ancillary Network Services Pricing Model</v>
      </c>
    </row>
    <row r="2" spans="1:9" ht="15.75" x14ac:dyDescent="0.25">
      <c r="A2" s="5" t="s">
        <v>17</v>
      </c>
      <c r="F2" s="73" t="str">
        <f>IF(ROUND($E$8,6)=0,"ok","Problem - review CheckSheet")</f>
        <v>ok</v>
      </c>
    </row>
    <row r="4" spans="1:9" x14ac:dyDescent="0.25">
      <c r="B4" t="s">
        <v>144</v>
      </c>
    </row>
    <row r="6" spans="1:9" x14ac:dyDescent="0.25">
      <c r="B6" t="s">
        <v>113</v>
      </c>
    </row>
    <row r="7" spans="1:9" x14ac:dyDescent="0.25">
      <c r="B7" t="s">
        <v>114</v>
      </c>
    </row>
    <row r="9" spans="1:9" x14ac:dyDescent="0.25">
      <c r="B9" t="s">
        <v>91</v>
      </c>
      <c r="I9" s="81"/>
    </row>
    <row r="10" spans="1:9" x14ac:dyDescent="0.25">
      <c r="B10" t="s">
        <v>86</v>
      </c>
    </row>
    <row r="11" spans="1:9" x14ac:dyDescent="0.25">
      <c r="B11" t="s">
        <v>87</v>
      </c>
    </row>
    <row r="12" spans="1:9" x14ac:dyDescent="0.25">
      <c r="B12" s="82" t="s">
        <v>88</v>
      </c>
    </row>
    <row r="14" spans="1:9" x14ac:dyDescent="0.25">
      <c r="B14" t="s">
        <v>92</v>
      </c>
      <c r="E14" s="107"/>
      <c r="F14" t="s">
        <v>93</v>
      </c>
    </row>
    <row r="15" spans="1:9" x14ac:dyDescent="0.25">
      <c r="B15" t="s">
        <v>94</v>
      </c>
      <c r="E15" s="2"/>
    </row>
    <row r="17" spans="2:2" x14ac:dyDescent="0.25">
      <c r="B17" t="s">
        <v>89</v>
      </c>
    </row>
    <row r="18" spans="2:2" x14ac:dyDescent="0.25">
      <c r="B18" t="s">
        <v>90</v>
      </c>
    </row>
  </sheetData>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G57"/>
  <sheetViews>
    <sheetView zoomScale="150" zoomScaleNormal="150" zoomScalePageLayoutView="150" workbookViewId="0">
      <selection activeCell="G8" sqref="G8:G10"/>
    </sheetView>
  </sheetViews>
  <sheetFormatPr defaultColWidth="10.85546875" defaultRowHeight="15" x14ac:dyDescent="0.25"/>
  <cols>
    <col min="1" max="1" width="2.7109375" style="71" customWidth="1"/>
    <col min="2" max="3" width="2" style="71" customWidth="1"/>
    <col min="4" max="4" width="36" style="71" customWidth="1"/>
    <col min="5" max="5" width="10.85546875" style="71"/>
    <col min="6" max="6" width="3.85546875" style="71" customWidth="1"/>
    <col min="7" max="16384" width="10.85546875" style="71"/>
  </cols>
  <sheetData>
    <row r="1" spans="1:7" x14ac:dyDescent="0.25">
      <c r="A1" s="71" t="s">
        <v>158</v>
      </c>
    </row>
    <row r="2" spans="1:7" x14ac:dyDescent="0.25">
      <c r="A2" s="72" t="s">
        <v>84</v>
      </c>
      <c r="E2" s="73" t="str">
        <f>IF(ROUND($E$5,6)=0,"ok","Problem - review CheckSheet")</f>
        <v>ok</v>
      </c>
    </row>
    <row r="5" spans="1:7" x14ac:dyDescent="0.25">
      <c r="B5" s="71" t="s">
        <v>85</v>
      </c>
      <c r="E5" s="74">
        <f>SUM(E8:E57)</f>
        <v>0</v>
      </c>
    </row>
    <row r="7" spans="1:7" x14ac:dyDescent="0.25">
      <c r="E7" s="80"/>
    </row>
    <row r="8" spans="1:7" x14ac:dyDescent="0.25">
      <c r="E8" s="79"/>
      <c r="G8" s="78"/>
    </row>
    <row r="9" spans="1:7" x14ac:dyDescent="0.25">
      <c r="E9" s="75"/>
      <c r="G9" s="78"/>
    </row>
    <row r="10" spans="1:7" x14ac:dyDescent="0.25">
      <c r="E10" s="75"/>
      <c r="G10" s="78"/>
    </row>
    <row r="11" spans="1:7" x14ac:dyDescent="0.25">
      <c r="E11" s="76"/>
    </row>
    <row r="12" spans="1:7" x14ac:dyDescent="0.25">
      <c r="E12" s="76"/>
    </row>
    <row r="13" spans="1:7" x14ac:dyDescent="0.25">
      <c r="E13" s="76"/>
    </row>
    <row r="14" spans="1:7" x14ac:dyDescent="0.25">
      <c r="E14" s="76"/>
    </row>
    <row r="15" spans="1:7" x14ac:dyDescent="0.25">
      <c r="E15" s="76"/>
    </row>
    <row r="16" spans="1:7" x14ac:dyDescent="0.25">
      <c r="E16" s="76"/>
    </row>
    <row r="17" spans="5:5" x14ac:dyDescent="0.25">
      <c r="E17" s="76"/>
    </row>
    <row r="18" spans="5:5" x14ac:dyDescent="0.25">
      <c r="E18" s="76"/>
    </row>
    <row r="19" spans="5:5" x14ac:dyDescent="0.25">
      <c r="E19" s="76"/>
    </row>
    <row r="20" spans="5:5" x14ac:dyDescent="0.25">
      <c r="E20" s="76"/>
    </row>
    <row r="21" spans="5:5" x14ac:dyDescent="0.25">
      <c r="E21" s="76"/>
    </row>
    <row r="22" spans="5:5" x14ac:dyDescent="0.25">
      <c r="E22" s="76"/>
    </row>
    <row r="23" spans="5:5" x14ac:dyDescent="0.25">
      <c r="E23" s="76"/>
    </row>
    <row r="24" spans="5:5" x14ac:dyDescent="0.25">
      <c r="E24" s="76"/>
    </row>
    <row r="25" spans="5:5" x14ac:dyDescent="0.25">
      <c r="E25" s="76"/>
    </row>
    <row r="26" spans="5:5" x14ac:dyDescent="0.25">
      <c r="E26" s="76"/>
    </row>
    <row r="27" spans="5:5" x14ac:dyDescent="0.25">
      <c r="E27" s="76"/>
    </row>
    <row r="28" spans="5:5" x14ac:dyDescent="0.25">
      <c r="E28" s="76"/>
    </row>
    <row r="29" spans="5:5" x14ac:dyDescent="0.25">
      <c r="E29" s="76"/>
    </row>
    <row r="30" spans="5:5" x14ac:dyDescent="0.25">
      <c r="E30" s="76"/>
    </row>
    <row r="31" spans="5:5" x14ac:dyDescent="0.25">
      <c r="E31" s="76"/>
    </row>
    <row r="32" spans="5:5" x14ac:dyDescent="0.25">
      <c r="E32" s="76"/>
    </row>
    <row r="33" spans="5:5" x14ac:dyDescent="0.25">
      <c r="E33" s="76"/>
    </row>
    <row r="34" spans="5:5" x14ac:dyDescent="0.25">
      <c r="E34" s="76"/>
    </row>
    <row r="35" spans="5:5" x14ac:dyDescent="0.25">
      <c r="E35" s="76"/>
    </row>
    <row r="36" spans="5:5" x14ac:dyDescent="0.25">
      <c r="E36" s="76"/>
    </row>
    <row r="37" spans="5:5" x14ac:dyDescent="0.25">
      <c r="E37" s="76"/>
    </row>
    <row r="38" spans="5:5" x14ac:dyDescent="0.25">
      <c r="E38" s="76"/>
    </row>
    <row r="39" spans="5:5" x14ac:dyDescent="0.25">
      <c r="E39" s="76"/>
    </row>
    <row r="40" spans="5:5" x14ac:dyDescent="0.25">
      <c r="E40" s="76"/>
    </row>
    <row r="41" spans="5:5" x14ac:dyDescent="0.25">
      <c r="E41" s="76"/>
    </row>
    <row r="42" spans="5:5" x14ac:dyDescent="0.25">
      <c r="E42" s="76"/>
    </row>
    <row r="43" spans="5:5" x14ac:dyDescent="0.25">
      <c r="E43" s="76"/>
    </row>
    <row r="44" spans="5:5" x14ac:dyDescent="0.25">
      <c r="E44" s="76"/>
    </row>
    <row r="45" spans="5:5" x14ac:dyDescent="0.25">
      <c r="E45" s="76"/>
    </row>
    <row r="46" spans="5:5" x14ac:dyDescent="0.25">
      <c r="E46" s="76"/>
    </row>
    <row r="47" spans="5:5" x14ac:dyDescent="0.25">
      <c r="E47" s="76"/>
    </row>
    <row r="48" spans="5:5" x14ac:dyDescent="0.25">
      <c r="E48" s="76"/>
    </row>
    <row r="49" spans="5:5" x14ac:dyDescent="0.25">
      <c r="E49" s="76"/>
    </row>
    <row r="50" spans="5:5" x14ac:dyDescent="0.25">
      <c r="E50" s="76"/>
    </row>
    <row r="51" spans="5:5" x14ac:dyDescent="0.25">
      <c r="E51" s="76"/>
    </row>
    <row r="52" spans="5:5" x14ac:dyDescent="0.25">
      <c r="E52" s="76"/>
    </row>
    <row r="53" spans="5:5" x14ac:dyDescent="0.25">
      <c r="E53" s="76"/>
    </row>
    <row r="54" spans="5:5" x14ac:dyDescent="0.25">
      <c r="E54" s="76"/>
    </row>
    <row r="55" spans="5:5" x14ac:dyDescent="0.25">
      <c r="E55" s="76"/>
    </row>
    <row r="56" spans="5:5" x14ac:dyDescent="0.25">
      <c r="E56" s="76"/>
    </row>
    <row r="57" spans="5:5" x14ac:dyDescent="0.25">
      <c r="E57" s="77"/>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L43"/>
  <sheetViews>
    <sheetView tabSelected="1" topLeftCell="A11" zoomScale="90" zoomScaleNormal="90" zoomScalePageLayoutView="125" workbookViewId="0">
      <selection activeCell="B1" sqref="B1"/>
    </sheetView>
  </sheetViews>
  <sheetFormatPr defaultColWidth="9.140625" defaultRowHeight="15" x14ac:dyDescent="0.25"/>
  <cols>
    <col min="1" max="4" width="2.28515625" customWidth="1"/>
    <col min="5" max="5" width="33.140625" customWidth="1"/>
    <col min="6" max="6" width="12.5703125" bestFit="1" customWidth="1"/>
    <col min="7" max="11" width="11.140625" bestFit="1" customWidth="1"/>
    <col min="12" max="12" width="2.85546875" customWidth="1"/>
    <col min="13" max="20" width="10.42578125" customWidth="1"/>
  </cols>
  <sheetData>
    <row r="1" spans="1:12" x14ac:dyDescent="0.25">
      <c r="A1" s="14" t="s">
        <v>15</v>
      </c>
    </row>
    <row r="2" spans="1:12" x14ac:dyDescent="0.25">
      <c r="A2" s="16" t="s">
        <v>74</v>
      </c>
    </row>
    <row r="3" spans="1:12" x14ac:dyDescent="0.25">
      <c r="A3" s="6" t="str">
        <f>GlobalInputs!G9</f>
        <v>Site establishment fees</v>
      </c>
      <c r="F3" s="73" t="str">
        <f>IF(ROUND($E$5,6)=0,"ok","Problem - review CheckSheet")</f>
        <v>ok</v>
      </c>
    </row>
    <row r="5" spans="1:12" x14ac:dyDescent="0.25">
      <c r="B5" s="53" t="s">
        <v>56</v>
      </c>
      <c r="C5" s="54"/>
      <c r="D5" s="54"/>
      <c r="E5" s="54"/>
      <c r="F5" s="54"/>
      <c r="G5" s="54"/>
      <c r="H5" s="54"/>
      <c r="I5" s="54"/>
      <c r="J5" s="54"/>
      <c r="K5" s="54"/>
      <c r="L5" s="55"/>
    </row>
    <row r="6" spans="1:12" ht="66" customHeight="1" x14ac:dyDescent="0.25">
      <c r="B6" s="60"/>
      <c r="C6" s="150" t="str">
        <f>ServiceDescription!C9</f>
        <v xml:space="preserve">11 - The provision of information regarding the availability of supply, presence of DNSP’s equipment, power lines and related information for property conveyance purposes undertaken with or without any physical inspection of a site, other than the provision of information or the answering of inquiries relating to any matter under Freedom of Information legislation.
</v>
      </c>
      <c r="D6" s="150"/>
      <c r="E6" s="150"/>
      <c r="F6" s="150"/>
      <c r="G6" s="150"/>
      <c r="H6" s="150"/>
      <c r="I6" s="150"/>
      <c r="J6" s="150"/>
      <c r="K6" s="150"/>
      <c r="L6" s="61"/>
    </row>
    <row r="7" spans="1:12" ht="53.25" customHeight="1" x14ac:dyDescent="0.25">
      <c r="B7" s="60"/>
      <c r="C7" s="150" t="str">
        <f>ServiceDescription!C10</f>
        <v>12 - Site establishment services, including issuing of meters and liaising with the AEMO or market participants for the purpose of establishing NMIs in market systems, for new premises or for any existing premises for which AEMO requires a new NMI.</v>
      </c>
      <c r="D7" s="150"/>
      <c r="E7" s="150"/>
      <c r="F7" s="150"/>
      <c r="G7" s="150"/>
      <c r="H7" s="150"/>
      <c r="I7" s="150"/>
      <c r="J7" s="150"/>
      <c r="K7" s="150"/>
      <c r="L7" s="61"/>
    </row>
    <row r="8" spans="1:12" ht="14.1" customHeight="1" x14ac:dyDescent="0.25">
      <c r="B8" s="59"/>
      <c r="C8" s="62"/>
      <c r="D8" s="62"/>
      <c r="E8" s="62"/>
      <c r="F8" s="62"/>
      <c r="G8" s="62"/>
      <c r="H8" s="62"/>
      <c r="I8" s="62"/>
      <c r="J8" s="62"/>
      <c r="K8" s="62"/>
      <c r="L8" s="63"/>
    </row>
    <row r="9" spans="1:12" ht="14.1" customHeight="1" x14ac:dyDescent="0.25">
      <c r="B9" s="46"/>
      <c r="C9" s="58"/>
      <c r="D9" s="58"/>
      <c r="E9" s="58"/>
      <c r="F9" s="58"/>
      <c r="G9" s="58"/>
      <c r="H9" s="58"/>
      <c r="I9" s="58"/>
      <c r="J9" s="58"/>
      <c r="K9" s="58"/>
    </row>
    <row r="10" spans="1:12" ht="14.1" customHeight="1" x14ac:dyDescent="0.25">
      <c r="B10" s="53" t="s">
        <v>78</v>
      </c>
      <c r="C10" s="64"/>
      <c r="D10" s="64"/>
      <c r="E10" s="64"/>
      <c r="F10" s="64"/>
      <c r="G10" s="64"/>
      <c r="H10" s="64"/>
      <c r="I10" s="64"/>
      <c r="J10" s="64"/>
      <c r="K10" s="64"/>
      <c r="L10" s="55"/>
    </row>
    <row r="11" spans="1:12" ht="144.75" customHeight="1" x14ac:dyDescent="0.25">
      <c r="B11" s="60"/>
      <c r="C11" s="150" t="str">
        <f>ServiceDescription!C13</f>
        <v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v>
      </c>
      <c r="D11" s="150"/>
      <c r="E11" s="150"/>
      <c r="F11" s="150"/>
      <c r="G11" s="150"/>
      <c r="H11" s="150"/>
      <c r="I11" s="150"/>
      <c r="J11" s="150"/>
      <c r="K11" s="150"/>
      <c r="L11" s="61"/>
    </row>
    <row r="12" spans="1:12" ht="14.1" customHeight="1" x14ac:dyDescent="0.25">
      <c r="B12" s="59"/>
      <c r="C12" s="62"/>
      <c r="D12" s="62"/>
      <c r="E12" s="62"/>
      <c r="F12" s="62"/>
      <c r="G12" s="62"/>
      <c r="H12" s="62"/>
      <c r="I12" s="62"/>
      <c r="J12" s="62"/>
      <c r="K12" s="62"/>
      <c r="L12" s="63"/>
    </row>
    <row r="13" spans="1:12" ht="14.1" customHeight="1" x14ac:dyDescent="0.25">
      <c r="B13" s="46"/>
      <c r="C13" s="58"/>
      <c r="D13" s="58"/>
      <c r="E13" s="58"/>
      <c r="F13" s="58"/>
      <c r="G13" s="58"/>
      <c r="H13" s="58"/>
      <c r="I13" s="58"/>
      <c r="J13" s="58"/>
      <c r="K13" s="58"/>
    </row>
    <row r="14" spans="1:12" x14ac:dyDescent="0.25">
      <c r="B14" s="53" t="s">
        <v>70</v>
      </c>
      <c r="C14" s="54"/>
      <c r="D14" s="54"/>
      <c r="E14" s="54"/>
      <c r="F14" s="54"/>
      <c r="G14" s="54"/>
      <c r="H14" s="54"/>
      <c r="I14" s="54"/>
      <c r="J14" s="54"/>
      <c r="K14" s="54"/>
      <c r="L14" s="55"/>
    </row>
    <row r="15" spans="1:12" x14ac:dyDescent="0.25">
      <c r="B15" s="60"/>
      <c r="C15" s="46"/>
      <c r="D15" s="46"/>
      <c r="E15" s="46"/>
      <c r="F15" s="151" t="s">
        <v>76</v>
      </c>
      <c r="G15" s="151"/>
      <c r="H15" s="46"/>
      <c r="I15" s="152" t="s">
        <v>75</v>
      </c>
      <c r="J15" s="152"/>
      <c r="K15" s="47"/>
      <c r="L15" s="61"/>
    </row>
    <row r="16" spans="1:12" x14ac:dyDescent="0.25">
      <c r="B16" s="60"/>
      <c r="C16" s="51"/>
      <c r="D16" s="51"/>
      <c r="E16" s="51"/>
      <c r="F16" s="56" t="s">
        <v>77</v>
      </c>
      <c r="G16" s="56" t="s">
        <v>111</v>
      </c>
      <c r="H16" s="56"/>
      <c r="I16" s="57" t="s">
        <v>77</v>
      </c>
      <c r="J16" s="57" t="s">
        <v>65</v>
      </c>
      <c r="K16" s="47"/>
      <c r="L16" s="61"/>
    </row>
    <row r="17" spans="2:12" x14ac:dyDescent="0.25">
      <c r="B17" s="60"/>
      <c r="C17" s="46" t="str">
        <f>FeeConstruction!C7</f>
        <v>Conveyancing Enquiry</v>
      </c>
      <c r="D17" s="46"/>
      <c r="E17" s="46"/>
      <c r="F17" s="46"/>
      <c r="G17" s="46"/>
      <c r="H17" s="46"/>
      <c r="I17" s="48"/>
      <c r="J17" s="48"/>
      <c r="K17" s="46"/>
      <c r="L17" s="61"/>
    </row>
    <row r="18" spans="2:12" x14ac:dyDescent="0.25">
      <c r="B18" s="60"/>
      <c r="C18" s="46"/>
      <c r="D18" s="46" t="str">
        <f>FeeConstruction!D8</f>
        <v>Conveyancing Enquiry</v>
      </c>
      <c r="E18" s="46"/>
      <c r="F18" s="46" t="str">
        <f>ServiceProjections!G8</f>
        <v>/ application</v>
      </c>
      <c r="G18" s="49">
        <f>FeeConstruction!L8</f>
        <v>61.389802798748399</v>
      </c>
      <c r="H18" s="46"/>
      <c r="I18" s="48" t="str">
        <f>F18</f>
        <v>/ application</v>
      </c>
      <c r="J18" s="50">
        <f>FeeConstruction!H8</f>
        <v>37</v>
      </c>
      <c r="K18" s="46"/>
      <c r="L18" s="61"/>
    </row>
    <row r="19" spans="2:12" x14ac:dyDescent="0.25">
      <c r="B19" s="60"/>
      <c r="C19" s="46" t="str">
        <f>FeeConstruction!C9</f>
        <v>Site establishment</v>
      </c>
      <c r="D19" s="46"/>
      <c r="E19" s="46"/>
      <c r="F19" s="46"/>
      <c r="G19" s="46"/>
      <c r="H19" s="46"/>
      <c r="I19" s="48"/>
      <c r="J19" s="48"/>
      <c r="K19" s="46"/>
      <c r="L19" s="61"/>
    </row>
    <row r="20" spans="2:12" x14ac:dyDescent="0.25">
      <c r="B20" s="60"/>
      <c r="C20" s="46"/>
      <c r="D20" s="46" t="str">
        <f>FeeConstruction!D10</f>
        <v>Per NMI</v>
      </c>
      <c r="E20" s="46"/>
      <c r="F20" s="46" t="str">
        <f>ServiceProjections!G10</f>
        <v>/ application</v>
      </c>
      <c r="G20" s="49">
        <f>FeeConstruction!L10</f>
        <v>84.909036219133739</v>
      </c>
      <c r="H20" s="46"/>
      <c r="I20" s="48" t="str">
        <f t="shared" ref="I20" si="0">F20</f>
        <v>/ application</v>
      </c>
      <c r="J20" s="50">
        <f>FeeConstruction!H10</f>
        <v>139</v>
      </c>
      <c r="K20" s="46"/>
      <c r="L20" s="61"/>
    </row>
    <row r="21" spans="2:12" x14ac:dyDescent="0.25">
      <c r="B21" s="59"/>
      <c r="C21" s="65"/>
      <c r="D21" s="65"/>
      <c r="E21" s="65"/>
      <c r="F21" s="65"/>
      <c r="G21" s="65"/>
      <c r="H21" s="65"/>
      <c r="I21" s="65"/>
      <c r="J21" s="65"/>
      <c r="K21" s="65"/>
      <c r="L21" s="63"/>
    </row>
    <row r="23" spans="2:12" x14ac:dyDescent="0.25">
      <c r="B23" s="52" t="s">
        <v>79</v>
      </c>
      <c r="C23" s="52"/>
      <c r="D23" s="52"/>
      <c r="E23" s="52"/>
      <c r="F23" s="52"/>
      <c r="G23" s="52"/>
      <c r="H23" s="52"/>
      <c r="I23" s="52"/>
      <c r="J23" s="52"/>
      <c r="K23" s="52"/>
      <c r="L23" s="52"/>
    </row>
    <row r="24" spans="2:12" x14ac:dyDescent="0.25">
      <c r="B24" s="52"/>
      <c r="L24" s="52"/>
    </row>
    <row r="25" spans="2:12" x14ac:dyDescent="0.25">
      <c r="B25" s="52"/>
      <c r="C25" s="45" t="s">
        <v>80</v>
      </c>
      <c r="D25" s="45"/>
      <c r="E25" s="45"/>
      <c r="F25" s="45"/>
      <c r="G25" s="45"/>
      <c r="H25" s="45"/>
      <c r="I25" s="45"/>
      <c r="J25" s="45"/>
      <c r="K25" s="45"/>
      <c r="L25" s="52"/>
    </row>
    <row r="26" spans="2:12" x14ac:dyDescent="0.25">
      <c r="B26" s="52"/>
      <c r="C26" s="45"/>
      <c r="D26" s="68"/>
      <c r="E26" s="117" t="s">
        <v>112</v>
      </c>
      <c r="F26" s="68"/>
      <c r="G26" s="57" t="str">
        <f>GlobalInputs!G12</f>
        <v>2009/10</v>
      </c>
      <c r="H26" s="57" t="str">
        <f>GlobalInputs!H12</f>
        <v>2010/11</v>
      </c>
      <c r="I26" s="57" t="str">
        <f>GlobalInputs!I12</f>
        <v>2011/12</v>
      </c>
      <c r="J26" s="57" t="str">
        <f>GlobalInputs!J12</f>
        <v>2012/13</v>
      </c>
      <c r="K26" s="57" t="str">
        <f>GlobalInputs!K12</f>
        <v>2013/14</v>
      </c>
      <c r="L26" s="52"/>
    </row>
    <row r="27" spans="2:12" x14ac:dyDescent="0.25">
      <c r="B27" s="52"/>
      <c r="C27" s="45"/>
      <c r="D27" s="45"/>
      <c r="E27" s="45"/>
      <c r="F27" s="45"/>
      <c r="G27" s="44"/>
      <c r="H27" s="44"/>
      <c r="I27" s="44"/>
      <c r="J27" s="44"/>
      <c r="K27" s="44"/>
      <c r="L27" s="52"/>
    </row>
    <row r="28" spans="2:12" x14ac:dyDescent="0.25">
      <c r="B28" s="52"/>
      <c r="C28" s="45"/>
      <c r="D28" s="45" t="s">
        <v>13</v>
      </c>
      <c r="E28" s="45"/>
      <c r="F28" s="45" t="s">
        <v>40</v>
      </c>
      <c r="G28" s="69">
        <f>ServiceHistory!G21</f>
        <v>1328413.2899999998</v>
      </c>
      <c r="H28" s="69">
        <f>ServiceHistory!H21</f>
        <v>1301233.19</v>
      </c>
      <c r="I28" s="69">
        <f>ServiceHistory!I21</f>
        <v>1165179.69</v>
      </c>
      <c r="J28" s="69">
        <f>ServiceHistory!J21</f>
        <v>1106552.8500000001</v>
      </c>
      <c r="K28" s="69">
        <f>ServiceHistory!K21</f>
        <v>1093114.32</v>
      </c>
      <c r="L28" s="52"/>
    </row>
    <row r="29" spans="2:12" x14ac:dyDescent="0.25">
      <c r="B29" s="52"/>
      <c r="C29" s="45"/>
      <c r="D29" s="45"/>
      <c r="E29" s="45"/>
      <c r="F29" s="45"/>
      <c r="G29" s="45"/>
      <c r="H29" s="45"/>
      <c r="I29" s="45"/>
      <c r="J29" s="45"/>
      <c r="K29" s="45"/>
      <c r="L29" s="52"/>
    </row>
    <row r="30" spans="2:12" x14ac:dyDescent="0.25">
      <c r="B30" s="52"/>
      <c r="C30" s="45"/>
      <c r="D30" s="45" t="s">
        <v>81</v>
      </c>
      <c r="E30" s="45"/>
      <c r="F30" s="45" t="s">
        <v>40</v>
      </c>
      <c r="G30" s="69">
        <f>ServiceHistory!G42</f>
        <v>673545.76386777777</v>
      </c>
      <c r="H30" s="69">
        <f>ServiceHistory!H42</f>
        <v>902350.21614000015</v>
      </c>
      <c r="I30" s="69">
        <f>ServiceHistory!I42</f>
        <v>922306.33055999991</v>
      </c>
      <c r="J30" s="69">
        <f>ServiceHistory!J42</f>
        <v>951500.43407999992</v>
      </c>
      <c r="K30" s="69">
        <f>ServiceHistory!K42</f>
        <v>993857.26192119485</v>
      </c>
      <c r="L30" s="52"/>
    </row>
    <row r="31" spans="2:12" x14ac:dyDescent="0.25">
      <c r="B31" s="52"/>
      <c r="C31" s="45"/>
      <c r="D31" s="45" t="s">
        <v>82</v>
      </c>
      <c r="E31" s="45"/>
      <c r="F31" s="45"/>
      <c r="G31" s="69">
        <f>ServiceHistory!G47</f>
        <v>321281.32936492999</v>
      </c>
      <c r="H31" s="69">
        <f>ServiceHistory!H47</f>
        <v>319210.00495824002</v>
      </c>
      <c r="I31" s="69">
        <f>ServiceHistory!I47</f>
        <v>311763.45231505914</v>
      </c>
      <c r="J31" s="69">
        <f>ServiceHistory!J47</f>
        <v>306660.28752446402</v>
      </c>
      <c r="K31" s="69">
        <f>ServiceHistory!K47</f>
        <v>327244.88278732251</v>
      </c>
      <c r="L31" s="52"/>
    </row>
    <row r="32" spans="2:12" x14ac:dyDescent="0.25">
      <c r="B32" s="52"/>
      <c r="C32" s="45"/>
      <c r="D32" s="45"/>
      <c r="E32" s="45"/>
      <c r="F32" s="45" t="s">
        <v>40</v>
      </c>
      <c r="G32" s="70">
        <f>SUM(G30:G31)</f>
        <v>994827.09323270782</v>
      </c>
      <c r="H32" s="70">
        <f t="shared" ref="H32:K32" si="1">SUM(H30:H31)</f>
        <v>1221560.2210982402</v>
      </c>
      <c r="I32" s="70">
        <f t="shared" si="1"/>
        <v>1234069.7828750592</v>
      </c>
      <c r="J32" s="70">
        <f t="shared" si="1"/>
        <v>1258160.7216044639</v>
      </c>
      <c r="K32" s="70">
        <f t="shared" si="1"/>
        <v>1321102.1447085175</v>
      </c>
      <c r="L32" s="52"/>
    </row>
    <row r="33" spans="2:12" x14ac:dyDescent="0.25">
      <c r="B33" s="52"/>
      <c r="L33" s="52"/>
    </row>
    <row r="34" spans="2:12" x14ac:dyDescent="0.25">
      <c r="B34" s="52"/>
      <c r="C34" t="s">
        <v>83</v>
      </c>
      <c r="L34" s="52"/>
    </row>
    <row r="35" spans="2:12" x14ac:dyDescent="0.25">
      <c r="B35" s="52"/>
      <c r="D35" s="51"/>
      <c r="E35" s="118" t="s">
        <v>99</v>
      </c>
      <c r="F35" s="51"/>
      <c r="G35" s="56" t="str">
        <f>GlobalInputs!G13</f>
        <v>2014/15</v>
      </c>
      <c r="H35" s="56" t="str">
        <f>GlobalInputs!H13</f>
        <v>2015/16</v>
      </c>
      <c r="I35" s="56" t="str">
        <f>GlobalInputs!I13</f>
        <v>2016/17</v>
      </c>
      <c r="J35" s="56" t="str">
        <f>GlobalInputs!J13</f>
        <v>2017/18</v>
      </c>
      <c r="K35" s="56" t="str">
        <f>GlobalInputs!K13</f>
        <v>2018/19</v>
      </c>
      <c r="L35" s="52"/>
    </row>
    <row r="36" spans="2:12" x14ac:dyDescent="0.25">
      <c r="B36" s="52"/>
      <c r="G36" s="43"/>
      <c r="H36" s="43"/>
      <c r="I36" s="43"/>
      <c r="J36" s="43"/>
      <c r="K36" s="43"/>
      <c r="L36" s="52"/>
    </row>
    <row r="37" spans="2:12" x14ac:dyDescent="0.25">
      <c r="B37" s="52"/>
      <c r="D37" t="s">
        <v>13</v>
      </c>
      <c r="F37" t="s">
        <v>40</v>
      </c>
      <c r="G37" s="66">
        <f>SUM(FeeConstruction!U8:U10)</f>
        <v>838281.08248661552</v>
      </c>
      <c r="H37" s="66">
        <f>SUM(FeeConstruction!V8:V10)</f>
        <v>725523.38341270108</v>
      </c>
      <c r="I37" s="66">
        <f>SUM(FeeConstruction!W8:W10)</f>
        <v>662099.56652644544</v>
      </c>
      <c r="J37" s="66">
        <f>SUM(FeeConstruction!X8:X10)</f>
        <v>712180.62938621512</v>
      </c>
      <c r="K37" s="66">
        <f>SUM(FeeConstruction!Y8:Y10)</f>
        <v>699225.27470225282</v>
      </c>
      <c r="L37" s="52"/>
    </row>
    <row r="38" spans="2:12" x14ac:dyDescent="0.25">
      <c r="B38" s="52"/>
      <c r="L38" s="52"/>
    </row>
    <row r="39" spans="2:12" x14ac:dyDescent="0.25">
      <c r="B39" s="52"/>
      <c r="D39" t="s">
        <v>81</v>
      </c>
      <c r="F39" t="s">
        <v>40</v>
      </c>
      <c r="G39" s="66">
        <f>SUM(FeeConstruction!AB8:AB10)</f>
        <v>578903.82323813136</v>
      </c>
      <c r="H39" s="66">
        <f>SUM(FeeConstruction!AC8:AC10)</f>
        <v>501034.91113591404</v>
      </c>
      <c r="I39" s="66">
        <f>SUM(FeeConstruction!AD8:AD10)</f>
        <v>457236.14625153079</v>
      </c>
      <c r="J39" s="66">
        <f>SUM(FeeConstruction!AE8:AE10)</f>
        <v>491824.23825750191</v>
      </c>
      <c r="K39" s="66">
        <f>SUM(FeeConstruction!AF8:AF10)</f>
        <v>482879.16541683848</v>
      </c>
      <c r="L39" s="52"/>
    </row>
    <row r="40" spans="2:12" x14ac:dyDescent="0.25">
      <c r="B40" s="52"/>
      <c r="D40" t="s">
        <v>82</v>
      </c>
      <c r="G40" s="66">
        <f>SUM(FeeConstruction!AI8:AI10)</f>
        <v>241251.81954302074</v>
      </c>
      <c r="H40" s="66">
        <f>SUM(FeeConstruction!AJ8:AJ10)</f>
        <v>208801.09650785965</v>
      </c>
      <c r="I40" s="66">
        <f>SUM(FeeConstruction!AK8:AK10)</f>
        <v>190547.4038183699</v>
      </c>
      <c r="J40" s="66">
        <f>SUM(FeeConstruction!AL8:AL10)</f>
        <v>204957.51439509084</v>
      </c>
      <c r="K40" s="66">
        <f>SUM(FeeConstruction!AM8:AM10)</f>
        <v>201227.35518021922</v>
      </c>
      <c r="L40" s="52"/>
    </row>
    <row r="41" spans="2:12" x14ac:dyDescent="0.25">
      <c r="B41" s="52"/>
      <c r="D41" t="s">
        <v>138</v>
      </c>
      <c r="G41" s="66">
        <f>SUM(FeeConstruction!AP8:AP10)</f>
        <v>18125.439705463457</v>
      </c>
      <c r="H41" s="66">
        <f>SUM(FeeConstruction!AQ8:AQ10)</f>
        <v>15687.375768927399</v>
      </c>
      <c r="I41" s="66">
        <f>SUM(FeeConstruction!AR8:AR10)</f>
        <v>14316.016456544803</v>
      </c>
      <c r="J41" s="66">
        <f>SUM(FeeConstruction!AS8:AS10)</f>
        <v>15398.876733622299</v>
      </c>
      <c r="K41" s="66">
        <f>SUM(FeeConstruction!AT8:AT10)</f>
        <v>15118.754105194976</v>
      </c>
      <c r="L41" s="52"/>
    </row>
    <row r="42" spans="2:12" x14ac:dyDescent="0.25">
      <c r="B42" s="52"/>
      <c r="F42" t="s">
        <v>40</v>
      </c>
      <c r="G42" s="67">
        <f>SUM(G39:G41)</f>
        <v>838281.08248661563</v>
      </c>
      <c r="H42" s="67">
        <f t="shared" ref="H42:K42" si="2">SUM(H39:H41)</f>
        <v>725523.38341270108</v>
      </c>
      <c r="I42" s="67">
        <f t="shared" si="2"/>
        <v>662099.56652644544</v>
      </c>
      <c r="J42" s="67">
        <f t="shared" si="2"/>
        <v>712180.62938621501</v>
      </c>
      <c r="K42" s="67">
        <f t="shared" si="2"/>
        <v>699225.27470225259</v>
      </c>
      <c r="L42" s="52"/>
    </row>
    <row r="43" spans="2:12" x14ac:dyDescent="0.25">
      <c r="B43" s="52"/>
      <c r="C43" s="52"/>
      <c r="D43" s="52"/>
      <c r="E43" s="52"/>
      <c r="F43" s="52"/>
      <c r="G43" s="52"/>
      <c r="H43" s="52"/>
      <c r="I43" s="52"/>
      <c r="J43" s="52"/>
      <c r="K43" s="52"/>
      <c r="L43" s="52"/>
    </row>
  </sheetData>
  <mergeCells count="5">
    <mergeCell ref="C11:K11"/>
    <mergeCell ref="C6:K6"/>
    <mergeCell ref="F15:G15"/>
    <mergeCell ref="I15:J15"/>
    <mergeCell ref="C7:K7"/>
  </mergeCells>
  <pageMargins left="0.39370078740157483" right="0.39370078740157483" top="0.39370078740157483" bottom="0.39370078740157483" header="0.19685039370078741" footer="0.19685039370078741"/>
  <pageSetup paperSize="9" scale="84" orientation="portrait" r:id="rId1"/>
  <headerFooter>
    <oddFooter>&amp;C&amp;F&amp;R&amp;A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E3"/>
  <sheetViews>
    <sheetView workbookViewId="0"/>
  </sheetViews>
  <sheetFormatPr defaultColWidth="0" defaultRowHeight="15" customHeight="1"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M27"/>
  <sheetViews>
    <sheetView topLeftCell="A3" zoomScale="90" zoomScaleNormal="90" zoomScalePageLayoutView="125" workbookViewId="0">
      <selection activeCell="M16" sqref="M16:M27"/>
    </sheetView>
  </sheetViews>
  <sheetFormatPr defaultColWidth="10.85546875" defaultRowHeight="12.95" customHeight="1" x14ac:dyDescent="0.2"/>
  <cols>
    <col min="1" max="4" width="2.28515625" style="108" customWidth="1"/>
    <col min="5" max="5" width="39.28515625" style="108" customWidth="1"/>
    <col min="6" max="11" width="10.85546875" style="108"/>
    <col min="12" max="12" width="2.7109375" style="108" customWidth="1"/>
    <col min="13" max="13" width="45.85546875" style="108" customWidth="1"/>
    <col min="14" max="16384" width="10.85546875" style="108"/>
  </cols>
  <sheetData>
    <row r="1" spans="1:13" ht="12.95" customHeight="1" x14ac:dyDescent="0.2">
      <c r="A1" s="108" t="s">
        <v>15</v>
      </c>
    </row>
    <row r="2" spans="1:13" ht="18" customHeight="1" x14ac:dyDescent="0.25">
      <c r="A2" s="112" t="s">
        <v>16</v>
      </c>
      <c r="F2" s="109" t="str">
        <f>IF(ROUND($E$6,6)=0,"ok","Problem - review CheckSheet")</f>
        <v>ok</v>
      </c>
    </row>
    <row r="3" spans="1:13" ht="12.95" customHeight="1" x14ac:dyDescent="0.2">
      <c r="A3" s="108" t="s">
        <v>130</v>
      </c>
      <c r="F3" s="109"/>
    </row>
    <row r="5" spans="1:13" ht="12.95" customHeight="1" x14ac:dyDescent="0.2">
      <c r="B5" s="108" t="s">
        <v>21</v>
      </c>
    </row>
    <row r="6" spans="1:13" ht="12.95" customHeight="1" x14ac:dyDescent="0.2">
      <c r="C6" s="108" t="s">
        <v>19</v>
      </c>
      <c r="G6" s="156" t="s">
        <v>20</v>
      </c>
      <c r="H6" s="156"/>
      <c r="M6" s="110" t="s">
        <v>38</v>
      </c>
    </row>
    <row r="7" spans="1:13" ht="12.95" customHeight="1" x14ac:dyDescent="0.2">
      <c r="C7" s="108" t="s">
        <v>18</v>
      </c>
      <c r="G7" s="156" t="s">
        <v>131</v>
      </c>
      <c r="H7" s="156"/>
      <c r="I7" s="156"/>
      <c r="J7" s="156"/>
      <c r="K7" s="156"/>
    </row>
    <row r="8" spans="1:13" ht="12.95" customHeight="1" x14ac:dyDescent="0.2">
      <c r="G8" s="125" t="s">
        <v>132</v>
      </c>
      <c r="H8" s="125"/>
      <c r="I8" s="125"/>
      <c r="J8" s="125"/>
      <c r="K8" s="125"/>
    </row>
    <row r="9" spans="1:13" ht="12.95" customHeight="1" x14ac:dyDescent="0.2">
      <c r="C9" s="108" t="s">
        <v>120</v>
      </c>
      <c r="G9" s="157" t="s">
        <v>130</v>
      </c>
      <c r="H9" s="157"/>
      <c r="I9" s="157"/>
    </row>
    <row r="11" spans="1:13" ht="12.95" customHeight="1" x14ac:dyDescent="0.2">
      <c r="B11" s="108" t="s">
        <v>22</v>
      </c>
    </row>
    <row r="12" spans="1:13" ht="12.95" customHeight="1" x14ac:dyDescent="0.2">
      <c r="C12" s="108" t="s">
        <v>23</v>
      </c>
      <c r="G12" s="111" t="s">
        <v>2</v>
      </c>
      <c r="H12" s="111" t="s">
        <v>3</v>
      </c>
      <c r="I12" s="111" t="s">
        <v>4</v>
      </c>
      <c r="J12" s="111" t="s">
        <v>5</v>
      </c>
      <c r="K12" s="111" t="s">
        <v>6</v>
      </c>
    </row>
    <row r="13" spans="1:13" ht="12.95" customHeight="1" x14ac:dyDescent="0.2">
      <c r="C13" s="108" t="s">
        <v>24</v>
      </c>
      <c r="G13" s="111" t="s">
        <v>7</v>
      </c>
      <c r="H13" s="111" t="s">
        <v>8</v>
      </c>
      <c r="I13" s="111" t="s">
        <v>9</v>
      </c>
      <c r="J13" s="111" t="s">
        <v>10</v>
      </c>
      <c r="K13" s="111" t="s">
        <v>11</v>
      </c>
    </row>
    <row r="15" spans="1:13" ht="12.95" customHeight="1" x14ac:dyDescent="0.2">
      <c r="B15" s="108" t="s">
        <v>25</v>
      </c>
    </row>
    <row r="16" spans="1:13" ht="12.95" customHeight="1" x14ac:dyDescent="0.2">
      <c r="B16" s="127" t="s">
        <v>26</v>
      </c>
      <c r="C16" s="128"/>
      <c r="D16" s="128"/>
      <c r="E16" s="128"/>
      <c r="F16" s="128"/>
      <c r="G16" s="129" t="s">
        <v>95</v>
      </c>
      <c r="H16" s="129" t="s">
        <v>96</v>
      </c>
      <c r="I16" s="129" t="s">
        <v>97</v>
      </c>
      <c r="J16" s="130" t="s">
        <v>98</v>
      </c>
      <c r="M16" s="153" t="s">
        <v>153</v>
      </c>
    </row>
    <row r="17" spans="2:13" ht="12.95" customHeight="1" x14ac:dyDescent="0.2">
      <c r="B17" s="131"/>
      <c r="C17" s="132"/>
      <c r="D17" s="132"/>
      <c r="E17" s="133" t="s">
        <v>99</v>
      </c>
      <c r="F17" s="132"/>
      <c r="G17" s="132" t="s">
        <v>100</v>
      </c>
      <c r="H17" s="132" t="s">
        <v>100</v>
      </c>
      <c r="I17" s="132" t="s">
        <v>101</v>
      </c>
      <c r="J17" s="134" t="s">
        <v>102</v>
      </c>
      <c r="M17" s="154"/>
    </row>
    <row r="18" spans="2:13" ht="12.95" customHeight="1" x14ac:dyDescent="0.2">
      <c r="B18" s="131"/>
      <c r="C18" s="135" t="s">
        <v>27</v>
      </c>
      <c r="D18" s="135"/>
      <c r="E18" s="135" t="s">
        <v>28</v>
      </c>
      <c r="F18" s="135" t="s">
        <v>29</v>
      </c>
      <c r="G18" s="136">
        <v>78.184626490066336</v>
      </c>
      <c r="H18" s="136">
        <v>32.590000000000003</v>
      </c>
      <c r="I18" s="136">
        <v>2.4500000000000002</v>
      </c>
      <c r="J18" s="137">
        <v>113.22462649006634</v>
      </c>
      <c r="M18" s="154"/>
    </row>
    <row r="19" spans="2:13" ht="12.95" customHeight="1" x14ac:dyDescent="0.2">
      <c r="B19" s="131"/>
      <c r="C19" s="135" t="s">
        <v>30</v>
      </c>
      <c r="D19" s="135"/>
      <c r="E19" s="135" t="s">
        <v>31</v>
      </c>
      <c r="F19" s="135"/>
      <c r="G19" s="136">
        <v>99.160031683948517</v>
      </c>
      <c r="H19" s="136">
        <v>41.33</v>
      </c>
      <c r="I19" s="136">
        <v>3.1</v>
      </c>
      <c r="J19" s="137">
        <v>143.59003168394852</v>
      </c>
      <c r="M19" s="154"/>
    </row>
    <row r="20" spans="2:13" ht="12.95" customHeight="1" x14ac:dyDescent="0.2">
      <c r="B20" s="131"/>
      <c r="C20" s="135" t="s">
        <v>32</v>
      </c>
      <c r="D20" s="135"/>
      <c r="E20" s="135" t="s">
        <v>33</v>
      </c>
      <c r="F20" s="135"/>
      <c r="G20" s="136">
        <v>118.11003168394852</v>
      </c>
      <c r="H20" s="136">
        <v>49.227195871359022</v>
      </c>
      <c r="I20" s="136">
        <v>3.6927860848396072</v>
      </c>
      <c r="J20" s="137">
        <v>171.03001364014716</v>
      </c>
      <c r="M20" s="154"/>
    </row>
    <row r="21" spans="2:13" ht="12.95" customHeight="1" x14ac:dyDescent="0.2">
      <c r="B21" s="131"/>
      <c r="C21" s="135" t="s">
        <v>34</v>
      </c>
      <c r="D21" s="135"/>
      <c r="E21" s="135" t="s">
        <v>35</v>
      </c>
      <c r="F21" s="135"/>
      <c r="G21" s="136">
        <v>132.85725843654632</v>
      </c>
      <c r="H21" s="136">
        <v>55.367195871359023</v>
      </c>
      <c r="I21" s="136">
        <v>4.1527860848396072</v>
      </c>
      <c r="J21" s="137">
        <v>192.37724039274497</v>
      </c>
      <c r="M21" s="154"/>
    </row>
    <row r="22" spans="2:13" ht="12.95" customHeight="1" x14ac:dyDescent="0.2">
      <c r="B22" s="131"/>
      <c r="C22" s="135" t="s">
        <v>36</v>
      </c>
      <c r="D22" s="135"/>
      <c r="E22" s="135" t="s">
        <v>37</v>
      </c>
      <c r="F22" s="135"/>
      <c r="G22" s="136">
        <v>89.78155428259754</v>
      </c>
      <c r="H22" s="136">
        <v>37.417195871359027</v>
      </c>
      <c r="I22" s="136">
        <v>2.8127860848396073</v>
      </c>
      <c r="J22" s="137">
        <v>130.01153623879617</v>
      </c>
      <c r="M22" s="154"/>
    </row>
    <row r="23" spans="2:13" ht="12.95" customHeight="1" x14ac:dyDescent="0.2">
      <c r="B23" s="131"/>
      <c r="C23" s="135" t="s">
        <v>14</v>
      </c>
      <c r="D23" s="135"/>
      <c r="E23" s="135" t="s">
        <v>14</v>
      </c>
      <c r="F23" s="135"/>
      <c r="G23" s="136">
        <v>0</v>
      </c>
      <c r="H23" s="136">
        <v>0</v>
      </c>
      <c r="I23" s="136">
        <v>0</v>
      </c>
      <c r="J23" s="137">
        <v>0</v>
      </c>
      <c r="M23" s="154"/>
    </row>
    <row r="24" spans="2:13" ht="12.95" customHeight="1" x14ac:dyDescent="0.2">
      <c r="B24" s="131"/>
      <c r="C24" s="135" t="s">
        <v>14</v>
      </c>
      <c r="D24" s="135"/>
      <c r="E24" s="135" t="s">
        <v>14</v>
      </c>
      <c r="F24" s="135"/>
      <c r="G24" s="136">
        <v>0</v>
      </c>
      <c r="H24" s="136">
        <v>0</v>
      </c>
      <c r="I24" s="136">
        <v>0</v>
      </c>
      <c r="J24" s="137">
        <v>0</v>
      </c>
      <c r="M24" s="154"/>
    </row>
    <row r="25" spans="2:13" ht="12.95" customHeight="1" x14ac:dyDescent="0.2">
      <c r="B25" s="131"/>
      <c r="C25" s="135" t="s">
        <v>14</v>
      </c>
      <c r="D25" s="135"/>
      <c r="E25" s="135" t="s">
        <v>14</v>
      </c>
      <c r="F25" s="135"/>
      <c r="G25" s="136">
        <v>0</v>
      </c>
      <c r="H25" s="136">
        <v>0</v>
      </c>
      <c r="I25" s="136">
        <v>0</v>
      </c>
      <c r="J25" s="137">
        <v>0</v>
      </c>
      <c r="M25" s="154"/>
    </row>
    <row r="26" spans="2:13" ht="12.95" customHeight="1" x14ac:dyDescent="0.2">
      <c r="B26" s="131"/>
      <c r="C26" s="135" t="s">
        <v>14</v>
      </c>
      <c r="D26" s="135"/>
      <c r="E26" s="135" t="s">
        <v>14</v>
      </c>
      <c r="F26" s="135"/>
      <c r="G26" s="136">
        <v>0</v>
      </c>
      <c r="H26" s="136">
        <v>0</v>
      </c>
      <c r="I26" s="136">
        <v>0</v>
      </c>
      <c r="J26" s="137">
        <v>0</v>
      </c>
      <c r="M26" s="154"/>
    </row>
    <row r="27" spans="2:13" ht="64.5" customHeight="1" x14ac:dyDescent="0.2">
      <c r="B27" s="138"/>
      <c r="C27" s="139" t="s">
        <v>14</v>
      </c>
      <c r="D27" s="139"/>
      <c r="E27" s="139" t="s">
        <v>14</v>
      </c>
      <c r="F27" s="139"/>
      <c r="G27" s="140">
        <v>0</v>
      </c>
      <c r="H27" s="140">
        <v>0</v>
      </c>
      <c r="I27" s="140">
        <v>0</v>
      </c>
      <c r="J27" s="141">
        <v>0</v>
      </c>
      <c r="M27" s="155"/>
    </row>
  </sheetData>
  <mergeCells count="4">
    <mergeCell ref="M16:M27"/>
    <mergeCell ref="G6:H6"/>
    <mergeCell ref="G7:K7"/>
    <mergeCell ref="G9:I9"/>
  </mergeCells>
  <pageMargins left="0.75" right="0.75" top="1" bottom="1" header="0.5" footer="0.5"/>
  <pageSetup paperSize="9"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F30"/>
  <sheetViews>
    <sheetView topLeftCell="A11" zoomScaleNormal="100" zoomScalePageLayoutView="125" workbookViewId="0">
      <selection activeCell="D11" sqref="D11"/>
    </sheetView>
  </sheetViews>
  <sheetFormatPr defaultColWidth="9.140625" defaultRowHeight="15" x14ac:dyDescent="0.25"/>
  <cols>
    <col min="1" max="1" width="2.28515625" customWidth="1"/>
    <col min="2" max="2" width="2.28515625" style="3" customWidth="1"/>
    <col min="3" max="3" width="26.42578125" style="3" customWidth="1"/>
    <col min="4" max="4" width="39.140625" style="3" customWidth="1"/>
    <col min="5" max="5" width="46.7109375" style="3" customWidth="1"/>
    <col min="6" max="6" width="9.140625" style="3" customWidth="1"/>
    <col min="7" max="7" width="9.140625" customWidth="1"/>
  </cols>
  <sheetData>
    <row r="1" spans="1:6" x14ac:dyDescent="0.25">
      <c r="A1" t="str">
        <f>GlobalInputs!A1</f>
        <v>Ancillary Network Services Pricing Model</v>
      </c>
    </row>
    <row r="2" spans="1:6" ht="15.75" x14ac:dyDescent="0.25">
      <c r="A2" s="5" t="s">
        <v>53</v>
      </c>
      <c r="B2"/>
      <c r="C2"/>
      <c r="D2" s="73" t="str">
        <f>IF(ROUND(CheckSheet!E5,6)=0,"ok","Problem - review CheckSheet")</f>
        <v>ok</v>
      </c>
      <c r="E2"/>
      <c r="F2"/>
    </row>
    <row r="3" spans="1:6" x14ac:dyDescent="0.25">
      <c r="A3" s="4" t="str">
        <f>GlobalInputs!G9</f>
        <v>Site establishment fees</v>
      </c>
      <c r="B3"/>
      <c r="C3"/>
      <c r="D3" s="73"/>
      <c r="E3"/>
      <c r="F3"/>
    </row>
    <row r="5" spans="1:6" x14ac:dyDescent="0.25">
      <c r="B5" s="14" t="s">
        <v>18</v>
      </c>
      <c r="D5" s="3" t="str">
        <f>GlobalInputs!G7</f>
        <v>11 - Conveyancing information</v>
      </c>
    </row>
    <row r="6" spans="1:6" x14ac:dyDescent="0.25">
      <c r="B6" s="14"/>
      <c r="D6" s="3" t="str">
        <f>GlobalInputs!G8</f>
        <v>12 - Site establishment fees</v>
      </c>
    </row>
    <row r="7" spans="1:6" x14ac:dyDescent="0.25">
      <c r="B7" s="14"/>
    </row>
    <row r="8" spans="1:6" x14ac:dyDescent="0.25">
      <c r="B8" s="14" t="s">
        <v>56</v>
      </c>
    </row>
    <row r="9" spans="1:6" ht="51.75" customHeight="1" x14ac:dyDescent="0.25">
      <c r="B9" s="14"/>
      <c r="C9" s="158" t="s">
        <v>145</v>
      </c>
      <c r="D9" s="158"/>
      <c r="E9" s="158"/>
    </row>
    <row r="10" spans="1:6" ht="36" customHeight="1" x14ac:dyDescent="0.25">
      <c r="B10" s="14"/>
      <c r="C10" s="158" t="s">
        <v>146</v>
      </c>
      <c r="D10" s="158"/>
      <c r="E10" s="158"/>
    </row>
    <row r="11" spans="1:6" x14ac:dyDescent="0.25">
      <c r="B11" s="14"/>
    </row>
    <row r="12" spans="1:6" x14ac:dyDescent="0.25">
      <c r="B12" s="14" t="s">
        <v>1</v>
      </c>
    </row>
    <row r="13" spans="1:6" ht="138" customHeight="1" x14ac:dyDescent="0.25">
      <c r="B13" s="14"/>
      <c r="C13" s="158" t="s">
        <v>57</v>
      </c>
      <c r="D13" s="158"/>
      <c r="E13" s="158"/>
    </row>
    <row r="14" spans="1:6" x14ac:dyDescent="0.25">
      <c r="B14" s="14"/>
    </row>
    <row r="15" spans="1:6" x14ac:dyDescent="0.25">
      <c r="B15" s="3" t="s">
        <v>54</v>
      </c>
    </row>
    <row r="16" spans="1:6" x14ac:dyDescent="0.25">
      <c r="C16" s="24" t="s">
        <v>55</v>
      </c>
      <c r="D16" s="24" t="s">
        <v>143</v>
      </c>
      <c r="E16" s="24"/>
    </row>
    <row r="18" spans="3:5" ht="14.1" customHeight="1" x14ac:dyDescent="0.25">
      <c r="C18" s="105" t="s">
        <v>154</v>
      </c>
      <c r="D18" s="158" t="s">
        <v>155</v>
      </c>
      <c r="E18" s="158"/>
    </row>
    <row r="19" spans="3:5" ht="27.95" customHeight="1" x14ac:dyDescent="0.25">
      <c r="C19" s="26"/>
      <c r="D19" s="158"/>
      <c r="E19" s="158"/>
    </row>
    <row r="20" spans="3:5" ht="14.1" customHeight="1" x14ac:dyDescent="0.25">
      <c r="C20" s="105" t="s">
        <v>133</v>
      </c>
      <c r="D20" s="158" t="s">
        <v>142</v>
      </c>
      <c r="E20" s="158"/>
    </row>
    <row r="21" spans="3:5" ht="32.25" customHeight="1" x14ac:dyDescent="0.25">
      <c r="C21" s="106"/>
      <c r="D21" s="158"/>
      <c r="E21" s="158"/>
    </row>
    <row r="22" spans="3:5" x14ac:dyDescent="0.25">
      <c r="C22" s="27"/>
      <c r="D22" s="25"/>
      <c r="E22" s="25"/>
    </row>
    <row r="23" spans="3:5" x14ac:dyDescent="0.25">
      <c r="C23" s="27"/>
      <c r="D23" s="25"/>
      <c r="E23" s="25"/>
    </row>
    <row r="24" spans="3:5" x14ac:dyDescent="0.25">
      <c r="C24" s="27"/>
      <c r="D24" s="25"/>
      <c r="E24" s="25"/>
    </row>
    <row r="25" spans="3:5" x14ac:dyDescent="0.25">
      <c r="C25" s="27"/>
      <c r="D25" s="25"/>
      <c r="E25" s="25"/>
    </row>
    <row r="26" spans="3:5" x14ac:dyDescent="0.25">
      <c r="C26" s="27"/>
      <c r="D26" s="25"/>
      <c r="E26" s="25"/>
    </row>
    <row r="27" spans="3:5" x14ac:dyDescent="0.25">
      <c r="C27" s="27"/>
      <c r="D27" s="25"/>
      <c r="E27" s="25"/>
    </row>
    <row r="28" spans="3:5" x14ac:dyDescent="0.25">
      <c r="C28" s="27"/>
      <c r="D28" s="25"/>
      <c r="E28" s="25"/>
    </row>
    <row r="29" spans="3:5" x14ac:dyDescent="0.25">
      <c r="D29" s="25"/>
      <c r="E29" s="25"/>
    </row>
    <row r="30" spans="3:5" x14ac:dyDescent="0.25">
      <c r="D30" s="25"/>
      <c r="E30" s="25"/>
    </row>
  </sheetData>
  <sheetProtection sheet="1" objects="1" scenarios="1"/>
  <mergeCells count="5">
    <mergeCell ref="C9:E9"/>
    <mergeCell ref="C13:E13"/>
    <mergeCell ref="D18:E19"/>
    <mergeCell ref="D20:E21"/>
    <mergeCell ref="C10:E10"/>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O47"/>
  <sheetViews>
    <sheetView zoomScale="90" zoomScaleNormal="90" zoomScalePageLayoutView="125" workbookViewId="0">
      <pane xSplit="5" ySplit="4" topLeftCell="F18" activePane="bottomRight" state="frozenSplit"/>
      <selection pane="topRight" activeCell="F1" sqref="F1"/>
      <selection pane="bottomLeft" activeCell="A4" sqref="A4"/>
      <selection pane="bottomRight" activeCell="N33" sqref="N33:N36"/>
    </sheetView>
  </sheetViews>
  <sheetFormatPr defaultColWidth="9.140625" defaultRowHeight="14.1" customHeight="1" x14ac:dyDescent="0.25"/>
  <cols>
    <col min="1" max="3" width="2.140625" style="86" customWidth="1"/>
    <col min="4" max="4" width="1.85546875" style="86" customWidth="1"/>
    <col min="5" max="5" width="42.140625" style="86" customWidth="1"/>
    <col min="6" max="12" width="10.85546875" style="86" customWidth="1"/>
    <col min="13" max="13" width="2.42578125" style="86" customWidth="1"/>
    <col min="14" max="14" width="48.85546875" style="85" customWidth="1"/>
    <col min="15" max="15" width="8.85546875" style="86" customWidth="1"/>
    <col min="16" max="18" width="9.140625" style="86" customWidth="1"/>
    <col min="19" max="16384" width="9.140625" style="86"/>
  </cols>
  <sheetData>
    <row r="1" spans="1:15" ht="14.1" customHeight="1" x14ac:dyDescent="0.2">
      <c r="A1" s="84" t="s">
        <v>15</v>
      </c>
      <c r="B1" s="84"/>
      <c r="C1" s="84"/>
      <c r="D1" s="84"/>
      <c r="E1" s="84"/>
      <c r="F1" s="84"/>
      <c r="G1" s="84"/>
      <c r="H1" s="84"/>
      <c r="I1" s="84"/>
      <c r="J1" s="84"/>
      <c r="K1" s="84"/>
      <c r="L1" s="84"/>
      <c r="M1" s="84"/>
      <c r="O1" s="84"/>
    </row>
    <row r="2" spans="1:15" ht="14.1" customHeight="1" x14ac:dyDescent="0.25">
      <c r="A2" s="87" t="s">
        <v>59</v>
      </c>
      <c r="B2" s="88"/>
      <c r="C2" s="88"/>
      <c r="D2" s="88"/>
      <c r="E2" s="88"/>
      <c r="F2" s="89" t="str">
        <f>IF(ROUND($E$5,6)=0,"ok","Problem - review CheckSheet")</f>
        <v>ok</v>
      </c>
      <c r="G2" s="88"/>
      <c r="H2" s="88"/>
      <c r="I2" s="88"/>
      <c r="J2" s="88"/>
      <c r="K2" s="88"/>
      <c r="L2" s="88"/>
      <c r="M2" s="88"/>
      <c r="N2" s="90"/>
      <c r="O2" s="88"/>
    </row>
    <row r="3" spans="1:15" ht="14.1" customHeight="1" x14ac:dyDescent="0.25">
      <c r="A3" s="86" t="str">
        <f>GlobalInputs!G9</f>
        <v>Site establishment fees</v>
      </c>
      <c r="N3" s="91" t="s">
        <v>38</v>
      </c>
      <c r="O3" s="91" t="s">
        <v>157</v>
      </c>
    </row>
    <row r="5" spans="1:15" ht="14.1" customHeight="1" x14ac:dyDescent="0.25">
      <c r="B5" s="86" t="s">
        <v>58</v>
      </c>
    </row>
    <row r="6" spans="1:15" ht="14.1" customHeight="1" x14ac:dyDescent="0.25">
      <c r="C6" s="86" t="str">
        <f>ServiceDescription!C18</f>
        <v>Conveyancing Enquiry</v>
      </c>
    </row>
    <row r="7" spans="1:15" ht="14.1" customHeight="1" x14ac:dyDescent="0.25">
      <c r="D7" s="86" t="str">
        <f>C6</f>
        <v>Conveyancing Enquiry</v>
      </c>
      <c r="F7" s="86" t="s">
        <v>40</v>
      </c>
      <c r="G7" s="83">
        <v>37</v>
      </c>
    </row>
    <row r="8" spans="1:15" ht="14.1" customHeight="1" x14ac:dyDescent="0.25">
      <c r="C8" s="86" t="str">
        <f>ServiceDescription!C20</f>
        <v>Site establishment</v>
      </c>
      <c r="G8" s="92"/>
    </row>
    <row r="9" spans="1:15" ht="14.1" customHeight="1" x14ac:dyDescent="0.25">
      <c r="D9" s="86" t="s">
        <v>141</v>
      </c>
      <c r="G9" s="83">
        <v>139</v>
      </c>
    </row>
    <row r="10" spans="1:15" ht="14.1" customHeight="1" x14ac:dyDescent="0.25">
      <c r="G10" s="126"/>
      <c r="N10" s="86"/>
    </row>
    <row r="11" spans="1:15" ht="14.1" customHeight="1" x14ac:dyDescent="0.25">
      <c r="B11" s="86" t="s">
        <v>127</v>
      </c>
      <c r="G11" s="126"/>
      <c r="N11" s="86"/>
    </row>
    <row r="12" spans="1:15" ht="14.1" customHeight="1" x14ac:dyDescent="0.25">
      <c r="C12" s="86" t="str">
        <f>C6</f>
        <v>Conveyancing Enquiry</v>
      </c>
      <c r="G12" s="126"/>
      <c r="N12" s="159"/>
      <c r="O12" s="86">
        <v>11</v>
      </c>
    </row>
    <row r="13" spans="1:15" ht="14.1" customHeight="1" x14ac:dyDescent="0.25">
      <c r="D13" s="86" t="s">
        <v>128</v>
      </c>
      <c r="G13" s="83">
        <v>1</v>
      </c>
      <c r="N13" s="160"/>
    </row>
    <row r="14" spans="1:15" ht="14.1" customHeight="1" x14ac:dyDescent="0.25">
      <c r="C14" s="86" t="str">
        <f>C8</f>
        <v>Site establishment</v>
      </c>
      <c r="G14" s="126"/>
      <c r="N14" s="159"/>
      <c r="O14" s="86">
        <v>12</v>
      </c>
    </row>
    <row r="15" spans="1:15" ht="14.1" customHeight="1" x14ac:dyDescent="0.25">
      <c r="D15" s="86" t="s">
        <v>128</v>
      </c>
      <c r="G15" s="83">
        <v>1</v>
      </c>
      <c r="N15" s="161"/>
    </row>
    <row r="17" spans="2:15" ht="14.1" customHeight="1" x14ac:dyDescent="0.25">
      <c r="B17" s="86" t="s">
        <v>39</v>
      </c>
    </row>
    <row r="18" spans="2:15" ht="14.1" customHeight="1" x14ac:dyDescent="0.25">
      <c r="C18" s="93"/>
      <c r="D18" s="93"/>
      <c r="E18" s="116" t="s">
        <v>112</v>
      </c>
      <c r="F18" s="93"/>
      <c r="G18" s="94" t="str">
        <f>GlobalInputs!G12</f>
        <v>2009/10</v>
      </c>
      <c r="H18" s="94" t="str">
        <f>GlobalInputs!H12</f>
        <v>2010/11</v>
      </c>
      <c r="I18" s="94" t="str">
        <f>GlobalInputs!I12</f>
        <v>2011/12</v>
      </c>
      <c r="J18" s="94" t="str">
        <f>GlobalInputs!J12</f>
        <v>2012/13</v>
      </c>
      <c r="K18" s="94" t="str">
        <f>GlobalInputs!K12</f>
        <v>2013/14</v>
      </c>
    </row>
    <row r="19" spans="2:15" ht="14.1" customHeight="1" x14ac:dyDescent="0.25">
      <c r="C19" s="86" t="str">
        <f>ServiceDescription!C18</f>
        <v>Conveyancing Enquiry</v>
      </c>
      <c r="F19" s="86" t="s">
        <v>40</v>
      </c>
      <c r="G19" s="100">
        <v>224824.65</v>
      </c>
      <c r="H19" s="100">
        <v>221633.19</v>
      </c>
      <c r="I19" s="100">
        <v>201565.69</v>
      </c>
      <c r="J19" s="100">
        <v>185747.94</v>
      </c>
      <c r="K19" s="100">
        <v>189058.32</v>
      </c>
      <c r="N19" s="159" t="s">
        <v>121</v>
      </c>
      <c r="O19" s="86">
        <v>11</v>
      </c>
    </row>
    <row r="20" spans="2:15" ht="14.1" customHeight="1" x14ac:dyDescent="0.25">
      <c r="C20" s="86" t="str">
        <f>ServiceDescription!C20</f>
        <v>Site establishment</v>
      </c>
      <c r="G20" s="100">
        <v>1103588.6399999999</v>
      </c>
      <c r="H20" s="100">
        <v>1079600</v>
      </c>
      <c r="I20" s="100">
        <v>963614</v>
      </c>
      <c r="J20" s="100">
        <v>920804.91</v>
      </c>
      <c r="K20" s="100">
        <v>904056</v>
      </c>
      <c r="N20" s="162"/>
      <c r="O20" s="86">
        <v>12</v>
      </c>
    </row>
    <row r="21" spans="2:15" ht="14.1" customHeight="1" x14ac:dyDescent="0.25">
      <c r="E21" s="119"/>
      <c r="F21" s="86" t="s">
        <v>40</v>
      </c>
      <c r="G21" s="95">
        <f>SUM(G19:G20)</f>
        <v>1328413.2899999998</v>
      </c>
      <c r="H21" s="95">
        <f>SUM(H19:H20)</f>
        <v>1301233.19</v>
      </c>
      <c r="I21" s="95">
        <f>SUM(I19:I20)</f>
        <v>1165179.69</v>
      </c>
      <c r="J21" s="95">
        <f>SUM(J19:J20)</f>
        <v>1106552.8500000001</v>
      </c>
      <c r="K21" s="95">
        <f>SUM(K19:K20)</f>
        <v>1093114.32</v>
      </c>
      <c r="N21" s="161"/>
    </row>
    <row r="22" spans="2:15" ht="14.1" customHeight="1" x14ac:dyDescent="0.25">
      <c r="E22" s="119"/>
    </row>
    <row r="23" spans="2:15" ht="14.1" customHeight="1" x14ac:dyDescent="0.25">
      <c r="B23" s="86" t="s">
        <v>42</v>
      </c>
      <c r="E23" s="119"/>
    </row>
    <row r="24" spans="2:15" ht="14.1" customHeight="1" x14ac:dyDescent="0.25">
      <c r="E24" s="119"/>
      <c r="G24" s="163" t="s">
        <v>115</v>
      </c>
      <c r="H24" s="163"/>
    </row>
    <row r="25" spans="2:15" ht="14.1" customHeight="1" x14ac:dyDescent="0.25">
      <c r="C25" s="93"/>
      <c r="D25" s="93"/>
      <c r="E25" s="120"/>
      <c r="F25" s="93"/>
      <c r="G25" s="164" t="s">
        <v>116</v>
      </c>
      <c r="H25" s="164"/>
    </row>
    <row r="26" spans="2:15" ht="14.1" customHeight="1" x14ac:dyDescent="0.25">
      <c r="C26" s="86" t="str">
        <f>C19</f>
        <v>Conveyancing Enquiry</v>
      </c>
      <c r="F26" s="86" t="s">
        <v>44</v>
      </c>
      <c r="G26" s="100">
        <v>6076.3418918918915</v>
      </c>
      <c r="H26" s="100">
        <v>5990.0862162162166</v>
      </c>
      <c r="I26" s="100">
        <v>5447.7213513513516</v>
      </c>
      <c r="J26" s="100">
        <v>5020.2145945945949</v>
      </c>
      <c r="K26" s="100">
        <v>5109.6843243243247</v>
      </c>
      <c r="N26" s="165" t="s">
        <v>150</v>
      </c>
    </row>
    <row r="27" spans="2:15" ht="14.1" customHeight="1" x14ac:dyDescent="0.25">
      <c r="C27" s="86" t="str">
        <f>C20</f>
        <v>Site establishment</v>
      </c>
      <c r="F27" s="86" t="s">
        <v>44</v>
      </c>
      <c r="G27" s="100">
        <v>7939.4866187050357</v>
      </c>
      <c r="H27" s="100">
        <v>7766.9064748201436</v>
      </c>
      <c r="I27" s="100">
        <v>6932.4748201438852</v>
      </c>
      <c r="J27" s="100">
        <v>6624.4957553956838</v>
      </c>
      <c r="K27" s="100">
        <v>6504</v>
      </c>
      <c r="N27" s="166"/>
    </row>
    <row r="28" spans="2:15" ht="14.1" customHeight="1" x14ac:dyDescent="0.25">
      <c r="L28" s="6"/>
    </row>
    <row r="29" spans="2:15" ht="14.1" customHeight="1" x14ac:dyDescent="0.25">
      <c r="B29" s="86" t="s">
        <v>43</v>
      </c>
      <c r="L29" s="6"/>
    </row>
    <row r="30" spans="2:15" ht="14.1" customHeight="1" x14ac:dyDescent="0.25">
      <c r="G30" s="121" t="s">
        <v>117</v>
      </c>
      <c r="I30" s="121" t="s">
        <v>118</v>
      </c>
      <c r="L30" s="6"/>
    </row>
    <row r="31" spans="2:15" ht="14.1" customHeight="1" x14ac:dyDescent="0.25">
      <c r="C31" s="93"/>
      <c r="D31" s="93"/>
      <c r="E31" s="93"/>
      <c r="F31" s="93"/>
      <c r="G31" s="94" t="s">
        <v>66</v>
      </c>
      <c r="H31" s="94"/>
      <c r="I31" s="94" t="s">
        <v>119</v>
      </c>
      <c r="J31" s="94"/>
      <c r="K31" s="99"/>
    </row>
    <row r="32" spans="2:15" ht="14.1" customHeight="1" x14ac:dyDescent="0.25">
      <c r="C32" s="86" t="str">
        <f>C6</f>
        <v>Conveyancing Enquiry</v>
      </c>
      <c r="G32" s="98"/>
    </row>
    <row r="33" spans="2:15" ht="14.1" customHeight="1" x14ac:dyDescent="0.25">
      <c r="D33" s="86" t="str">
        <f>D7</f>
        <v>Conveyancing Enquiry</v>
      </c>
      <c r="G33" s="122">
        <v>0.5</v>
      </c>
      <c r="I33" s="101">
        <v>0.5</v>
      </c>
      <c r="N33" s="167" t="s">
        <v>159</v>
      </c>
    </row>
    <row r="34" spans="2:15" ht="14.25" customHeight="1" x14ac:dyDescent="0.25">
      <c r="C34" s="86" t="str">
        <f>C8</f>
        <v>Site establishment</v>
      </c>
      <c r="G34" s="123"/>
      <c r="I34" s="96"/>
      <c r="N34" s="168"/>
    </row>
    <row r="35" spans="2:15" ht="12.75" customHeight="1" x14ac:dyDescent="0.25">
      <c r="D35" s="86" t="str">
        <f>D9</f>
        <v>Per NMI</v>
      </c>
      <c r="G35" s="122"/>
      <c r="I35" s="101">
        <v>0.75</v>
      </c>
      <c r="N35" s="168"/>
    </row>
    <row r="36" spans="2:15" ht="55.5" customHeight="1" x14ac:dyDescent="0.25">
      <c r="K36" s="98"/>
      <c r="L36" s="123"/>
      <c r="N36" s="168"/>
    </row>
    <row r="37" spans="2:15" ht="14.1" customHeight="1" x14ac:dyDescent="0.25">
      <c r="B37" s="86" t="s">
        <v>41</v>
      </c>
    </row>
    <row r="38" spans="2:15" ht="14.1" customHeight="1" x14ac:dyDescent="0.25">
      <c r="C38" s="93"/>
      <c r="D38" s="93"/>
      <c r="E38" s="116" t="s">
        <v>112</v>
      </c>
      <c r="F38" s="93"/>
      <c r="G38" s="94" t="str">
        <f>GlobalInputs!G12</f>
        <v>2009/10</v>
      </c>
      <c r="H38" s="94" t="str">
        <f>GlobalInputs!H12</f>
        <v>2010/11</v>
      </c>
      <c r="I38" s="94" t="str">
        <f>GlobalInputs!I12</f>
        <v>2011/12</v>
      </c>
      <c r="J38" s="94" t="str">
        <f>GlobalInputs!J12</f>
        <v>2012/13</v>
      </c>
      <c r="K38" s="94" t="str">
        <f>GlobalInputs!K12</f>
        <v>2013/14</v>
      </c>
      <c r="N38" s="97"/>
    </row>
    <row r="39" spans="2:15" ht="14.1" customHeight="1" x14ac:dyDescent="0.25">
      <c r="C39" s="98" t="s">
        <v>81</v>
      </c>
      <c r="D39" s="98"/>
      <c r="E39" s="98"/>
      <c r="F39" s="98"/>
      <c r="G39" s="99"/>
      <c r="H39" s="99"/>
      <c r="I39" s="99"/>
      <c r="J39" s="99"/>
      <c r="K39" s="99"/>
      <c r="N39" s="159" t="s">
        <v>122</v>
      </c>
    </row>
    <row r="40" spans="2:15" ht="14.1" customHeight="1" x14ac:dyDescent="0.25">
      <c r="D40" s="86" t="str">
        <f>C19</f>
        <v>Conveyancing Enquiry</v>
      </c>
      <c r="F40" s="86" t="s">
        <v>40</v>
      </c>
      <c r="G40" s="100">
        <v>232005.31386777779</v>
      </c>
      <c r="H40" s="100">
        <v>218583.26063999996</v>
      </c>
      <c r="I40" s="100">
        <v>197590.75161599996</v>
      </c>
      <c r="J40" s="100">
        <v>201718.38287999996</v>
      </c>
      <c r="K40" s="100">
        <v>198727.80179319499</v>
      </c>
      <c r="N40" s="162"/>
      <c r="O40" s="86">
        <v>11</v>
      </c>
    </row>
    <row r="41" spans="2:15" ht="14.1" customHeight="1" x14ac:dyDescent="0.25">
      <c r="D41" s="86" t="str">
        <f>C20</f>
        <v>Site establishment</v>
      </c>
      <c r="G41" s="100">
        <v>441540.44999999995</v>
      </c>
      <c r="H41" s="100">
        <v>683766.95550000016</v>
      </c>
      <c r="I41" s="100">
        <v>724715.57894399995</v>
      </c>
      <c r="J41" s="100">
        <v>749782.05119999999</v>
      </c>
      <c r="K41" s="100">
        <v>795129.46012799989</v>
      </c>
      <c r="N41" s="162"/>
      <c r="O41" s="86">
        <v>12</v>
      </c>
    </row>
    <row r="42" spans="2:15" ht="36.75" customHeight="1" x14ac:dyDescent="0.25">
      <c r="F42" s="86" t="s">
        <v>40</v>
      </c>
      <c r="G42" s="95">
        <f>SUM(G40:G41)</f>
        <v>673545.76386777777</v>
      </c>
      <c r="H42" s="95">
        <f>SUM(H40:H41)</f>
        <v>902350.21614000015</v>
      </c>
      <c r="I42" s="95">
        <f>SUM(I40:I41)</f>
        <v>922306.33055999991</v>
      </c>
      <c r="J42" s="95">
        <f>SUM(J40:J41)</f>
        <v>951500.43407999992</v>
      </c>
      <c r="K42" s="95">
        <f>SUM(K40:K41)</f>
        <v>993857.26192119485</v>
      </c>
      <c r="N42" s="161"/>
    </row>
    <row r="44" spans="2:15" ht="14.1" customHeight="1" x14ac:dyDescent="0.25">
      <c r="C44" s="98" t="s">
        <v>82</v>
      </c>
      <c r="D44" s="98"/>
      <c r="E44" s="98"/>
      <c r="N44" s="159" t="s">
        <v>148</v>
      </c>
    </row>
    <row r="45" spans="2:15" ht="14.1" customHeight="1" x14ac:dyDescent="0.25">
      <c r="D45" s="86" t="str">
        <f>D40</f>
        <v>Conveyancing Enquiry</v>
      </c>
      <c r="F45" s="86" t="s">
        <v>40</v>
      </c>
      <c r="G45" s="100">
        <v>110666.53471493001</v>
      </c>
      <c r="H45" s="100">
        <v>101859.79945823998</v>
      </c>
      <c r="I45" s="100">
        <v>88164.993371059187</v>
      </c>
      <c r="J45" s="100">
        <v>84782.236324463986</v>
      </c>
      <c r="K45" s="100">
        <v>86367.10265932254</v>
      </c>
      <c r="N45" s="162"/>
    </row>
    <row r="46" spans="2:15" ht="14.1" customHeight="1" x14ac:dyDescent="0.25">
      <c r="D46" s="86" t="str">
        <f>D41</f>
        <v>Site establishment</v>
      </c>
      <c r="G46" s="100">
        <v>210614.79464999997</v>
      </c>
      <c r="H46" s="100">
        <v>217350.20550000004</v>
      </c>
      <c r="I46" s="100">
        <v>223598.45894399998</v>
      </c>
      <c r="J46" s="100">
        <v>221878.05120000002</v>
      </c>
      <c r="K46" s="100">
        <v>240877.78012799995</v>
      </c>
      <c r="N46" s="162"/>
    </row>
    <row r="47" spans="2:15" ht="14.1" customHeight="1" x14ac:dyDescent="0.25">
      <c r="F47" s="86" t="s">
        <v>40</v>
      </c>
      <c r="G47" s="95">
        <f>SUM(G45:G46)</f>
        <v>321281.32936492999</v>
      </c>
      <c r="H47" s="95">
        <f>SUM(H45:H46)</f>
        <v>319210.00495824002</v>
      </c>
      <c r="I47" s="95">
        <f>SUM(I45:I46)</f>
        <v>311763.45231505914</v>
      </c>
      <c r="J47" s="95">
        <f>SUM(J45:J46)</f>
        <v>306660.28752446402</v>
      </c>
      <c r="K47" s="95">
        <f>SUM(K45:K46)</f>
        <v>327244.88278732251</v>
      </c>
      <c r="N47" s="161"/>
    </row>
  </sheetData>
  <mergeCells count="9">
    <mergeCell ref="N12:N13"/>
    <mergeCell ref="N14:N15"/>
    <mergeCell ref="N44:N47"/>
    <mergeCell ref="N39:N42"/>
    <mergeCell ref="G24:H24"/>
    <mergeCell ref="N19:N21"/>
    <mergeCell ref="G25:H25"/>
    <mergeCell ref="N26:N27"/>
    <mergeCell ref="N33:N36"/>
  </mergeCells>
  <pageMargins left="0.70866141732283472" right="0.70866141732283472" top="0.74803149606299213" bottom="0.74803149606299213" header="0.31496062992125984" footer="0.31496062992125984"/>
  <pageSetup paperSize="8" scale="66" fitToHeight="0" orientation="portrait" r:id="rId1"/>
  <headerFooter>
    <oddFooter>&amp;C&amp;F&amp;R&amp;A</oddFooter>
  </headerFooter>
  <rowBreaks count="1" manualBreakCount="1">
    <brk id="15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P75"/>
  <sheetViews>
    <sheetView zoomScale="90" zoomScaleNormal="90" zoomScalePageLayoutView="125" workbookViewId="0">
      <pane xSplit="5" ySplit="4" topLeftCell="F29" activePane="bottomRight" state="frozenSplit"/>
      <selection pane="topRight" activeCell="E1" sqref="E1"/>
      <selection pane="bottomLeft" activeCell="A5" sqref="A5"/>
      <selection pane="bottomRight" activeCell="M62" sqref="M62"/>
    </sheetView>
  </sheetViews>
  <sheetFormatPr defaultColWidth="9.140625" defaultRowHeight="14.1" customHeight="1" x14ac:dyDescent="0.25"/>
  <cols>
    <col min="1" max="3" width="2.140625" style="6" customWidth="1"/>
    <col min="4" max="4" width="1.85546875" style="6" customWidth="1"/>
    <col min="5" max="5" width="42.140625" style="6" customWidth="1"/>
    <col min="6" max="6" width="10.85546875" style="6" customWidth="1"/>
    <col min="7" max="8" width="12" style="6" customWidth="1"/>
    <col min="9" max="13" width="10.85546875" style="6" customWidth="1"/>
    <col min="14" max="14" width="2.42578125" style="6" customWidth="1"/>
    <col min="15" max="15" width="46.7109375" style="19" customWidth="1"/>
    <col min="16" max="16" width="4.85546875" style="6" customWidth="1"/>
    <col min="17" max="19" width="9.140625" style="6" customWidth="1"/>
    <col min="20" max="16384" width="9.140625" style="6"/>
  </cols>
  <sheetData>
    <row r="1" spans="1:16" ht="14.1" customHeight="1" x14ac:dyDescent="0.2">
      <c r="A1" s="14" t="s">
        <v>15</v>
      </c>
      <c r="B1" s="14"/>
      <c r="C1" s="14"/>
      <c r="D1" s="14"/>
      <c r="E1" s="14"/>
      <c r="F1" s="14"/>
      <c r="G1" s="14"/>
      <c r="H1" s="14"/>
      <c r="I1" s="14"/>
      <c r="J1" s="14"/>
      <c r="K1" s="14"/>
      <c r="L1" s="14"/>
      <c r="M1" s="14"/>
      <c r="N1" s="14"/>
      <c r="P1" s="14"/>
    </row>
    <row r="2" spans="1:16" ht="15.95" customHeight="1" x14ac:dyDescent="0.25">
      <c r="A2" s="16" t="s">
        <v>60</v>
      </c>
      <c r="B2" s="15"/>
      <c r="C2" s="15"/>
      <c r="D2" s="15"/>
      <c r="E2" s="15"/>
      <c r="F2" s="73" t="str">
        <f>IF(ROUND($E$5,6)=0,"ok","Problem - review CheckSheet")</f>
        <v>ok</v>
      </c>
      <c r="G2" s="15"/>
      <c r="H2" s="15"/>
      <c r="I2" s="15"/>
      <c r="J2" s="15"/>
      <c r="K2" s="15"/>
      <c r="L2" s="15"/>
      <c r="M2" s="15"/>
      <c r="N2" s="15"/>
      <c r="O2" s="20"/>
      <c r="P2" s="15"/>
    </row>
    <row r="3" spans="1:16" ht="14.1" customHeight="1" x14ac:dyDescent="0.25">
      <c r="A3" s="6" t="str">
        <f>GlobalInputs!G9</f>
        <v>Site establishment fees</v>
      </c>
      <c r="O3" s="17" t="s">
        <v>38</v>
      </c>
    </row>
    <row r="5" spans="1:16" ht="14.1" customHeight="1" x14ac:dyDescent="0.25">
      <c r="B5" s="6" t="s">
        <v>45</v>
      </c>
    </row>
    <row r="6" spans="1:16" ht="14.1" customHeight="1" x14ac:dyDescent="0.25">
      <c r="C6" s="6" t="s">
        <v>46</v>
      </c>
    </row>
    <row r="7" spans="1:16" ht="14.1" customHeight="1" x14ac:dyDescent="0.25">
      <c r="D7" s="6" t="str">
        <f>ServiceHistory!C32</f>
        <v>Conveyancing Enquiry</v>
      </c>
      <c r="O7" s="159" t="s">
        <v>124</v>
      </c>
      <c r="P7" s="6">
        <v>11</v>
      </c>
    </row>
    <row r="8" spans="1:16" ht="14.1" customHeight="1" x14ac:dyDescent="0.25">
      <c r="E8" s="6" t="str">
        <f>ServiceHistory!D7</f>
        <v>Conveyancing Enquiry</v>
      </c>
      <c r="G8" s="102" t="s">
        <v>147</v>
      </c>
      <c r="O8" s="162"/>
    </row>
    <row r="9" spans="1:16" ht="14.1" customHeight="1" x14ac:dyDescent="0.25">
      <c r="D9" s="6" t="str">
        <f>ServiceHistory!C34</f>
        <v>Site establishment</v>
      </c>
      <c r="G9" s="7"/>
      <c r="O9" s="162"/>
      <c r="P9" s="6">
        <v>12</v>
      </c>
    </row>
    <row r="10" spans="1:16" ht="14.1" customHeight="1" x14ac:dyDescent="0.25">
      <c r="E10" s="6" t="str">
        <f>ServiceHistory!D9</f>
        <v>Per NMI</v>
      </c>
      <c r="G10" s="102" t="s">
        <v>147</v>
      </c>
      <c r="O10" s="161"/>
    </row>
    <row r="12" spans="1:16" ht="14.1" customHeight="1" x14ac:dyDescent="0.25">
      <c r="C12" s="6" t="s">
        <v>47</v>
      </c>
      <c r="G12" s="13" t="s">
        <v>67</v>
      </c>
      <c r="H12" s="13" t="s">
        <v>48</v>
      </c>
      <c r="I12" s="13" t="s">
        <v>68</v>
      </c>
    </row>
    <row r="13" spans="1:16" ht="14.1" customHeight="1" x14ac:dyDescent="0.25">
      <c r="D13" s="8"/>
      <c r="E13" s="8"/>
      <c r="F13" s="8"/>
      <c r="G13" s="9" t="s">
        <v>66</v>
      </c>
      <c r="H13" s="9" t="s">
        <v>49</v>
      </c>
      <c r="I13" s="9" t="s">
        <v>69</v>
      </c>
    </row>
    <row r="14" spans="1:16" ht="14.1" customHeight="1" x14ac:dyDescent="0.25">
      <c r="D14" s="6" t="str">
        <f>D7</f>
        <v>Conveyancing Enquiry</v>
      </c>
      <c r="O14" s="165" t="s">
        <v>125</v>
      </c>
    </row>
    <row r="15" spans="1:16" ht="14.1" customHeight="1" x14ac:dyDescent="0.25">
      <c r="E15" s="6" t="str">
        <f>E8</f>
        <v>Conveyancing Enquiry</v>
      </c>
      <c r="G15" s="21">
        <f>ServiceHistory!G33</f>
        <v>0.5</v>
      </c>
      <c r="H15" s="18">
        <f>ServiceHistory!I33</f>
        <v>0.5</v>
      </c>
      <c r="I15" s="103">
        <f>H15</f>
        <v>0.5</v>
      </c>
      <c r="O15" s="171"/>
    </row>
    <row r="16" spans="1:16" ht="14.1" customHeight="1" x14ac:dyDescent="0.25">
      <c r="D16" s="6" t="str">
        <f>D9</f>
        <v>Site establishment</v>
      </c>
      <c r="O16" s="171"/>
    </row>
    <row r="17" spans="3:15" ht="14.1" customHeight="1" x14ac:dyDescent="0.25">
      <c r="E17" s="6" t="str">
        <f>E10</f>
        <v>Per NMI</v>
      </c>
      <c r="G17" s="21">
        <f>ServiceHistory!G35</f>
        <v>0</v>
      </c>
      <c r="H17" s="18">
        <f>ServiceHistory!I35</f>
        <v>0.75</v>
      </c>
      <c r="I17" s="103">
        <f t="shared" ref="I17" si="0">H17</f>
        <v>0.75</v>
      </c>
      <c r="O17" s="166"/>
    </row>
    <row r="19" spans="3:15" ht="14.1" customHeight="1" x14ac:dyDescent="0.25">
      <c r="C19" s="6" t="s">
        <v>50</v>
      </c>
      <c r="G19" s="13" t="s">
        <v>48</v>
      </c>
      <c r="H19" s="13" t="s">
        <v>123</v>
      </c>
    </row>
    <row r="20" spans="3:15" ht="14.1" customHeight="1" x14ac:dyDescent="0.25">
      <c r="D20" s="8"/>
      <c r="E20" s="8"/>
      <c r="F20" s="8"/>
      <c r="G20" s="9" t="s">
        <v>49</v>
      </c>
      <c r="H20" s="9" t="s">
        <v>69</v>
      </c>
    </row>
    <row r="22" spans="3:15" ht="14.1" customHeight="1" x14ac:dyDescent="0.25">
      <c r="C22" s="6" t="s">
        <v>72</v>
      </c>
      <c r="K22" s="23"/>
    </row>
    <row r="23" spans="3:15" ht="14.1" customHeight="1" x14ac:dyDescent="0.25">
      <c r="D23" s="8"/>
      <c r="E23" s="8"/>
      <c r="F23" s="8"/>
      <c r="G23" s="9" t="s">
        <v>52</v>
      </c>
      <c r="H23" s="8" t="s">
        <v>0</v>
      </c>
      <c r="I23" s="8"/>
      <c r="J23" s="8"/>
    </row>
    <row r="24" spans="3:15" ht="14.1" customHeight="1" x14ac:dyDescent="0.25">
      <c r="D24" s="6" t="str">
        <f>D7</f>
        <v>Conveyancing Enquiry</v>
      </c>
      <c r="O24" s="159"/>
    </row>
    <row r="25" spans="3:15" ht="14.1" customHeight="1" x14ac:dyDescent="0.25">
      <c r="E25" s="6" t="str">
        <f>E15</f>
        <v>Conveyancing Enquiry</v>
      </c>
      <c r="G25" s="104" t="s">
        <v>27</v>
      </c>
      <c r="H25" s="6" t="str">
        <f>VLOOKUP(G25,GlobalInputs!$C$18:$G$27,3,FALSE)</f>
        <v>Administration</v>
      </c>
      <c r="O25" s="162"/>
    </row>
    <row r="26" spans="3:15" ht="14.1" customHeight="1" x14ac:dyDescent="0.25">
      <c r="D26" s="6" t="str">
        <f>D9</f>
        <v>Site establishment</v>
      </c>
      <c r="G26" s="13"/>
      <c r="O26" s="162"/>
    </row>
    <row r="27" spans="3:15" ht="14.1" customHeight="1" x14ac:dyDescent="0.25">
      <c r="E27" s="6" t="str">
        <f>E17</f>
        <v>Per NMI</v>
      </c>
      <c r="G27" s="104" t="s">
        <v>27</v>
      </c>
      <c r="H27" s="6" t="str">
        <f>VLOOKUP(G27,GlobalInputs!$C$18:$G$27,3,FALSE)</f>
        <v>Administration</v>
      </c>
      <c r="O27" s="161"/>
    </row>
    <row r="29" spans="3:15" ht="14.1" customHeight="1" x14ac:dyDescent="0.25">
      <c r="C29" s="6" t="s">
        <v>103</v>
      </c>
    </row>
    <row r="30" spans="3:15" ht="14.1" customHeight="1" x14ac:dyDescent="0.25">
      <c r="G30" s="115" t="s">
        <v>95</v>
      </c>
      <c r="H30" s="115" t="s">
        <v>96</v>
      </c>
      <c r="I30" s="6" t="s">
        <v>149</v>
      </c>
      <c r="J30" s="115" t="s">
        <v>98</v>
      </c>
    </row>
    <row r="31" spans="3:15" ht="14.1" customHeight="1" x14ac:dyDescent="0.25">
      <c r="D31" s="8"/>
      <c r="E31" s="113" t="s">
        <v>99</v>
      </c>
      <c r="F31" s="8"/>
      <c r="G31" s="124" t="s">
        <v>81</v>
      </c>
      <c r="H31" s="124" t="s">
        <v>82</v>
      </c>
      <c r="I31" s="8"/>
      <c r="J31" s="114" t="s">
        <v>102</v>
      </c>
    </row>
    <row r="32" spans="3:15" ht="14.1" customHeight="1" x14ac:dyDescent="0.25">
      <c r="D32" s="6" t="str">
        <f>D24</f>
        <v>Conveyancing Enquiry</v>
      </c>
    </row>
    <row r="33" spans="2:16" ht="14.1" customHeight="1" x14ac:dyDescent="0.25">
      <c r="E33" s="6" t="str">
        <f>E25</f>
        <v>Conveyancing Enquiry</v>
      </c>
      <c r="F33" s="6" t="s">
        <v>29</v>
      </c>
      <c r="G33" s="21">
        <f>VLOOKUP($G25,GlobalInputs!$C$18:$K$27,5,FALSE)+G58</f>
        <v>84.78462649006633</v>
      </c>
      <c r="H33" s="21">
        <f>VLOOKUP($G25,GlobalInputs!$C$18:$K$27,6,FALSE)+H58</f>
        <v>35.340220000000002</v>
      </c>
      <c r="I33" s="21">
        <f>SUM(G33:H33)*0.0221</f>
        <v>2.6547591074304662</v>
      </c>
      <c r="J33" s="21">
        <f>SUM(G33:I33)</f>
        <v>122.7796055974968</v>
      </c>
    </row>
    <row r="34" spans="2:16" ht="14.1" customHeight="1" x14ac:dyDescent="0.25">
      <c r="D34" s="6" t="str">
        <f>D26</f>
        <v>Site establishment</v>
      </c>
      <c r="H34" s="21"/>
    </row>
    <row r="35" spans="2:16" ht="14.1" customHeight="1" x14ac:dyDescent="0.25">
      <c r="E35" s="6" t="str">
        <f>E27</f>
        <v>Per NMI</v>
      </c>
      <c r="G35" s="21">
        <f>VLOOKUP($G27,GlobalInputs!$C$18:$K$27,5,FALSE)</f>
        <v>78.184626490066336</v>
      </c>
      <c r="H35" s="21">
        <f>G35*0.4167</f>
        <v>32.579533858410642</v>
      </c>
      <c r="I35" s="21">
        <f>SUM(G35:H35)*0.0221</f>
        <v>2.4478879437013412</v>
      </c>
      <c r="J35" s="21">
        <f>SUM(G35:I35)</f>
        <v>113.21204829217832</v>
      </c>
    </row>
    <row r="36" spans="2:16" ht="14.1" customHeight="1" x14ac:dyDescent="0.25">
      <c r="H36" s="21"/>
    </row>
    <row r="38" spans="2:16" ht="14.1" customHeight="1" x14ac:dyDescent="0.25">
      <c r="C38" s="6" t="s">
        <v>51</v>
      </c>
      <c r="G38" s="13" t="s">
        <v>48</v>
      </c>
    </row>
    <row r="39" spans="2:16" ht="14.1" customHeight="1" x14ac:dyDescent="0.25">
      <c r="D39" s="8"/>
      <c r="E39" s="8"/>
      <c r="F39" s="8"/>
      <c r="G39" s="9" t="s">
        <v>49</v>
      </c>
      <c r="H39" s="9" t="str">
        <f>GlobalInputs!G13</f>
        <v>2014/15</v>
      </c>
      <c r="I39" s="9" t="str">
        <f>GlobalInputs!H13</f>
        <v>2015/16</v>
      </c>
      <c r="J39" s="9" t="str">
        <f>GlobalInputs!I13</f>
        <v>2016/17</v>
      </c>
      <c r="K39" s="9" t="str">
        <f>GlobalInputs!J13</f>
        <v>2017/18</v>
      </c>
      <c r="L39" s="9" t="str">
        <f>GlobalInputs!K13</f>
        <v>2018/19</v>
      </c>
    </row>
    <row r="40" spans="2:16" ht="14.1" customHeight="1" x14ac:dyDescent="0.25">
      <c r="D40" s="6" t="str">
        <f>D24</f>
        <v>Conveyancing Enquiry</v>
      </c>
      <c r="O40" s="159" t="s">
        <v>126</v>
      </c>
      <c r="P40" s="6">
        <v>11</v>
      </c>
    </row>
    <row r="41" spans="2:16" ht="14.1" customHeight="1" x14ac:dyDescent="0.25">
      <c r="E41" s="6" t="str">
        <f>E33</f>
        <v>Conveyancing Enquiry</v>
      </c>
      <c r="G41" s="22">
        <f>ServiceHistory!G$26</f>
        <v>6076.3418918918915</v>
      </c>
      <c r="H41" s="100">
        <v>4318</v>
      </c>
      <c r="I41" s="100">
        <v>3793</v>
      </c>
      <c r="J41" s="100">
        <v>3268</v>
      </c>
      <c r="K41" s="100">
        <v>2743</v>
      </c>
      <c r="L41" s="100">
        <v>2218</v>
      </c>
      <c r="O41" s="162"/>
    </row>
    <row r="42" spans="2:16" ht="14.1" customHeight="1" x14ac:dyDescent="0.25">
      <c r="D42" s="6" t="str">
        <f>D26</f>
        <v>Site establishment</v>
      </c>
      <c r="G42" s="22"/>
      <c r="H42" s="22"/>
      <c r="I42" s="22"/>
      <c r="J42" s="22"/>
      <c r="K42" s="22"/>
      <c r="L42" s="22"/>
      <c r="O42" s="159" t="s">
        <v>151</v>
      </c>
      <c r="P42" s="6">
        <v>12</v>
      </c>
    </row>
    <row r="43" spans="2:16" ht="14.1" customHeight="1" x14ac:dyDescent="0.25">
      <c r="E43" s="6" t="str">
        <f>E35</f>
        <v>Per NMI</v>
      </c>
      <c r="G43" s="22">
        <f>ServiceHistory!G$27</f>
        <v>7939.4866187050357</v>
      </c>
      <c r="H43" s="100">
        <v>6750.7528000000166</v>
      </c>
      <c r="I43" s="100">
        <v>5802.3489999999292</v>
      </c>
      <c r="J43" s="100">
        <v>5434.9655999998795</v>
      </c>
      <c r="K43" s="100">
        <v>6404.3643000002485</v>
      </c>
      <c r="L43" s="100">
        <v>6631.3635999998078</v>
      </c>
      <c r="O43" s="161"/>
    </row>
    <row r="45" spans="2:16" ht="14.1" customHeight="1" x14ac:dyDescent="0.25">
      <c r="B45" s="86" t="s">
        <v>129</v>
      </c>
      <c r="C45" s="86"/>
      <c r="D45" s="86"/>
      <c r="E45" s="86"/>
      <c r="F45" s="86"/>
      <c r="G45" s="126" t="s">
        <v>118</v>
      </c>
      <c r="H45" s="86"/>
      <c r="I45" s="86"/>
      <c r="J45" s="86"/>
      <c r="K45" s="86"/>
      <c r="L45" s="86"/>
      <c r="M45" s="86"/>
      <c r="N45" s="86"/>
      <c r="O45" s="86"/>
    </row>
    <row r="46" spans="2:16" ht="14.1" customHeight="1" x14ac:dyDescent="0.25">
      <c r="B46" s="86"/>
      <c r="C46" s="86" t="str">
        <f>D40</f>
        <v>Conveyancing Enquiry</v>
      </c>
      <c r="D46" s="86"/>
      <c r="E46" s="86"/>
      <c r="F46" s="86"/>
      <c r="G46" s="126"/>
      <c r="H46" s="86"/>
      <c r="I46" s="86"/>
      <c r="J46" s="86"/>
      <c r="K46" s="86"/>
      <c r="L46" s="86"/>
      <c r="M46" s="86"/>
      <c r="N46" s="86"/>
      <c r="O46" s="165" t="s">
        <v>152</v>
      </c>
      <c r="P46" s="86">
        <v>11</v>
      </c>
    </row>
    <row r="47" spans="2:16" ht="14.1" customHeight="1" x14ac:dyDescent="0.25">
      <c r="B47" s="86"/>
      <c r="C47" s="86"/>
      <c r="D47" s="86" t="s">
        <v>128</v>
      </c>
      <c r="E47" s="86"/>
      <c r="F47" s="86"/>
      <c r="G47" s="83">
        <v>1</v>
      </c>
      <c r="H47" s="86"/>
      <c r="I47" s="86"/>
      <c r="J47" s="86"/>
      <c r="K47" s="86"/>
      <c r="L47" s="86"/>
      <c r="M47" s="86"/>
      <c r="N47" s="86"/>
      <c r="O47" s="171"/>
      <c r="P47" s="86"/>
    </row>
    <row r="48" spans="2:16" ht="14.1" customHeight="1" x14ac:dyDescent="0.25">
      <c r="B48" s="86"/>
      <c r="C48" s="86" t="str">
        <f>D42</f>
        <v>Site establishment</v>
      </c>
      <c r="D48" s="86"/>
      <c r="E48" s="86"/>
      <c r="F48" s="86"/>
      <c r="G48" s="126"/>
      <c r="H48" s="86"/>
      <c r="I48" s="86"/>
      <c r="J48" s="86"/>
      <c r="K48" s="86"/>
      <c r="L48" s="86"/>
      <c r="M48" s="86"/>
      <c r="N48" s="86"/>
      <c r="O48" s="171"/>
      <c r="P48" s="86">
        <v>12</v>
      </c>
    </row>
    <row r="49" spans="2:16" ht="14.1" customHeight="1" x14ac:dyDescent="0.25">
      <c r="B49" s="86"/>
      <c r="C49" s="86"/>
      <c r="D49" s="86" t="s">
        <v>128</v>
      </c>
      <c r="E49" s="86"/>
      <c r="F49" s="86"/>
      <c r="G49" s="83">
        <v>1</v>
      </c>
      <c r="H49" s="86"/>
      <c r="I49" s="86"/>
      <c r="J49" s="86"/>
      <c r="K49" s="86"/>
      <c r="L49" s="86"/>
      <c r="M49" s="86"/>
      <c r="N49" s="86"/>
      <c r="O49" s="166"/>
      <c r="P49" s="86"/>
    </row>
    <row r="50" spans="2:16" ht="14.1" customHeight="1" x14ac:dyDescent="0.25">
      <c r="O50" s="6"/>
    </row>
    <row r="51" spans="2:16" ht="14.1" customHeight="1" x14ac:dyDescent="0.25">
      <c r="O51" s="6"/>
    </row>
    <row r="52" spans="2:16" ht="14.1" customHeight="1" x14ac:dyDescent="0.25">
      <c r="B52" s="10"/>
      <c r="C52" s="10"/>
      <c r="D52" s="10"/>
      <c r="E52" s="10"/>
      <c r="F52" s="10"/>
      <c r="G52" s="10"/>
      <c r="H52" s="10"/>
      <c r="I52" s="10"/>
      <c r="J52" s="10"/>
      <c r="K52" s="10"/>
      <c r="L52" s="10"/>
      <c r="O52" s="6"/>
    </row>
    <row r="53" spans="2:16" ht="14.1" customHeight="1" x14ac:dyDescent="0.25">
      <c r="B53" s="6" t="s">
        <v>134</v>
      </c>
      <c r="F53" s="6" t="s">
        <v>135</v>
      </c>
      <c r="G53" s="6" t="s">
        <v>136</v>
      </c>
      <c r="H53" s="6" t="s">
        <v>137</v>
      </c>
      <c r="I53" s="6" t="s">
        <v>138</v>
      </c>
      <c r="J53" s="6" t="s">
        <v>139</v>
      </c>
      <c r="M53" s="142"/>
      <c r="O53" s="142"/>
    </row>
    <row r="54" spans="2:16" ht="14.1" customHeight="1" x14ac:dyDescent="0.25">
      <c r="H54" s="144">
        <v>0.17249999999999999</v>
      </c>
      <c r="I54" s="144">
        <v>2.2100000000000002E-2</v>
      </c>
      <c r="M54" s="142"/>
      <c r="O54" s="142"/>
    </row>
    <row r="55" spans="2:16" ht="14.1" customHeight="1" x14ac:dyDescent="0.25">
      <c r="H55" s="144">
        <v>0.2442</v>
      </c>
      <c r="M55" s="142"/>
      <c r="O55" s="142"/>
    </row>
    <row r="56" spans="2:16" ht="14.1" customHeight="1" x14ac:dyDescent="0.25">
      <c r="C56" s="6" t="str">
        <f>D40</f>
        <v>Conveyancing Enquiry</v>
      </c>
      <c r="M56" s="142"/>
      <c r="O56" s="159"/>
    </row>
    <row r="57" spans="2:16" ht="14.1" customHeight="1" x14ac:dyDescent="0.25">
      <c r="D57" s="6" t="str">
        <f>E41</f>
        <v>Conveyancing Enquiry</v>
      </c>
      <c r="G57" s="145"/>
      <c r="M57" s="143"/>
      <c r="O57" s="169"/>
    </row>
    <row r="58" spans="2:16" ht="14.1" customHeight="1" x14ac:dyDescent="0.25">
      <c r="E58" s="6" t="s">
        <v>140</v>
      </c>
      <c r="F58" s="146">
        <v>3.3</v>
      </c>
      <c r="G58" s="147">
        <f>F58/I15</f>
        <v>6.6</v>
      </c>
      <c r="H58" s="148">
        <f t="shared" ref="H58" si="1">G58*0.1725+G58*0.2442</f>
        <v>2.7502199999999997</v>
      </c>
      <c r="I58" s="148">
        <f>ROUND(H58*$I$54,2)</f>
        <v>0.06</v>
      </c>
      <c r="J58" s="148">
        <f t="shared" ref="J58" si="2">SUM(G58:I58)</f>
        <v>9.4102200000000007</v>
      </c>
      <c r="M58" s="143"/>
      <c r="O58" s="170"/>
    </row>
    <row r="59" spans="2:16" ht="14.1" customHeight="1" x14ac:dyDescent="0.25">
      <c r="O59" s="6"/>
    </row>
    <row r="60" spans="2:16" ht="14.1" customHeight="1" x14ac:dyDescent="0.25">
      <c r="O60" s="6"/>
    </row>
    <row r="61" spans="2:16" ht="14.1" customHeight="1" x14ac:dyDescent="0.25">
      <c r="O61" s="6"/>
    </row>
    <row r="62" spans="2:16" ht="14.1" customHeight="1" x14ac:dyDescent="0.25">
      <c r="O62" s="6"/>
    </row>
    <row r="63" spans="2:16" ht="14.1" customHeight="1" x14ac:dyDescent="0.25">
      <c r="O63" s="6"/>
    </row>
    <row r="64" spans="2:16" ht="14.1" customHeight="1" x14ac:dyDescent="0.25">
      <c r="O64" s="6"/>
    </row>
    <row r="65" spans="15:15" ht="14.1" customHeight="1" x14ac:dyDescent="0.25">
      <c r="O65" s="6"/>
    </row>
    <row r="66" spans="15:15" ht="14.1" customHeight="1" x14ac:dyDescent="0.25">
      <c r="O66" s="6"/>
    </row>
    <row r="67" spans="15:15" ht="14.1" customHeight="1" x14ac:dyDescent="0.25">
      <c r="O67" s="6"/>
    </row>
    <row r="68" spans="15:15" ht="14.1" customHeight="1" x14ac:dyDescent="0.25">
      <c r="O68" s="6"/>
    </row>
    <row r="69" spans="15:15" ht="14.1" customHeight="1" x14ac:dyDescent="0.25">
      <c r="O69" s="6"/>
    </row>
    <row r="70" spans="15:15" ht="14.1" customHeight="1" x14ac:dyDescent="0.25">
      <c r="O70" s="6"/>
    </row>
    <row r="71" spans="15:15" ht="14.1" customHeight="1" x14ac:dyDescent="0.25">
      <c r="O71" s="6"/>
    </row>
    <row r="72" spans="15:15" ht="14.1" customHeight="1" x14ac:dyDescent="0.25">
      <c r="O72" s="6"/>
    </row>
    <row r="73" spans="15:15" ht="14.1" customHeight="1" x14ac:dyDescent="0.25">
      <c r="O73" s="6"/>
    </row>
    <row r="74" spans="15:15" ht="14.1" customHeight="1" x14ac:dyDescent="0.25">
      <c r="O74" s="6"/>
    </row>
    <row r="75" spans="15:15" ht="14.1" customHeight="1" x14ac:dyDescent="0.25">
      <c r="O75" s="6"/>
    </row>
  </sheetData>
  <mergeCells count="7">
    <mergeCell ref="O56:O58"/>
    <mergeCell ref="O7:O10"/>
    <mergeCell ref="O40:O41"/>
    <mergeCell ref="O42:O43"/>
    <mergeCell ref="O24:O27"/>
    <mergeCell ref="O14:O17"/>
    <mergeCell ref="O46:O49"/>
  </mergeCells>
  <pageMargins left="0.39370078740157483" right="0.39370078740157483" top="0.39370078740157483" bottom="0.39370078740157483" header="0.19685039370078741" footer="0.19685039370078741"/>
  <pageSetup paperSize="9" scale="45" fitToHeight="0" orientation="landscape" r:id="rId1"/>
  <headerFooter>
    <oddFooter>&amp;C&amp;F&amp;R&amp;A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E3"/>
  <sheetViews>
    <sheetView workbookViewId="0"/>
  </sheetViews>
  <sheetFormatPr defaultColWidth="0" defaultRowHeight="15"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pageSetUpPr fitToPage="1"/>
  </sheetPr>
  <dimension ref="A1:AT11"/>
  <sheetViews>
    <sheetView zoomScaleNormal="100" zoomScalePageLayoutView="125" workbookViewId="0">
      <pane xSplit="5" ySplit="6" topLeftCell="AC7" activePane="bottomRight" state="frozenSplit"/>
      <selection pane="topRight" activeCell="E1" sqref="E1"/>
      <selection pane="bottomLeft" activeCell="A7" sqref="A7"/>
      <selection pane="bottomRight" activeCell="AB8" sqref="AB8"/>
    </sheetView>
  </sheetViews>
  <sheetFormatPr defaultColWidth="9.140625" defaultRowHeight="14.1" customHeight="1" x14ac:dyDescent="0.25"/>
  <cols>
    <col min="1" max="3" width="2.140625" style="6" customWidth="1"/>
    <col min="4" max="4" width="1.85546875" style="6" customWidth="1"/>
    <col min="5" max="5" width="42.140625" style="6" customWidth="1"/>
    <col min="6" max="8" width="10.42578125" style="6" customWidth="1"/>
    <col min="9" max="9" width="1.7109375" style="6" customWidth="1"/>
    <col min="10" max="12" width="10.42578125" style="6" customWidth="1"/>
    <col min="13" max="13" width="2" style="6" customWidth="1"/>
    <col min="14" max="16" width="10.42578125" style="6" customWidth="1"/>
    <col min="17" max="19" width="9.140625" style="6"/>
    <col min="20" max="20" width="1.85546875" style="6" customWidth="1"/>
    <col min="21" max="25" width="10.42578125" style="6" customWidth="1"/>
    <col min="26" max="26" width="1.85546875" style="6" customWidth="1"/>
    <col min="27" max="32" width="10.42578125" style="6" customWidth="1"/>
    <col min="33" max="33" width="1.85546875" style="6" customWidth="1"/>
    <col min="34" max="39" width="10.42578125" style="6" customWidth="1"/>
    <col min="40" max="40" width="1.42578125" style="6" customWidth="1"/>
    <col min="41" max="16384" width="9.140625" style="6"/>
  </cols>
  <sheetData>
    <row r="1" spans="1:46" ht="14.1" customHeight="1" x14ac:dyDescent="0.2">
      <c r="A1" s="14" t="s">
        <v>15</v>
      </c>
      <c r="B1" s="14"/>
      <c r="C1" s="14"/>
      <c r="D1" s="14"/>
      <c r="E1" s="14"/>
      <c r="F1" s="14"/>
      <c r="G1" s="14"/>
      <c r="H1" s="14"/>
    </row>
    <row r="2" spans="1:46" ht="14.1" customHeight="1" x14ac:dyDescent="0.25">
      <c r="A2" s="16" t="s">
        <v>61</v>
      </c>
      <c r="B2" s="15"/>
      <c r="C2" s="15"/>
      <c r="D2" s="15"/>
      <c r="E2" s="15"/>
      <c r="F2" s="15"/>
      <c r="G2" s="15"/>
      <c r="H2" s="15"/>
    </row>
    <row r="3" spans="1:46" ht="14.1" customHeight="1" x14ac:dyDescent="0.25">
      <c r="A3" s="6" t="str">
        <f>GlobalInputs!G9</f>
        <v>Site establishment fees</v>
      </c>
    </row>
    <row r="4" spans="1:46" ht="14.1" customHeight="1" x14ac:dyDescent="0.2">
      <c r="E4" s="73" t="str">
        <f>IF(ROUND($E$5,6)=0,"ok","Problem - review CheckSheet")</f>
        <v>ok</v>
      </c>
    </row>
    <row r="5" spans="1:46" ht="14.1" customHeight="1" x14ac:dyDescent="0.25">
      <c r="B5" s="29"/>
      <c r="C5" s="10"/>
      <c r="D5" s="10"/>
      <c r="E5" s="30"/>
      <c r="F5" s="172" t="s">
        <v>71</v>
      </c>
      <c r="G5" s="173"/>
      <c r="H5" s="174"/>
      <c r="J5" s="172" t="s">
        <v>105</v>
      </c>
      <c r="K5" s="173"/>
      <c r="L5" s="174"/>
      <c r="N5" s="172" t="s">
        <v>51</v>
      </c>
      <c r="O5" s="173"/>
      <c r="P5" s="173"/>
      <c r="Q5" s="173"/>
      <c r="R5" s="173"/>
      <c r="S5" s="174"/>
      <c r="U5" s="172" t="s">
        <v>107</v>
      </c>
      <c r="V5" s="173"/>
      <c r="W5" s="173"/>
      <c r="X5" s="173"/>
      <c r="Y5" s="174"/>
      <c r="AA5" s="172" t="s">
        <v>108</v>
      </c>
      <c r="AB5" s="173"/>
      <c r="AC5" s="173"/>
      <c r="AD5" s="173"/>
      <c r="AE5" s="173"/>
      <c r="AF5" s="174"/>
      <c r="AH5" s="172" t="s">
        <v>110</v>
      </c>
      <c r="AI5" s="173"/>
      <c r="AJ5" s="173"/>
      <c r="AK5" s="173"/>
      <c r="AL5" s="173"/>
      <c r="AM5" s="174"/>
      <c r="AO5" s="172" t="s">
        <v>156</v>
      </c>
      <c r="AP5" s="173"/>
      <c r="AQ5" s="173"/>
      <c r="AR5" s="173"/>
      <c r="AS5" s="173"/>
      <c r="AT5" s="174"/>
    </row>
    <row r="6" spans="1:46" ht="14.1" customHeight="1" x14ac:dyDescent="0.25">
      <c r="B6" s="12" t="s">
        <v>62</v>
      </c>
      <c r="C6" s="11"/>
      <c r="D6" s="11"/>
      <c r="E6" s="31"/>
      <c r="F6" s="28" t="s">
        <v>63</v>
      </c>
      <c r="G6" s="9" t="s">
        <v>64</v>
      </c>
      <c r="H6" s="34" t="s">
        <v>65</v>
      </c>
      <c r="J6" s="28" t="s">
        <v>63</v>
      </c>
      <c r="K6" s="9" t="s">
        <v>104</v>
      </c>
      <c r="L6" s="34" t="s">
        <v>106</v>
      </c>
      <c r="N6" s="28" t="s">
        <v>73</v>
      </c>
      <c r="O6" s="9" t="str">
        <f>GlobalInputs!G13</f>
        <v>2014/15</v>
      </c>
      <c r="P6" s="9" t="str">
        <f>GlobalInputs!H13</f>
        <v>2015/16</v>
      </c>
      <c r="Q6" s="9" t="str">
        <f>GlobalInputs!I13</f>
        <v>2016/17</v>
      </c>
      <c r="R6" s="9" t="str">
        <f>GlobalInputs!J13</f>
        <v>2017/18</v>
      </c>
      <c r="S6" s="34" t="str">
        <f>GlobalInputs!K13</f>
        <v>2018/19</v>
      </c>
      <c r="U6" s="28" t="str">
        <f>O6</f>
        <v>2014/15</v>
      </c>
      <c r="V6" s="9" t="str">
        <f t="shared" ref="V6:Y6" si="0">P6</f>
        <v>2015/16</v>
      </c>
      <c r="W6" s="9" t="str">
        <f t="shared" si="0"/>
        <v>2016/17</v>
      </c>
      <c r="X6" s="9" t="str">
        <f t="shared" si="0"/>
        <v>2017/18</v>
      </c>
      <c r="Y6" s="34" t="str">
        <f t="shared" si="0"/>
        <v>2018/19</v>
      </c>
      <c r="AA6" s="28" t="s">
        <v>109</v>
      </c>
      <c r="AB6" s="9" t="str">
        <f>U6</f>
        <v>2014/15</v>
      </c>
      <c r="AC6" s="9" t="str">
        <f t="shared" ref="AC6:AF6" si="1">V6</f>
        <v>2015/16</v>
      </c>
      <c r="AD6" s="9" t="str">
        <f t="shared" si="1"/>
        <v>2016/17</v>
      </c>
      <c r="AE6" s="9" t="str">
        <f t="shared" si="1"/>
        <v>2017/18</v>
      </c>
      <c r="AF6" s="34" t="str">
        <f t="shared" si="1"/>
        <v>2018/19</v>
      </c>
      <c r="AH6" s="28" t="s">
        <v>109</v>
      </c>
      <c r="AI6" s="9" t="str">
        <f>AB6</f>
        <v>2014/15</v>
      </c>
      <c r="AJ6" s="9" t="str">
        <f t="shared" ref="AJ6:AM6" si="2">AC6</f>
        <v>2015/16</v>
      </c>
      <c r="AK6" s="9" t="str">
        <f t="shared" si="2"/>
        <v>2016/17</v>
      </c>
      <c r="AL6" s="9" t="str">
        <f t="shared" si="2"/>
        <v>2017/18</v>
      </c>
      <c r="AM6" s="34" t="str">
        <f t="shared" si="2"/>
        <v>2018/19</v>
      </c>
      <c r="AO6" s="28" t="s">
        <v>109</v>
      </c>
      <c r="AP6" s="9" t="str">
        <f>AI6</f>
        <v>2014/15</v>
      </c>
      <c r="AQ6" s="9" t="str">
        <f t="shared" ref="AQ6" si="3">AJ6</f>
        <v>2015/16</v>
      </c>
      <c r="AR6" s="9" t="str">
        <f t="shared" ref="AR6" si="4">AK6</f>
        <v>2016/17</v>
      </c>
      <c r="AS6" s="9" t="str">
        <f t="shared" ref="AS6" si="5">AL6</f>
        <v>2017/18</v>
      </c>
      <c r="AT6" s="149" t="str">
        <f t="shared" ref="AT6" si="6">AM6</f>
        <v>2018/19</v>
      </c>
    </row>
    <row r="7" spans="1:46" ht="14.1" customHeight="1" x14ac:dyDescent="0.25">
      <c r="B7" s="12"/>
      <c r="C7" s="11" t="str">
        <f>ServiceProjections!D7</f>
        <v>Conveyancing Enquiry</v>
      </c>
      <c r="D7" s="11"/>
      <c r="E7" s="31"/>
      <c r="F7" s="12"/>
      <c r="G7" s="11"/>
      <c r="H7" s="31"/>
      <c r="J7" s="12"/>
      <c r="K7" s="11"/>
      <c r="L7" s="31"/>
      <c r="N7" s="12"/>
      <c r="O7" s="11"/>
      <c r="P7" s="11"/>
      <c r="Q7" s="11"/>
      <c r="R7" s="11"/>
      <c r="S7" s="31"/>
      <c r="U7" s="12"/>
      <c r="V7" s="11"/>
      <c r="W7" s="11"/>
      <c r="X7" s="11"/>
      <c r="Y7" s="31"/>
      <c r="AA7" s="12"/>
      <c r="AB7" s="11"/>
      <c r="AC7" s="11"/>
      <c r="AD7" s="11"/>
      <c r="AE7" s="11"/>
      <c r="AF7" s="31"/>
      <c r="AH7" s="12"/>
      <c r="AI7" s="11"/>
      <c r="AJ7" s="11"/>
      <c r="AK7" s="11"/>
      <c r="AL7" s="11"/>
      <c r="AM7" s="31"/>
      <c r="AO7" s="12"/>
      <c r="AP7" s="11"/>
      <c r="AQ7" s="11"/>
      <c r="AR7" s="11"/>
      <c r="AS7" s="11"/>
      <c r="AT7" s="31"/>
    </row>
    <row r="8" spans="1:46" ht="14.1" customHeight="1" x14ac:dyDescent="0.25">
      <c r="B8" s="12"/>
      <c r="C8" s="11"/>
      <c r="D8" s="11" t="str">
        <f>ServiceProjections!E8</f>
        <v>Conveyancing Enquiry</v>
      </c>
      <c r="E8" s="31"/>
      <c r="F8" s="35">
        <f>ServiceHistory!G33</f>
        <v>0.5</v>
      </c>
      <c r="G8" s="36">
        <f>H8/F8</f>
        <v>74</v>
      </c>
      <c r="H8" s="37">
        <f>ServiceHistory!G7</f>
        <v>37</v>
      </c>
      <c r="J8" s="35">
        <f>ServiceProjections!I15</f>
        <v>0.5</v>
      </c>
      <c r="K8" s="36">
        <f>ServiceProjections!J33</f>
        <v>122.7796055974968</v>
      </c>
      <c r="L8" s="38">
        <f>J8*K8</f>
        <v>61.389802798748399</v>
      </c>
      <c r="N8" s="12"/>
      <c r="O8" s="39">
        <f>ServiceProjections!H41</f>
        <v>4318</v>
      </c>
      <c r="P8" s="39">
        <f>ServiceProjections!I41</f>
        <v>3793</v>
      </c>
      <c r="Q8" s="39">
        <f>ServiceProjections!J41</f>
        <v>3268</v>
      </c>
      <c r="R8" s="39">
        <f>ServiceProjections!K41</f>
        <v>2743</v>
      </c>
      <c r="S8" s="40">
        <f>ServiceProjections!L41</f>
        <v>2218</v>
      </c>
      <c r="U8" s="41">
        <f>O8*$L8</f>
        <v>265081.16848499561</v>
      </c>
      <c r="V8" s="39">
        <f t="shared" ref="V8:Y8" si="7">P8*$L8</f>
        <v>232851.52201565268</v>
      </c>
      <c r="W8" s="39">
        <f t="shared" si="7"/>
        <v>200621.87554630978</v>
      </c>
      <c r="X8" s="39">
        <f t="shared" si="7"/>
        <v>168392.22907696685</v>
      </c>
      <c r="Y8" s="40">
        <f t="shared" si="7"/>
        <v>136162.58260762395</v>
      </c>
      <c r="AA8" s="42">
        <f>ServiceProjections!G33*FeeConstruction!J8</f>
        <v>42.392313245033165</v>
      </c>
      <c r="AB8" s="39">
        <f>O8*$AA8</f>
        <v>183050.0085920532</v>
      </c>
      <c r="AC8" s="39">
        <f t="shared" ref="AC8:AF8" si="8">P8*$AA8</f>
        <v>160794.0441384108</v>
      </c>
      <c r="AD8" s="39">
        <f t="shared" si="8"/>
        <v>138538.0796847684</v>
      </c>
      <c r="AE8" s="39">
        <f t="shared" si="8"/>
        <v>116282.11523112596</v>
      </c>
      <c r="AF8" s="40">
        <f t="shared" si="8"/>
        <v>94026.150777483563</v>
      </c>
      <c r="AH8" s="42">
        <f>ServiceProjections!H33*J8</f>
        <v>17.670110000000001</v>
      </c>
      <c r="AI8" s="39">
        <f>O8*$AH8</f>
        <v>76299.534980000011</v>
      </c>
      <c r="AJ8" s="39">
        <f t="shared" ref="AJ8:AM8" si="9">P8*$AH8</f>
        <v>67022.727230000004</v>
      </c>
      <c r="AK8" s="39">
        <f t="shared" si="9"/>
        <v>57745.919480000004</v>
      </c>
      <c r="AL8" s="39">
        <f t="shared" si="9"/>
        <v>48469.111730000004</v>
      </c>
      <c r="AM8" s="40">
        <f t="shared" si="9"/>
        <v>39192.303980000004</v>
      </c>
      <c r="AO8" s="42">
        <f>L8-AA8-AH8</f>
        <v>1.3273795537152324</v>
      </c>
      <c r="AP8" s="39">
        <f>$AO$8*O8</f>
        <v>5731.6249129423732</v>
      </c>
      <c r="AQ8" s="39">
        <f t="shared" ref="AQ8:AT8" si="10">$AO$8*P8</f>
        <v>5034.7506472418763</v>
      </c>
      <c r="AR8" s="39">
        <f t="shared" si="10"/>
        <v>4337.8763815413795</v>
      </c>
      <c r="AS8" s="39">
        <f t="shared" si="10"/>
        <v>3641.0021158408827</v>
      </c>
      <c r="AT8" s="40">
        <f t="shared" si="10"/>
        <v>2944.1278501403854</v>
      </c>
    </row>
    <row r="9" spans="1:46" ht="14.1" customHeight="1" x14ac:dyDescent="0.25">
      <c r="B9" s="12"/>
      <c r="C9" s="11" t="str">
        <f>ServiceProjections!D9</f>
        <v>Site establishment</v>
      </c>
      <c r="D9" s="11"/>
      <c r="E9" s="31"/>
      <c r="F9" s="12"/>
      <c r="G9" s="11"/>
      <c r="H9" s="31"/>
      <c r="J9" s="12"/>
      <c r="K9" s="11"/>
      <c r="L9" s="31"/>
      <c r="N9" s="12"/>
      <c r="O9" s="11"/>
      <c r="P9" s="11"/>
      <c r="Q9" s="11"/>
      <c r="R9" s="11"/>
      <c r="S9" s="31"/>
      <c r="U9" s="12"/>
      <c r="V9" s="11"/>
      <c r="W9" s="11"/>
      <c r="X9" s="11"/>
      <c r="Y9" s="31"/>
      <c r="AA9" s="12"/>
      <c r="AB9" s="11"/>
      <c r="AC9" s="11"/>
      <c r="AD9" s="11"/>
      <c r="AE9" s="11"/>
      <c r="AF9" s="31"/>
      <c r="AH9" s="12"/>
      <c r="AI9" s="11"/>
      <c r="AJ9" s="11"/>
      <c r="AK9" s="11"/>
      <c r="AL9" s="11"/>
      <c r="AM9" s="31"/>
      <c r="AO9" s="12"/>
      <c r="AP9" s="11"/>
      <c r="AQ9" s="11"/>
      <c r="AR9" s="11"/>
      <c r="AS9" s="11"/>
      <c r="AT9" s="31"/>
    </row>
    <row r="10" spans="1:46" ht="14.1" customHeight="1" x14ac:dyDescent="0.25">
      <c r="B10" s="12"/>
      <c r="C10" s="11"/>
      <c r="D10" s="11" t="str">
        <f>ServiceProjections!E10</f>
        <v>Per NMI</v>
      </c>
      <c r="E10" s="31"/>
      <c r="F10" s="35">
        <v>0.75</v>
      </c>
      <c r="G10" s="36">
        <f t="shared" ref="G10" si="11">H10/F10</f>
        <v>185.33333333333334</v>
      </c>
      <c r="H10" s="37">
        <f>ServiceHistory!G9</f>
        <v>139</v>
      </c>
      <c r="J10" s="35">
        <f>ServiceProjections!I17</f>
        <v>0.75</v>
      </c>
      <c r="K10" s="36">
        <f>ServiceProjections!J35</f>
        <v>113.21204829217832</v>
      </c>
      <c r="L10" s="38">
        <f t="shared" ref="L10" si="12">J10*K10</f>
        <v>84.909036219133739</v>
      </c>
      <c r="N10" s="12"/>
      <c r="O10" s="39">
        <f>ServiceProjections!H43</f>
        <v>6750.7528000000166</v>
      </c>
      <c r="P10" s="39">
        <f>ServiceProjections!I43</f>
        <v>5802.3489999999292</v>
      </c>
      <c r="Q10" s="39">
        <f>ServiceProjections!J43</f>
        <v>5434.9655999998795</v>
      </c>
      <c r="R10" s="39">
        <f>ServiceProjections!K43</f>
        <v>6404.3643000002485</v>
      </c>
      <c r="S10" s="40">
        <f>ServiceProjections!L43</f>
        <v>6631.3635999998078</v>
      </c>
      <c r="U10" s="41">
        <f t="shared" ref="U10" si="13">O10*$L10</f>
        <v>573199.91400161991</v>
      </c>
      <c r="V10" s="39">
        <f t="shared" ref="V10" si="14">P10*$L10</f>
        <v>492671.8613970484</v>
      </c>
      <c r="W10" s="39">
        <f t="shared" ref="W10" si="15">Q10*$L10</f>
        <v>461477.6909801357</v>
      </c>
      <c r="X10" s="39">
        <f t="shared" ref="X10" si="16">R10*$L10</f>
        <v>543788.40030924825</v>
      </c>
      <c r="Y10" s="40">
        <f t="shared" ref="Y10" si="17">S10*$L10</f>
        <v>563062.69209462882</v>
      </c>
      <c r="AA10" s="42">
        <f>ServiceProjections!G35*FeeConstruction!J10</f>
        <v>58.638469867549752</v>
      </c>
      <c r="AB10" s="39">
        <f>O10*$AA10</f>
        <v>395853.8146460781</v>
      </c>
      <c r="AC10" s="39">
        <f t="shared" ref="AC10" si="18">P10*$AA10</f>
        <v>340240.86699750327</v>
      </c>
      <c r="AD10" s="39">
        <f t="shared" ref="AD10" si="19">Q10*$AA10</f>
        <v>318698.0665667624</v>
      </c>
      <c r="AE10" s="39">
        <f t="shared" ref="AE10" si="20">R10*$AA10</f>
        <v>375542.12302637595</v>
      </c>
      <c r="AF10" s="40">
        <f t="shared" ref="AF10" si="21">S10*$AA10</f>
        <v>388853.01463935495</v>
      </c>
      <c r="AH10" s="42">
        <f>ServiceProjections!H35*J10</f>
        <v>24.434650393807981</v>
      </c>
      <c r="AI10" s="39">
        <f t="shared" ref="AI10" si="22">O10*$AH10</f>
        <v>164952.28456302074</v>
      </c>
      <c r="AJ10" s="39">
        <f t="shared" ref="AJ10" si="23">P10*$AH10</f>
        <v>141778.36927785963</v>
      </c>
      <c r="AK10" s="39">
        <f t="shared" ref="AK10" si="24">Q10*$AH10</f>
        <v>132801.48433836989</v>
      </c>
      <c r="AL10" s="39">
        <f t="shared" ref="AL10" si="25">R10*$AH10</f>
        <v>156488.40266509083</v>
      </c>
      <c r="AM10" s="40">
        <f t="shared" ref="AM10" si="26">S10*$AH10</f>
        <v>162035.05120021923</v>
      </c>
      <c r="AO10" s="42">
        <f>L10-AA10-AH10</f>
        <v>1.835915957776006</v>
      </c>
      <c r="AP10" s="39">
        <f>$AO$10*O10</f>
        <v>12393.814792521085</v>
      </c>
      <c r="AQ10" s="39">
        <f t="shared" ref="AQ10:AT10" si="27">$AO$10*P10</f>
        <v>10652.625121685522</v>
      </c>
      <c r="AR10" s="39">
        <f t="shared" si="27"/>
        <v>9978.1400750034245</v>
      </c>
      <c r="AS10" s="39">
        <f t="shared" si="27"/>
        <v>11757.874617781417</v>
      </c>
      <c r="AT10" s="40">
        <f t="shared" si="27"/>
        <v>12174.626255054591</v>
      </c>
    </row>
    <row r="11" spans="1:46" ht="14.1" customHeight="1" x14ac:dyDescent="0.25">
      <c r="B11" s="32"/>
      <c r="C11" s="8"/>
      <c r="D11" s="8"/>
      <c r="E11" s="33"/>
      <c r="F11" s="32"/>
      <c r="G11" s="8"/>
      <c r="H11" s="33"/>
      <c r="J11" s="32"/>
      <c r="K11" s="8"/>
      <c r="L11" s="33"/>
      <c r="N11" s="32"/>
      <c r="O11" s="8"/>
      <c r="P11" s="8"/>
      <c r="Q11" s="8"/>
      <c r="R11" s="8"/>
      <c r="S11" s="33"/>
      <c r="U11" s="32"/>
      <c r="V11" s="8"/>
      <c r="W11" s="8"/>
      <c r="X11" s="8"/>
      <c r="Y11" s="33"/>
      <c r="AA11" s="32"/>
      <c r="AB11" s="8"/>
      <c r="AC11" s="8"/>
      <c r="AD11" s="8"/>
      <c r="AE11" s="8"/>
      <c r="AF11" s="33"/>
      <c r="AH11" s="32"/>
      <c r="AI11" s="8"/>
      <c r="AJ11" s="8"/>
      <c r="AK11" s="8"/>
      <c r="AL11" s="8"/>
      <c r="AM11" s="33"/>
      <c r="AO11" s="32"/>
      <c r="AP11" s="8"/>
      <c r="AQ11" s="8"/>
      <c r="AR11" s="8"/>
      <c r="AS11" s="8"/>
      <c r="AT11" s="33"/>
    </row>
  </sheetData>
  <mergeCells count="7">
    <mergeCell ref="AO5:AT5"/>
    <mergeCell ref="AH5:AM5"/>
    <mergeCell ref="F5:H5"/>
    <mergeCell ref="J5:L5"/>
    <mergeCell ref="N5:S5"/>
    <mergeCell ref="U5:Y5"/>
    <mergeCell ref="AA5:AF5"/>
  </mergeCells>
  <pageMargins left="0.39370078740157483" right="0.39370078740157483" top="0.39370078740157483" bottom="0.39370078740157483" header="0.19685039370078741" footer="0.19685039370078741"/>
  <pageSetup paperSize="8" scale="48" orientation="landscape" r:id="rId1"/>
  <headerFooter>
    <oddFooter>&amp;C&amp;F&amp;R&amp;A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767517-4F19-4536-B763-1EF9AF5367B1}"/>
</file>

<file path=customXml/itemProps2.xml><?xml version="1.0" encoding="utf-8"?>
<ds:datastoreItem xmlns:ds="http://schemas.openxmlformats.org/officeDocument/2006/customXml" ds:itemID="{7E8608DF-AA32-4005-AF00-758679D87DB4}"/>
</file>

<file path=customXml/itemProps3.xml><?xml version="1.0" encoding="utf-8"?>
<ds:datastoreItem xmlns:ds="http://schemas.openxmlformats.org/officeDocument/2006/customXml" ds:itemID="{84AFE6EA-C718-4531-9EEA-89BA0EE55F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ReadMeFirst</vt:lpstr>
      <vt:lpstr>Summary</vt:lpstr>
      <vt:lpstr>InputSheets --&gt;</vt:lpstr>
      <vt:lpstr>GlobalInputs</vt:lpstr>
      <vt:lpstr>ServiceDescription</vt:lpstr>
      <vt:lpstr>ServiceHistory</vt:lpstr>
      <vt:lpstr>ServiceProjections</vt:lpstr>
      <vt:lpstr>OutputSheets --&gt;</vt:lpstr>
      <vt:lpstr>FeeConstruction</vt:lpstr>
      <vt:lpstr>CheckSheet</vt:lpstr>
    </vt:vector>
  </TitlesOfParts>
  <Company>Ausgrid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t53572</dc:creator>
  <cp:lastModifiedBy>Catherine Waddell</cp:lastModifiedBy>
  <cp:lastPrinted>2014-05-19T22:30:02Z</cp:lastPrinted>
  <dcterms:created xsi:type="dcterms:W3CDTF">2013-06-17T01:25:32Z</dcterms:created>
  <dcterms:modified xsi:type="dcterms:W3CDTF">2014-05-26T22:57:59Z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