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styles.xml" ContentType="application/vnd.openxmlformats-officedocument.spreadsheetml.styles+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345" yWindow="555" windowWidth="19320" windowHeight="11640" tabRatio="906" activeTab="1"/>
  </bookViews>
  <sheets>
    <sheet name="ReadMeFirst" sheetId="18" r:id="rId1"/>
    <sheet name="Summary" sheetId="8" r:id="rId2"/>
    <sheet name="InputSheets --&gt;" sheetId="16" r:id="rId3"/>
    <sheet name="GlobalInputs" sheetId="17" r:id="rId4"/>
    <sheet name="ServiceDescription" sheetId="19" r:id="rId5"/>
    <sheet name="ServiceHistory" sheetId="13" r:id="rId6"/>
    <sheet name="ServiceProjections" sheetId="12" r:id="rId7"/>
    <sheet name="OutputSheets --&gt;" sheetId="15" r:id="rId8"/>
    <sheet name="FeeConstruction" sheetId="11" r:id="rId9"/>
    <sheet name="CheckSheet" sheetId="20" r:id="rId10"/>
  </sheets>
  <definedNames>
    <definedName name="_xlnm.Print_Area" localSheetId="8">FeeConstruction!#REF!</definedName>
    <definedName name="_xlnm.Print_Area" localSheetId="1">Summary!#REF!</definedName>
    <definedName name="_xlnm.Print_Titles" localSheetId="6">ServiceProjections!#REF!</definedName>
    <definedName name="TM1REBUILDOPTION">1</definedName>
  </definedNames>
  <calcPr calcId="145621" concurrentCalc="0"/>
</workbook>
</file>

<file path=xl/calcChain.xml><?xml version="1.0" encoding="utf-8"?>
<calcChain xmlns="http://schemas.openxmlformats.org/spreadsheetml/2006/main">
  <c r="AP8" i="11" l="1"/>
  <c r="AT12" i="11"/>
  <c r="AS12" i="11"/>
  <c r="AR12" i="11"/>
  <c r="AQ12" i="11"/>
  <c r="AP12" i="11"/>
  <c r="AO12" i="11"/>
  <c r="AO10" i="11"/>
  <c r="AR8" i="11"/>
  <c r="AT8" i="11"/>
  <c r="AT6" i="11"/>
  <c r="AS6" i="11"/>
  <c r="AR6" i="11"/>
  <c r="AQ6" i="11"/>
  <c r="AP6" i="11"/>
  <c r="AO8" i="11"/>
  <c r="I57" i="13"/>
  <c r="I33" i="8"/>
  <c r="I34" i="8"/>
  <c r="K57" i="13"/>
  <c r="K33" i="8"/>
  <c r="K34" i="8"/>
  <c r="I43" i="12"/>
  <c r="I41" i="12"/>
  <c r="I39" i="12"/>
  <c r="H51" i="13"/>
  <c r="H32" i="8"/>
  <c r="J51" i="13"/>
  <c r="J32" i="8"/>
  <c r="G51" i="13"/>
  <c r="G32" i="8"/>
  <c r="H12" i="11"/>
  <c r="G12" i="11"/>
  <c r="H8" i="11"/>
  <c r="G8" i="11"/>
  <c r="H10" i="11"/>
  <c r="G10" i="11"/>
  <c r="G68" i="12"/>
  <c r="H68" i="12"/>
  <c r="H39" i="12"/>
  <c r="G39" i="12"/>
  <c r="A3" i="17"/>
  <c r="A3" i="12"/>
  <c r="C7" i="8"/>
  <c r="A3" i="8"/>
  <c r="I68" i="12"/>
  <c r="J68" i="12"/>
  <c r="J39" i="12"/>
  <c r="C23" i="13"/>
  <c r="C31" i="13"/>
  <c r="C38" i="13"/>
  <c r="D39" i="13"/>
  <c r="D67" i="12"/>
  <c r="C24" i="13"/>
  <c r="C32" i="13"/>
  <c r="C40" i="13"/>
  <c r="D41" i="13"/>
  <c r="D70" i="12"/>
  <c r="C25" i="13"/>
  <c r="C33" i="13"/>
  <c r="C42" i="13"/>
  <c r="D43" i="13"/>
  <c r="D72" i="12"/>
  <c r="G53" i="12"/>
  <c r="G51" i="12"/>
  <c r="G49" i="12"/>
  <c r="H17" i="12"/>
  <c r="I17" i="12"/>
  <c r="J8" i="11"/>
  <c r="AH8" i="11"/>
  <c r="O8" i="11"/>
  <c r="AI8" i="11"/>
  <c r="H19" i="12"/>
  <c r="I19" i="12"/>
  <c r="J10" i="11"/>
  <c r="H41" i="12"/>
  <c r="AH10" i="11"/>
  <c r="O10" i="11"/>
  <c r="AP10" i="11"/>
  <c r="G43" i="8"/>
  <c r="H21" i="12"/>
  <c r="I21" i="12"/>
  <c r="J12" i="11"/>
  <c r="H43" i="12"/>
  <c r="AH12" i="11"/>
  <c r="O12" i="11"/>
  <c r="AI12" i="11"/>
  <c r="P8" i="11"/>
  <c r="AQ8" i="11"/>
  <c r="P10" i="11"/>
  <c r="AQ10" i="11"/>
  <c r="H43" i="8"/>
  <c r="P12" i="11"/>
  <c r="AJ12" i="11"/>
  <c r="Q8" i="11"/>
  <c r="AK8" i="11"/>
  <c r="Q10" i="11"/>
  <c r="AR10" i="11"/>
  <c r="I43" i="8"/>
  <c r="AK10" i="11"/>
  <c r="I42" i="8"/>
  <c r="Q12" i="11"/>
  <c r="AK12" i="11"/>
  <c r="R8" i="11"/>
  <c r="AS8" i="11"/>
  <c r="R10" i="11"/>
  <c r="AS10" i="11"/>
  <c r="J43" i="8"/>
  <c r="R12" i="11"/>
  <c r="AL12" i="11"/>
  <c r="S8" i="11"/>
  <c r="AM8" i="11"/>
  <c r="S10" i="11"/>
  <c r="AT10" i="11"/>
  <c r="K43" i="8"/>
  <c r="AM10" i="11"/>
  <c r="K42" i="8"/>
  <c r="S12" i="11"/>
  <c r="AM12" i="11"/>
  <c r="AA8" i="11"/>
  <c r="AB8" i="11"/>
  <c r="G41" i="12"/>
  <c r="AA10" i="11"/>
  <c r="AB10" i="11"/>
  <c r="G43" i="12"/>
  <c r="AA12" i="11"/>
  <c r="AB12" i="11"/>
  <c r="G41" i="8"/>
  <c r="AC10" i="11"/>
  <c r="AC12" i="11"/>
  <c r="AD8" i="11"/>
  <c r="AD10" i="11"/>
  <c r="AD12" i="11"/>
  <c r="I41" i="8"/>
  <c r="I44" i="8"/>
  <c r="AE10" i="11"/>
  <c r="AE12" i="11"/>
  <c r="AF8" i="11"/>
  <c r="AF10" i="11"/>
  <c r="AF12" i="11"/>
  <c r="K41" i="8"/>
  <c r="K8" i="11"/>
  <c r="L8" i="11"/>
  <c r="U8" i="11"/>
  <c r="J41" i="12"/>
  <c r="K10" i="11"/>
  <c r="L10" i="11"/>
  <c r="U10" i="11"/>
  <c r="J43" i="12"/>
  <c r="K12" i="11"/>
  <c r="L12" i="11"/>
  <c r="U12" i="11"/>
  <c r="G39" i="8"/>
  <c r="V10" i="11"/>
  <c r="V12" i="11"/>
  <c r="W8" i="11"/>
  <c r="W10" i="11"/>
  <c r="W12" i="11"/>
  <c r="I39" i="8"/>
  <c r="X10" i="11"/>
  <c r="X12" i="11"/>
  <c r="Y8" i="11"/>
  <c r="Y10" i="11"/>
  <c r="Y12" i="11"/>
  <c r="K39" i="8"/>
  <c r="J20" i="8"/>
  <c r="J22" i="8"/>
  <c r="G20" i="8"/>
  <c r="G22" i="8"/>
  <c r="F20" i="8"/>
  <c r="F22" i="8"/>
  <c r="E10" i="12"/>
  <c r="D10" i="11"/>
  <c r="E12" i="12"/>
  <c r="D12" i="11"/>
  <c r="D22" i="8"/>
  <c r="E33" i="12"/>
  <c r="E53" i="12"/>
  <c r="E31" i="12"/>
  <c r="E51" i="12"/>
  <c r="E8" i="12"/>
  <c r="E29" i="12"/>
  <c r="E49" i="12"/>
  <c r="H11" i="11"/>
  <c r="F10" i="11"/>
  <c r="F12" i="11"/>
  <c r="E21" i="12"/>
  <c r="E19" i="12"/>
  <c r="E17" i="12"/>
  <c r="A3" i="13"/>
  <c r="D5" i="19"/>
  <c r="D6" i="19"/>
  <c r="C10" i="13"/>
  <c r="C18" i="13"/>
  <c r="C8" i="13"/>
  <c r="C16" i="13"/>
  <c r="C6" i="13"/>
  <c r="C14" i="13"/>
  <c r="E5" i="20"/>
  <c r="D2" i="19"/>
  <c r="H46" i="13"/>
  <c r="I46" i="13"/>
  <c r="J46" i="13"/>
  <c r="K46" i="13"/>
  <c r="G46" i="13"/>
  <c r="G18" i="8"/>
  <c r="P6" i="11"/>
  <c r="V6" i="11"/>
  <c r="AC6" i="11"/>
  <c r="AJ6" i="11"/>
  <c r="Q6" i="11"/>
  <c r="W6" i="11"/>
  <c r="AD6" i="11"/>
  <c r="AK6" i="11"/>
  <c r="R6" i="11"/>
  <c r="X6" i="11"/>
  <c r="AE6" i="11"/>
  <c r="AL6" i="11"/>
  <c r="S6" i="11"/>
  <c r="Y6" i="11"/>
  <c r="AF6" i="11"/>
  <c r="AM6" i="11"/>
  <c r="O6" i="11"/>
  <c r="U6" i="11"/>
  <c r="AB6" i="11"/>
  <c r="AI6" i="11"/>
  <c r="H37" i="8"/>
  <c r="I37" i="8"/>
  <c r="J37" i="8"/>
  <c r="K37" i="8"/>
  <c r="G37" i="8"/>
  <c r="F2" i="18"/>
  <c r="A3" i="19"/>
  <c r="F3" i="8"/>
  <c r="E4" i="11"/>
  <c r="F2" i="12"/>
  <c r="F2" i="13"/>
  <c r="F2" i="17"/>
  <c r="E2" i="20"/>
  <c r="H28" i="8"/>
  <c r="I28" i="8"/>
  <c r="J28" i="8"/>
  <c r="K28" i="8"/>
  <c r="G28" i="8"/>
  <c r="H57" i="13"/>
  <c r="H33" i="8"/>
  <c r="H34" i="8"/>
  <c r="I51" i="13"/>
  <c r="I32" i="8"/>
  <c r="J57" i="13"/>
  <c r="J33" i="8"/>
  <c r="J34" i="8"/>
  <c r="K51" i="13"/>
  <c r="K32" i="8"/>
  <c r="G57" i="13"/>
  <c r="G33" i="8"/>
  <c r="D49" i="13"/>
  <c r="D55" i="13"/>
  <c r="D50" i="13"/>
  <c r="D56" i="13"/>
  <c r="D48" i="13"/>
  <c r="D54" i="13"/>
  <c r="H26" i="13"/>
  <c r="H30" i="8"/>
  <c r="I26" i="13"/>
  <c r="I30" i="8"/>
  <c r="J26" i="13"/>
  <c r="J30" i="8"/>
  <c r="K26" i="13"/>
  <c r="K30" i="8"/>
  <c r="G26" i="13"/>
  <c r="G30" i="8"/>
  <c r="C11" i="8"/>
  <c r="J18" i="8"/>
  <c r="I22" i="8"/>
  <c r="I20" i="8"/>
  <c r="F18" i="8"/>
  <c r="I18" i="8"/>
  <c r="D8" i="11"/>
  <c r="D18" i="8"/>
  <c r="D20" i="8"/>
  <c r="C6" i="8"/>
  <c r="E43" i="12"/>
  <c r="E41" i="12"/>
  <c r="E39" i="12"/>
  <c r="I47" i="12"/>
  <c r="J47" i="12"/>
  <c r="K47" i="12"/>
  <c r="L47" i="12"/>
  <c r="H47" i="12"/>
  <c r="F8" i="11"/>
  <c r="G21" i="12"/>
  <c r="G19" i="12"/>
  <c r="G17" i="12"/>
  <c r="A3" i="11"/>
  <c r="H33" i="12"/>
  <c r="H31" i="12"/>
  <c r="H29" i="12"/>
  <c r="A1" i="19"/>
  <c r="G22" i="13"/>
  <c r="H22" i="13"/>
  <c r="I22" i="13"/>
  <c r="J22" i="13"/>
  <c r="K22" i="13"/>
  <c r="A1" i="18"/>
  <c r="X8" i="11"/>
  <c r="J39" i="8"/>
  <c r="V8" i="11"/>
  <c r="H39" i="8"/>
  <c r="AE8" i="11"/>
  <c r="J41" i="8"/>
  <c r="AC8" i="11"/>
  <c r="H41" i="8"/>
  <c r="AL8" i="11"/>
  <c r="AJ8" i="11"/>
  <c r="C71" i="12"/>
  <c r="D11" i="12"/>
  <c r="C69" i="12"/>
  <c r="D9" i="12"/>
  <c r="C66" i="12"/>
  <c r="D7" i="12"/>
  <c r="D32" i="12"/>
  <c r="C11" i="11"/>
  <c r="C21" i="8"/>
  <c r="D20" i="12"/>
  <c r="D30" i="12"/>
  <c r="C9" i="11"/>
  <c r="C19" i="8"/>
  <c r="D18" i="12"/>
  <c r="C7" i="11"/>
  <c r="C17" i="8"/>
  <c r="D28" i="12"/>
  <c r="D16" i="12"/>
  <c r="D52" i="12"/>
  <c r="C60" i="12"/>
  <c r="D42" i="12"/>
  <c r="D50" i="12"/>
  <c r="C58" i="12"/>
  <c r="D40" i="12"/>
  <c r="D38" i="12"/>
  <c r="D48" i="12"/>
  <c r="C56" i="12"/>
  <c r="K44" i="8"/>
  <c r="AL10" i="11"/>
  <c r="J42" i="8"/>
  <c r="J44" i="8"/>
  <c r="AJ10" i="11"/>
  <c r="H42" i="8"/>
  <c r="H44" i="8"/>
  <c r="AI10" i="11"/>
  <c r="G42" i="8"/>
  <c r="G44" i="8"/>
  <c r="G34" i="8"/>
</calcChain>
</file>

<file path=xl/sharedStrings.xml><?xml version="1.0" encoding="utf-8"?>
<sst xmlns="http://schemas.openxmlformats.org/spreadsheetml/2006/main" count="249" uniqueCount="164">
  <si>
    <t>Description</t>
  </si>
  <si>
    <t>2014-2019 Pricing Methodology for Service (Summary)</t>
  </si>
  <si>
    <t>2009/10</t>
  </si>
  <si>
    <t>2010/11</t>
  </si>
  <si>
    <t>2011/12</t>
  </si>
  <si>
    <t>2012/13</t>
  </si>
  <si>
    <t>2013/14</t>
  </si>
  <si>
    <t>2014/15</t>
  </si>
  <si>
    <t>2015/16</t>
  </si>
  <si>
    <t>2016/17</t>
  </si>
  <si>
    <t>2017/18</t>
  </si>
  <si>
    <t>2018/19</t>
  </si>
  <si>
    <t>This worksheet left blank intentionally</t>
  </si>
  <si>
    <t>Revenue</t>
  </si>
  <si>
    <t/>
  </si>
  <si>
    <t>Ancillary Network Services Pricing Model</t>
  </si>
  <si>
    <t>Global Inputs Sheet</t>
  </si>
  <si>
    <t>Model Description</t>
  </si>
  <si>
    <t>AER service category</t>
  </si>
  <si>
    <t>Business name</t>
  </si>
  <si>
    <t>Essential Energy</t>
  </si>
  <si>
    <t>Basic identification inputs</t>
  </si>
  <si>
    <t>Fixed inputs</t>
  </si>
  <si>
    <t>Historical periods</t>
  </si>
  <si>
    <t>Forecast periods</t>
  </si>
  <si>
    <t>Labour rate inputs</t>
  </si>
  <si>
    <t>Loaded ordinary time labour rates - for regulatory period</t>
  </si>
  <si>
    <t>R1</t>
  </si>
  <si>
    <t>Administration</t>
  </si>
  <si>
    <t>$ / hour</t>
  </si>
  <si>
    <t>R2a</t>
  </si>
  <si>
    <t>Indoor technical officer</t>
  </si>
  <si>
    <t>R2b</t>
  </si>
  <si>
    <t>Outdoor technical officer</t>
  </si>
  <si>
    <t>R3</t>
  </si>
  <si>
    <t>Engineering Officer</t>
  </si>
  <si>
    <t>R4</t>
  </si>
  <si>
    <t>Field Worker</t>
  </si>
  <si>
    <t>Sources</t>
  </si>
  <si>
    <t>Historical revenues</t>
  </si>
  <si>
    <t>$</t>
  </si>
  <si>
    <t>Historical costs</t>
  </si>
  <si>
    <t>Historical volumes - services</t>
  </si>
  <si>
    <t>Historical volumes - hours / service</t>
  </si>
  <si>
    <t># for class</t>
  </si>
  <si>
    <t>Fee construction inputs</t>
  </si>
  <si>
    <t>Proposed fee basis</t>
  </si>
  <si>
    <t>Standard hours for / application fees</t>
  </si>
  <si>
    <t>Historical</t>
  </si>
  <si>
    <t>average</t>
  </si>
  <si>
    <t>Expected hours for / hour fees</t>
  </si>
  <si>
    <t>Expected service volumes</t>
  </si>
  <si>
    <t>Code</t>
  </si>
  <si>
    <t>Service descriptions</t>
  </si>
  <si>
    <t>Proposed services</t>
  </si>
  <si>
    <t>Short name</t>
  </si>
  <si>
    <t>Full name name</t>
  </si>
  <si>
    <t>Service description</t>
  </si>
  <si>
    <t xml:space="preserve">In order to derive unit rates for this ancillary network service, the following methodology was used:      
-  The business units that provide this ancillary network service provided estimates for the amount of time taken to carry out the various tasks and which employee positions carried out these tasks.      
-  For each employee position an average hourly rate ($2013/14) was calculated and multiplied by the applicable hours to determine the unit cost for each task. The unit cost of all tasks were then totalled to derive the overall unit rate for this service.     
-  The forecast unit rate was applied to the volumes forecast for the 2014 - 2019 regulatory period for this ancillary network service to calculate an estimate for direct operating expenditure for this ancillary network service.   
Overheads were applied to the direct costs based on our Cost Allocation Methodology (CAM).          </t>
  </si>
  <si>
    <t>Historical prices</t>
  </si>
  <si>
    <t>Service History Inputs Sheet</t>
  </si>
  <si>
    <t>Service Projections Inputs Sheet</t>
  </si>
  <si>
    <t>Fee Construction Sheet</t>
  </si>
  <si>
    <t>Proposed fee descriptions</t>
  </si>
  <si>
    <t>Standard hrs</t>
  </si>
  <si>
    <t>Rate</t>
  </si>
  <si>
    <t>Fee</t>
  </si>
  <si>
    <t>standard</t>
  </si>
  <si>
    <t>AER current</t>
  </si>
  <si>
    <t>Proposed</t>
  </si>
  <si>
    <t>Standard</t>
  </si>
  <si>
    <t>Proposed fees</t>
  </si>
  <si>
    <t>Current fees</t>
  </si>
  <si>
    <t>Applicable hourly rates selection</t>
  </si>
  <si>
    <t>Hrs / service</t>
  </si>
  <si>
    <t>Summary</t>
  </si>
  <si>
    <t>Current fee</t>
  </si>
  <si>
    <t>Proposed fee</t>
  </si>
  <si>
    <t>Basis</t>
  </si>
  <si>
    <t>Fee methodology</t>
  </si>
  <si>
    <t>Historical and projected revenue and costs</t>
  </si>
  <si>
    <t>Historical financial information</t>
  </si>
  <si>
    <t>Direct costs</t>
  </si>
  <si>
    <t>Indirect costs</t>
  </si>
  <si>
    <t>Projected financial information</t>
  </si>
  <si>
    <t>Check Sheet</t>
  </si>
  <si>
    <t>Sum of checks</t>
  </si>
  <si>
    <t>It is best to work with the model locked - via Protection under the Tools tab.  This way you can't overwrite logic cells in error.</t>
  </si>
  <si>
    <t xml:space="preserve">Cells intended for input on the Inputs sheet are unlocked using Cell, Protection under the Format tab.  All other cells in the model are locked </t>
  </si>
  <si>
    <t>- but it is not activated until Protection is used to lock each sheet.</t>
  </si>
  <si>
    <t>The model has a Check Sheet.  How it works is that checks can be added that are designed to produce a zero result - if the check is passed.</t>
  </si>
  <si>
    <t>D5 on the Check Sheet summs the checks - and an IF formula at the top of each page of the model alerts users to any failed tests.</t>
  </si>
  <si>
    <r>
      <t>The</t>
    </r>
    <r>
      <rPr>
        <b/>
        <sz val="10"/>
        <color indexed="8"/>
        <rFont val="Arial"/>
        <family val="2"/>
      </rPr>
      <t xml:space="preserve"> only</t>
    </r>
    <r>
      <rPr>
        <sz val="11"/>
        <color theme="1"/>
        <rFont val="Calibri"/>
        <family val="2"/>
        <scheme val="minor"/>
      </rPr>
      <t xml:space="preserve"> place for inputs is the various Inputs sheets in cells shaded</t>
    </r>
  </si>
  <si>
    <t>Cells shaded</t>
  </si>
  <si>
    <t xml:space="preserve">  are for a description of the source of inputs shown to the left.  The description should be sufficiently</t>
  </si>
  <si>
    <t>detailed to allow someone to track back to the source and check it.</t>
  </si>
  <si>
    <t>Direct</t>
  </si>
  <si>
    <t>Indirect</t>
  </si>
  <si>
    <t>Finance</t>
  </si>
  <si>
    <t>Loaded</t>
  </si>
  <si>
    <t>all in 2013/14 $</t>
  </si>
  <si>
    <t>costs</t>
  </si>
  <si>
    <t>charge</t>
  </si>
  <si>
    <t>rate</t>
  </si>
  <si>
    <t>Selected hourly rate data</t>
  </si>
  <si>
    <t>13/14 rate</t>
  </si>
  <si>
    <t>Proposed fees (2013/14 $)</t>
  </si>
  <si>
    <t>Reg. per.</t>
  </si>
  <si>
    <t>Projected revenue (2013/14 $)</t>
  </si>
  <si>
    <t>Projected direct cost (2013/14 $)</t>
  </si>
  <si>
    <t>$ / service</t>
  </si>
  <si>
    <t>Projected indirect cost (2013/14 $)</t>
  </si>
  <si>
    <t>2013/14 $</t>
  </si>
  <si>
    <t>nominal $</t>
  </si>
  <si>
    <t>All historical data is presented in nominal $s.  All projections are presented in 2013/14 $.  This presentation is required by Appendix E</t>
  </si>
  <si>
    <t>(paras 1.9 and 1.10) of the Regulatory Information Notice issued to Essential on 7 March 2014.</t>
  </si>
  <si>
    <t>Management estimates</t>
  </si>
  <si>
    <t>of historical volumes</t>
  </si>
  <si>
    <t>Current AER</t>
  </si>
  <si>
    <t>Management estimate</t>
  </si>
  <si>
    <t>of historical hours / service</t>
  </si>
  <si>
    <t>Summary description</t>
  </si>
  <si>
    <t>Historical revenue has been sourced from Essential Energy's General Ledger</t>
  </si>
  <si>
    <t>Historical costs have been estimated using Essential's estimated actual time per service, and the proposed historical rate in nominal dollars. The proposed rate is consistent with the previously approved rate methodology used for Miscellaneous Fees and Charges in the current regulatory period.</t>
  </si>
  <si>
    <t xml:space="preserve">Proposed </t>
  </si>
  <si>
    <t>Historical staffing</t>
  </si>
  <si>
    <t>Staff involved with service</t>
  </si>
  <si>
    <t>Projected staffing</t>
  </si>
  <si>
    <t>This model has been prepared to develop proposed MIMO Reads Related ANS prices for the regulatory period 2014/15 to 2018/19.</t>
  </si>
  <si>
    <t>29 - Vacant Property Disconnect/Reconnect</t>
  </si>
  <si>
    <t>30 - Special Meter Reads</t>
  </si>
  <si>
    <t>Per reading</t>
  </si>
  <si>
    <t>Per visit</t>
  </si>
  <si>
    <t>Per connection</t>
  </si>
  <si>
    <t>29a</t>
  </si>
  <si>
    <t>29b</t>
  </si>
  <si>
    <t>Additional costs</t>
  </si>
  <si>
    <t>Per Unit</t>
  </si>
  <si>
    <t>Indirect Costs</t>
  </si>
  <si>
    <t>Finance Charge</t>
  </si>
  <si>
    <t>Loaded cost rates</t>
  </si>
  <si>
    <t>Stores</t>
  </si>
  <si>
    <t>Vacant Property reconnect/disconnect (site visit only)</t>
  </si>
  <si>
    <t>Vacant Property reconnect/disconnect</t>
  </si>
  <si>
    <t>Ancillary Metering Services - Special Meter Reading and Move In, Move Out meter reads</t>
  </si>
  <si>
    <t>MIMO Read fees</t>
  </si>
  <si>
    <t>30 - Ancillary metering services - For example, special meter reading for types 5 and 6 meters; testing for type 5 and 6 meters; franchise CT meter install; customer requested meter accuracy testing; types 5–7 non-standard metering data services; replacement or removal of a type 5 or 6 meter instigated by a customer switching to a non-type 5 or 6 meter that is not covered by any other fee.</t>
  </si>
  <si>
    <t xml:space="preserve">29 - Vacant property reconnect/disconnect - Includes customer request for ad-hoc reconnections/disconnections for regular but short periods of time, for example, holiday homes.
</t>
  </si>
  <si>
    <t>/ application</t>
  </si>
  <si>
    <t>Projected finance cost (2013/14 $)</t>
  </si>
  <si>
    <t>Historical volumes have been derived from an analysis of CIS Process Tracking Job records</t>
  </si>
  <si>
    <t>These estimated/proposed hours have been derived from available accounting records, combined with an analysis of process tracking job records, to determine the average hrs per service.</t>
  </si>
  <si>
    <t>Forecast volumes are based on Process Tracking Job records or past service volumes.</t>
  </si>
  <si>
    <t>This indicates the average number of staff required to provide each service.</t>
  </si>
  <si>
    <t>Finance Costs</t>
  </si>
  <si>
    <t xml:space="preserve">These labour rates are based on 2013/14 base year, and escalated in line with Essential Energy's forecast real wage movement over the regulatory period. An average rate for the 2015-2019 regulatory period has then been calculated, to allow a single rate for pricing. The average rate includes forecast Labour Oncosts and Plant Recovery in line with Essential Energy's costing methodology.
The indirect costs consist of forecast divisional and corporate overheads, averaged for the regulatory period. The finance charge represents financing costs over the time period between provision of the service and receipt of payment.
</t>
  </si>
  <si>
    <t>Vacant Premise r/d (site visit only)</t>
  </si>
  <si>
    <t>Move In/Move Out Read and Special Read</t>
  </si>
  <si>
    <t>Vacant Premise reconnect/disconnect</t>
  </si>
  <si>
    <t>F&amp;A re</t>
  </si>
  <si>
    <t>Ancillary Network Services Labour Rates Model</t>
  </si>
  <si>
    <t>As the costs associated with these services was included in Standard Control and any shortfall recovered through tariff revenue, Essential Energy only has accurate accounting records for the revenue received from these services historically, not the costs.
These estimates have been derived from available accounting records, combined with an analysis of process tracking job records, to determine the average hrs per service.</t>
  </si>
  <si>
    <t>The indirect cost component consists of divisional &amp; corporate overheads, plus a finance charge.</t>
  </si>
  <si>
    <t>n.a.</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</si>
</sst>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quot;$&quot;* #,##0.00_);_(&quot;$&quot;* \(#,##0.00\);_(&quot;$&quot;* &quot;-&quot;??_);_(@_)"/>
    <numFmt numFmtId="165" formatCode="_(* #,##0.00_);_(* \(#,##0.00\);_(* &quot;-&quot;??_);_(@_)"/>
    <numFmt numFmtId="166" formatCode="_(* #,##0_);_(* \(#,##0\);_(* &quot;-&quot;??_);_(@_)"/>
    <numFmt numFmtId="167" formatCode="_(* #,##0.0_);_(* \(#,##0.0\);_(* &quot;-&quot;??_);_(@_)"/>
    <numFmt numFmtId="168" formatCode="_-* #,##0_-;\-* #,##0_-;_-* &quot;-&quot;??_-;_-@_-"/>
    <numFmt numFmtId="169" formatCode="_-* #,##0.0000_-;\-* #,##0.0000_-;_-* &quot;-&quot;??_-;_-@_-"/>
  </numFmts>
  <fonts count="19" x14ac:knownFonts="1">
    <font>
      <sz val="11"/>
      <color theme="1"/>
      <name val="Calibri"/>
      <family val="2"/>
      <scheme val="minor"/>
    </font>
    <font>
      <sz val="10"/>
      <color theme="1"/>
      <name val="Arial"/>
      <family val="2"/>
    </font>
    <font>
      <sz val="11"/>
      <color theme="1"/>
      <name val="Calibri"/>
      <family val="2"/>
      <scheme val="minor"/>
    </font>
    <font>
      <b/>
      <sz val="11"/>
      <color theme="1"/>
      <name val="Calibri"/>
      <family val="2"/>
      <scheme val="minor"/>
    </font>
    <font>
      <sz val="10"/>
      <name val="Arial"/>
      <family val="2"/>
    </font>
    <font>
      <sz val="11"/>
      <color theme="1"/>
      <name val="Arial"/>
      <family val="2"/>
    </font>
    <font>
      <b/>
      <sz val="12"/>
      <color theme="1"/>
      <name val="Calibri"/>
      <family val="2"/>
      <scheme val="minor"/>
    </font>
    <font>
      <u/>
      <sz val="11"/>
      <color theme="10"/>
      <name val="Calibri"/>
      <family val="2"/>
      <scheme val="minor"/>
    </font>
    <font>
      <u/>
      <sz val="11"/>
      <color theme="11"/>
      <name val="Calibri"/>
      <family val="2"/>
      <scheme val="minor"/>
    </font>
    <font>
      <b/>
      <sz val="10"/>
      <color theme="1"/>
      <name val="Arial"/>
      <family val="2"/>
    </font>
    <font>
      <b/>
      <sz val="11"/>
      <color theme="1"/>
      <name val="Arial"/>
      <family val="2"/>
    </font>
    <font>
      <sz val="11"/>
      <color theme="0" tint="-0.499984740745262"/>
      <name val="Calibri"/>
      <family val="2"/>
      <scheme val="minor"/>
    </font>
    <font>
      <sz val="10"/>
      <color rgb="FFFF0000"/>
      <name val="Arial"/>
      <family val="2"/>
    </font>
    <font>
      <b/>
      <sz val="10"/>
      <color indexed="8"/>
      <name val="Arial"/>
      <family val="2"/>
    </font>
    <font>
      <sz val="11"/>
      <color rgb="FFFF0000"/>
      <name val="Arial"/>
      <family val="2"/>
    </font>
    <font>
      <b/>
      <sz val="14"/>
      <color theme="1"/>
      <name val="Arial"/>
      <family val="2"/>
    </font>
    <font>
      <sz val="11"/>
      <color indexed="8"/>
      <name val="Arial"/>
      <family val="2"/>
    </font>
    <font>
      <sz val="9"/>
      <color theme="1"/>
      <name val="Arial"/>
      <family val="2"/>
    </font>
    <font>
      <sz val="10"/>
      <name val="Courier"/>
      <family val="3"/>
    </font>
  </fonts>
  <fills count="9">
    <fill>
      <patternFill patternType="none"/>
    </fill>
    <fill>
      <patternFill patternType="gray125"/>
    </fill>
    <fill>
      <patternFill patternType="solid">
        <fgColor theme="6" tint="0.39997558519241921"/>
        <bgColor indexed="64"/>
      </patternFill>
    </fill>
    <fill>
      <patternFill patternType="solid">
        <fgColor rgb="FFFFFFCC"/>
      </patternFill>
    </fill>
    <fill>
      <patternFill patternType="solid">
        <fgColor theme="9" tint="0.59999389629810485"/>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3" tint="0.59999389629810485"/>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s>
  <cellStyleXfs count="496">
    <xf numFmtId="0" fontId="0" fillId="0" borderId="0"/>
    <xf numFmtId="165" fontId="2" fillId="0" borderId="0" applyFont="0" applyFill="0" applyBorder="0" applyAlignment="0" applyProtection="0"/>
    <xf numFmtId="164" fontId="2" fillId="0" borderId="0" applyFont="0" applyFill="0" applyBorder="0" applyAlignment="0" applyProtection="0"/>
    <xf numFmtId="0" fontId="4" fillId="0" borderId="0"/>
    <xf numFmtId="0" fontId="5" fillId="0" borderId="0"/>
    <xf numFmtId="0" fontId="1" fillId="0" borderId="0"/>
    <xf numFmtId="9" fontId="5"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165" fontId="5" fillId="0" borderId="0" applyFont="0" applyFill="0" applyBorder="0" applyAlignment="0" applyProtection="0"/>
    <xf numFmtId="0" fontId="4" fillId="0" borderId="0"/>
    <xf numFmtId="0" fontId="1" fillId="0" borderId="0"/>
    <xf numFmtId="0" fontId="2" fillId="3" borderId="12" applyNumberFormat="0" applyFont="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6"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 fillId="0" borderId="0"/>
    <xf numFmtId="165" fontId="1" fillId="0" borderId="0" applyFont="0" applyFill="0" applyBorder="0" applyAlignment="0" applyProtection="0"/>
    <xf numFmtId="0" fontId="18" fillId="0" borderId="0"/>
    <xf numFmtId="0" fontId="4" fillId="0" borderId="0"/>
  </cellStyleXfs>
  <cellXfs count="195">
    <xf numFmtId="0" fontId="0" fillId="0" borderId="0" xfId="0"/>
    <xf numFmtId="0" fontId="3" fillId="0" borderId="0" xfId="0" applyFont="1"/>
    <xf numFmtId="0" fontId="0" fillId="0" borderId="0" xfId="0" applyFill="1"/>
    <xf numFmtId="0" fontId="0" fillId="0" borderId="0" xfId="0" applyAlignment="1">
      <alignment horizontal="left"/>
    </xf>
    <xf numFmtId="0" fontId="0" fillId="0" borderId="0" xfId="0" applyFont="1"/>
    <xf numFmtId="0" fontId="6" fillId="0" borderId="0" xfId="0" applyFont="1"/>
    <xf numFmtId="0" fontId="1" fillId="0" borderId="0" xfId="0" applyFont="1" applyAlignment="1">
      <alignment vertical="center"/>
    </xf>
    <xf numFmtId="0" fontId="1" fillId="0" borderId="0" xfId="0" applyFont="1" applyAlignment="1">
      <alignment horizontal="left" vertical="center"/>
    </xf>
    <xf numFmtId="0" fontId="1" fillId="0" borderId="9" xfId="0" applyFont="1" applyBorder="1" applyAlignment="1">
      <alignment vertical="center"/>
    </xf>
    <xf numFmtId="0" fontId="1" fillId="0" borderId="9" xfId="0" applyFont="1" applyBorder="1" applyAlignment="1">
      <alignment horizontal="center" vertical="center"/>
    </xf>
    <xf numFmtId="0" fontId="1" fillId="0" borderId="5" xfId="0" applyFont="1" applyBorder="1" applyAlignment="1">
      <alignment vertical="center"/>
    </xf>
    <xf numFmtId="0" fontId="1" fillId="0" borderId="0" xfId="0" applyFont="1" applyBorder="1" applyAlignment="1">
      <alignment vertical="center"/>
    </xf>
    <xf numFmtId="0" fontId="1" fillId="0" borderId="6" xfId="0" applyFont="1" applyBorder="1" applyAlignment="1">
      <alignment vertical="center"/>
    </xf>
    <xf numFmtId="0" fontId="1" fillId="0" borderId="0" xfId="0" applyFont="1" applyAlignment="1">
      <alignment horizontal="center" vertical="center"/>
    </xf>
    <xf numFmtId="0" fontId="1" fillId="0" borderId="0" xfId="0" applyFont="1"/>
    <xf numFmtId="0" fontId="9" fillId="0" borderId="0" xfId="0" applyFont="1"/>
    <xf numFmtId="0" fontId="10" fillId="0" borderId="0" xfId="0" applyFont="1"/>
    <xf numFmtId="0" fontId="1" fillId="2" borderId="0" xfId="0" applyFont="1" applyFill="1" applyAlignment="1">
      <alignment vertical="top" wrapText="1"/>
    </xf>
    <xf numFmtId="167" fontId="1" fillId="0" borderId="0" xfId="0" applyNumberFormat="1" applyFont="1" applyAlignment="1">
      <alignment vertical="center"/>
    </xf>
    <xf numFmtId="0" fontId="1" fillId="0" borderId="0" xfId="0" applyFont="1" applyAlignment="1">
      <alignment vertical="top" wrapText="1"/>
    </xf>
    <xf numFmtId="0" fontId="9" fillId="0" borderId="0" xfId="0" applyFont="1" applyAlignment="1">
      <alignment vertical="top" wrapText="1"/>
    </xf>
    <xf numFmtId="166" fontId="1" fillId="0" borderId="0" xfId="0" applyNumberFormat="1" applyFont="1" applyAlignment="1">
      <alignment vertical="center"/>
    </xf>
    <xf numFmtId="165" fontId="1" fillId="0" borderId="0" xfId="1" applyFont="1" applyAlignment="1">
      <alignment vertical="center"/>
    </xf>
    <xf numFmtId="166" fontId="1" fillId="0" borderId="0" xfId="1" applyNumberFormat="1" applyFont="1" applyAlignment="1">
      <alignment vertical="center"/>
    </xf>
    <xf numFmtId="0" fontId="1" fillId="0" borderId="0" xfId="0" applyFont="1" applyBorder="1" applyAlignment="1">
      <alignment horizontal="center" vertical="center"/>
    </xf>
    <xf numFmtId="0" fontId="0" fillId="0" borderId="9" xfId="0" applyBorder="1" applyAlignment="1">
      <alignment horizontal="left"/>
    </xf>
    <xf numFmtId="0" fontId="0" fillId="0" borderId="0" xfId="0" applyAlignment="1">
      <alignment horizontal="left" vertical="top" wrapText="1"/>
    </xf>
    <xf numFmtId="0" fontId="1" fillId="0" borderId="0" xfId="0" applyFont="1" applyAlignment="1">
      <alignment vertical="top"/>
    </xf>
    <xf numFmtId="0" fontId="0" fillId="0" borderId="0" xfId="0" applyAlignment="1">
      <alignment horizontal="left" vertical="top"/>
    </xf>
    <xf numFmtId="0" fontId="1" fillId="0" borderId="8" xfId="0" applyFont="1" applyBorder="1" applyAlignment="1">
      <alignment horizontal="center" vertical="center"/>
    </xf>
    <xf numFmtId="0" fontId="1" fillId="0" borderId="4" xfId="0" applyFont="1" applyBorder="1" applyAlignment="1">
      <alignment vertical="center"/>
    </xf>
    <xf numFmtId="0" fontId="1" fillId="0" borderId="11" xfId="0" applyFont="1" applyBorder="1" applyAlignment="1">
      <alignment vertical="center"/>
    </xf>
    <xf numFmtId="0" fontId="1" fillId="0" borderId="7" xfId="0" applyFont="1" applyBorder="1" applyAlignment="1">
      <alignment vertical="center"/>
    </xf>
    <xf numFmtId="0" fontId="1" fillId="0" borderId="8" xfId="0" applyFont="1" applyBorder="1" applyAlignment="1">
      <alignment vertical="center"/>
    </xf>
    <xf numFmtId="0" fontId="1" fillId="0" borderId="10" xfId="0" applyFont="1" applyBorder="1" applyAlignment="1">
      <alignment vertical="center"/>
    </xf>
    <xf numFmtId="0" fontId="1" fillId="0" borderId="10" xfId="0" applyFont="1" applyBorder="1" applyAlignment="1">
      <alignment horizontal="center" vertical="center"/>
    </xf>
    <xf numFmtId="165" fontId="1" fillId="0" borderId="6" xfId="1" applyFont="1" applyBorder="1" applyAlignment="1">
      <alignment vertical="center"/>
    </xf>
    <xf numFmtId="165" fontId="1" fillId="0" borderId="0" xfId="1" applyFont="1" applyBorder="1" applyAlignment="1">
      <alignment vertical="center"/>
    </xf>
    <xf numFmtId="165" fontId="1" fillId="0" borderId="7" xfId="1" applyFont="1" applyBorder="1" applyAlignment="1">
      <alignment vertical="center"/>
    </xf>
    <xf numFmtId="165" fontId="1" fillId="0" borderId="0" xfId="0" applyNumberFormat="1" applyFont="1" applyBorder="1" applyAlignment="1">
      <alignment vertical="center"/>
    </xf>
    <xf numFmtId="165" fontId="1" fillId="0" borderId="7" xfId="0" applyNumberFormat="1" applyFont="1" applyBorder="1" applyAlignment="1">
      <alignment vertical="center"/>
    </xf>
    <xf numFmtId="168" fontId="1" fillId="0" borderId="0" xfId="0" applyNumberFormat="1" applyFont="1" applyBorder="1" applyAlignment="1">
      <alignment vertical="center"/>
    </xf>
    <xf numFmtId="168" fontId="1" fillId="0" borderId="7" xfId="0" applyNumberFormat="1" applyFont="1" applyBorder="1" applyAlignment="1">
      <alignment vertical="center"/>
    </xf>
    <xf numFmtId="168" fontId="1" fillId="0" borderId="6" xfId="0" applyNumberFormat="1" applyFont="1" applyBorder="1" applyAlignment="1">
      <alignment vertical="center"/>
    </xf>
    <xf numFmtId="165" fontId="1" fillId="0" borderId="6" xfId="0" applyNumberFormat="1" applyFont="1" applyBorder="1" applyAlignment="1">
      <alignment vertical="center"/>
    </xf>
    <xf numFmtId="0" fontId="0" fillId="0" borderId="0" xfId="0" applyAlignment="1">
      <alignment horizontal="center"/>
    </xf>
    <xf numFmtId="0" fontId="11" fillId="0" borderId="0" xfId="0" applyFont="1" applyAlignment="1">
      <alignment horizontal="center"/>
    </xf>
    <xf numFmtId="0" fontId="11" fillId="0" borderId="0" xfId="0" applyFont="1"/>
    <xf numFmtId="0" fontId="0" fillId="0" borderId="0" xfId="0" applyBorder="1"/>
    <xf numFmtId="0" fontId="0" fillId="0" borderId="0" xfId="0" applyBorder="1" applyAlignment="1">
      <alignment horizontal="center"/>
    </xf>
    <xf numFmtId="0" fontId="11" fillId="0" borderId="0" xfId="0" applyFont="1" applyBorder="1"/>
    <xf numFmtId="165" fontId="0" fillId="0" borderId="0" xfId="1" applyFont="1" applyBorder="1"/>
    <xf numFmtId="2" fontId="11" fillId="0" borderId="0" xfId="0" applyNumberFormat="1" applyFont="1" applyBorder="1"/>
    <xf numFmtId="0" fontId="0" fillId="0" borderId="9" xfId="0" applyBorder="1"/>
    <xf numFmtId="0" fontId="0" fillId="8" borderId="0" xfId="0" applyFill="1"/>
    <xf numFmtId="0" fontId="0" fillId="8" borderId="4" xfId="0" applyFill="1" applyBorder="1"/>
    <xf numFmtId="0" fontId="0" fillId="8" borderId="5" xfId="0" applyFill="1" applyBorder="1"/>
    <xf numFmtId="0" fontId="0" fillId="8" borderId="11" xfId="0" applyFill="1" applyBorder="1"/>
    <xf numFmtId="0" fontId="0" fillId="0" borderId="9" xfId="0" applyBorder="1" applyAlignment="1">
      <alignment horizontal="center"/>
    </xf>
    <xf numFmtId="0" fontId="11" fillId="0" borderId="9" xfId="0" applyFont="1" applyBorder="1" applyAlignment="1">
      <alignment horizontal="center"/>
    </xf>
    <xf numFmtId="0" fontId="0" fillId="0" borderId="0" xfId="0" applyBorder="1" applyAlignment="1">
      <alignment vertical="top" wrapText="1"/>
    </xf>
    <xf numFmtId="0" fontId="0" fillId="8" borderId="8" xfId="0" applyFill="1" applyBorder="1"/>
    <xf numFmtId="0" fontId="0" fillId="8" borderId="6" xfId="0" applyFill="1" applyBorder="1"/>
    <xf numFmtId="0" fontId="0" fillId="8" borderId="7" xfId="0" applyFill="1" applyBorder="1"/>
    <xf numFmtId="0" fontId="0" fillId="8" borderId="9" xfId="0" applyFill="1" applyBorder="1" applyAlignment="1">
      <alignment vertical="top" wrapText="1"/>
    </xf>
    <xf numFmtId="0" fontId="0" fillId="8" borderId="10" xfId="0" applyFill="1" applyBorder="1"/>
    <xf numFmtId="0" fontId="0" fillId="8" borderId="5" xfId="0" applyFill="1" applyBorder="1" applyAlignment="1">
      <alignment vertical="top" wrapText="1"/>
    </xf>
    <xf numFmtId="0" fontId="0" fillId="8" borderId="9" xfId="0" applyFill="1" applyBorder="1"/>
    <xf numFmtId="166" fontId="0" fillId="0" borderId="0" xfId="1" applyNumberFormat="1" applyFont="1"/>
    <xf numFmtId="166" fontId="0" fillId="0" borderId="5" xfId="0" applyNumberFormat="1" applyBorder="1"/>
    <xf numFmtId="0" fontId="11" fillId="0" borderId="9" xfId="0" applyFont="1" applyBorder="1"/>
    <xf numFmtId="166" fontId="11" fillId="0" borderId="0" xfId="1" applyNumberFormat="1" applyFont="1"/>
    <xf numFmtId="166" fontId="11" fillId="0" borderId="5" xfId="0" applyNumberFormat="1" applyFont="1" applyBorder="1"/>
    <xf numFmtId="0" fontId="0" fillId="0" borderId="0" xfId="0" applyProtection="1">
      <protection locked="0"/>
    </xf>
    <xf numFmtId="0" fontId="10" fillId="0" borderId="0" xfId="0" applyFont="1" applyProtection="1">
      <protection locked="0"/>
    </xf>
    <xf numFmtId="0" fontId="12" fillId="0" borderId="0" xfId="0" applyFont="1" applyAlignment="1" applyProtection="1">
      <alignment horizontal="center"/>
      <protection locked="0"/>
    </xf>
    <xf numFmtId="169" fontId="1" fillId="0" borderId="0" xfId="1" applyNumberFormat="1" applyFont="1" applyProtection="1">
      <protection locked="0"/>
    </xf>
    <xf numFmtId="165" fontId="0" fillId="0" borderId="2" xfId="0" applyNumberFormat="1" applyBorder="1" applyProtection="1">
      <protection locked="0"/>
    </xf>
    <xf numFmtId="0" fontId="0" fillId="0" borderId="2" xfId="0" applyBorder="1" applyProtection="1">
      <protection locked="0"/>
    </xf>
    <xf numFmtId="0" fontId="0" fillId="0" borderId="3" xfId="0" applyBorder="1" applyProtection="1">
      <protection locked="0"/>
    </xf>
    <xf numFmtId="165" fontId="0" fillId="0" borderId="0" xfId="0" applyNumberFormat="1" applyProtection="1">
      <protection locked="0"/>
    </xf>
    <xf numFmtId="169" fontId="0" fillId="0" borderId="2" xfId="0" applyNumberFormat="1" applyBorder="1" applyProtection="1">
      <protection locked="0"/>
    </xf>
    <xf numFmtId="0" fontId="0" fillId="0" borderId="1" xfId="0" applyBorder="1" applyProtection="1">
      <protection locked="0"/>
    </xf>
    <xf numFmtId="0" fontId="0" fillId="4" borderId="0" xfId="0" applyFill="1"/>
    <xf numFmtId="0" fontId="0" fillId="0" borderId="0" xfId="0" quotePrefix="1"/>
    <xf numFmtId="165" fontId="1" fillId="4" borderId="0" xfId="1" applyNumberFormat="1" applyFont="1" applyFill="1" applyAlignment="1" applyProtection="1">
      <alignment vertical="center"/>
      <protection locked="0"/>
    </xf>
    <xf numFmtId="0" fontId="1" fillId="0" borderId="0" xfId="0" applyFont="1" applyProtection="1"/>
    <xf numFmtId="0" fontId="1" fillId="0" borderId="0" xfId="0" applyFont="1" applyAlignment="1" applyProtection="1">
      <alignment vertical="top" wrapText="1"/>
    </xf>
    <xf numFmtId="0" fontId="1" fillId="0" borderId="0" xfId="0" applyFont="1" applyAlignment="1" applyProtection="1">
      <alignment vertical="center"/>
    </xf>
    <xf numFmtId="0" fontId="10" fillId="0" borderId="0" xfId="0" applyFont="1" applyProtection="1"/>
    <xf numFmtId="0" fontId="9" fillId="0" borderId="0" xfId="0" applyFont="1" applyProtection="1"/>
    <xf numFmtId="0" fontId="12" fillId="0" borderId="0" xfId="0" applyFont="1" applyAlignment="1" applyProtection="1">
      <alignment horizontal="center"/>
    </xf>
    <xf numFmtId="0" fontId="9" fillId="0" borderId="0" xfId="0" applyFont="1" applyAlignment="1" applyProtection="1">
      <alignment vertical="top" wrapText="1"/>
    </xf>
    <xf numFmtId="0" fontId="1" fillId="2" borderId="0" xfId="0" applyFont="1" applyFill="1" applyAlignment="1" applyProtection="1">
      <alignment vertical="top" wrapText="1"/>
    </xf>
    <xf numFmtId="165" fontId="1" fillId="0" borderId="0" xfId="0" applyNumberFormat="1" applyFont="1" applyAlignment="1" applyProtection="1">
      <alignment vertical="center"/>
    </xf>
    <xf numFmtId="0" fontId="1" fillId="0" borderId="9" xfId="0" applyFont="1" applyBorder="1" applyAlignment="1" applyProtection="1">
      <alignment vertical="center"/>
    </xf>
    <xf numFmtId="0" fontId="1" fillId="0" borderId="9" xfId="0" applyFont="1" applyBorder="1" applyAlignment="1" applyProtection="1">
      <alignment horizontal="center" vertical="center"/>
    </xf>
    <xf numFmtId="166" fontId="1" fillId="0" borderId="5" xfId="0" applyNumberFormat="1" applyFont="1" applyBorder="1" applyAlignment="1" applyProtection="1">
      <alignment vertical="center"/>
    </xf>
    <xf numFmtId="167" fontId="1" fillId="0" borderId="0" xfId="0" applyNumberFormat="1" applyFont="1" applyAlignment="1" applyProtection="1">
      <alignment vertical="center"/>
    </xf>
    <xf numFmtId="0" fontId="1" fillId="0" borderId="0" xfId="0" applyFont="1" applyFill="1" applyBorder="1" applyAlignment="1" applyProtection="1">
      <alignment vertical="top" wrapText="1"/>
    </xf>
    <xf numFmtId="0" fontId="1" fillId="0" borderId="0" xfId="0" applyFont="1" applyBorder="1" applyAlignment="1" applyProtection="1">
      <alignment vertical="center"/>
    </xf>
    <xf numFmtId="0" fontId="1" fillId="0" borderId="0" xfId="0" applyFont="1" applyBorder="1" applyAlignment="1" applyProtection="1">
      <alignment horizontal="center" vertical="center"/>
    </xf>
    <xf numFmtId="166" fontId="1" fillId="4" borderId="0" xfId="1" applyNumberFormat="1" applyFont="1" applyFill="1" applyAlignment="1" applyProtection="1">
      <alignment vertical="center"/>
      <protection locked="0"/>
    </xf>
    <xf numFmtId="167" fontId="1" fillId="4" borderId="0" xfId="1" applyNumberFormat="1" applyFont="1" applyFill="1" applyAlignment="1" applyProtection="1">
      <alignment vertical="center"/>
      <protection locked="0"/>
    </xf>
    <xf numFmtId="0" fontId="1" fillId="4" borderId="0" xfId="0" applyFont="1" applyFill="1" applyAlignment="1" applyProtection="1">
      <alignment horizontal="left" vertical="center"/>
      <protection locked="0"/>
    </xf>
    <xf numFmtId="167" fontId="1" fillId="4" borderId="0" xfId="0" applyNumberFormat="1" applyFont="1" applyFill="1" applyAlignment="1" applyProtection="1">
      <alignment vertical="center"/>
      <protection locked="0"/>
    </xf>
    <xf numFmtId="0" fontId="1" fillId="4" borderId="0" xfId="0" applyFont="1" applyFill="1" applyAlignment="1" applyProtection="1">
      <alignment horizontal="center" vertical="center"/>
      <protection locked="0"/>
    </xf>
    <xf numFmtId="0" fontId="1" fillId="4" borderId="0" xfId="0" applyFont="1" applyFill="1" applyAlignment="1" applyProtection="1">
      <alignment vertical="top"/>
      <protection locked="0"/>
    </xf>
    <xf numFmtId="0" fontId="1" fillId="0" borderId="0" xfId="0" applyFont="1" applyAlignment="1" applyProtection="1">
      <alignment vertical="top"/>
    </xf>
    <xf numFmtId="0" fontId="0" fillId="7" borderId="0" xfId="0" applyFill="1"/>
    <xf numFmtId="0" fontId="5" fillId="4" borderId="4" xfId="0" applyFont="1" applyFill="1" applyBorder="1" applyAlignment="1" applyProtection="1">
      <alignment vertical="top"/>
      <protection locked="0"/>
    </xf>
    <xf numFmtId="0" fontId="5" fillId="4" borderId="5" xfId="0" applyFont="1" applyFill="1" applyBorder="1" applyAlignment="1" applyProtection="1">
      <alignment vertical="top"/>
      <protection locked="0"/>
    </xf>
    <xf numFmtId="0" fontId="5" fillId="4" borderId="6" xfId="0" applyFont="1" applyFill="1" applyBorder="1" applyAlignment="1" applyProtection="1">
      <alignment vertical="top"/>
      <protection locked="0"/>
    </xf>
    <xf numFmtId="0" fontId="5" fillId="4" borderId="9" xfId="0" applyFont="1" applyFill="1" applyBorder="1" applyAlignment="1" applyProtection="1">
      <alignment horizontal="center" vertical="top"/>
      <protection locked="0"/>
    </xf>
    <xf numFmtId="0" fontId="5" fillId="4" borderId="10" xfId="0" applyFont="1" applyFill="1" applyBorder="1" applyAlignment="1" applyProtection="1">
      <alignment horizontal="center" vertical="top"/>
      <protection locked="0"/>
    </xf>
    <xf numFmtId="0" fontId="5" fillId="4" borderId="0" xfId="0" applyFont="1" applyFill="1" applyBorder="1" applyAlignment="1" applyProtection="1">
      <alignment vertical="top"/>
      <protection locked="0"/>
    </xf>
    <xf numFmtId="0" fontId="5" fillId="4" borderId="8" xfId="0" applyFont="1" applyFill="1" applyBorder="1" applyAlignment="1" applyProtection="1">
      <alignment vertical="top"/>
      <protection locked="0"/>
    </xf>
    <xf numFmtId="0" fontId="5" fillId="4" borderId="9" xfId="0" applyFont="1" applyFill="1" applyBorder="1" applyAlignment="1" applyProtection="1">
      <alignment vertical="top"/>
      <protection locked="0"/>
    </xf>
    <xf numFmtId="0" fontId="5" fillId="0" borderId="0" xfId="0" applyFont="1"/>
    <xf numFmtId="0" fontId="14" fillId="0" borderId="0" xfId="0" applyFont="1" applyAlignment="1" applyProtection="1">
      <alignment horizontal="center"/>
      <protection locked="0"/>
    </xf>
    <xf numFmtId="0" fontId="5" fillId="2" borderId="0" xfId="0" applyFont="1" applyFill="1" applyAlignment="1">
      <alignment vertical="top" wrapText="1"/>
    </xf>
    <xf numFmtId="0" fontId="5" fillId="5" borderId="0" xfId="0" applyFont="1" applyFill="1" applyAlignment="1">
      <alignment horizontal="center"/>
    </xf>
    <xf numFmtId="165" fontId="5" fillId="4" borderId="0" xfId="1" applyFont="1" applyFill="1" applyBorder="1" applyAlignment="1" applyProtection="1">
      <alignment vertical="top"/>
      <protection locked="0"/>
    </xf>
    <xf numFmtId="165" fontId="5" fillId="4" borderId="7" xfId="1" applyFont="1" applyFill="1" applyBorder="1" applyAlignment="1" applyProtection="1">
      <alignment vertical="top"/>
      <protection locked="0"/>
    </xf>
    <xf numFmtId="165" fontId="5" fillId="4" borderId="9" xfId="1" applyFont="1" applyFill="1" applyBorder="1" applyAlignment="1" applyProtection="1">
      <alignment vertical="top"/>
      <protection locked="0"/>
    </xf>
    <xf numFmtId="165" fontId="5" fillId="4" borderId="10" xfId="1" applyFont="1" applyFill="1" applyBorder="1" applyAlignment="1" applyProtection="1">
      <alignment vertical="top"/>
      <protection locked="0"/>
    </xf>
    <xf numFmtId="0" fontId="15" fillId="0" borderId="0" xfId="0" applyFont="1"/>
    <xf numFmtId="0" fontId="5" fillId="4" borderId="5" xfId="0" applyFont="1" applyFill="1" applyBorder="1" applyAlignment="1" applyProtection="1">
      <alignment horizontal="center" vertical="top"/>
      <protection locked="0"/>
    </xf>
    <xf numFmtId="0" fontId="5" fillId="4" borderId="11" xfId="0" applyFont="1" applyFill="1" applyBorder="1" applyAlignment="1" applyProtection="1">
      <alignment horizontal="center" vertical="top"/>
      <protection locked="0"/>
    </xf>
    <xf numFmtId="0" fontId="1" fillId="0" borderId="9" xfId="0" applyFont="1" applyBorder="1" applyAlignment="1">
      <alignment horizontal="right" vertical="center"/>
    </xf>
    <xf numFmtId="0" fontId="5" fillId="0" borderId="9" xfId="0" applyFont="1" applyFill="1" applyBorder="1" applyAlignment="1" applyProtection="1">
      <alignment horizontal="center" vertical="top"/>
      <protection locked="0"/>
    </xf>
    <xf numFmtId="0" fontId="5" fillId="0" borderId="0" xfId="0" applyFont="1" applyFill="1" applyBorder="1" applyAlignment="1" applyProtection="1">
      <alignment horizontal="center" vertical="top"/>
      <protection locked="0"/>
    </xf>
    <xf numFmtId="0" fontId="1" fillId="0" borderId="9" xfId="0" applyFont="1" applyBorder="1" applyAlignment="1" applyProtection="1">
      <alignment horizontal="right" vertical="center"/>
    </xf>
    <xf numFmtId="0" fontId="11" fillId="0" borderId="9" xfId="0" applyFont="1" applyBorder="1" applyAlignment="1">
      <alignment horizontal="right"/>
    </xf>
    <xf numFmtId="0" fontId="0" fillId="0" borderId="9" xfId="0" applyBorder="1" applyAlignment="1">
      <alignment horizontal="right"/>
    </xf>
    <xf numFmtId="165" fontId="1" fillId="0" borderId="0" xfId="0" applyNumberFormat="1" applyFont="1" applyAlignment="1" applyProtection="1">
      <alignment vertical="center"/>
    </xf>
    <xf numFmtId="165" fontId="1" fillId="0" borderId="9" xfId="0" applyNumberFormat="1" applyFont="1" applyBorder="1" applyAlignment="1" applyProtection="1">
      <alignment vertical="center"/>
    </xf>
    <xf numFmtId="0" fontId="1" fillId="0" borderId="0" xfId="0" applyFont="1" applyAlignment="1" applyProtection="1">
      <alignment horizontal="center" vertical="center"/>
    </xf>
    <xf numFmtId="167" fontId="1" fillId="4" borderId="0" xfId="1" applyNumberFormat="1" applyFont="1" applyFill="1" applyBorder="1" applyAlignment="1" applyProtection="1">
      <alignment vertical="center"/>
      <protection locked="0"/>
    </xf>
    <xf numFmtId="167" fontId="1" fillId="0" borderId="0" xfId="0" applyNumberFormat="1" applyFont="1" applyBorder="1" applyAlignment="1" applyProtection="1">
      <alignment vertical="center"/>
    </xf>
    <xf numFmtId="0" fontId="17" fillId="0" borderId="9" xfId="0" applyFont="1" applyFill="1" applyBorder="1" applyAlignment="1" applyProtection="1">
      <alignment horizontal="center" vertical="top"/>
      <protection locked="0"/>
    </xf>
    <xf numFmtId="0" fontId="5" fillId="4" borderId="0" xfId="0" applyFont="1" applyFill="1" applyProtection="1">
      <protection locked="0"/>
    </xf>
    <xf numFmtId="165" fontId="1" fillId="0" borderId="0" xfId="1" applyNumberFormat="1" applyFont="1" applyFill="1" applyAlignment="1" applyProtection="1">
      <alignment vertical="center"/>
      <protection locked="0"/>
    </xf>
    <xf numFmtId="165" fontId="1" fillId="4" borderId="0" xfId="492" applyNumberFormat="1" applyFill="1" applyBorder="1" applyAlignment="1">
      <alignment vertical="top"/>
    </xf>
    <xf numFmtId="165" fontId="1" fillId="4" borderId="7" xfId="492" applyNumberFormat="1" applyFill="1" applyBorder="1" applyAlignment="1">
      <alignment vertical="top"/>
    </xf>
    <xf numFmtId="0" fontId="1" fillId="0" borderId="0" xfId="0" applyFont="1" applyAlignment="1" applyProtection="1">
      <alignment horizontal="left" vertical="center"/>
    </xf>
    <xf numFmtId="0" fontId="1" fillId="0" borderId="0" xfId="0" applyFont="1" applyFill="1" applyAlignment="1" applyProtection="1">
      <alignment horizontal="left" vertical="center"/>
      <protection locked="0"/>
    </xf>
    <xf numFmtId="165" fontId="1" fillId="0" borderId="8" xfId="1" applyFont="1" applyBorder="1" applyAlignment="1">
      <alignment vertical="center"/>
    </xf>
    <xf numFmtId="165" fontId="1" fillId="0" borderId="10" xfId="0" applyNumberFormat="1" applyFont="1" applyBorder="1" applyAlignment="1">
      <alignment vertical="center"/>
    </xf>
    <xf numFmtId="2" fontId="1" fillId="0" borderId="8" xfId="0" applyNumberFormat="1" applyFont="1" applyBorder="1" applyAlignment="1">
      <alignment vertical="center"/>
    </xf>
    <xf numFmtId="165" fontId="1" fillId="0" borderId="9" xfId="0" applyNumberFormat="1" applyFont="1" applyBorder="1" applyAlignment="1">
      <alignment vertical="center"/>
    </xf>
    <xf numFmtId="2" fontId="1" fillId="0" borderId="10" xfId="0" applyNumberFormat="1" applyFont="1" applyBorder="1" applyAlignment="1">
      <alignment vertical="center"/>
    </xf>
    <xf numFmtId="0" fontId="1" fillId="0" borderId="0" xfId="0" applyFont="1" applyFill="1" applyBorder="1" applyAlignment="1" applyProtection="1">
      <alignment vertical="top" wrapText="1"/>
      <protection locked="0"/>
    </xf>
    <xf numFmtId="0" fontId="1" fillId="0" borderId="9" xfId="0" applyFont="1" applyFill="1" applyBorder="1" applyAlignment="1" applyProtection="1">
      <alignment vertical="top" wrapText="1"/>
      <protection locked="0"/>
    </xf>
    <xf numFmtId="10" fontId="1" fillId="4" borderId="0" xfId="0" applyNumberFormat="1" applyFont="1" applyFill="1" applyAlignment="1">
      <alignment vertical="center"/>
    </xf>
    <xf numFmtId="0" fontId="1" fillId="0" borderId="0" xfId="0" applyFont="1" applyFill="1" applyAlignment="1">
      <alignment vertical="center"/>
    </xf>
    <xf numFmtId="0" fontId="0" fillId="0" borderId="0" xfId="0" applyFill="1" applyBorder="1" applyAlignment="1"/>
    <xf numFmtId="0" fontId="1" fillId="4" borderId="0" xfId="0" applyFont="1" applyFill="1" applyAlignment="1">
      <alignment vertical="center"/>
    </xf>
    <xf numFmtId="2" fontId="1" fillId="0" borderId="0" xfId="0" applyNumberFormat="1" applyFont="1" applyFill="1" applyAlignment="1">
      <alignment vertical="center"/>
    </xf>
    <xf numFmtId="2" fontId="1" fillId="0" borderId="0" xfId="0" applyNumberFormat="1" applyFont="1" applyAlignment="1">
      <alignment vertical="center"/>
    </xf>
    <xf numFmtId="168" fontId="1" fillId="0" borderId="9" xfId="0" applyNumberFormat="1" applyFont="1" applyBorder="1" applyAlignment="1">
      <alignment vertical="center"/>
    </xf>
    <xf numFmtId="168" fontId="1" fillId="0" borderId="10" xfId="0" applyNumberFormat="1" applyFont="1" applyBorder="1" applyAlignment="1">
      <alignment vertical="center"/>
    </xf>
    <xf numFmtId="168" fontId="1" fillId="0" borderId="8" xfId="0" applyNumberFormat="1" applyFont="1" applyBorder="1" applyAlignment="1">
      <alignment vertical="center"/>
    </xf>
    <xf numFmtId="165" fontId="0" fillId="0" borderId="0" xfId="0" applyNumberFormat="1" applyBorder="1"/>
    <xf numFmtId="165" fontId="11" fillId="0" borderId="0" xfId="0" applyNumberFormat="1" applyFont="1" applyBorder="1"/>
    <xf numFmtId="0" fontId="5" fillId="4" borderId="0" xfId="0" applyFont="1" applyFill="1" applyProtection="1">
      <protection locked="0"/>
    </xf>
    <xf numFmtId="165" fontId="1" fillId="0" borderId="6" xfId="0" applyNumberFormat="1" applyFont="1" applyBorder="1" applyAlignment="1">
      <alignment horizontal="right" vertical="top"/>
    </xf>
    <xf numFmtId="0" fontId="1" fillId="0" borderId="6" xfId="0" applyFont="1" applyBorder="1" applyAlignment="1">
      <alignment horizontal="right" vertical="top"/>
    </xf>
    <xf numFmtId="0" fontId="0" fillId="0" borderId="0" xfId="0" applyBorder="1" applyAlignment="1">
      <alignment vertical="top" wrapText="1"/>
    </xf>
    <xf numFmtId="0" fontId="0" fillId="0" borderId="0" xfId="0" applyBorder="1" applyAlignment="1">
      <alignment horizontal="center"/>
    </xf>
    <xf numFmtId="0" fontId="11" fillId="0" borderId="0" xfId="0" applyFont="1" applyBorder="1" applyAlignment="1">
      <alignment horizontal="center"/>
    </xf>
    <xf numFmtId="0" fontId="5" fillId="7" borderId="1" xfId="0" applyFont="1" applyFill="1" applyBorder="1" applyAlignment="1" applyProtection="1">
      <alignment horizontal="left" vertical="top" wrapText="1"/>
      <protection locked="0"/>
    </xf>
    <xf numFmtId="0" fontId="5" fillId="7" borderId="2" xfId="0" applyFont="1" applyFill="1" applyBorder="1" applyAlignment="1" applyProtection="1">
      <alignment horizontal="left" vertical="top" wrapText="1"/>
      <protection locked="0"/>
    </xf>
    <xf numFmtId="0" fontId="5" fillId="7" borderId="3" xfId="0" applyFont="1" applyFill="1" applyBorder="1" applyAlignment="1" applyProtection="1">
      <alignment horizontal="left" vertical="top" wrapText="1"/>
      <protection locked="0"/>
    </xf>
    <xf numFmtId="0" fontId="5" fillId="4" borderId="0" xfId="0" applyFont="1" applyFill="1" applyProtection="1">
      <protection locked="0"/>
    </xf>
    <xf numFmtId="0" fontId="5" fillId="4" borderId="0" xfId="0" applyFont="1" applyFill="1" applyAlignment="1" applyProtection="1">
      <alignment wrapText="1"/>
      <protection locked="0"/>
    </xf>
    <xf numFmtId="0" fontId="0" fillId="0" borderId="0" xfId="0" applyAlignment="1">
      <alignment wrapText="1"/>
    </xf>
    <xf numFmtId="0" fontId="0" fillId="4" borderId="0" xfId="0" applyFill="1" applyAlignment="1" applyProtection="1">
      <alignment horizontal="left" vertical="top" wrapText="1"/>
      <protection locked="0"/>
    </xf>
    <xf numFmtId="0" fontId="1" fillId="0" borderId="9" xfId="0" applyFont="1" applyBorder="1" applyAlignment="1" applyProtection="1">
      <alignment horizontal="center" vertical="center"/>
    </xf>
    <xf numFmtId="0" fontId="1" fillId="7" borderId="1" xfId="0" applyFont="1" applyFill="1" applyBorder="1" applyAlignment="1" applyProtection="1">
      <alignment vertical="top" wrapText="1"/>
      <protection locked="0"/>
    </xf>
    <xf numFmtId="0" fontId="0" fillId="0" borderId="2" xfId="0" applyBorder="1" applyAlignment="1">
      <alignment vertical="top" wrapText="1"/>
    </xf>
    <xf numFmtId="0" fontId="0" fillId="0" borderId="3" xfId="0" applyBorder="1" applyAlignment="1">
      <alignment vertical="top" wrapText="1"/>
    </xf>
    <xf numFmtId="0" fontId="1" fillId="7" borderId="2" xfId="0" applyFont="1" applyFill="1" applyBorder="1" applyAlignment="1" applyProtection="1">
      <alignment vertical="top" wrapText="1"/>
      <protection locked="0"/>
    </xf>
    <xf numFmtId="0" fontId="1" fillId="7" borderId="3" xfId="0" applyFont="1" applyFill="1" applyBorder="1" applyAlignment="1" applyProtection="1">
      <alignment vertical="top" wrapText="1"/>
      <protection locked="0"/>
    </xf>
    <xf numFmtId="0" fontId="1" fillId="0" borderId="0" xfId="0" applyFont="1" applyAlignment="1" applyProtection="1">
      <alignment horizontal="center" vertical="center"/>
    </xf>
    <xf numFmtId="0" fontId="1" fillId="7" borderId="5" xfId="0" applyFont="1" applyFill="1" applyBorder="1" applyAlignment="1" applyProtection="1">
      <alignment horizontal="left" vertical="top" wrapText="1"/>
      <protection locked="0"/>
    </xf>
    <xf numFmtId="0" fontId="1" fillId="7" borderId="0" xfId="0" applyFont="1" applyFill="1" applyBorder="1" applyAlignment="1" applyProtection="1">
      <alignment horizontal="left" vertical="top" wrapText="1"/>
      <protection locked="0"/>
    </xf>
    <xf numFmtId="0" fontId="0" fillId="0" borderId="2" xfId="0" applyBorder="1" applyAlignment="1"/>
    <xf numFmtId="0" fontId="0" fillId="0" borderId="3" xfId="0" applyBorder="1" applyAlignment="1"/>
    <xf numFmtId="0" fontId="1" fillId="7" borderId="1" xfId="0" applyFont="1" applyFill="1" applyBorder="1" applyAlignment="1" applyProtection="1">
      <alignment horizontal="left" vertical="top" wrapText="1"/>
      <protection locked="0"/>
    </xf>
    <xf numFmtId="0" fontId="1" fillId="7" borderId="2" xfId="0" applyFont="1" applyFill="1" applyBorder="1" applyAlignment="1" applyProtection="1">
      <alignment horizontal="left" vertical="top" wrapText="1"/>
      <protection locked="0"/>
    </xf>
    <xf numFmtId="0" fontId="1" fillId="7" borderId="3" xfId="0" applyFont="1" applyFill="1" applyBorder="1" applyAlignment="1" applyProtection="1">
      <alignment horizontal="left" vertical="top" wrapText="1"/>
      <protection locked="0"/>
    </xf>
    <xf numFmtId="0" fontId="1" fillId="6" borderId="4" xfId="0" applyFont="1" applyFill="1" applyBorder="1" applyAlignment="1">
      <alignment horizontal="center" vertical="center"/>
    </xf>
    <xf numFmtId="0" fontId="1" fillId="6" borderId="5" xfId="0" applyFont="1" applyFill="1" applyBorder="1" applyAlignment="1">
      <alignment horizontal="center" vertical="center"/>
    </xf>
    <xf numFmtId="0" fontId="1" fillId="6" borderId="11" xfId="0" applyFont="1" applyFill="1" applyBorder="1" applyAlignment="1">
      <alignment horizontal="center" vertical="center"/>
    </xf>
  </cellXfs>
  <cellStyles count="496">
    <cellStyle name="Comma" xfId="1" builtinId="3"/>
    <cellStyle name="Comma 2" xfId="8"/>
    <cellStyle name="Comma 3" xfId="9"/>
    <cellStyle name="Comma 4" xfId="493"/>
    <cellStyle name="Currency 2" xfId="2"/>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1" builtinId="9" hidden="1"/>
    <cellStyle name="Followed Hyperlink" xfId="473" builtinId="9" hidden="1"/>
    <cellStyle name="Followed Hyperlink" xfId="475" builtinId="9" hidden="1"/>
    <cellStyle name="Followed Hyperlink" xfId="477" builtinId="9" hidden="1"/>
    <cellStyle name="Followed Hyperlink" xfId="479" builtinId="9" hidden="1"/>
    <cellStyle name="Followed Hyperlink" xfId="481" builtinId="9" hidden="1"/>
    <cellStyle name="Followed Hyperlink" xfId="483" builtinId="9" hidden="1"/>
    <cellStyle name="Followed Hyperlink" xfId="485" builtinId="9" hidden="1"/>
    <cellStyle name="Followed Hyperlink" xfId="487" builtinId="9" hidden="1"/>
    <cellStyle name="Followed Hyperlink" xfId="489" builtinId="9" hidden="1"/>
    <cellStyle name="Followed Hyperlink" xfId="491" builtinId="9"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70" builtinId="8" hidden="1"/>
    <cellStyle name="Hyperlink" xfId="472" builtinId="8" hidden="1"/>
    <cellStyle name="Hyperlink" xfId="474" builtinId="8" hidden="1"/>
    <cellStyle name="Hyperlink" xfId="476" builtinId="8" hidden="1"/>
    <cellStyle name="Hyperlink" xfId="478" builtinId="8" hidden="1"/>
    <cellStyle name="Hyperlink" xfId="480" builtinId="8" hidden="1"/>
    <cellStyle name="Hyperlink" xfId="482" builtinId="8" hidden="1"/>
    <cellStyle name="Hyperlink" xfId="484" builtinId="8" hidden="1"/>
    <cellStyle name="Hyperlink" xfId="486" builtinId="8" hidden="1"/>
    <cellStyle name="Hyperlink" xfId="488" builtinId="8" hidden="1"/>
    <cellStyle name="Hyperlink" xfId="490" builtinId="8" hidden="1"/>
    <cellStyle name="Normal" xfId="0" builtinId="0"/>
    <cellStyle name="Normal 2" xfId="3"/>
    <cellStyle name="Normal 2 2" xfId="4"/>
    <cellStyle name="Normal 2 2 2" xfId="10"/>
    <cellStyle name="Normal 2 2_ServiceHistory" xfId="469"/>
    <cellStyle name="Normal 2 3" xfId="494"/>
    <cellStyle name="Normal 3" xfId="5"/>
    <cellStyle name="Normal 4" xfId="11"/>
    <cellStyle name="Normal 5" xfId="492"/>
    <cellStyle name="Normal 6" xfId="495"/>
    <cellStyle name="Note 2" xfId="12"/>
    <cellStyle name="Percent 2" xfId="6"/>
    <cellStyle name="Percent 3" xfId="7"/>
  </cellStyles>
  <dxfs count="0"/>
  <tableStyles count="0" defaultTableStyle="TableStyleMedium9" defaultPivotStyle="PivotStyleLight16"/>
  <colors>
    <mruColors>
      <color rgb="FF0065A6"/>
      <color rgb="FF76AD1C"/>
      <color rgb="FF13294B"/>
      <color rgb="FF209AD2"/>
      <color rgb="FFACDCF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zoomScale="90" zoomScaleNormal="90" zoomScalePageLayoutView="125" workbookViewId="0">
      <selection activeCell="G4" sqref="G4"/>
    </sheetView>
  </sheetViews>
  <sheetFormatPr defaultColWidth="11.42578125" defaultRowHeight="15" x14ac:dyDescent="0.25"/>
  <cols>
    <col min="1" max="3" width="2.28515625" customWidth="1"/>
  </cols>
  <sheetData>
    <row r="1" spans="1:9" x14ac:dyDescent="0.25">
      <c r="A1" t="str">
        <f>GlobalInputs!A1</f>
        <v>Ancillary Network Services Pricing Model</v>
      </c>
    </row>
    <row r="2" spans="1:9" ht="15.75" x14ac:dyDescent="0.25">
      <c r="A2" s="5" t="s">
        <v>17</v>
      </c>
      <c r="F2" s="75" t="str">
        <f>IF(ROUND($E$8,6)=0,"ok","Problem - review CheckSheet")</f>
        <v>ok</v>
      </c>
    </row>
    <row r="4" spans="1:9" x14ac:dyDescent="0.25">
      <c r="B4" t="s">
        <v>128</v>
      </c>
    </row>
    <row r="6" spans="1:9" x14ac:dyDescent="0.25">
      <c r="B6" t="s">
        <v>114</v>
      </c>
    </row>
    <row r="7" spans="1:9" x14ac:dyDescent="0.25">
      <c r="B7" t="s">
        <v>115</v>
      </c>
    </row>
    <row r="9" spans="1:9" x14ac:dyDescent="0.25">
      <c r="B9" t="s">
        <v>92</v>
      </c>
      <c r="I9" s="83"/>
    </row>
    <row r="10" spans="1:9" x14ac:dyDescent="0.25">
      <c r="B10" t="s">
        <v>87</v>
      </c>
    </row>
    <row r="11" spans="1:9" x14ac:dyDescent="0.25">
      <c r="B11" t="s">
        <v>88</v>
      </c>
    </row>
    <row r="12" spans="1:9" x14ac:dyDescent="0.25">
      <c r="B12" s="84" t="s">
        <v>89</v>
      </c>
    </row>
    <row r="14" spans="1:9" x14ac:dyDescent="0.25">
      <c r="B14" t="s">
        <v>93</v>
      </c>
      <c r="E14" s="109"/>
      <c r="F14" t="s">
        <v>94</v>
      </c>
    </row>
    <row r="15" spans="1:9" x14ac:dyDescent="0.25">
      <c r="B15" t="s">
        <v>95</v>
      </c>
      <c r="E15" s="2"/>
    </row>
    <row r="17" spans="2:2" x14ac:dyDescent="0.25">
      <c r="B17" t="s">
        <v>90</v>
      </c>
    </row>
    <row r="18" spans="2:2" x14ac:dyDescent="0.25">
      <c r="B18" t="s">
        <v>91</v>
      </c>
    </row>
  </sheetData>
  <pageMargins left="0.75" right="0.75" top="1" bottom="1" header="0.5" footer="0.5"/>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249977111117893"/>
    <pageSetUpPr fitToPage="1"/>
  </sheetPr>
  <dimension ref="A1:L45"/>
  <sheetViews>
    <sheetView tabSelected="1" zoomScale="90" zoomScaleNormal="90" zoomScalePageLayoutView="125" workbookViewId="0">
      <selection activeCell="J48" sqref="J48"/>
    </sheetView>
  </sheetViews>
  <sheetFormatPr defaultColWidth="9.140625" defaultRowHeight="15" x14ac:dyDescent="0.25"/>
  <cols>
    <col min="1" max="4" width="2.28515625" customWidth="1"/>
    <col min="5" max="5" width="33.140625" customWidth="1"/>
    <col min="6" max="6" width="10.42578125" customWidth="1"/>
    <col min="7" max="11" width="12.140625" bestFit="1" customWidth="1"/>
    <col min="12" max="12" width="2.85546875" customWidth="1"/>
    <col min="13" max="20" width="10.42578125" customWidth="1"/>
  </cols>
  <sheetData>
    <row r="1" spans="1:12" x14ac:dyDescent="0.25">
      <c r="A1" s="14" t="s">
        <v>15</v>
      </c>
    </row>
    <row r="2" spans="1:12" x14ac:dyDescent="0.25">
      <c r="A2" s="16" t="s">
        <v>75</v>
      </c>
    </row>
    <row r="3" spans="1:12" x14ac:dyDescent="0.25">
      <c r="A3" s="6" t="str">
        <f>GlobalInputs!A3</f>
        <v>MIMO Read fees</v>
      </c>
      <c r="F3" s="75" t="str">
        <f>IF(ROUND($E$5,6)=0,"ok","Problem - review CheckSheet")</f>
        <v>ok</v>
      </c>
    </row>
    <row r="5" spans="1:12" x14ac:dyDescent="0.25">
      <c r="B5" s="55" t="s">
        <v>57</v>
      </c>
      <c r="C5" s="56"/>
      <c r="D5" s="56"/>
      <c r="E5" s="56"/>
      <c r="F5" s="56"/>
      <c r="G5" s="56"/>
      <c r="H5" s="56"/>
      <c r="I5" s="56"/>
      <c r="J5" s="56"/>
      <c r="K5" s="56"/>
      <c r="L5" s="57"/>
    </row>
    <row r="6" spans="1:12" ht="37.5" customHeight="1" x14ac:dyDescent="0.25">
      <c r="B6" s="62"/>
      <c r="C6" s="168" t="str">
        <f>ServiceDescription!C9</f>
        <v xml:space="preserve">29 - Vacant property reconnect/disconnect - Includes customer request for ad-hoc reconnections/disconnections for regular but short periods of time, for example, holiday homes.
</v>
      </c>
      <c r="D6" s="168"/>
      <c r="E6" s="168"/>
      <c r="F6" s="168"/>
      <c r="G6" s="168"/>
      <c r="H6" s="168"/>
      <c r="I6" s="168"/>
      <c r="J6" s="168"/>
      <c r="K6" s="168"/>
      <c r="L6" s="63"/>
    </row>
    <row r="7" spans="1:12" ht="67.5" customHeight="1" x14ac:dyDescent="0.25">
      <c r="B7" s="62"/>
      <c r="C7" s="168" t="str">
        <f>ServiceDescription!C10</f>
        <v>30 - Ancillary metering services - For example, special meter reading for types 5 and 6 meters; testing for type 5 and 6 meters; franchise CT meter install; customer requested meter accuracy testing; types 5–7 non-standard metering data services; replacement or removal of a type 5 or 6 meter instigated by a customer switching to a non-type 5 or 6 meter that is not covered by any other fee.</v>
      </c>
      <c r="D7" s="168"/>
      <c r="E7" s="168"/>
      <c r="F7" s="168"/>
      <c r="G7" s="168"/>
      <c r="H7" s="168"/>
      <c r="I7" s="168"/>
      <c r="J7" s="168"/>
      <c r="K7" s="168"/>
      <c r="L7" s="63"/>
    </row>
    <row r="8" spans="1:12" ht="14.1" customHeight="1" x14ac:dyDescent="0.25">
      <c r="B8" s="61"/>
      <c r="C8" s="64"/>
      <c r="D8" s="64"/>
      <c r="E8" s="64"/>
      <c r="F8" s="64"/>
      <c r="G8" s="64"/>
      <c r="H8" s="64"/>
      <c r="I8" s="64"/>
      <c r="J8" s="64"/>
      <c r="K8" s="64"/>
      <c r="L8" s="65"/>
    </row>
    <row r="9" spans="1:12" ht="14.1" customHeight="1" x14ac:dyDescent="0.25">
      <c r="B9" s="48"/>
      <c r="C9" s="60"/>
      <c r="D9" s="60"/>
      <c r="E9" s="60"/>
      <c r="F9" s="60"/>
      <c r="G9" s="60"/>
      <c r="H9" s="60"/>
      <c r="I9" s="60"/>
      <c r="J9" s="60"/>
      <c r="K9" s="60"/>
    </row>
    <row r="10" spans="1:12" ht="14.1" customHeight="1" x14ac:dyDescent="0.25">
      <c r="B10" s="55" t="s">
        <v>79</v>
      </c>
      <c r="C10" s="66"/>
      <c r="D10" s="66"/>
      <c r="E10" s="66"/>
      <c r="F10" s="66"/>
      <c r="G10" s="66"/>
      <c r="H10" s="66"/>
      <c r="I10" s="66"/>
      <c r="J10" s="66"/>
      <c r="K10" s="66"/>
      <c r="L10" s="57"/>
    </row>
    <row r="11" spans="1:12" ht="138.75" customHeight="1" x14ac:dyDescent="0.25">
      <c r="B11" s="62"/>
      <c r="C11" s="168" t="str">
        <f>ServiceDescription!C13</f>
        <v xml:space="preserve">In order to derive unit rates for this ancillary network service, the following methodology was used:      
-  The business units that provide this ancillary network service provided estimates for the amount of time taken to carry out the various tasks and which employee positions carried out these tasks.      
-  For each employee position an average hourly rate ($2013/14) was calculated and multiplied by the applicable hours to determine the unit cost for each task. The unit cost of all tasks were then totalled to derive the overall unit rate for this service.     
-  The forecast unit rate was applied to the volumes forecast for the 2014 - 2019 regulatory period for this ancillary network service to calculate an estimate for direct operating expenditure for this ancillary network service.   
Overheads were applied to the direct costs based on our Cost Allocation Methodology (CAM).          </v>
      </c>
      <c r="D11" s="168"/>
      <c r="E11" s="168"/>
      <c r="F11" s="168"/>
      <c r="G11" s="168"/>
      <c r="H11" s="168"/>
      <c r="I11" s="168"/>
      <c r="J11" s="168"/>
      <c r="K11" s="168"/>
      <c r="L11" s="63"/>
    </row>
    <row r="12" spans="1:12" ht="14.1" customHeight="1" x14ac:dyDescent="0.25">
      <c r="B12" s="61"/>
      <c r="C12" s="64"/>
      <c r="D12" s="64"/>
      <c r="E12" s="64"/>
      <c r="F12" s="64"/>
      <c r="G12" s="64"/>
      <c r="H12" s="64"/>
      <c r="I12" s="64"/>
      <c r="J12" s="64"/>
      <c r="K12" s="64"/>
      <c r="L12" s="65"/>
    </row>
    <row r="13" spans="1:12" ht="14.1" customHeight="1" x14ac:dyDescent="0.25">
      <c r="B13" s="48"/>
      <c r="C13" s="60"/>
      <c r="D13" s="60"/>
      <c r="E13" s="60"/>
      <c r="F13" s="60"/>
      <c r="G13" s="60"/>
      <c r="H13" s="60"/>
      <c r="I13" s="60"/>
      <c r="J13" s="60"/>
      <c r="K13" s="60"/>
    </row>
    <row r="14" spans="1:12" x14ac:dyDescent="0.25">
      <c r="B14" s="55" t="s">
        <v>71</v>
      </c>
      <c r="C14" s="56"/>
      <c r="D14" s="56"/>
      <c r="E14" s="56"/>
      <c r="F14" s="56"/>
      <c r="G14" s="56"/>
      <c r="H14" s="56"/>
      <c r="I14" s="56"/>
      <c r="J14" s="56"/>
      <c r="K14" s="56"/>
      <c r="L14" s="57"/>
    </row>
    <row r="15" spans="1:12" x14ac:dyDescent="0.25">
      <c r="B15" s="62"/>
      <c r="C15" s="48"/>
      <c r="D15" s="48"/>
      <c r="E15" s="48"/>
      <c r="F15" s="169" t="s">
        <v>77</v>
      </c>
      <c r="G15" s="169"/>
      <c r="H15" s="48"/>
      <c r="I15" s="170" t="s">
        <v>76</v>
      </c>
      <c r="J15" s="170"/>
      <c r="K15" s="49"/>
      <c r="L15" s="63"/>
    </row>
    <row r="16" spans="1:12" x14ac:dyDescent="0.25">
      <c r="B16" s="62"/>
      <c r="C16" s="53"/>
      <c r="D16" s="53"/>
      <c r="E16" s="53"/>
      <c r="F16" s="58" t="s">
        <v>78</v>
      </c>
      <c r="G16" s="58" t="s">
        <v>112</v>
      </c>
      <c r="H16" s="58"/>
      <c r="I16" s="59" t="s">
        <v>78</v>
      </c>
      <c r="J16" s="59" t="s">
        <v>66</v>
      </c>
      <c r="K16" s="49"/>
      <c r="L16" s="63"/>
    </row>
    <row r="17" spans="2:12" x14ac:dyDescent="0.25">
      <c r="B17" s="62"/>
      <c r="C17" s="48" t="str">
        <f>FeeConstruction!C7</f>
        <v>Vacant Premise reconnect/disconnect</v>
      </c>
      <c r="D17" s="48"/>
      <c r="E17" s="48"/>
      <c r="F17" s="48"/>
      <c r="G17" s="48"/>
      <c r="H17" s="48"/>
      <c r="I17" s="50"/>
      <c r="J17" s="50"/>
      <c r="K17" s="48"/>
      <c r="L17" s="63"/>
    </row>
    <row r="18" spans="2:12" x14ac:dyDescent="0.25">
      <c r="B18" s="62"/>
      <c r="C18" s="48"/>
      <c r="D18" s="48" t="str">
        <f>FeeConstruction!D8</f>
        <v>Per connection</v>
      </c>
      <c r="E18" s="48"/>
      <c r="F18" s="48" t="str">
        <f>ServiceProjections!G8</f>
        <v>/ application</v>
      </c>
      <c r="G18" s="51">
        <f>FeeConstruction!L8</f>
        <v>121.43737877688889</v>
      </c>
      <c r="H18" s="48"/>
      <c r="I18" s="50" t="str">
        <f>F18</f>
        <v>/ application</v>
      </c>
      <c r="J18" s="52">
        <f>FeeConstruction!H8</f>
        <v>88</v>
      </c>
      <c r="K18" s="48"/>
      <c r="L18" s="63"/>
    </row>
    <row r="19" spans="2:12" x14ac:dyDescent="0.25">
      <c r="B19" s="62"/>
      <c r="C19" s="48" t="str">
        <f>FeeConstruction!C9</f>
        <v>Vacant Premise r/d (site visit only)</v>
      </c>
      <c r="D19" s="48"/>
      <c r="E19" s="48"/>
      <c r="F19" s="48"/>
      <c r="G19" s="48"/>
      <c r="H19" s="48"/>
      <c r="I19" s="50"/>
      <c r="J19" s="50"/>
      <c r="K19" s="48"/>
      <c r="L19" s="63"/>
    </row>
    <row r="20" spans="2:12" x14ac:dyDescent="0.25">
      <c r="B20" s="62"/>
      <c r="C20" s="48"/>
      <c r="D20" s="48" t="str">
        <f>FeeConstruction!D10</f>
        <v>Per visit</v>
      </c>
      <c r="E20" s="48"/>
      <c r="F20" s="48" t="str">
        <f>ServiceProjections!G10</f>
        <v>/ application</v>
      </c>
      <c r="G20" s="51">
        <f>FeeConstruction!L10</f>
        <v>91.008075367157318</v>
      </c>
      <c r="H20" s="48"/>
      <c r="I20" s="50" t="str">
        <f t="shared" ref="I20" si="0">F20</f>
        <v>/ application</v>
      </c>
      <c r="J20" s="52" t="str">
        <f>FeeConstruction!H10</f>
        <v>n.a.</v>
      </c>
      <c r="K20" s="48"/>
      <c r="L20" s="63"/>
    </row>
    <row r="21" spans="2:12" x14ac:dyDescent="0.25">
      <c r="B21" s="62"/>
      <c r="C21" s="48" t="str">
        <f>FeeConstruction!C11</f>
        <v>Move In/Move Out Read and Special Read</v>
      </c>
      <c r="D21" s="48"/>
      <c r="E21" s="48"/>
      <c r="F21" s="48"/>
      <c r="G21" s="163"/>
      <c r="H21" s="48"/>
      <c r="I21" s="50"/>
      <c r="J21" s="164"/>
      <c r="K21" s="48"/>
      <c r="L21" s="63"/>
    </row>
    <row r="22" spans="2:12" x14ac:dyDescent="0.25">
      <c r="B22" s="62"/>
      <c r="C22" s="48"/>
      <c r="D22" s="48" t="str">
        <f>FeeConstruction!D12</f>
        <v>Per reading</v>
      </c>
      <c r="E22" s="48"/>
      <c r="F22" s="48" t="str">
        <f>ServiceProjections!G12</f>
        <v>/ application</v>
      </c>
      <c r="G22" s="51">
        <f>FeeConstruction!L12</f>
        <v>80.17378068059098</v>
      </c>
      <c r="H22" s="48"/>
      <c r="I22" s="50" t="str">
        <f t="shared" ref="I22" si="1">F22</f>
        <v>/ application</v>
      </c>
      <c r="J22" s="52">
        <f>FeeConstruction!H12</f>
        <v>44</v>
      </c>
      <c r="K22" s="48"/>
      <c r="L22" s="63"/>
    </row>
    <row r="23" spans="2:12" x14ac:dyDescent="0.25">
      <c r="B23" s="61"/>
      <c r="C23" s="67"/>
      <c r="D23" s="67"/>
      <c r="E23" s="67"/>
      <c r="F23" s="67"/>
      <c r="G23" s="67"/>
      <c r="H23" s="67"/>
      <c r="I23" s="67"/>
      <c r="J23" s="67"/>
      <c r="K23" s="67"/>
      <c r="L23" s="65"/>
    </row>
    <row r="25" spans="2:12" x14ac:dyDescent="0.25">
      <c r="B25" s="54" t="s">
        <v>80</v>
      </c>
      <c r="C25" s="54"/>
      <c r="D25" s="54"/>
      <c r="E25" s="54"/>
      <c r="F25" s="54"/>
      <c r="G25" s="54"/>
      <c r="H25" s="54"/>
      <c r="I25" s="54"/>
      <c r="J25" s="54"/>
      <c r="K25" s="54"/>
      <c r="L25" s="54"/>
    </row>
    <row r="26" spans="2:12" x14ac:dyDescent="0.25">
      <c r="B26" s="54"/>
      <c r="L26" s="54"/>
    </row>
    <row r="27" spans="2:12" x14ac:dyDescent="0.25">
      <c r="B27" s="54"/>
      <c r="C27" s="47" t="s">
        <v>81</v>
      </c>
      <c r="D27" s="47"/>
      <c r="E27" s="47"/>
      <c r="F27" s="47"/>
      <c r="G27" s="47"/>
      <c r="H27" s="47"/>
      <c r="I27" s="47"/>
      <c r="J27" s="47"/>
      <c r="K27" s="47"/>
      <c r="L27" s="54"/>
    </row>
    <row r="28" spans="2:12" x14ac:dyDescent="0.25">
      <c r="B28" s="54"/>
      <c r="C28" s="47"/>
      <c r="D28" s="70"/>
      <c r="E28" s="133" t="s">
        <v>113</v>
      </c>
      <c r="F28" s="70"/>
      <c r="G28" s="59" t="str">
        <f>GlobalInputs!G13</f>
        <v>2009/10</v>
      </c>
      <c r="H28" s="59" t="str">
        <f>GlobalInputs!H13</f>
        <v>2010/11</v>
      </c>
      <c r="I28" s="59" t="str">
        <f>GlobalInputs!I13</f>
        <v>2011/12</v>
      </c>
      <c r="J28" s="59" t="str">
        <f>GlobalInputs!J13</f>
        <v>2012/13</v>
      </c>
      <c r="K28" s="59" t="str">
        <f>GlobalInputs!K13</f>
        <v>2013/14</v>
      </c>
      <c r="L28" s="54"/>
    </row>
    <row r="29" spans="2:12" x14ac:dyDescent="0.25">
      <c r="B29" s="54"/>
      <c r="C29" s="47"/>
      <c r="D29" s="47"/>
      <c r="E29" s="47"/>
      <c r="F29" s="47"/>
      <c r="G29" s="46"/>
      <c r="H29" s="46"/>
      <c r="I29" s="46"/>
      <c r="J29" s="46"/>
      <c r="K29" s="46"/>
      <c r="L29" s="54"/>
    </row>
    <row r="30" spans="2:12" x14ac:dyDescent="0.25">
      <c r="B30" s="54"/>
      <c r="C30" s="47"/>
      <c r="D30" s="47" t="s">
        <v>13</v>
      </c>
      <c r="E30" s="47"/>
      <c r="F30" s="47" t="s">
        <v>40</v>
      </c>
      <c r="G30" s="71">
        <f>ServiceHistory!G26</f>
        <v>871708.53021778888</v>
      </c>
      <c r="H30" s="71">
        <f>ServiceHistory!H26</f>
        <v>1068681.149374919</v>
      </c>
      <c r="I30" s="71">
        <f>ServiceHistory!I26</f>
        <v>2834612.6326775467</v>
      </c>
      <c r="J30" s="71">
        <f>ServiceHistory!J26</f>
        <v>2018772.6792834983</v>
      </c>
      <c r="K30" s="71">
        <f>ServiceHistory!K26</f>
        <v>2353655.2346847872</v>
      </c>
      <c r="L30" s="54"/>
    </row>
    <row r="31" spans="2:12" x14ac:dyDescent="0.25">
      <c r="B31" s="54"/>
      <c r="C31" s="47"/>
      <c r="D31" s="47"/>
      <c r="E31" s="47"/>
      <c r="F31" s="47"/>
      <c r="G31" s="47"/>
      <c r="H31" s="47"/>
      <c r="I31" s="47"/>
      <c r="J31" s="47"/>
      <c r="K31" s="47"/>
      <c r="L31" s="54"/>
    </row>
    <row r="32" spans="2:12" x14ac:dyDescent="0.25">
      <c r="B32" s="54"/>
      <c r="C32" s="47"/>
      <c r="D32" s="47" t="s">
        <v>82</v>
      </c>
      <c r="E32" s="47"/>
      <c r="F32" s="47" t="s">
        <v>40</v>
      </c>
      <c r="G32" s="71">
        <f>ServiceHistory!G51</f>
        <v>9819931.6272289753</v>
      </c>
      <c r="H32" s="71">
        <f>ServiceHistory!H51</f>
        <v>11024462.086256512</v>
      </c>
      <c r="I32" s="71">
        <f>ServiceHistory!I51</f>
        <v>11275734.716974122</v>
      </c>
      <c r="J32" s="71">
        <f>ServiceHistory!J51</f>
        <v>12997907.028065894</v>
      </c>
      <c r="K32" s="71">
        <f>ServiceHistory!K51</f>
        <v>12045746.469247885</v>
      </c>
      <c r="L32" s="54"/>
    </row>
    <row r="33" spans="2:12" x14ac:dyDescent="0.25">
      <c r="B33" s="54"/>
      <c r="C33" s="47"/>
      <c r="D33" s="47" t="s">
        <v>83</v>
      </c>
      <c r="E33" s="47"/>
      <c r="F33" s="47"/>
      <c r="G33" s="71">
        <f>ServiceHistory!G57</f>
        <v>5890550.0923918802</v>
      </c>
      <c r="H33" s="71">
        <f>ServiceHistory!H57</f>
        <v>5656014.0638885628</v>
      </c>
      <c r="I33" s="71">
        <f>ServiceHistory!I57</f>
        <v>5844361.4429330993</v>
      </c>
      <c r="J33" s="71">
        <f>ServiceHistory!J57</f>
        <v>6034913.973563524</v>
      </c>
      <c r="K33" s="71">
        <f>ServiceHistory!K57</f>
        <v>6461437.9258583002</v>
      </c>
      <c r="L33" s="54"/>
    </row>
    <row r="34" spans="2:12" x14ac:dyDescent="0.25">
      <c r="B34" s="54"/>
      <c r="C34" s="47"/>
      <c r="D34" s="47"/>
      <c r="E34" s="47"/>
      <c r="F34" s="47" t="s">
        <v>40</v>
      </c>
      <c r="G34" s="72">
        <f>SUM(G32:G33)</f>
        <v>15710481.719620856</v>
      </c>
      <c r="H34" s="72">
        <f t="shared" ref="H34:K34" si="2">SUM(H32:H33)</f>
        <v>16680476.150145074</v>
      </c>
      <c r="I34" s="72">
        <f t="shared" si="2"/>
        <v>17120096.159907222</v>
      </c>
      <c r="J34" s="72">
        <f t="shared" si="2"/>
        <v>19032821.00162942</v>
      </c>
      <c r="K34" s="72">
        <f t="shared" si="2"/>
        <v>18507184.395106185</v>
      </c>
      <c r="L34" s="54"/>
    </row>
    <row r="35" spans="2:12" x14ac:dyDescent="0.25">
      <c r="B35" s="54"/>
      <c r="L35" s="54"/>
    </row>
    <row r="36" spans="2:12" x14ac:dyDescent="0.25">
      <c r="B36" s="54"/>
      <c r="C36" t="s">
        <v>84</v>
      </c>
      <c r="L36" s="54"/>
    </row>
    <row r="37" spans="2:12" x14ac:dyDescent="0.25">
      <c r="B37" s="54"/>
      <c r="D37" s="53"/>
      <c r="E37" s="134" t="s">
        <v>100</v>
      </c>
      <c r="F37" s="53"/>
      <c r="G37" s="58" t="str">
        <f>GlobalInputs!G14</f>
        <v>2014/15</v>
      </c>
      <c r="H37" s="58" t="str">
        <f>GlobalInputs!H14</f>
        <v>2015/16</v>
      </c>
      <c r="I37" s="58" t="str">
        <f>GlobalInputs!I14</f>
        <v>2016/17</v>
      </c>
      <c r="J37" s="58" t="str">
        <f>GlobalInputs!J14</f>
        <v>2017/18</v>
      </c>
      <c r="K37" s="58" t="str">
        <f>GlobalInputs!K14</f>
        <v>2018/19</v>
      </c>
      <c r="L37" s="54"/>
    </row>
    <row r="38" spans="2:12" x14ac:dyDescent="0.25">
      <c r="B38" s="54"/>
      <c r="G38" s="45"/>
      <c r="H38" s="45"/>
      <c r="I38" s="45"/>
      <c r="J38" s="45"/>
      <c r="K38" s="45"/>
      <c r="L38" s="54"/>
    </row>
    <row r="39" spans="2:12" x14ac:dyDescent="0.25">
      <c r="B39" s="54"/>
      <c r="D39" t="s">
        <v>13</v>
      </c>
      <c r="F39" t="s">
        <v>40</v>
      </c>
      <c r="G39" s="68">
        <f>SUM(FeeConstruction!U8:U12)</f>
        <v>16303244.867365364</v>
      </c>
      <c r="H39" s="68">
        <f>SUM(FeeConstruction!V8:V12)</f>
        <v>16303244.867365364</v>
      </c>
      <c r="I39" s="68">
        <f>SUM(FeeConstruction!W8:W12)</f>
        <v>16303244.867365364</v>
      </c>
      <c r="J39" s="68">
        <f>SUM(FeeConstruction!X8:X12)</f>
        <v>16303244.867365364</v>
      </c>
      <c r="K39" s="68">
        <f>SUM(FeeConstruction!Y8:Y12)</f>
        <v>16303244.867365364</v>
      </c>
      <c r="L39" s="54"/>
    </row>
    <row r="40" spans="2:12" x14ac:dyDescent="0.25">
      <c r="B40" s="54"/>
      <c r="L40" s="54"/>
    </row>
    <row r="41" spans="2:12" x14ac:dyDescent="0.25">
      <c r="B41" s="54"/>
      <c r="D41" t="s">
        <v>82</v>
      </c>
      <c r="F41" t="s">
        <v>40</v>
      </c>
      <c r="G41" s="68">
        <f>SUM(FeeConstruction!AB8:AB12)</f>
        <v>11258632.443794789</v>
      </c>
      <c r="H41" s="68">
        <f>SUM(FeeConstruction!AC8:AC12)</f>
        <v>11258632.443794789</v>
      </c>
      <c r="I41" s="68">
        <f>SUM(FeeConstruction!AD8:AD12)</f>
        <v>11258632.443794789</v>
      </c>
      <c r="J41" s="68">
        <f>SUM(FeeConstruction!AE8:AE12)</f>
        <v>11258632.443794789</v>
      </c>
      <c r="K41" s="68">
        <f>SUM(FeeConstruction!AF8:AF12)</f>
        <v>11258632.443794789</v>
      </c>
      <c r="L41" s="54"/>
    </row>
    <row r="42" spans="2:12" x14ac:dyDescent="0.25">
      <c r="B42" s="54"/>
      <c r="D42" t="s">
        <v>83</v>
      </c>
      <c r="G42" s="68">
        <f>SUM(FeeConstruction!AI8:AI12)</f>
        <v>4692126.5624681357</v>
      </c>
      <c r="H42" s="68">
        <f>SUM(FeeConstruction!AJ8:AJ12)</f>
        <v>4692126.5624681357</v>
      </c>
      <c r="I42" s="68">
        <f>SUM(FeeConstruction!AK8:AK12)</f>
        <v>4692126.5624681357</v>
      </c>
      <c r="J42" s="68">
        <f>SUM(FeeConstruction!AL8:AL12)</f>
        <v>4692126.5624681357</v>
      </c>
      <c r="K42" s="68">
        <f>SUM(FeeConstruction!AM8:AM12)</f>
        <v>4692126.5624681357</v>
      </c>
      <c r="L42" s="54"/>
    </row>
    <row r="43" spans="2:12" x14ac:dyDescent="0.25">
      <c r="B43" s="54"/>
      <c r="D43" t="s">
        <v>154</v>
      </c>
      <c r="G43" s="68">
        <f>SUM(FeeConstruction!AP8:AP12)</f>
        <v>352485.86110244173</v>
      </c>
      <c r="H43" s="68">
        <f>SUM(FeeConstruction!AQ8:AQ12)</f>
        <v>352485.86110244173</v>
      </c>
      <c r="I43" s="68">
        <f>SUM(FeeConstruction!AR8:AR12)</f>
        <v>352485.86110244173</v>
      </c>
      <c r="J43" s="68">
        <f>SUM(FeeConstruction!AS8:AS12)</f>
        <v>352485.86110244173</v>
      </c>
      <c r="K43" s="68">
        <f>SUM(FeeConstruction!AT8:AT12)</f>
        <v>352485.86110244173</v>
      </c>
      <c r="L43" s="54"/>
    </row>
    <row r="44" spans="2:12" x14ac:dyDescent="0.25">
      <c r="B44" s="54"/>
      <c r="F44" t="s">
        <v>40</v>
      </c>
      <c r="G44" s="69">
        <f>SUM(G41:G43)</f>
        <v>16303244.867365366</v>
      </c>
      <c r="H44" s="69">
        <f t="shared" ref="H44:K44" si="3">SUM(H41:H43)</f>
        <v>16303244.867365366</v>
      </c>
      <c r="I44" s="69">
        <f t="shared" si="3"/>
        <v>16303244.867365366</v>
      </c>
      <c r="J44" s="69">
        <f t="shared" si="3"/>
        <v>16303244.867365366</v>
      </c>
      <c r="K44" s="69">
        <f t="shared" si="3"/>
        <v>16303244.867365366</v>
      </c>
      <c r="L44" s="54"/>
    </row>
    <row r="45" spans="2:12" x14ac:dyDescent="0.25">
      <c r="B45" s="54"/>
      <c r="C45" s="54"/>
      <c r="D45" s="54"/>
      <c r="E45" s="54"/>
      <c r="F45" s="54"/>
      <c r="G45" s="54"/>
      <c r="H45" s="54"/>
      <c r="I45" s="54"/>
      <c r="J45" s="54"/>
      <c r="K45" s="54"/>
      <c r="L45" s="54"/>
    </row>
  </sheetData>
  <mergeCells count="5">
    <mergeCell ref="C11:K11"/>
    <mergeCell ref="C6:K6"/>
    <mergeCell ref="F15:G15"/>
    <mergeCell ref="I15:J15"/>
    <mergeCell ref="C7:K7"/>
  </mergeCells>
  <pageMargins left="0.39370078740157483" right="0.39370078740157483" top="0.39370078740157483" bottom="0.39370078740157483" header="0.19685039370078741" footer="0.19685039370078741"/>
  <pageSetup paperSize="9" scale="81" orientation="portrait" r:id="rId1"/>
  <headerFooter>
    <oddFooter>&amp;C&amp;F&amp;R&amp;A</oddFooter>
  </headerFooter>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249977111117893"/>
  </sheetPr>
  <dimension ref="A1:E3"/>
  <sheetViews>
    <sheetView workbookViewId="0"/>
  </sheetViews>
  <sheetFormatPr defaultColWidth="0" defaultRowHeight="15" customHeight="1" zeroHeight="1" x14ac:dyDescent="0.25"/>
  <cols>
    <col min="1" max="1" width="2.42578125" customWidth="1"/>
    <col min="2" max="5" width="9.140625" customWidth="1"/>
    <col min="6" max="16384" width="9.140625" hidden="1"/>
  </cols>
  <sheetData>
    <row r="1" spans="2:2" x14ac:dyDescent="0.25"/>
    <row r="2" spans="2:2" x14ac:dyDescent="0.25">
      <c r="B2" s="1" t="s">
        <v>12</v>
      </c>
    </row>
    <row r="3" spans="2:2" x14ac:dyDescent="0.25"/>
  </sheetData>
  <pageMargins left="0.70866141732283472" right="0.70866141732283472" top="0.74803149606299213" bottom="0.74803149606299213" header="0.31496062992125984" footer="0.31496062992125984"/>
  <pageSetup paperSize="9" orientation="portrait"/>
  <headerFooter>
    <oddFooter>&amp;C&amp;F&amp;R&amp;A</oddFooter>
  </headerFooter>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sheetPr>
  <dimension ref="A1:M28"/>
  <sheetViews>
    <sheetView topLeftCell="A4" zoomScale="90" zoomScaleNormal="90" zoomScalePageLayoutView="125" workbookViewId="0">
      <selection activeCell="M17" sqref="M17:M28"/>
    </sheetView>
  </sheetViews>
  <sheetFormatPr defaultColWidth="10.85546875" defaultRowHeight="12.95" customHeight="1" x14ac:dyDescent="0.2"/>
  <cols>
    <col min="1" max="4" width="2.28515625" style="118" customWidth="1"/>
    <col min="5" max="5" width="39.28515625" style="118" customWidth="1"/>
    <col min="6" max="11" width="10.85546875" style="118"/>
    <col min="12" max="12" width="2.7109375" style="118" customWidth="1"/>
    <col min="13" max="13" width="45.85546875" style="118" customWidth="1"/>
    <col min="14" max="16384" width="10.85546875" style="118"/>
  </cols>
  <sheetData>
    <row r="1" spans="1:13" ht="12.95" customHeight="1" x14ac:dyDescent="0.2">
      <c r="A1" s="118" t="s">
        <v>15</v>
      </c>
    </row>
    <row r="2" spans="1:13" ht="18" customHeight="1" x14ac:dyDescent="0.25">
      <c r="A2" s="126" t="s">
        <v>16</v>
      </c>
      <c r="F2" s="119" t="str">
        <f>IF(ROUND($E$6,6)=0,"ok","Problem - review CheckSheet")</f>
        <v>ok</v>
      </c>
    </row>
    <row r="3" spans="1:13" ht="12.95" customHeight="1" x14ac:dyDescent="0.2">
      <c r="A3" s="118" t="str">
        <f>G10</f>
        <v>MIMO Read fees</v>
      </c>
      <c r="F3" s="119"/>
    </row>
    <row r="5" spans="1:13" ht="12.95" customHeight="1" x14ac:dyDescent="0.2">
      <c r="B5" s="118" t="s">
        <v>21</v>
      </c>
    </row>
    <row r="6" spans="1:13" ht="12.95" customHeight="1" x14ac:dyDescent="0.2">
      <c r="C6" s="118" t="s">
        <v>19</v>
      </c>
      <c r="G6" s="174" t="s">
        <v>20</v>
      </c>
      <c r="H6" s="174"/>
      <c r="M6" s="120" t="s">
        <v>38</v>
      </c>
    </row>
    <row r="7" spans="1:13" ht="12.95" customHeight="1" x14ac:dyDescent="0.2">
      <c r="M7" s="120"/>
    </row>
    <row r="8" spans="1:13" ht="12.95" customHeight="1" x14ac:dyDescent="0.25">
      <c r="C8" s="118" t="s">
        <v>18</v>
      </c>
      <c r="G8" s="175" t="s">
        <v>129</v>
      </c>
      <c r="H8" s="176"/>
      <c r="I8" s="176"/>
      <c r="J8" s="176"/>
      <c r="K8" s="176"/>
    </row>
    <row r="9" spans="1:13" ht="12.95" customHeight="1" x14ac:dyDescent="0.2">
      <c r="G9" s="141" t="s">
        <v>130</v>
      </c>
      <c r="H9" s="141"/>
      <c r="I9" s="141"/>
      <c r="J9" s="141"/>
      <c r="K9" s="141"/>
    </row>
    <row r="10" spans="1:13" ht="12.95" customHeight="1" x14ac:dyDescent="0.2">
      <c r="C10" s="118" t="s">
        <v>121</v>
      </c>
      <c r="G10" s="165" t="s">
        <v>145</v>
      </c>
      <c r="H10" s="141"/>
      <c r="I10" s="141"/>
      <c r="J10" s="141"/>
      <c r="K10" s="141"/>
    </row>
    <row r="12" spans="1:13" ht="12.95" customHeight="1" x14ac:dyDescent="0.2">
      <c r="B12" s="118" t="s">
        <v>22</v>
      </c>
    </row>
    <row r="13" spans="1:13" ht="12.95" customHeight="1" x14ac:dyDescent="0.2">
      <c r="C13" s="118" t="s">
        <v>23</v>
      </c>
      <c r="G13" s="121" t="s">
        <v>2</v>
      </c>
      <c r="H13" s="121" t="s">
        <v>3</v>
      </c>
      <c r="I13" s="121" t="s">
        <v>4</v>
      </c>
      <c r="J13" s="121" t="s">
        <v>5</v>
      </c>
      <c r="K13" s="121" t="s">
        <v>6</v>
      </c>
    </row>
    <row r="14" spans="1:13" ht="12.95" customHeight="1" x14ac:dyDescent="0.2">
      <c r="C14" s="118" t="s">
        <v>24</v>
      </c>
      <c r="G14" s="121" t="s">
        <v>7</v>
      </c>
      <c r="H14" s="121" t="s">
        <v>8</v>
      </c>
      <c r="I14" s="121" t="s">
        <v>9</v>
      </c>
      <c r="J14" s="121" t="s">
        <v>10</v>
      </c>
      <c r="K14" s="121" t="s">
        <v>11</v>
      </c>
    </row>
    <row r="16" spans="1:13" ht="12.95" customHeight="1" x14ac:dyDescent="0.2">
      <c r="B16" s="118" t="s">
        <v>25</v>
      </c>
    </row>
    <row r="17" spans="2:13" ht="12.95" customHeight="1" x14ac:dyDescent="0.2">
      <c r="B17" s="110" t="s">
        <v>26</v>
      </c>
      <c r="C17" s="111"/>
      <c r="D17" s="111"/>
      <c r="E17" s="111"/>
      <c r="F17" s="111"/>
      <c r="G17" s="127" t="s">
        <v>96</v>
      </c>
      <c r="H17" s="127" t="s">
        <v>97</v>
      </c>
      <c r="I17" s="127" t="s">
        <v>98</v>
      </c>
      <c r="J17" s="128" t="s">
        <v>99</v>
      </c>
      <c r="M17" s="171" t="s">
        <v>155</v>
      </c>
    </row>
    <row r="18" spans="2:13" ht="12.95" customHeight="1" x14ac:dyDescent="0.2">
      <c r="B18" s="112"/>
      <c r="C18" s="113"/>
      <c r="D18" s="113"/>
      <c r="E18" s="113" t="s">
        <v>100</v>
      </c>
      <c r="F18" s="113"/>
      <c r="G18" s="113" t="s">
        <v>101</v>
      </c>
      <c r="H18" s="113" t="s">
        <v>101</v>
      </c>
      <c r="I18" s="113" t="s">
        <v>102</v>
      </c>
      <c r="J18" s="114" t="s">
        <v>103</v>
      </c>
      <c r="M18" s="172"/>
    </row>
    <row r="19" spans="2:13" ht="12.95" customHeight="1" x14ac:dyDescent="0.2">
      <c r="B19" s="112"/>
      <c r="C19" s="115" t="s">
        <v>27</v>
      </c>
      <c r="D19" s="115"/>
      <c r="E19" s="115" t="s">
        <v>28</v>
      </c>
      <c r="F19" s="115" t="s">
        <v>29</v>
      </c>
      <c r="G19" s="143">
        <v>78.184626490066336</v>
      </c>
      <c r="H19" s="143">
        <v>32.590000000000003</v>
      </c>
      <c r="I19" s="143">
        <v>2.4500000000000002</v>
      </c>
      <c r="J19" s="144">
        <v>113.22462649006634</v>
      </c>
      <c r="M19" s="172"/>
    </row>
    <row r="20" spans="2:13" ht="12.95" customHeight="1" x14ac:dyDescent="0.2">
      <c r="B20" s="112"/>
      <c r="C20" s="115" t="s">
        <v>30</v>
      </c>
      <c r="D20" s="115"/>
      <c r="E20" s="115" t="s">
        <v>31</v>
      </c>
      <c r="F20" s="115"/>
      <c r="G20" s="143">
        <v>99.160031683948517</v>
      </c>
      <c r="H20" s="143">
        <v>41.33</v>
      </c>
      <c r="I20" s="143">
        <v>3.1</v>
      </c>
      <c r="J20" s="144">
        <v>143.59003168394852</v>
      </c>
      <c r="M20" s="172"/>
    </row>
    <row r="21" spans="2:13" ht="12.95" customHeight="1" x14ac:dyDescent="0.2">
      <c r="B21" s="112"/>
      <c r="C21" s="115" t="s">
        <v>32</v>
      </c>
      <c r="D21" s="115"/>
      <c r="E21" s="115" t="s">
        <v>33</v>
      </c>
      <c r="F21" s="115"/>
      <c r="G21" s="143">
        <v>118.11003168394852</v>
      </c>
      <c r="H21" s="143">
        <v>49.227195871359022</v>
      </c>
      <c r="I21" s="143">
        <v>3.6927860848396072</v>
      </c>
      <c r="J21" s="144">
        <v>171.03001364014716</v>
      </c>
      <c r="M21" s="172"/>
    </row>
    <row r="22" spans="2:13" ht="12.95" customHeight="1" x14ac:dyDescent="0.2">
      <c r="B22" s="112"/>
      <c r="C22" s="115" t="s">
        <v>34</v>
      </c>
      <c r="D22" s="115"/>
      <c r="E22" s="115" t="s">
        <v>35</v>
      </c>
      <c r="F22" s="115"/>
      <c r="G22" s="143">
        <v>132.85725843654632</v>
      </c>
      <c r="H22" s="143">
        <v>55.367195871359023</v>
      </c>
      <c r="I22" s="143">
        <v>4.1527860848396072</v>
      </c>
      <c r="J22" s="144">
        <v>192.37724039274497</v>
      </c>
      <c r="M22" s="172"/>
    </row>
    <row r="23" spans="2:13" ht="12.95" customHeight="1" x14ac:dyDescent="0.2">
      <c r="B23" s="112"/>
      <c r="C23" s="115" t="s">
        <v>36</v>
      </c>
      <c r="D23" s="115"/>
      <c r="E23" s="115" t="s">
        <v>37</v>
      </c>
      <c r="F23" s="115"/>
      <c r="G23" s="143">
        <v>89.78155428259754</v>
      </c>
      <c r="H23" s="143">
        <v>37.417195871359027</v>
      </c>
      <c r="I23" s="143">
        <v>2.8127860848396073</v>
      </c>
      <c r="J23" s="144">
        <v>130.01153623879617</v>
      </c>
      <c r="M23" s="172"/>
    </row>
    <row r="24" spans="2:13" ht="12.95" customHeight="1" x14ac:dyDescent="0.2">
      <c r="B24" s="112"/>
      <c r="C24" s="115" t="s">
        <v>14</v>
      </c>
      <c r="D24" s="115"/>
      <c r="E24" s="115" t="s">
        <v>14</v>
      </c>
      <c r="F24" s="115"/>
      <c r="G24" s="122">
        <v>0</v>
      </c>
      <c r="H24" s="122">
        <v>0</v>
      </c>
      <c r="I24" s="122">
        <v>0</v>
      </c>
      <c r="J24" s="123">
        <v>0</v>
      </c>
      <c r="M24" s="172"/>
    </row>
    <row r="25" spans="2:13" ht="12.95" customHeight="1" x14ac:dyDescent="0.2">
      <c r="B25" s="112"/>
      <c r="C25" s="115" t="s">
        <v>14</v>
      </c>
      <c r="D25" s="115"/>
      <c r="E25" s="115" t="s">
        <v>14</v>
      </c>
      <c r="F25" s="115"/>
      <c r="G25" s="122">
        <v>0</v>
      </c>
      <c r="H25" s="122">
        <v>0</v>
      </c>
      <c r="I25" s="122">
        <v>0</v>
      </c>
      <c r="J25" s="123">
        <v>0</v>
      </c>
      <c r="M25" s="172"/>
    </row>
    <row r="26" spans="2:13" ht="12.95" customHeight="1" x14ac:dyDescent="0.2">
      <c r="B26" s="112"/>
      <c r="C26" s="115" t="s">
        <v>14</v>
      </c>
      <c r="D26" s="115"/>
      <c r="E26" s="115" t="s">
        <v>14</v>
      </c>
      <c r="F26" s="115"/>
      <c r="G26" s="122">
        <v>0</v>
      </c>
      <c r="H26" s="122">
        <v>0</v>
      </c>
      <c r="I26" s="122">
        <v>0</v>
      </c>
      <c r="J26" s="123">
        <v>0</v>
      </c>
      <c r="M26" s="172"/>
    </row>
    <row r="27" spans="2:13" ht="12.95" customHeight="1" x14ac:dyDescent="0.2">
      <c r="B27" s="112"/>
      <c r="C27" s="115" t="s">
        <v>14</v>
      </c>
      <c r="D27" s="115"/>
      <c r="E27" s="115" t="s">
        <v>14</v>
      </c>
      <c r="F27" s="115"/>
      <c r="G27" s="122">
        <v>0</v>
      </c>
      <c r="H27" s="122">
        <v>0</v>
      </c>
      <c r="I27" s="122">
        <v>0</v>
      </c>
      <c r="J27" s="123">
        <v>0</v>
      </c>
      <c r="M27" s="172"/>
    </row>
    <row r="28" spans="2:13" ht="67.5" customHeight="1" x14ac:dyDescent="0.2">
      <c r="B28" s="116"/>
      <c r="C28" s="117" t="s">
        <v>14</v>
      </c>
      <c r="D28" s="117"/>
      <c r="E28" s="117" t="s">
        <v>14</v>
      </c>
      <c r="F28" s="117"/>
      <c r="G28" s="124">
        <v>0</v>
      </c>
      <c r="H28" s="124">
        <v>0</v>
      </c>
      <c r="I28" s="124">
        <v>0</v>
      </c>
      <c r="J28" s="125">
        <v>0</v>
      </c>
      <c r="M28" s="173"/>
    </row>
  </sheetData>
  <mergeCells count="3">
    <mergeCell ref="M17:M28"/>
    <mergeCell ref="G6:H6"/>
    <mergeCell ref="G8:K8"/>
  </mergeCells>
  <pageMargins left="0.75" right="0.75" top="1" bottom="1" header="0.5" footer="0.5"/>
  <pageSetup paperSize="9" orientation="portrait" horizontalDpi="4294967292" verticalDpi="429496729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sheetPr>
  <dimension ref="A1:F30"/>
  <sheetViews>
    <sheetView zoomScale="90" zoomScaleNormal="90" zoomScalePageLayoutView="125" workbookViewId="0">
      <selection activeCell="C26" sqref="C26"/>
    </sheetView>
  </sheetViews>
  <sheetFormatPr defaultColWidth="9.140625" defaultRowHeight="15" x14ac:dyDescent="0.25"/>
  <cols>
    <col min="1" max="1" width="2.28515625" customWidth="1"/>
    <col min="2" max="2" width="2.28515625" style="3" customWidth="1"/>
    <col min="3" max="3" width="38.28515625" style="3" bestFit="1" customWidth="1"/>
    <col min="4" max="4" width="39.140625" style="3" customWidth="1"/>
    <col min="5" max="5" width="46.7109375" style="3" customWidth="1"/>
    <col min="6" max="6" width="9.140625" style="3" customWidth="1"/>
    <col min="7" max="7" width="9.140625" customWidth="1"/>
  </cols>
  <sheetData>
    <row r="1" spans="1:6" x14ac:dyDescent="0.25">
      <c r="A1" t="str">
        <f>GlobalInputs!A1</f>
        <v>Ancillary Network Services Pricing Model</v>
      </c>
    </row>
    <row r="2" spans="1:6" ht="15.75" x14ac:dyDescent="0.25">
      <c r="A2" s="5" t="s">
        <v>53</v>
      </c>
      <c r="B2"/>
      <c r="C2"/>
      <c r="D2" s="75" t="str">
        <f>IF(ROUND(CheckSheet!E5,6)=0,"ok","Problem - review CheckSheet")</f>
        <v>ok</v>
      </c>
      <c r="E2"/>
      <c r="F2"/>
    </row>
    <row r="3" spans="1:6" x14ac:dyDescent="0.25">
      <c r="A3" s="4" t="e">
        <f>GlobalInputs!#REF!</f>
        <v>#REF!</v>
      </c>
      <c r="B3"/>
      <c r="C3"/>
      <c r="D3" s="75"/>
      <c r="E3"/>
      <c r="F3"/>
    </row>
    <row r="5" spans="1:6" x14ac:dyDescent="0.25">
      <c r="B5" s="14" t="s">
        <v>18</v>
      </c>
      <c r="D5" s="3" t="str">
        <f>GlobalInputs!G8</f>
        <v>29 - Vacant Property Disconnect/Reconnect</v>
      </c>
    </row>
    <row r="6" spans="1:6" x14ac:dyDescent="0.25">
      <c r="B6" s="14"/>
      <c r="D6" s="3" t="str">
        <f>GlobalInputs!G9</f>
        <v>30 - Special Meter Reads</v>
      </c>
    </row>
    <row r="7" spans="1:6" x14ac:dyDescent="0.25">
      <c r="B7" s="14"/>
    </row>
    <row r="8" spans="1:6" x14ac:dyDescent="0.25">
      <c r="B8" s="14" t="s">
        <v>57</v>
      </c>
    </row>
    <row r="9" spans="1:6" ht="36" customHeight="1" x14ac:dyDescent="0.25">
      <c r="B9" s="14"/>
      <c r="C9" s="177" t="s">
        <v>147</v>
      </c>
      <c r="D9" s="177"/>
      <c r="E9" s="177"/>
    </row>
    <row r="10" spans="1:6" ht="63.75" customHeight="1" x14ac:dyDescent="0.25">
      <c r="B10" s="14"/>
      <c r="C10" s="177" t="s">
        <v>146</v>
      </c>
      <c r="D10" s="177"/>
      <c r="E10" s="177"/>
    </row>
    <row r="11" spans="1:6" x14ac:dyDescent="0.25">
      <c r="B11" s="14"/>
    </row>
    <row r="12" spans="1:6" x14ac:dyDescent="0.25">
      <c r="B12" s="14" t="s">
        <v>1</v>
      </c>
    </row>
    <row r="13" spans="1:6" ht="120.95" customHeight="1" x14ac:dyDescent="0.25">
      <c r="B13" s="14"/>
      <c r="C13" s="177" t="s">
        <v>58</v>
      </c>
      <c r="D13" s="177"/>
      <c r="E13" s="177"/>
    </row>
    <row r="14" spans="1:6" x14ac:dyDescent="0.25">
      <c r="B14" s="14"/>
    </row>
    <row r="15" spans="1:6" x14ac:dyDescent="0.25">
      <c r="B15" s="3" t="s">
        <v>54</v>
      </c>
    </row>
    <row r="16" spans="1:6" x14ac:dyDescent="0.25">
      <c r="C16" s="25" t="s">
        <v>55</v>
      </c>
      <c r="D16" s="25" t="s">
        <v>56</v>
      </c>
      <c r="E16" s="25"/>
    </row>
    <row r="18" spans="3:5" ht="14.1" customHeight="1" x14ac:dyDescent="0.25">
      <c r="C18" s="107" t="s">
        <v>158</v>
      </c>
      <c r="D18" s="177" t="s">
        <v>143</v>
      </c>
      <c r="E18" s="177"/>
    </row>
    <row r="19" spans="3:5" x14ac:dyDescent="0.25">
      <c r="C19" s="27"/>
      <c r="D19" s="177"/>
      <c r="E19" s="177"/>
    </row>
    <row r="20" spans="3:5" ht="14.1" customHeight="1" x14ac:dyDescent="0.25">
      <c r="C20" s="107" t="s">
        <v>156</v>
      </c>
      <c r="D20" s="177" t="s">
        <v>142</v>
      </c>
      <c r="E20" s="177"/>
    </row>
    <row r="21" spans="3:5" x14ac:dyDescent="0.25">
      <c r="C21" s="108"/>
      <c r="D21" s="177"/>
      <c r="E21" s="177"/>
    </row>
    <row r="22" spans="3:5" ht="14.1" customHeight="1" x14ac:dyDescent="0.25">
      <c r="C22" s="107" t="s">
        <v>157</v>
      </c>
      <c r="D22" s="177" t="s">
        <v>144</v>
      </c>
      <c r="E22" s="177"/>
    </row>
    <row r="23" spans="3:5" x14ac:dyDescent="0.25">
      <c r="C23" s="27"/>
      <c r="D23" s="177"/>
      <c r="E23" s="177"/>
    </row>
    <row r="24" spans="3:5" x14ac:dyDescent="0.25">
      <c r="C24" s="28"/>
      <c r="D24" s="26"/>
      <c r="E24" s="26"/>
    </row>
    <row r="25" spans="3:5" x14ac:dyDescent="0.25">
      <c r="C25" s="28"/>
      <c r="D25" s="26"/>
      <c r="E25" s="26"/>
    </row>
    <row r="26" spans="3:5" x14ac:dyDescent="0.25">
      <c r="C26" s="28"/>
      <c r="D26" s="26"/>
      <c r="E26" s="26"/>
    </row>
    <row r="27" spans="3:5" x14ac:dyDescent="0.25">
      <c r="C27" s="28"/>
      <c r="D27" s="26"/>
      <c r="E27" s="26"/>
    </row>
    <row r="28" spans="3:5" x14ac:dyDescent="0.25">
      <c r="C28" s="28"/>
      <c r="D28" s="26"/>
      <c r="E28" s="26"/>
    </row>
    <row r="29" spans="3:5" x14ac:dyDescent="0.25">
      <c r="D29" s="26"/>
      <c r="E29" s="26"/>
    </row>
    <row r="30" spans="3:5" x14ac:dyDescent="0.25">
      <c r="D30" s="26"/>
      <c r="E30" s="26"/>
    </row>
  </sheetData>
  <mergeCells count="6">
    <mergeCell ref="C9:E9"/>
    <mergeCell ref="C13:E13"/>
    <mergeCell ref="D18:E19"/>
    <mergeCell ref="D20:E21"/>
    <mergeCell ref="D22:E23"/>
    <mergeCell ref="C10:E10"/>
  </mergeCells>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pageSetUpPr fitToPage="1"/>
  </sheetPr>
  <dimension ref="A1:O57"/>
  <sheetViews>
    <sheetView zoomScale="90" zoomScaleNormal="90" zoomScalePageLayoutView="125" workbookViewId="0">
      <pane xSplit="5" ySplit="4" topLeftCell="F5" activePane="bottomRight" state="frozenSplit"/>
      <selection pane="topRight" activeCell="F1" sqref="F1"/>
      <selection pane="bottomLeft" activeCell="A4" sqref="A4"/>
      <selection pane="bottomRight" activeCell="G9" sqref="G9"/>
    </sheetView>
  </sheetViews>
  <sheetFormatPr defaultColWidth="9.140625" defaultRowHeight="14.1" customHeight="1" x14ac:dyDescent="0.25"/>
  <cols>
    <col min="1" max="3" width="2.140625" style="88" customWidth="1"/>
    <col min="4" max="4" width="1.85546875" style="88" customWidth="1"/>
    <col min="5" max="5" width="42.140625" style="88" customWidth="1"/>
    <col min="6" max="6" width="10.85546875" style="88" customWidth="1"/>
    <col min="7" max="8" width="12.140625" style="88" bestFit="1" customWidth="1"/>
    <col min="9" max="9" width="12.28515625" style="88" customWidth="1"/>
    <col min="10" max="11" width="12.140625" style="88" customWidth="1"/>
    <col min="12" max="12" width="10.85546875" style="88" customWidth="1"/>
    <col min="13" max="13" width="2.42578125" style="88" customWidth="1"/>
    <col min="14" max="14" width="48.85546875" style="87" customWidth="1"/>
    <col min="15" max="15" width="7.85546875" style="88" customWidth="1"/>
    <col min="16" max="18" width="9.140625" style="88" customWidth="1"/>
    <col min="19" max="16384" width="9.140625" style="88"/>
  </cols>
  <sheetData>
    <row r="1" spans="1:15" ht="14.1" customHeight="1" x14ac:dyDescent="0.2">
      <c r="A1" s="86" t="s">
        <v>15</v>
      </c>
      <c r="B1" s="86"/>
      <c r="C1" s="86"/>
      <c r="D1" s="86"/>
      <c r="E1" s="86"/>
      <c r="F1" s="86"/>
      <c r="G1" s="86"/>
      <c r="H1" s="86"/>
      <c r="I1" s="86"/>
      <c r="J1" s="86"/>
      <c r="K1" s="86"/>
      <c r="L1" s="86"/>
      <c r="M1" s="86"/>
      <c r="O1" s="86"/>
    </row>
    <row r="2" spans="1:15" ht="14.1" customHeight="1" x14ac:dyDescent="0.25">
      <c r="A2" s="89" t="s">
        <v>60</v>
      </c>
      <c r="B2" s="90"/>
      <c r="C2" s="90"/>
      <c r="D2" s="90"/>
      <c r="E2" s="90"/>
      <c r="F2" s="91" t="str">
        <f>IF(ROUND($E$5,6)=0,"ok","Problem - review CheckSheet")</f>
        <v>ok</v>
      </c>
      <c r="G2" s="90"/>
      <c r="H2" s="90"/>
      <c r="I2" s="90"/>
      <c r="J2" s="90"/>
      <c r="K2" s="90"/>
      <c r="L2" s="90"/>
      <c r="M2" s="90"/>
      <c r="N2" s="92"/>
      <c r="O2" s="90"/>
    </row>
    <row r="3" spans="1:15" ht="14.1" customHeight="1" x14ac:dyDescent="0.25">
      <c r="A3" s="88" t="str">
        <f>GlobalInputs!A3</f>
        <v>MIMO Read fees</v>
      </c>
      <c r="N3" s="93" t="s">
        <v>38</v>
      </c>
      <c r="O3" s="93" t="s">
        <v>159</v>
      </c>
    </row>
    <row r="5" spans="1:15" ht="14.1" customHeight="1" x14ac:dyDescent="0.25">
      <c r="B5" s="88" t="s">
        <v>59</v>
      </c>
    </row>
    <row r="6" spans="1:15" ht="14.1" customHeight="1" x14ac:dyDescent="0.25">
      <c r="C6" s="88" t="str">
        <f>ServiceDescription!C18</f>
        <v>Vacant Premise reconnect/disconnect</v>
      </c>
    </row>
    <row r="7" spans="1:15" ht="14.1" customHeight="1" x14ac:dyDescent="0.25">
      <c r="D7" s="88" t="s">
        <v>133</v>
      </c>
      <c r="F7" s="88" t="s">
        <v>40</v>
      </c>
      <c r="G7" s="85">
        <v>88</v>
      </c>
    </row>
    <row r="8" spans="1:15" ht="14.1" customHeight="1" x14ac:dyDescent="0.25">
      <c r="C8" s="88" t="str">
        <f>ServiceDescription!C20</f>
        <v>Vacant Premise r/d (site visit only)</v>
      </c>
      <c r="G8" s="94"/>
    </row>
    <row r="9" spans="1:15" ht="14.1" customHeight="1" x14ac:dyDescent="0.25">
      <c r="D9" s="88" t="s">
        <v>132</v>
      </c>
      <c r="G9" s="85" t="s">
        <v>163</v>
      </c>
    </row>
    <row r="10" spans="1:15" ht="14.1" customHeight="1" x14ac:dyDescent="0.25">
      <c r="C10" s="88" t="str">
        <f>ServiceDescription!C22</f>
        <v>Move In/Move Out Read and Special Read</v>
      </c>
      <c r="G10" s="94"/>
    </row>
    <row r="11" spans="1:15" ht="14.1" customHeight="1" x14ac:dyDescent="0.25">
      <c r="D11" s="88" t="s">
        <v>131</v>
      </c>
      <c r="G11" s="85">
        <v>44</v>
      </c>
    </row>
    <row r="12" spans="1:15" ht="14.1" customHeight="1" x14ac:dyDescent="0.25">
      <c r="G12" s="142"/>
      <c r="N12" s="88"/>
    </row>
    <row r="13" spans="1:15" ht="14.1" customHeight="1" x14ac:dyDescent="0.25">
      <c r="B13" s="88" t="s">
        <v>125</v>
      </c>
      <c r="G13" s="142"/>
      <c r="N13" s="88"/>
    </row>
    <row r="14" spans="1:15" ht="14.1" customHeight="1" x14ac:dyDescent="0.25">
      <c r="C14" s="88" t="str">
        <f>C6</f>
        <v>Vacant Premise reconnect/disconnect</v>
      </c>
      <c r="G14" s="142"/>
      <c r="N14" s="179"/>
      <c r="O14" s="88" t="s">
        <v>134</v>
      </c>
    </row>
    <row r="15" spans="1:15" ht="14.1" customHeight="1" x14ac:dyDescent="0.25">
      <c r="D15" s="88" t="s">
        <v>126</v>
      </c>
      <c r="G15" s="85">
        <v>1</v>
      </c>
      <c r="N15" s="180"/>
    </row>
    <row r="16" spans="1:15" ht="14.1" customHeight="1" x14ac:dyDescent="0.25">
      <c r="C16" s="88" t="str">
        <f>C8</f>
        <v>Vacant Premise r/d (site visit only)</v>
      </c>
      <c r="G16" s="142"/>
      <c r="N16" s="179"/>
      <c r="O16" s="88" t="s">
        <v>135</v>
      </c>
    </row>
    <row r="17" spans="2:15" ht="14.1" customHeight="1" x14ac:dyDescent="0.25">
      <c r="D17" s="88" t="s">
        <v>126</v>
      </c>
      <c r="G17" s="85">
        <v>1</v>
      </c>
      <c r="N17" s="182"/>
    </row>
    <row r="18" spans="2:15" ht="14.1" customHeight="1" x14ac:dyDescent="0.25">
      <c r="C18" s="88" t="str">
        <f>C10</f>
        <v>Move In/Move Out Read and Special Read</v>
      </c>
      <c r="G18" s="142"/>
      <c r="N18" s="179"/>
      <c r="O18" s="145">
        <v>30</v>
      </c>
    </row>
    <row r="19" spans="2:15" ht="14.1" customHeight="1" x14ac:dyDescent="0.25">
      <c r="D19" s="88" t="s">
        <v>126</v>
      </c>
      <c r="G19" s="85">
        <v>1</v>
      </c>
      <c r="N19" s="183"/>
    </row>
    <row r="21" spans="2:15" ht="14.1" customHeight="1" x14ac:dyDescent="0.25">
      <c r="B21" s="88" t="s">
        <v>39</v>
      </c>
    </row>
    <row r="22" spans="2:15" ht="14.1" customHeight="1" x14ac:dyDescent="0.25">
      <c r="C22" s="95"/>
      <c r="D22" s="95"/>
      <c r="E22" s="132" t="s">
        <v>113</v>
      </c>
      <c r="F22" s="95"/>
      <c r="G22" s="96" t="str">
        <f>GlobalInputs!G13</f>
        <v>2009/10</v>
      </c>
      <c r="H22" s="96" t="str">
        <f>GlobalInputs!H13</f>
        <v>2010/11</v>
      </c>
      <c r="I22" s="96" t="str">
        <f>GlobalInputs!I13</f>
        <v>2011/12</v>
      </c>
      <c r="J22" s="96" t="str">
        <f>GlobalInputs!J13</f>
        <v>2012/13</v>
      </c>
      <c r="K22" s="96" t="str">
        <f>GlobalInputs!K13</f>
        <v>2013/14</v>
      </c>
    </row>
    <row r="23" spans="2:15" ht="14.1" customHeight="1" x14ac:dyDescent="0.25">
      <c r="C23" s="88" t="str">
        <f>ServiceDescription!C18</f>
        <v>Vacant Premise reconnect/disconnect</v>
      </c>
      <c r="F23" s="88" t="s">
        <v>40</v>
      </c>
      <c r="G23" s="102">
        <v>589408.13651079952</v>
      </c>
      <c r="H23" s="102">
        <v>699130.14124729799</v>
      </c>
      <c r="I23" s="102">
        <v>1632337.5904235167</v>
      </c>
      <c r="J23" s="102">
        <v>1512866.7337485566</v>
      </c>
      <c r="K23" s="102">
        <v>988128.55325688713</v>
      </c>
      <c r="N23" s="179" t="s">
        <v>122</v>
      </c>
      <c r="O23" s="88" t="s">
        <v>134</v>
      </c>
    </row>
    <row r="24" spans="2:15" ht="14.1" customHeight="1" x14ac:dyDescent="0.25">
      <c r="C24" s="88" t="str">
        <f>ServiceDescription!C20</f>
        <v>Vacant Premise r/d (site visit only)</v>
      </c>
      <c r="G24" s="102">
        <v>13730.643706989398</v>
      </c>
      <c r="H24" s="102">
        <v>17124.648127620945</v>
      </c>
      <c r="I24" s="102">
        <v>38376.492254029799</v>
      </c>
      <c r="J24" s="102">
        <v>40084.905534941608</v>
      </c>
      <c r="K24" s="102">
        <v>20483.753427900032</v>
      </c>
      <c r="N24" s="182"/>
      <c r="O24" s="88" t="s">
        <v>135</v>
      </c>
    </row>
    <row r="25" spans="2:15" ht="14.1" customHeight="1" x14ac:dyDescent="0.25">
      <c r="C25" s="88" t="str">
        <f>ServiceDescription!C22</f>
        <v>Move In/Move Out Read and Special Read</v>
      </c>
      <c r="G25" s="102">
        <v>268569.75</v>
      </c>
      <c r="H25" s="102">
        <v>352426.36</v>
      </c>
      <c r="I25" s="102">
        <v>1163898.55</v>
      </c>
      <c r="J25" s="102">
        <v>465821.04</v>
      </c>
      <c r="K25" s="102">
        <v>1345042.9280000001</v>
      </c>
      <c r="N25" s="182"/>
      <c r="O25" s="145">
        <v>30</v>
      </c>
    </row>
    <row r="26" spans="2:15" ht="14.1" customHeight="1" x14ac:dyDescent="0.25">
      <c r="E26" s="135"/>
      <c r="F26" s="88" t="s">
        <v>40</v>
      </c>
      <c r="G26" s="97">
        <f>SUM(G23:G25)</f>
        <v>871708.53021778888</v>
      </c>
      <c r="H26" s="97">
        <f>SUM(H23:H25)</f>
        <v>1068681.149374919</v>
      </c>
      <c r="I26" s="97">
        <f>SUM(I23:I25)</f>
        <v>2834612.6326775467</v>
      </c>
      <c r="J26" s="97">
        <f>SUM(J23:J25)</f>
        <v>2018772.6792834983</v>
      </c>
      <c r="K26" s="97">
        <f>SUM(K23:K25)</f>
        <v>2353655.2346847872</v>
      </c>
      <c r="N26" s="183"/>
    </row>
    <row r="27" spans="2:15" ht="14.1" customHeight="1" x14ac:dyDescent="0.25">
      <c r="E27" s="135"/>
    </row>
    <row r="28" spans="2:15" ht="14.1" customHeight="1" x14ac:dyDescent="0.25">
      <c r="B28" s="88" t="s">
        <v>42</v>
      </c>
      <c r="E28" s="135"/>
    </row>
    <row r="29" spans="2:15" ht="14.1" customHeight="1" x14ac:dyDescent="0.25">
      <c r="E29" s="135"/>
      <c r="G29" s="184" t="s">
        <v>116</v>
      </c>
      <c r="H29" s="184"/>
    </row>
    <row r="30" spans="2:15" ht="14.1" customHeight="1" x14ac:dyDescent="0.25">
      <c r="C30" s="95"/>
      <c r="D30" s="95"/>
      <c r="E30" s="136"/>
      <c r="F30" s="95"/>
      <c r="G30" s="178" t="s">
        <v>117</v>
      </c>
      <c r="H30" s="178"/>
    </row>
    <row r="31" spans="2:15" ht="14.1" customHeight="1" x14ac:dyDescent="0.25">
      <c r="C31" s="88" t="str">
        <f>C23</f>
        <v>Vacant Premise reconnect/disconnect</v>
      </c>
      <c r="F31" s="88" t="s">
        <v>44</v>
      </c>
      <c r="G31" s="102">
        <v>46601.768753247372</v>
      </c>
      <c r="N31" s="179" t="s">
        <v>150</v>
      </c>
      <c r="O31" s="88" t="s">
        <v>134</v>
      </c>
    </row>
    <row r="32" spans="2:15" ht="14.1" customHeight="1" x14ac:dyDescent="0.25">
      <c r="C32" s="88" t="str">
        <f>C24</f>
        <v>Vacant Premise r/d (site visit only)</v>
      </c>
      <c r="F32" s="88" t="s">
        <v>44</v>
      </c>
      <c r="G32" s="102">
        <v>2206.5756799256055</v>
      </c>
      <c r="N32" s="180"/>
      <c r="O32" s="88" t="s">
        <v>135</v>
      </c>
    </row>
    <row r="33" spans="2:15" ht="14.1" customHeight="1" x14ac:dyDescent="0.25">
      <c r="C33" s="88" t="str">
        <f>C25</f>
        <v>Move In/Move Out Read and Special Read</v>
      </c>
      <c r="F33" s="88" t="s">
        <v>44</v>
      </c>
      <c r="G33" s="102">
        <v>162927.79999999996</v>
      </c>
      <c r="L33" s="21"/>
      <c r="N33" s="181"/>
      <c r="O33" s="145">
        <v>30</v>
      </c>
    </row>
    <row r="34" spans="2:15" ht="14.1" customHeight="1" x14ac:dyDescent="0.25">
      <c r="L34" s="6"/>
    </row>
    <row r="35" spans="2:15" ht="14.1" customHeight="1" x14ac:dyDescent="0.25">
      <c r="B35" s="88" t="s">
        <v>43</v>
      </c>
      <c r="L35" s="6"/>
    </row>
    <row r="36" spans="2:15" ht="14.1" customHeight="1" x14ac:dyDescent="0.25">
      <c r="G36" s="137" t="s">
        <v>118</v>
      </c>
      <c r="I36" s="137" t="s">
        <v>119</v>
      </c>
      <c r="L36" s="6"/>
    </row>
    <row r="37" spans="2:15" ht="14.1" customHeight="1" x14ac:dyDescent="0.25">
      <c r="C37" s="95"/>
      <c r="D37" s="95"/>
      <c r="E37" s="95"/>
      <c r="F37" s="95"/>
      <c r="G37" s="96" t="s">
        <v>67</v>
      </c>
      <c r="H37" s="96"/>
      <c r="I37" s="96" t="s">
        <v>120</v>
      </c>
      <c r="J37" s="96"/>
      <c r="K37" s="101"/>
    </row>
    <row r="38" spans="2:15" ht="14.1" customHeight="1" x14ac:dyDescent="0.25">
      <c r="C38" s="88" t="str">
        <f>C31</f>
        <v>Vacant Premise reconnect/disconnect</v>
      </c>
      <c r="G38" s="100"/>
    </row>
    <row r="39" spans="2:15" ht="14.1" customHeight="1" x14ac:dyDescent="0.25">
      <c r="D39" s="88" t="str">
        <f>D7</f>
        <v>Per connection</v>
      </c>
      <c r="G39" s="138"/>
      <c r="I39" s="103">
        <v>0.92914726855478491</v>
      </c>
      <c r="N39" s="185" t="s">
        <v>161</v>
      </c>
    </row>
    <row r="40" spans="2:15" ht="14.25" customHeight="1" x14ac:dyDescent="0.25">
      <c r="C40" s="88" t="str">
        <f>C32</f>
        <v>Vacant Premise r/d (site visit only)</v>
      </c>
      <c r="G40" s="139"/>
      <c r="I40" s="98"/>
      <c r="N40" s="186"/>
    </row>
    <row r="41" spans="2:15" ht="12.75" x14ac:dyDescent="0.25">
      <c r="D41" s="88" t="str">
        <f>D9</f>
        <v>Per visit</v>
      </c>
      <c r="G41" s="138"/>
      <c r="I41" s="103">
        <v>0.7</v>
      </c>
      <c r="N41" s="186"/>
    </row>
    <row r="42" spans="2:15" ht="14.1" customHeight="1" x14ac:dyDescent="0.25">
      <c r="C42" s="88" t="str">
        <f>C33</f>
        <v>Move In/Move Out Read and Special Read</v>
      </c>
      <c r="G42" s="139"/>
      <c r="I42" s="98"/>
      <c r="N42" s="186"/>
    </row>
    <row r="43" spans="2:15" ht="13.5" customHeight="1" x14ac:dyDescent="0.25">
      <c r="D43" s="88" t="str">
        <f>D11</f>
        <v>Per reading</v>
      </c>
      <c r="G43" s="138"/>
      <c r="I43" s="103">
        <v>0.6166666666666667</v>
      </c>
      <c r="N43" s="186"/>
    </row>
    <row r="44" spans="2:15" ht="55.5" customHeight="1" x14ac:dyDescent="0.25">
      <c r="K44" s="100"/>
      <c r="L44" s="139"/>
      <c r="N44" s="186"/>
    </row>
    <row r="45" spans="2:15" ht="14.1" customHeight="1" x14ac:dyDescent="0.25">
      <c r="B45" s="88" t="s">
        <v>41</v>
      </c>
    </row>
    <row r="46" spans="2:15" ht="14.1" customHeight="1" x14ac:dyDescent="0.25">
      <c r="C46" s="95"/>
      <c r="D46" s="95"/>
      <c r="E46" s="132" t="s">
        <v>113</v>
      </c>
      <c r="F46" s="95"/>
      <c r="G46" s="96" t="str">
        <f>GlobalInputs!G13</f>
        <v>2009/10</v>
      </c>
      <c r="H46" s="96" t="str">
        <f>GlobalInputs!H13</f>
        <v>2010/11</v>
      </c>
      <c r="I46" s="96" t="str">
        <f>GlobalInputs!I13</f>
        <v>2011/12</v>
      </c>
      <c r="J46" s="96" t="str">
        <f>GlobalInputs!J13</f>
        <v>2012/13</v>
      </c>
      <c r="K46" s="96" t="str">
        <f>GlobalInputs!K13</f>
        <v>2013/14</v>
      </c>
      <c r="N46" s="99"/>
    </row>
    <row r="47" spans="2:15" ht="14.1" customHeight="1" x14ac:dyDescent="0.25">
      <c r="C47" s="100" t="s">
        <v>82</v>
      </c>
      <c r="D47" s="100"/>
      <c r="E47" s="100"/>
      <c r="F47" s="100"/>
      <c r="G47" s="101"/>
      <c r="H47" s="101"/>
      <c r="I47" s="101"/>
      <c r="J47" s="101"/>
      <c r="K47" s="101"/>
      <c r="N47" s="179" t="s">
        <v>123</v>
      </c>
    </row>
    <row r="48" spans="2:15" ht="14.1" customHeight="1" x14ac:dyDescent="0.25">
      <c r="D48" s="88" t="str">
        <f>C23</f>
        <v>Vacant Premise reconnect/disconnect</v>
      </c>
      <c r="F48" s="88" t="s">
        <v>40</v>
      </c>
      <c r="G48" s="102">
        <v>6824214.5957969613</v>
      </c>
      <c r="H48" s="102">
        <v>7191858.6159582045</v>
      </c>
      <c r="I48" s="102">
        <v>6929066.0073986873</v>
      </c>
      <c r="J48" s="102">
        <v>6838239.8328315886</v>
      </c>
      <c r="K48" s="102">
        <v>3188980.3132887827</v>
      </c>
      <c r="N48" s="182"/>
      <c r="O48" s="88" t="s">
        <v>134</v>
      </c>
    </row>
    <row r="49" spans="3:15" ht="14.1" customHeight="1" x14ac:dyDescent="0.25">
      <c r="D49" s="88" t="str">
        <f>C24</f>
        <v>Vacant Premise r/d (site visit only)</v>
      </c>
      <c r="G49" s="102">
        <v>220571.04723255383</v>
      </c>
      <c r="H49" s="102">
        <v>370482.59933483647</v>
      </c>
      <c r="I49" s="102">
        <v>336318.66905222222</v>
      </c>
      <c r="J49" s="102">
        <v>356205.41824368073</v>
      </c>
      <c r="K49" s="102">
        <v>101530.16099932758</v>
      </c>
      <c r="N49" s="182"/>
      <c r="O49" s="88" t="s">
        <v>135</v>
      </c>
    </row>
    <row r="50" spans="3:15" ht="13.5" customHeight="1" x14ac:dyDescent="0.25">
      <c r="D50" s="88" t="str">
        <f>C25</f>
        <v>Move In/Move Out Read and Special Read</v>
      </c>
      <c r="G50" s="102">
        <v>2775145.9841994606</v>
      </c>
      <c r="H50" s="102">
        <v>3462120.8709634719</v>
      </c>
      <c r="I50" s="102">
        <v>4010350.0405232133</v>
      </c>
      <c r="J50" s="102">
        <v>5803461.7769906232</v>
      </c>
      <c r="K50" s="102">
        <v>8755235.9949597754</v>
      </c>
      <c r="N50" s="182"/>
      <c r="O50" s="88">
        <v>30</v>
      </c>
    </row>
    <row r="51" spans="3:15" ht="26.25" customHeight="1" x14ac:dyDescent="0.25">
      <c r="F51" s="88" t="s">
        <v>40</v>
      </c>
      <c r="G51" s="97">
        <f>SUM(G48:G50)</f>
        <v>9819931.6272289753</v>
      </c>
      <c r="H51" s="97">
        <f>SUM(H48:H50)</f>
        <v>11024462.086256512</v>
      </c>
      <c r="I51" s="97">
        <f>SUM(I48:I50)</f>
        <v>11275734.716974122</v>
      </c>
      <c r="J51" s="97">
        <f>SUM(J48:J50)</f>
        <v>12997907.028065894</v>
      </c>
      <c r="K51" s="97">
        <f>SUM(K48:K50)</f>
        <v>12045746.469247885</v>
      </c>
      <c r="N51" s="183"/>
    </row>
    <row r="53" spans="3:15" ht="14.1" customHeight="1" x14ac:dyDescent="0.25">
      <c r="C53" s="100" t="s">
        <v>83</v>
      </c>
      <c r="D53" s="100"/>
      <c r="E53" s="100"/>
      <c r="N53" s="179" t="s">
        <v>162</v>
      </c>
    </row>
    <row r="54" spans="3:15" ht="14.1" customHeight="1" x14ac:dyDescent="0.25">
      <c r="D54" s="88" t="str">
        <f>D48</f>
        <v>Vacant Premise reconnect/disconnect</v>
      </c>
      <c r="F54" s="88" t="s">
        <v>40</v>
      </c>
      <c r="G54" s="102">
        <v>4093549.6746546221</v>
      </c>
      <c r="H54" s="102">
        <v>3732584.6786791007</v>
      </c>
      <c r="I54" s="102">
        <v>3628624.0803837287</v>
      </c>
      <c r="J54" s="102">
        <v>3202986.77440457</v>
      </c>
      <c r="K54" s="102">
        <v>1715653.7971307724</v>
      </c>
      <c r="N54" s="182"/>
    </row>
    <row r="55" spans="3:15" ht="14.1" customHeight="1" x14ac:dyDescent="0.25">
      <c r="D55" s="88" t="str">
        <f>D49</f>
        <v>Vacant Premise r/d (site visit only)</v>
      </c>
      <c r="G55" s="102">
        <v>132310.98259910499</v>
      </c>
      <c r="H55" s="102">
        <v>126583.81179691316</v>
      </c>
      <c r="I55" s="102">
        <v>115591.00627681259</v>
      </c>
      <c r="J55" s="102">
        <v>113623.69242653667</v>
      </c>
      <c r="K55" s="102">
        <v>35515.514984438734</v>
      </c>
      <c r="N55" s="182"/>
    </row>
    <row r="56" spans="3:15" ht="14.1" customHeight="1" x14ac:dyDescent="0.25">
      <c r="D56" s="88" t="str">
        <f>D50</f>
        <v>Move In/Move Out Read and Special Read</v>
      </c>
      <c r="G56" s="102">
        <v>1664689.4351381529</v>
      </c>
      <c r="H56" s="102">
        <v>1796845.5734125488</v>
      </c>
      <c r="I56" s="102">
        <v>2100146.3562725578</v>
      </c>
      <c r="J56" s="102">
        <v>2718303.5067324177</v>
      </c>
      <c r="K56" s="102">
        <v>4710268.6137430891</v>
      </c>
      <c r="N56" s="182"/>
    </row>
    <row r="57" spans="3:15" ht="14.1" customHeight="1" x14ac:dyDescent="0.25">
      <c r="F57" s="88" t="s">
        <v>40</v>
      </c>
      <c r="G57" s="97">
        <f>SUM(G54:G56)</f>
        <v>5890550.0923918802</v>
      </c>
      <c r="H57" s="97">
        <f>SUM(H54:H56)</f>
        <v>5656014.0638885628</v>
      </c>
      <c r="I57" s="97">
        <f>SUM(I54:I56)</f>
        <v>5844361.4429330993</v>
      </c>
      <c r="J57" s="97">
        <f>SUM(J54:J56)</f>
        <v>6034913.973563524</v>
      </c>
      <c r="K57" s="97">
        <f>SUM(K54:K56)</f>
        <v>6461437.9258583002</v>
      </c>
      <c r="N57" s="183"/>
    </row>
  </sheetData>
  <mergeCells count="10">
    <mergeCell ref="G30:H30"/>
    <mergeCell ref="N31:N33"/>
    <mergeCell ref="N53:N57"/>
    <mergeCell ref="N47:N51"/>
    <mergeCell ref="N14:N15"/>
    <mergeCell ref="N16:N17"/>
    <mergeCell ref="N18:N19"/>
    <mergeCell ref="G29:H29"/>
    <mergeCell ref="N23:N26"/>
    <mergeCell ref="N39:N44"/>
  </mergeCells>
  <pageMargins left="0.70866141732283472" right="0.70866141732283472" top="0.74803149606299213" bottom="0.74803149606299213" header="0.31496062992125984" footer="0.31496062992125984"/>
  <pageSetup paperSize="8" scale="66" fitToHeight="0" orientation="portrait" r:id="rId1"/>
  <headerFooter>
    <oddFooter>&amp;C&amp;F&amp;R&amp;A</oddFooter>
  </headerFooter>
  <rowBreaks count="1" manualBreakCount="1">
    <brk id="15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pageSetUpPr fitToPage="1"/>
  </sheetPr>
  <dimension ref="A1:P97"/>
  <sheetViews>
    <sheetView zoomScale="90" zoomScaleNormal="90" zoomScalePageLayoutView="125" workbookViewId="0">
      <pane xSplit="5" ySplit="4" topLeftCell="F34" activePane="bottomRight" state="frozenSplit"/>
      <selection pane="topRight" activeCell="E1" sqref="E1"/>
      <selection pane="bottomLeft" activeCell="A5" sqref="A5"/>
      <selection pane="bottomRight" activeCell="K58" sqref="K58"/>
    </sheetView>
  </sheetViews>
  <sheetFormatPr defaultColWidth="9.140625" defaultRowHeight="14.1" customHeight="1" x14ac:dyDescent="0.25"/>
  <cols>
    <col min="1" max="3" width="2.140625" style="6" customWidth="1"/>
    <col min="4" max="4" width="1.85546875" style="6" customWidth="1"/>
    <col min="5" max="5" width="42.140625" style="6" customWidth="1"/>
    <col min="6" max="6" width="10.85546875" style="6" customWidth="1"/>
    <col min="7" max="8" width="12" style="6" customWidth="1"/>
    <col min="9" max="13" width="10.85546875" style="6" customWidth="1"/>
    <col min="14" max="14" width="2.42578125" style="6" customWidth="1"/>
    <col min="15" max="15" width="46.7109375" style="19" customWidth="1"/>
    <col min="16" max="16" width="4.85546875" style="6" customWidth="1"/>
    <col min="17" max="19" width="9.140625" style="6" customWidth="1"/>
    <col min="20" max="16384" width="9.140625" style="6"/>
  </cols>
  <sheetData>
    <row r="1" spans="1:16" ht="14.1" customHeight="1" x14ac:dyDescent="0.2">
      <c r="A1" s="14" t="s">
        <v>15</v>
      </c>
      <c r="B1" s="14"/>
      <c r="C1" s="14"/>
      <c r="D1" s="14"/>
      <c r="E1" s="14"/>
      <c r="F1" s="14"/>
      <c r="G1" s="14"/>
      <c r="H1" s="14"/>
      <c r="I1" s="14"/>
      <c r="J1" s="14"/>
      <c r="K1" s="14"/>
      <c r="L1" s="14"/>
      <c r="M1" s="14"/>
      <c r="N1" s="14"/>
      <c r="P1" s="14"/>
    </row>
    <row r="2" spans="1:16" ht="15.95" customHeight="1" x14ac:dyDescent="0.25">
      <c r="A2" s="16" t="s">
        <v>61</v>
      </c>
      <c r="B2" s="15"/>
      <c r="C2" s="15"/>
      <c r="D2" s="15"/>
      <c r="E2" s="15"/>
      <c r="F2" s="75" t="str">
        <f>IF(ROUND($E$5,6)=0,"ok","Problem - review CheckSheet")</f>
        <v>ok</v>
      </c>
      <c r="G2" s="15"/>
      <c r="H2" s="15"/>
      <c r="I2" s="15"/>
      <c r="J2" s="15"/>
      <c r="K2" s="15"/>
      <c r="L2" s="15"/>
      <c r="M2" s="15"/>
      <c r="N2" s="15"/>
      <c r="O2" s="20"/>
      <c r="P2" s="15"/>
    </row>
    <row r="3" spans="1:16" ht="14.1" customHeight="1" x14ac:dyDescent="0.25">
      <c r="A3" s="6" t="str">
        <f>GlobalInputs!A3</f>
        <v>MIMO Read fees</v>
      </c>
      <c r="O3" s="17" t="s">
        <v>38</v>
      </c>
    </row>
    <row r="5" spans="1:16" ht="14.1" customHeight="1" x14ac:dyDescent="0.25">
      <c r="B5" s="6" t="s">
        <v>45</v>
      </c>
    </row>
    <row r="6" spans="1:16" ht="14.1" customHeight="1" x14ac:dyDescent="0.25">
      <c r="C6" s="6" t="s">
        <v>46</v>
      </c>
    </row>
    <row r="7" spans="1:16" ht="14.1" customHeight="1" x14ac:dyDescent="0.25">
      <c r="D7" s="6" t="str">
        <f>ServiceHistory!C38</f>
        <v>Vacant Premise reconnect/disconnect</v>
      </c>
      <c r="O7" s="179"/>
    </row>
    <row r="8" spans="1:16" ht="14.1" customHeight="1" x14ac:dyDescent="0.25">
      <c r="E8" s="6" t="str">
        <f>ServiceHistory!D39</f>
        <v>Per connection</v>
      </c>
      <c r="G8" s="104" t="s">
        <v>148</v>
      </c>
      <c r="O8" s="182"/>
    </row>
    <row r="9" spans="1:16" ht="14.1" customHeight="1" x14ac:dyDescent="0.25">
      <c r="D9" s="6" t="str">
        <f>ServiceHistory!C40</f>
        <v>Vacant Premise r/d (site visit only)</v>
      </c>
      <c r="G9" s="7"/>
      <c r="O9" s="182"/>
    </row>
    <row r="10" spans="1:16" ht="14.1" customHeight="1" x14ac:dyDescent="0.25">
      <c r="E10" s="6" t="str">
        <f>ServiceHistory!D41</f>
        <v>Per visit</v>
      </c>
      <c r="G10" s="104" t="s">
        <v>148</v>
      </c>
      <c r="O10" s="182"/>
    </row>
    <row r="11" spans="1:16" ht="14.1" customHeight="1" x14ac:dyDescent="0.25">
      <c r="D11" s="6" t="str">
        <f>ServiceHistory!C42</f>
        <v>Move In/Move Out Read and Special Read</v>
      </c>
      <c r="G11" s="146"/>
      <c r="O11" s="182"/>
    </row>
    <row r="12" spans="1:16" ht="14.1" customHeight="1" x14ac:dyDescent="0.25">
      <c r="E12" s="6" t="str">
        <f>ServiceHistory!D43</f>
        <v>Per reading</v>
      </c>
      <c r="G12" s="104" t="s">
        <v>148</v>
      </c>
      <c r="O12" s="183"/>
    </row>
    <row r="14" spans="1:16" ht="14.1" customHeight="1" x14ac:dyDescent="0.25">
      <c r="C14" s="6" t="s">
        <v>47</v>
      </c>
      <c r="G14" s="13" t="s">
        <v>68</v>
      </c>
      <c r="H14" s="13" t="s">
        <v>48</v>
      </c>
      <c r="I14" s="13" t="s">
        <v>69</v>
      </c>
    </row>
    <row r="15" spans="1:16" ht="14.1" customHeight="1" x14ac:dyDescent="0.25">
      <c r="D15" s="8"/>
      <c r="E15" s="8"/>
      <c r="F15" s="8"/>
      <c r="G15" s="9" t="s">
        <v>67</v>
      </c>
      <c r="H15" s="9" t="s">
        <v>49</v>
      </c>
      <c r="I15" s="9" t="s">
        <v>70</v>
      </c>
    </row>
    <row r="16" spans="1:16" ht="14.1" customHeight="1" x14ac:dyDescent="0.25">
      <c r="D16" s="6" t="str">
        <f>D7</f>
        <v>Vacant Premise reconnect/disconnect</v>
      </c>
      <c r="O16" s="189" t="s">
        <v>151</v>
      </c>
    </row>
    <row r="17" spans="3:16" ht="14.1" customHeight="1" x14ac:dyDescent="0.25">
      <c r="E17" s="6" t="str">
        <f>E8</f>
        <v>Per connection</v>
      </c>
      <c r="G17" s="22">
        <f>ServiceHistory!G39</f>
        <v>0</v>
      </c>
      <c r="H17" s="18">
        <f>ServiceHistory!I39</f>
        <v>0.92914726855478491</v>
      </c>
      <c r="I17" s="105">
        <f>H17</f>
        <v>0.92914726855478491</v>
      </c>
      <c r="O17" s="190"/>
    </row>
    <row r="18" spans="3:16" ht="14.1" customHeight="1" x14ac:dyDescent="0.25">
      <c r="D18" s="6" t="str">
        <f>D9</f>
        <v>Vacant Premise r/d (site visit only)</v>
      </c>
      <c r="O18" s="190"/>
    </row>
    <row r="19" spans="3:16" ht="14.1" customHeight="1" x14ac:dyDescent="0.25">
      <c r="E19" s="6" t="str">
        <f>E10</f>
        <v>Per visit</v>
      </c>
      <c r="G19" s="22">
        <f>ServiceHistory!G41</f>
        <v>0</v>
      </c>
      <c r="H19" s="18">
        <f>ServiceHistory!I41</f>
        <v>0.7</v>
      </c>
      <c r="I19" s="105">
        <f t="shared" ref="I19" si="0">H19</f>
        <v>0.7</v>
      </c>
      <c r="O19" s="190"/>
    </row>
    <row r="20" spans="3:16" ht="14.1" customHeight="1" x14ac:dyDescent="0.25">
      <c r="D20" s="6" t="str">
        <f>D11</f>
        <v>Move In/Move Out Read and Special Read</v>
      </c>
      <c r="O20" s="190"/>
    </row>
    <row r="21" spans="3:16" ht="14.1" customHeight="1" x14ac:dyDescent="0.25">
      <c r="E21" s="6" t="str">
        <f>E12</f>
        <v>Per reading</v>
      </c>
      <c r="G21" s="22">
        <f>ServiceHistory!G43</f>
        <v>0</v>
      </c>
      <c r="H21" s="18">
        <f>ServiceHistory!I43</f>
        <v>0.6166666666666667</v>
      </c>
      <c r="I21" s="105">
        <f t="shared" ref="I21" si="1">H21</f>
        <v>0.6166666666666667</v>
      </c>
      <c r="O21" s="191"/>
    </row>
    <row r="23" spans="3:16" ht="14.1" customHeight="1" x14ac:dyDescent="0.25">
      <c r="C23" s="6" t="s">
        <v>50</v>
      </c>
      <c r="G23" s="13" t="s">
        <v>48</v>
      </c>
      <c r="H23" s="13" t="s">
        <v>124</v>
      </c>
    </row>
    <row r="24" spans="3:16" ht="14.1" customHeight="1" x14ac:dyDescent="0.25">
      <c r="D24" s="8"/>
      <c r="E24" s="8"/>
      <c r="F24" s="8"/>
      <c r="G24" s="9" t="s">
        <v>49</v>
      </c>
      <c r="H24" s="9" t="s">
        <v>70</v>
      </c>
    </row>
    <row r="26" spans="3:16" ht="14.1" customHeight="1" x14ac:dyDescent="0.25">
      <c r="C26" s="6" t="s">
        <v>73</v>
      </c>
      <c r="K26" s="24"/>
    </row>
    <row r="27" spans="3:16" ht="14.1" customHeight="1" x14ac:dyDescent="0.25">
      <c r="D27" s="8"/>
      <c r="E27" s="8"/>
      <c r="F27" s="8"/>
      <c r="G27" s="9" t="s">
        <v>52</v>
      </c>
      <c r="H27" s="8" t="s">
        <v>0</v>
      </c>
      <c r="I27" s="8"/>
      <c r="J27" s="8"/>
    </row>
    <row r="28" spans="3:16" ht="14.1" customHeight="1" x14ac:dyDescent="0.25">
      <c r="D28" s="6" t="str">
        <f>D7</f>
        <v>Vacant Premise reconnect/disconnect</v>
      </c>
      <c r="O28" s="179"/>
      <c r="P28" s="6" t="s">
        <v>134</v>
      </c>
    </row>
    <row r="29" spans="3:16" ht="14.1" customHeight="1" x14ac:dyDescent="0.25">
      <c r="E29" s="6" t="str">
        <f>E8</f>
        <v>Per connection</v>
      </c>
      <c r="G29" s="106" t="s">
        <v>36</v>
      </c>
      <c r="H29" s="6" t="str">
        <f>VLOOKUP(G29,GlobalInputs!$C$19:$G$28,3,FALSE)</f>
        <v>Field Worker</v>
      </c>
      <c r="O29" s="182"/>
    </row>
    <row r="30" spans="3:16" ht="14.1" customHeight="1" x14ac:dyDescent="0.25">
      <c r="D30" s="6" t="str">
        <f>D9</f>
        <v>Vacant Premise r/d (site visit only)</v>
      </c>
      <c r="G30" s="13"/>
      <c r="O30" s="182"/>
      <c r="P30" s="6" t="s">
        <v>135</v>
      </c>
    </row>
    <row r="31" spans="3:16" ht="14.1" customHeight="1" x14ac:dyDescent="0.25">
      <c r="E31" s="6" t="str">
        <f>E10</f>
        <v>Per visit</v>
      </c>
      <c r="G31" s="106" t="s">
        <v>36</v>
      </c>
      <c r="H31" s="6" t="str">
        <f>VLOOKUP(G31,GlobalInputs!$C$19:$G$28,3,FALSE)</f>
        <v>Field Worker</v>
      </c>
      <c r="O31" s="182"/>
    </row>
    <row r="32" spans="3:16" ht="14.1" customHeight="1" x14ac:dyDescent="0.25">
      <c r="D32" s="6" t="str">
        <f>D11</f>
        <v>Move In/Move Out Read and Special Read</v>
      </c>
      <c r="G32" s="13"/>
      <c r="O32" s="182"/>
      <c r="P32" s="7">
        <v>30</v>
      </c>
    </row>
    <row r="33" spans="3:16" ht="14.1" customHeight="1" x14ac:dyDescent="0.25">
      <c r="E33" s="6" t="str">
        <f>E12</f>
        <v>Per reading</v>
      </c>
      <c r="G33" s="106" t="s">
        <v>36</v>
      </c>
      <c r="H33" s="6" t="str">
        <f>VLOOKUP(G33,GlobalInputs!$C$19:$G$28,3,FALSE)</f>
        <v>Field Worker</v>
      </c>
      <c r="O33" s="183"/>
    </row>
    <row r="35" spans="3:16" ht="14.1" customHeight="1" x14ac:dyDescent="0.25">
      <c r="C35" s="6" t="s">
        <v>104</v>
      </c>
    </row>
    <row r="36" spans="3:16" ht="14.1" customHeight="1" x14ac:dyDescent="0.25">
      <c r="G36" s="131" t="s">
        <v>96</v>
      </c>
      <c r="H36" s="131" t="s">
        <v>97</v>
      </c>
      <c r="I36" s="6" t="s">
        <v>139</v>
      </c>
      <c r="J36" s="131" t="s">
        <v>99</v>
      </c>
    </row>
    <row r="37" spans="3:16" ht="14.1" customHeight="1" x14ac:dyDescent="0.25">
      <c r="D37" s="8"/>
      <c r="E37" s="129" t="s">
        <v>100</v>
      </c>
      <c r="F37" s="8"/>
      <c r="G37" s="140" t="s">
        <v>82</v>
      </c>
      <c r="H37" s="140" t="s">
        <v>83</v>
      </c>
      <c r="I37" s="8"/>
      <c r="J37" s="130" t="s">
        <v>103</v>
      </c>
    </row>
    <row r="38" spans="3:16" ht="14.1" customHeight="1" x14ac:dyDescent="0.25">
      <c r="D38" s="6" t="str">
        <f>D28</f>
        <v>Vacant Premise reconnect/disconnect</v>
      </c>
    </row>
    <row r="39" spans="3:16" ht="14.1" customHeight="1" x14ac:dyDescent="0.25">
      <c r="E39" s="6" t="str">
        <f>E29</f>
        <v>Per connection</v>
      </c>
      <c r="F39" s="6" t="s">
        <v>29</v>
      </c>
      <c r="G39" s="22">
        <f>VLOOKUP($G29,GlobalInputs!$C$19:$K$28,5,FALSE)+G68</f>
        <v>90.265869326325685</v>
      </c>
      <c r="H39" s="22">
        <f>VLOOKUP($G29,GlobalInputs!$C$19:$K$28,6,FALSE)+H68</f>
        <v>37.619009950080546</v>
      </c>
      <c r="I39" s="22">
        <f>SUM(G39:H39)*0.0221</f>
        <v>2.8262558320085778</v>
      </c>
      <c r="J39" s="22">
        <f>VLOOKUP($G29,GlobalInputs!$C$19:$K$28,8,FALSE)+J68</f>
        <v>130.69766536124584</v>
      </c>
    </row>
    <row r="40" spans="3:16" ht="14.1" customHeight="1" x14ac:dyDescent="0.25">
      <c r="D40" s="6" t="str">
        <f>D30</f>
        <v>Vacant Premise r/d (site visit only)</v>
      </c>
      <c r="H40" s="22"/>
    </row>
    <row r="41" spans="3:16" ht="14.1" customHeight="1" x14ac:dyDescent="0.25">
      <c r="E41" s="6" t="str">
        <f>E31</f>
        <v>Per visit</v>
      </c>
      <c r="G41" s="22">
        <f>VLOOKUP($G31,GlobalInputs!$C$19:$K$28,5,FALSE)</f>
        <v>89.78155428259754</v>
      </c>
      <c r="H41" s="22">
        <f>VLOOKUP($G31,GlobalInputs!$C$19:$K$28,6,FALSE)</f>
        <v>37.417195871359027</v>
      </c>
      <c r="I41" s="22">
        <f>SUM(G41:H41)*0.0221</f>
        <v>2.8110923784024404</v>
      </c>
      <c r="J41" s="22">
        <f>VLOOKUP($G31,GlobalInputs!$C$19:$K$28,8,FALSE)</f>
        <v>130.01153623879617</v>
      </c>
    </row>
    <row r="42" spans="3:16" ht="14.1" customHeight="1" x14ac:dyDescent="0.25">
      <c r="D42" s="6" t="str">
        <f>D32</f>
        <v>Move In/Move Out Read and Special Read</v>
      </c>
      <c r="H42" s="22"/>
    </row>
    <row r="43" spans="3:16" ht="14.1" customHeight="1" x14ac:dyDescent="0.25">
      <c r="E43" s="6" t="str">
        <f>E33</f>
        <v>Per reading</v>
      </c>
      <c r="G43" s="22">
        <f>VLOOKUP($G33,GlobalInputs!$C$19:$K$28,5,FALSE)</f>
        <v>89.78155428259754</v>
      </c>
      <c r="H43" s="22">
        <f>VLOOKUP($G33,GlobalInputs!$C$19:$K$28,6,FALSE)</f>
        <v>37.417195871359027</v>
      </c>
      <c r="I43" s="22">
        <f>SUM(G43:H43)*0.0221</f>
        <v>2.8110923784024404</v>
      </c>
      <c r="J43" s="22">
        <f>VLOOKUP($G33,GlobalInputs!$C$19:$K$28,8,FALSE)</f>
        <v>130.01153623879617</v>
      </c>
    </row>
    <row r="44" spans="3:16" ht="14.1" customHeight="1" x14ac:dyDescent="0.25">
      <c r="H44" s="22"/>
    </row>
    <row r="46" spans="3:16" ht="14.1" customHeight="1" x14ac:dyDescent="0.25">
      <c r="C46" s="6" t="s">
        <v>51</v>
      </c>
      <c r="G46" s="13" t="s">
        <v>48</v>
      </c>
    </row>
    <row r="47" spans="3:16" ht="14.1" customHeight="1" x14ac:dyDescent="0.25">
      <c r="D47" s="8"/>
      <c r="E47" s="8"/>
      <c r="F47" s="8"/>
      <c r="G47" s="9" t="s">
        <v>49</v>
      </c>
      <c r="H47" s="9" t="str">
        <f>GlobalInputs!G14</f>
        <v>2014/15</v>
      </c>
      <c r="I47" s="9" t="str">
        <f>GlobalInputs!H14</f>
        <v>2015/16</v>
      </c>
      <c r="J47" s="9" t="str">
        <f>GlobalInputs!I14</f>
        <v>2016/17</v>
      </c>
      <c r="K47" s="9" t="str">
        <f>GlobalInputs!J14</f>
        <v>2017/18</v>
      </c>
      <c r="L47" s="9" t="str">
        <f>GlobalInputs!K14</f>
        <v>2018/19</v>
      </c>
    </row>
    <row r="48" spans="3:16" ht="14.1" customHeight="1" x14ac:dyDescent="0.25">
      <c r="D48" s="6" t="str">
        <f>D28</f>
        <v>Vacant Premise reconnect/disconnect</v>
      </c>
      <c r="O48" s="189" t="s">
        <v>152</v>
      </c>
      <c r="P48" s="6" t="s">
        <v>134</v>
      </c>
    </row>
    <row r="49" spans="2:16" ht="14.1" customHeight="1" x14ac:dyDescent="0.25">
      <c r="E49" s="6" t="str">
        <f>E29</f>
        <v>Per connection</v>
      </c>
      <c r="G49" s="23">
        <f>ServiceHistory!G$31</f>
        <v>46601.768753247372</v>
      </c>
      <c r="H49" s="102">
        <v>16903.919907434982</v>
      </c>
      <c r="I49" s="102">
        <v>16903.919907434982</v>
      </c>
      <c r="J49" s="102">
        <v>16903.919907434982</v>
      </c>
      <c r="K49" s="102">
        <v>16903.919907434982</v>
      </c>
      <c r="L49" s="102">
        <v>16903.919907434982</v>
      </c>
      <c r="O49" s="190"/>
    </row>
    <row r="50" spans="2:16" ht="14.1" customHeight="1" x14ac:dyDescent="0.25">
      <c r="D50" s="6" t="str">
        <f>D30</f>
        <v>Vacant Premise r/d (site visit only)</v>
      </c>
      <c r="G50" s="23"/>
      <c r="H50" s="23"/>
      <c r="I50" s="23"/>
      <c r="J50" s="23"/>
      <c r="K50" s="23"/>
      <c r="L50" s="23"/>
      <c r="O50" s="190"/>
      <c r="P50" s="6" t="s">
        <v>135</v>
      </c>
    </row>
    <row r="51" spans="2:16" ht="14.1" customHeight="1" x14ac:dyDescent="0.25">
      <c r="E51" s="6" t="str">
        <f>E31</f>
        <v>Per visit</v>
      </c>
      <c r="G51" s="23">
        <f>ServiceHistory!G$32</f>
        <v>2206.5756799256055</v>
      </c>
      <c r="H51" s="102">
        <v>1833.8402567892385</v>
      </c>
      <c r="I51" s="102">
        <v>1833.8402567892385</v>
      </c>
      <c r="J51" s="102">
        <v>1833.8402567892385</v>
      </c>
      <c r="K51" s="102">
        <v>1833.8402567892385</v>
      </c>
      <c r="L51" s="102">
        <v>1833.8402567892385</v>
      </c>
      <c r="O51" s="190"/>
    </row>
    <row r="52" spans="2:16" ht="14.1" customHeight="1" x14ac:dyDescent="0.25">
      <c r="D52" s="6" t="str">
        <f>D32</f>
        <v>Move In/Move Out Read and Special Read</v>
      </c>
      <c r="G52" s="23"/>
      <c r="H52" s="23"/>
      <c r="I52" s="23"/>
      <c r="J52" s="23"/>
      <c r="K52" s="23"/>
      <c r="L52" s="23"/>
      <c r="O52" s="190"/>
      <c r="P52" s="6">
        <v>30</v>
      </c>
    </row>
    <row r="53" spans="2:16" ht="14.1" customHeight="1" x14ac:dyDescent="0.25">
      <c r="E53" s="6" t="str">
        <f>E33</f>
        <v>Per reading</v>
      </c>
      <c r="G53" s="23">
        <f>ServiceHistory!G$33</f>
        <v>162927.79999999996</v>
      </c>
      <c r="H53" s="102">
        <v>175663.19999999998</v>
      </c>
      <c r="I53" s="102">
        <v>175663.19999999998</v>
      </c>
      <c r="J53" s="102">
        <v>175663.19999999998</v>
      </c>
      <c r="K53" s="102">
        <v>175663.19999999998</v>
      </c>
      <c r="L53" s="102">
        <v>175663.19999999998</v>
      </c>
      <c r="O53" s="191"/>
    </row>
    <row r="55" spans="2:16" ht="14.1" customHeight="1" x14ac:dyDescent="0.25">
      <c r="B55" s="88" t="s">
        <v>127</v>
      </c>
      <c r="C55" s="88"/>
      <c r="D55" s="88"/>
      <c r="E55" s="88"/>
      <c r="F55" s="88"/>
      <c r="G55" s="142" t="s">
        <v>119</v>
      </c>
      <c r="H55" s="88"/>
      <c r="I55" s="88"/>
      <c r="J55" s="88"/>
      <c r="K55" s="88"/>
      <c r="L55" s="88"/>
      <c r="M55" s="88"/>
      <c r="N55" s="88"/>
      <c r="O55" s="88"/>
    </row>
    <row r="56" spans="2:16" ht="14.1" customHeight="1" x14ac:dyDescent="0.25">
      <c r="B56" s="88"/>
      <c r="C56" s="88" t="str">
        <f>D48</f>
        <v>Vacant Premise reconnect/disconnect</v>
      </c>
      <c r="D56" s="88"/>
      <c r="E56" s="88"/>
      <c r="F56" s="88"/>
      <c r="G56" s="142"/>
      <c r="H56" s="88"/>
      <c r="I56" s="88"/>
      <c r="J56" s="88"/>
      <c r="K56" s="88"/>
      <c r="L56" s="88"/>
      <c r="M56" s="88"/>
      <c r="N56" s="88"/>
      <c r="O56" s="189" t="s">
        <v>153</v>
      </c>
      <c r="P56" s="88" t="s">
        <v>134</v>
      </c>
    </row>
    <row r="57" spans="2:16" ht="14.1" customHeight="1" x14ac:dyDescent="0.25">
      <c r="B57" s="88"/>
      <c r="C57" s="88"/>
      <c r="D57" s="88" t="s">
        <v>126</v>
      </c>
      <c r="E57" s="88"/>
      <c r="F57" s="88"/>
      <c r="G57" s="85">
        <v>1</v>
      </c>
      <c r="H57" s="88"/>
      <c r="I57" s="88"/>
      <c r="J57" s="88"/>
      <c r="K57" s="88"/>
      <c r="L57" s="88"/>
      <c r="M57" s="88"/>
      <c r="N57" s="88"/>
      <c r="O57" s="190"/>
      <c r="P57" s="88"/>
    </row>
    <row r="58" spans="2:16" ht="14.1" customHeight="1" x14ac:dyDescent="0.25">
      <c r="B58" s="88"/>
      <c r="C58" s="88" t="str">
        <f>D50</f>
        <v>Vacant Premise r/d (site visit only)</v>
      </c>
      <c r="D58" s="88"/>
      <c r="E58" s="88"/>
      <c r="F58" s="88"/>
      <c r="G58" s="142"/>
      <c r="H58" s="88"/>
      <c r="I58" s="88"/>
      <c r="J58" s="88"/>
      <c r="K58" s="88"/>
      <c r="L58" s="88"/>
      <c r="M58" s="88"/>
      <c r="N58" s="88"/>
      <c r="O58" s="190"/>
      <c r="P58" s="88" t="s">
        <v>135</v>
      </c>
    </row>
    <row r="59" spans="2:16" ht="14.1" customHeight="1" x14ac:dyDescent="0.25">
      <c r="B59" s="88"/>
      <c r="C59" s="88"/>
      <c r="D59" s="88" t="s">
        <v>126</v>
      </c>
      <c r="E59" s="88"/>
      <c r="F59" s="88"/>
      <c r="G59" s="85">
        <v>1</v>
      </c>
      <c r="H59" s="88"/>
      <c r="I59" s="88"/>
      <c r="J59" s="88"/>
      <c r="K59" s="88"/>
      <c r="L59" s="88"/>
      <c r="M59" s="88"/>
      <c r="N59" s="88"/>
      <c r="O59" s="190"/>
      <c r="P59" s="88"/>
    </row>
    <row r="60" spans="2:16" ht="14.1" customHeight="1" x14ac:dyDescent="0.25">
      <c r="B60" s="88"/>
      <c r="C60" s="88" t="str">
        <f>D52</f>
        <v>Move In/Move Out Read and Special Read</v>
      </c>
      <c r="D60" s="88"/>
      <c r="E60" s="88"/>
      <c r="F60" s="88"/>
      <c r="G60" s="142"/>
      <c r="H60" s="88"/>
      <c r="I60" s="88"/>
      <c r="J60" s="88"/>
      <c r="K60" s="88"/>
      <c r="L60" s="88"/>
      <c r="M60" s="88"/>
      <c r="N60" s="88"/>
      <c r="O60" s="190"/>
      <c r="P60" s="88">
        <v>30</v>
      </c>
    </row>
    <row r="61" spans="2:16" ht="14.1" customHeight="1" x14ac:dyDescent="0.25">
      <c r="B61" s="88"/>
      <c r="C61" s="88"/>
      <c r="D61" s="88" t="s">
        <v>126</v>
      </c>
      <c r="E61" s="88"/>
      <c r="F61" s="88"/>
      <c r="G61" s="85">
        <v>1</v>
      </c>
      <c r="H61" s="88"/>
      <c r="I61" s="88"/>
      <c r="J61" s="88"/>
      <c r="K61" s="88"/>
      <c r="L61" s="88"/>
      <c r="M61" s="88"/>
      <c r="N61" s="88"/>
      <c r="O61" s="191"/>
      <c r="P61" s="88"/>
    </row>
    <row r="62" spans="2:16" ht="14.1" customHeight="1" x14ac:dyDescent="0.25">
      <c r="O62" s="6"/>
    </row>
    <row r="63" spans="2:16" ht="14.1" customHeight="1" x14ac:dyDescent="0.25">
      <c r="O63" s="6"/>
    </row>
    <row r="64" spans="2:16" ht="14.1" customHeight="1" x14ac:dyDescent="0.25">
      <c r="B64" s="10"/>
      <c r="C64" s="10"/>
      <c r="D64" s="10"/>
      <c r="E64" s="10"/>
      <c r="F64" s="10"/>
      <c r="G64" s="10"/>
      <c r="H64" s="10"/>
      <c r="I64" s="10"/>
      <c r="J64" s="10"/>
      <c r="K64" s="10"/>
      <c r="L64" s="10"/>
      <c r="O64" s="6"/>
    </row>
    <row r="65" spans="2:15" ht="14.1" customHeight="1" x14ac:dyDescent="0.25">
      <c r="B65" s="6" t="s">
        <v>136</v>
      </c>
      <c r="F65" s="6" t="s">
        <v>137</v>
      </c>
      <c r="H65" s="6" t="s">
        <v>138</v>
      </c>
      <c r="I65" s="6" t="s">
        <v>139</v>
      </c>
      <c r="J65" s="6" t="s">
        <v>140</v>
      </c>
      <c r="M65" s="152"/>
      <c r="O65" s="153"/>
    </row>
    <row r="66" spans="2:15" ht="14.1" customHeight="1" x14ac:dyDescent="0.25">
      <c r="C66" s="6" t="str">
        <f>ServiceHistory!C38</f>
        <v>Vacant Premise reconnect/disconnect</v>
      </c>
      <c r="H66" s="154">
        <v>0.17249999999999999</v>
      </c>
      <c r="I66" s="154">
        <v>2.2100000000000002E-2</v>
      </c>
      <c r="N66" s="152"/>
      <c r="O66" s="179"/>
    </row>
    <row r="67" spans="2:15" ht="14.1" customHeight="1" x14ac:dyDescent="0.25">
      <c r="D67" s="6" t="str">
        <f>ServiceHistory!D39</f>
        <v>Per connection</v>
      </c>
      <c r="G67" s="155"/>
      <c r="H67" s="154">
        <v>0.2442</v>
      </c>
      <c r="N67" s="156"/>
      <c r="O67" s="187"/>
    </row>
    <row r="68" spans="2:15" ht="14.1" customHeight="1" x14ac:dyDescent="0.25">
      <c r="E68" s="6" t="s">
        <v>141</v>
      </c>
      <c r="F68" s="157">
        <v>0.45</v>
      </c>
      <c r="G68" s="158">
        <f>F68/ServiceHistory!I39</f>
        <v>0.4843150437281481</v>
      </c>
      <c r="H68" s="159">
        <f>G68*0.1725+G68*0.2442</f>
        <v>0.2018140787215193</v>
      </c>
      <c r="I68" s="159">
        <f>ROUND(H68*$I$66,2)</f>
        <v>0</v>
      </c>
      <c r="J68" s="159">
        <f>SUM(G68:I68)</f>
        <v>0.68612912244966739</v>
      </c>
      <c r="N68" s="156"/>
      <c r="O68" s="188"/>
    </row>
    <row r="69" spans="2:15" ht="14.1" customHeight="1" x14ac:dyDescent="0.25">
      <c r="C69" s="6" t="str">
        <f>ServiceHistory!C40</f>
        <v>Vacant Premise r/d (site visit only)</v>
      </c>
      <c r="G69" s="155"/>
      <c r="H69" s="159"/>
      <c r="I69" s="159"/>
      <c r="J69" s="159"/>
      <c r="N69" s="152"/>
      <c r="O69" s="6"/>
    </row>
    <row r="70" spans="2:15" ht="14.1" customHeight="1" x14ac:dyDescent="0.25">
      <c r="D70" s="6" t="str">
        <f>ServiceHistory!D41</f>
        <v>Per visit</v>
      </c>
      <c r="G70" s="155"/>
      <c r="H70" s="159"/>
      <c r="I70" s="159"/>
      <c r="J70" s="159"/>
      <c r="M70" s="156"/>
      <c r="O70" s="6"/>
    </row>
    <row r="71" spans="2:15" ht="14.1" customHeight="1" x14ac:dyDescent="0.25">
      <c r="C71" s="6" t="str">
        <f>ServiceHistory!C42</f>
        <v>Move In/Move Out Read and Special Read</v>
      </c>
      <c r="N71" s="87"/>
      <c r="O71" s="6"/>
    </row>
    <row r="72" spans="2:15" ht="14.1" customHeight="1" x14ac:dyDescent="0.25">
      <c r="D72" s="6" t="str">
        <f>ServiceHistory!D43</f>
        <v>Per reading</v>
      </c>
      <c r="N72" s="87"/>
      <c r="O72" s="6"/>
    </row>
    <row r="73" spans="2:15" ht="14.1" customHeight="1" x14ac:dyDescent="0.25">
      <c r="O73" s="6"/>
    </row>
    <row r="74" spans="2:15" ht="14.1" customHeight="1" x14ac:dyDescent="0.25">
      <c r="O74" s="6"/>
    </row>
    <row r="75" spans="2:15" ht="14.1" customHeight="1" x14ac:dyDescent="0.25">
      <c r="O75" s="6"/>
    </row>
    <row r="76" spans="2:15" ht="14.1" customHeight="1" x14ac:dyDescent="0.25">
      <c r="O76" s="6"/>
    </row>
    <row r="77" spans="2:15" ht="14.1" customHeight="1" x14ac:dyDescent="0.25">
      <c r="O77" s="6"/>
    </row>
    <row r="78" spans="2:15" ht="14.1" customHeight="1" x14ac:dyDescent="0.25">
      <c r="O78" s="6"/>
    </row>
    <row r="79" spans="2:15" ht="14.1" customHeight="1" x14ac:dyDescent="0.25">
      <c r="O79" s="6"/>
    </row>
    <row r="80" spans="2:15" ht="14.1" customHeight="1" x14ac:dyDescent="0.25">
      <c r="O80" s="6"/>
    </row>
    <row r="81" spans="15:15" ht="14.1" customHeight="1" x14ac:dyDescent="0.25">
      <c r="O81" s="6"/>
    </row>
    <row r="82" spans="15:15" ht="14.1" customHeight="1" x14ac:dyDescent="0.25">
      <c r="O82" s="6"/>
    </row>
    <row r="83" spans="15:15" ht="14.1" customHeight="1" x14ac:dyDescent="0.25">
      <c r="O83" s="6"/>
    </row>
    <row r="84" spans="15:15" ht="14.1" customHeight="1" x14ac:dyDescent="0.25">
      <c r="O84" s="6"/>
    </row>
    <row r="85" spans="15:15" ht="14.1" customHeight="1" x14ac:dyDescent="0.25">
      <c r="O85" s="6"/>
    </row>
    <row r="86" spans="15:15" ht="14.1" customHeight="1" x14ac:dyDescent="0.25">
      <c r="O86" s="6"/>
    </row>
    <row r="87" spans="15:15" ht="14.1" customHeight="1" x14ac:dyDescent="0.25">
      <c r="O87" s="6"/>
    </row>
    <row r="88" spans="15:15" ht="14.1" customHeight="1" x14ac:dyDescent="0.25">
      <c r="O88" s="6"/>
    </row>
    <row r="89" spans="15:15" ht="14.1" customHeight="1" x14ac:dyDescent="0.25">
      <c r="O89" s="6"/>
    </row>
    <row r="90" spans="15:15" ht="14.1" customHeight="1" x14ac:dyDescent="0.25">
      <c r="O90" s="6"/>
    </row>
    <row r="91" spans="15:15" ht="14.1" customHeight="1" x14ac:dyDescent="0.25">
      <c r="O91" s="6"/>
    </row>
    <row r="92" spans="15:15" ht="14.1" customHeight="1" x14ac:dyDescent="0.25">
      <c r="O92" s="6"/>
    </row>
    <row r="93" spans="15:15" ht="14.1" customHeight="1" x14ac:dyDescent="0.25">
      <c r="O93" s="6"/>
    </row>
    <row r="94" spans="15:15" ht="14.1" customHeight="1" x14ac:dyDescent="0.25">
      <c r="O94" s="6"/>
    </row>
    <row r="95" spans="15:15" ht="14.1" customHeight="1" x14ac:dyDescent="0.25">
      <c r="O95" s="6"/>
    </row>
    <row r="96" spans="15:15" ht="14.1" customHeight="1" x14ac:dyDescent="0.25">
      <c r="O96" s="6"/>
    </row>
    <row r="97" spans="15:15" ht="14.1" customHeight="1" x14ac:dyDescent="0.25">
      <c r="O97" s="6"/>
    </row>
  </sheetData>
  <mergeCells count="6">
    <mergeCell ref="O66:O68"/>
    <mergeCell ref="O7:O12"/>
    <mergeCell ref="O28:O33"/>
    <mergeCell ref="O16:O21"/>
    <mergeCell ref="O48:O53"/>
    <mergeCell ref="O56:O61"/>
  </mergeCells>
  <pageMargins left="0.39370078740157483" right="0.39370078740157483" top="0.39370078740157483" bottom="0.39370078740157483" header="0.19685039370078741" footer="0.19685039370078741"/>
  <pageSetup paperSize="9" scale="45" fitToHeight="0" orientation="landscape" r:id="rId1"/>
  <headerFooter>
    <oddFooter>&amp;C&amp;F&amp;R&amp;A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249977111117893"/>
  </sheetPr>
  <dimension ref="A1:E3"/>
  <sheetViews>
    <sheetView workbookViewId="0"/>
  </sheetViews>
  <sheetFormatPr defaultColWidth="0" defaultRowHeight="15" zeroHeight="1" x14ac:dyDescent="0.25"/>
  <cols>
    <col min="1" max="1" width="2.42578125" customWidth="1"/>
    <col min="2" max="5" width="9.140625" customWidth="1"/>
    <col min="6" max="16384" width="9.140625" hidden="1"/>
  </cols>
  <sheetData>
    <row r="1" spans="2:2" x14ac:dyDescent="0.25"/>
    <row r="2" spans="2:2" x14ac:dyDescent="0.25">
      <c r="B2" s="1" t="s">
        <v>12</v>
      </c>
    </row>
    <row r="3" spans="2:2" x14ac:dyDescent="0.25"/>
  </sheetData>
  <pageMargins left="0.70866141732283472" right="0.70866141732283472" top="0.74803149606299213" bottom="0.74803149606299213" header="0.31496062992125984" footer="0.31496062992125984"/>
  <pageSetup paperSize="9" orientation="portrait"/>
  <headerFooter>
    <oddFooter>&amp;C&amp;F&amp;R&amp;A</oddFooter>
  </headerFooter>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39997558519241921"/>
    <pageSetUpPr fitToPage="1"/>
  </sheetPr>
  <dimension ref="A1:AT12"/>
  <sheetViews>
    <sheetView zoomScaleNormal="100" zoomScalePageLayoutView="125" workbookViewId="0">
      <pane xSplit="5" ySplit="6" topLeftCell="H7" activePane="bottomRight" state="frozenSplit"/>
      <selection pane="topRight" activeCell="E1" sqref="E1"/>
      <selection pane="bottomLeft" activeCell="A7" sqref="A7"/>
      <selection pane="bottomRight" activeCell="O10" sqref="O10"/>
    </sheetView>
  </sheetViews>
  <sheetFormatPr defaultColWidth="9.140625" defaultRowHeight="14.1" customHeight="1" x14ac:dyDescent="0.25"/>
  <cols>
    <col min="1" max="3" width="2.140625" style="6" customWidth="1"/>
    <col min="4" max="4" width="1.85546875" style="6" customWidth="1"/>
    <col min="5" max="5" width="42.140625" style="6" customWidth="1"/>
    <col min="6" max="8" width="10.42578125" style="6" customWidth="1"/>
    <col min="9" max="9" width="1.7109375" style="6" customWidth="1"/>
    <col min="10" max="12" width="10.42578125" style="6" customWidth="1"/>
    <col min="13" max="13" width="2" style="6" customWidth="1"/>
    <col min="14" max="16" width="10.42578125" style="6" customWidth="1"/>
    <col min="17" max="19" width="9.140625" style="6"/>
    <col min="20" max="20" width="1.85546875" style="6" customWidth="1"/>
    <col min="21" max="25" width="11.85546875" style="6" bestFit="1" customWidth="1"/>
    <col min="26" max="26" width="1.85546875" style="6" customWidth="1"/>
    <col min="27" max="27" width="10.42578125" style="6" customWidth="1"/>
    <col min="28" max="32" width="10.7109375" style="6" bestFit="1" customWidth="1"/>
    <col min="33" max="33" width="1.85546875" style="6" customWidth="1"/>
    <col min="34" max="34" width="10.42578125" style="6" customWidth="1"/>
    <col min="35" max="39" width="10.7109375" style="6" bestFit="1" customWidth="1"/>
    <col min="40" max="40" width="1" style="6" customWidth="1"/>
    <col min="41" max="16384" width="9.140625" style="6"/>
  </cols>
  <sheetData>
    <row r="1" spans="1:46" ht="14.1" customHeight="1" x14ac:dyDescent="0.2">
      <c r="A1" s="14" t="s">
        <v>15</v>
      </c>
      <c r="B1" s="14"/>
      <c r="C1" s="14"/>
      <c r="D1" s="14"/>
      <c r="E1" s="14"/>
      <c r="F1" s="14"/>
      <c r="G1" s="14"/>
      <c r="H1" s="14"/>
    </row>
    <row r="2" spans="1:46" ht="14.1" customHeight="1" x14ac:dyDescent="0.25">
      <c r="A2" s="16" t="s">
        <v>62</v>
      </c>
      <c r="B2" s="15"/>
      <c r="C2" s="15"/>
      <c r="D2" s="15"/>
      <c r="E2" s="15"/>
      <c r="F2" s="15"/>
      <c r="G2" s="15"/>
      <c r="H2" s="15"/>
    </row>
    <row r="3" spans="1:46" ht="14.1" customHeight="1" x14ac:dyDescent="0.25">
      <c r="A3" s="6" t="e">
        <f>GlobalInputs!#REF!</f>
        <v>#REF!</v>
      </c>
    </row>
    <row r="4" spans="1:46" ht="14.1" customHeight="1" x14ac:dyDescent="0.2">
      <c r="E4" s="75" t="str">
        <f>IF(ROUND($E$5,6)=0,"ok","Problem - review CheckSheet")</f>
        <v>ok</v>
      </c>
    </row>
    <row r="5" spans="1:46" ht="14.1" customHeight="1" x14ac:dyDescent="0.25">
      <c r="B5" s="30"/>
      <c r="C5" s="10"/>
      <c r="D5" s="10"/>
      <c r="E5" s="31"/>
      <c r="F5" s="192" t="s">
        <v>72</v>
      </c>
      <c r="G5" s="193"/>
      <c r="H5" s="194"/>
      <c r="J5" s="192" t="s">
        <v>106</v>
      </c>
      <c r="K5" s="193"/>
      <c r="L5" s="194"/>
      <c r="N5" s="192" t="s">
        <v>51</v>
      </c>
      <c r="O5" s="193"/>
      <c r="P5" s="193"/>
      <c r="Q5" s="193"/>
      <c r="R5" s="193"/>
      <c r="S5" s="194"/>
      <c r="U5" s="192" t="s">
        <v>108</v>
      </c>
      <c r="V5" s="193"/>
      <c r="W5" s="193"/>
      <c r="X5" s="193"/>
      <c r="Y5" s="194"/>
      <c r="AA5" s="192" t="s">
        <v>109</v>
      </c>
      <c r="AB5" s="193"/>
      <c r="AC5" s="193"/>
      <c r="AD5" s="193"/>
      <c r="AE5" s="193"/>
      <c r="AF5" s="194"/>
      <c r="AH5" s="192" t="s">
        <v>111</v>
      </c>
      <c r="AI5" s="193"/>
      <c r="AJ5" s="193"/>
      <c r="AK5" s="193"/>
      <c r="AL5" s="193"/>
      <c r="AM5" s="194"/>
      <c r="AO5" s="192" t="s">
        <v>149</v>
      </c>
      <c r="AP5" s="193"/>
      <c r="AQ5" s="193"/>
      <c r="AR5" s="193"/>
      <c r="AS5" s="193"/>
      <c r="AT5" s="194"/>
    </row>
    <row r="6" spans="1:46" ht="14.1" customHeight="1" x14ac:dyDescent="0.25">
      <c r="B6" s="12" t="s">
        <v>63</v>
      </c>
      <c r="C6" s="11"/>
      <c r="D6" s="11"/>
      <c r="E6" s="32"/>
      <c r="F6" s="29" t="s">
        <v>64</v>
      </c>
      <c r="G6" s="9" t="s">
        <v>65</v>
      </c>
      <c r="H6" s="35" t="s">
        <v>66</v>
      </c>
      <c r="J6" s="29" t="s">
        <v>64</v>
      </c>
      <c r="K6" s="9" t="s">
        <v>105</v>
      </c>
      <c r="L6" s="35" t="s">
        <v>107</v>
      </c>
      <c r="N6" s="29" t="s">
        <v>74</v>
      </c>
      <c r="O6" s="9" t="str">
        <f>GlobalInputs!G14</f>
        <v>2014/15</v>
      </c>
      <c r="P6" s="9" t="str">
        <f>GlobalInputs!H14</f>
        <v>2015/16</v>
      </c>
      <c r="Q6" s="9" t="str">
        <f>GlobalInputs!I14</f>
        <v>2016/17</v>
      </c>
      <c r="R6" s="9" t="str">
        <f>GlobalInputs!J14</f>
        <v>2017/18</v>
      </c>
      <c r="S6" s="35" t="str">
        <f>GlobalInputs!K14</f>
        <v>2018/19</v>
      </c>
      <c r="U6" s="29" t="str">
        <f>O6</f>
        <v>2014/15</v>
      </c>
      <c r="V6" s="9" t="str">
        <f t="shared" ref="V6:Y6" si="0">P6</f>
        <v>2015/16</v>
      </c>
      <c r="W6" s="9" t="str">
        <f t="shared" si="0"/>
        <v>2016/17</v>
      </c>
      <c r="X6" s="9" t="str">
        <f t="shared" si="0"/>
        <v>2017/18</v>
      </c>
      <c r="Y6" s="35" t="str">
        <f t="shared" si="0"/>
        <v>2018/19</v>
      </c>
      <c r="AA6" s="29" t="s">
        <v>110</v>
      </c>
      <c r="AB6" s="9" t="str">
        <f>U6</f>
        <v>2014/15</v>
      </c>
      <c r="AC6" s="9" t="str">
        <f t="shared" ref="AC6:AF6" si="1">V6</f>
        <v>2015/16</v>
      </c>
      <c r="AD6" s="9" t="str">
        <f t="shared" si="1"/>
        <v>2016/17</v>
      </c>
      <c r="AE6" s="9" t="str">
        <f t="shared" si="1"/>
        <v>2017/18</v>
      </c>
      <c r="AF6" s="35" t="str">
        <f t="shared" si="1"/>
        <v>2018/19</v>
      </c>
      <c r="AH6" s="29" t="s">
        <v>110</v>
      </c>
      <c r="AI6" s="9" t="str">
        <f>AB6</f>
        <v>2014/15</v>
      </c>
      <c r="AJ6" s="9" t="str">
        <f t="shared" ref="AJ6:AM6" si="2">AC6</f>
        <v>2015/16</v>
      </c>
      <c r="AK6" s="9" t="str">
        <f t="shared" si="2"/>
        <v>2016/17</v>
      </c>
      <c r="AL6" s="9" t="str">
        <f t="shared" si="2"/>
        <v>2017/18</v>
      </c>
      <c r="AM6" s="35" t="str">
        <f t="shared" si="2"/>
        <v>2018/19</v>
      </c>
      <c r="AO6" s="29" t="s">
        <v>110</v>
      </c>
      <c r="AP6" s="9" t="str">
        <f>AI6</f>
        <v>2014/15</v>
      </c>
      <c r="AQ6" s="9" t="str">
        <f t="shared" ref="AQ6" si="3">AJ6</f>
        <v>2015/16</v>
      </c>
      <c r="AR6" s="9" t="str">
        <f t="shared" ref="AR6" si="4">AK6</f>
        <v>2016/17</v>
      </c>
      <c r="AS6" s="9" t="str">
        <f t="shared" ref="AS6" si="5">AL6</f>
        <v>2017/18</v>
      </c>
      <c r="AT6" s="35" t="str">
        <f t="shared" ref="AT6" si="6">AM6</f>
        <v>2018/19</v>
      </c>
    </row>
    <row r="7" spans="1:46" ht="14.1" customHeight="1" x14ac:dyDescent="0.25">
      <c r="B7" s="12"/>
      <c r="C7" s="11" t="str">
        <f>ServiceProjections!D7</f>
        <v>Vacant Premise reconnect/disconnect</v>
      </c>
      <c r="D7" s="11"/>
      <c r="E7" s="32"/>
      <c r="F7" s="12"/>
      <c r="G7" s="11"/>
      <c r="H7" s="32"/>
      <c r="J7" s="12"/>
      <c r="K7" s="11"/>
      <c r="L7" s="32"/>
      <c r="N7" s="12"/>
      <c r="O7" s="11"/>
      <c r="P7" s="11"/>
      <c r="Q7" s="11"/>
      <c r="R7" s="11"/>
      <c r="S7" s="32"/>
      <c r="U7" s="12"/>
      <c r="V7" s="11"/>
      <c r="W7" s="11"/>
      <c r="X7" s="11"/>
      <c r="Y7" s="32"/>
      <c r="AA7" s="12"/>
      <c r="AB7" s="11"/>
      <c r="AC7" s="11"/>
      <c r="AD7" s="11"/>
      <c r="AE7" s="11"/>
      <c r="AF7" s="32"/>
      <c r="AH7" s="12"/>
      <c r="AI7" s="11"/>
      <c r="AJ7" s="11"/>
      <c r="AK7" s="11"/>
      <c r="AL7" s="11"/>
      <c r="AM7" s="32"/>
      <c r="AO7" s="12"/>
      <c r="AP7" s="11"/>
      <c r="AQ7" s="11"/>
      <c r="AR7" s="11"/>
      <c r="AS7" s="11"/>
      <c r="AT7" s="32"/>
    </row>
    <row r="8" spans="1:46" ht="14.1" customHeight="1" x14ac:dyDescent="0.25">
      <c r="B8" s="12"/>
      <c r="C8" s="11"/>
      <c r="D8" s="11" t="str">
        <f>ServiceProjections!E8</f>
        <v>Per connection</v>
      </c>
      <c r="E8" s="32"/>
      <c r="F8" s="36">
        <f>ServiceHistory!G39</f>
        <v>0</v>
      </c>
      <c r="G8" s="37">
        <f>H8</f>
        <v>88</v>
      </c>
      <c r="H8" s="38">
        <f>ServiceHistory!G7</f>
        <v>88</v>
      </c>
      <c r="J8" s="36">
        <f>ServiceProjections!I17</f>
        <v>0.92914726855478491</v>
      </c>
      <c r="K8" s="37">
        <f>ServiceProjections!J39</f>
        <v>130.69766536124584</v>
      </c>
      <c r="L8" s="40">
        <f>J8*K8</f>
        <v>121.43737877688889</v>
      </c>
      <c r="N8" s="12"/>
      <c r="O8" s="41">
        <f>ServiceProjections!H49</f>
        <v>16903.919907434982</v>
      </c>
      <c r="P8" s="41">
        <f>ServiceProjections!I49</f>
        <v>16903.919907434982</v>
      </c>
      <c r="Q8" s="41">
        <f>ServiceProjections!J49</f>
        <v>16903.919907434982</v>
      </c>
      <c r="R8" s="41">
        <f>ServiceProjections!K49</f>
        <v>16903.919907434982</v>
      </c>
      <c r="S8" s="42">
        <f>ServiceProjections!L49</f>
        <v>16903.919907434982</v>
      </c>
      <c r="U8" s="43">
        <f>O8*$L8</f>
        <v>2052767.7246133746</v>
      </c>
      <c r="V8" s="41">
        <f t="shared" ref="V8:Y8" si="7">P8*$L8</f>
        <v>2052767.7246133746</v>
      </c>
      <c r="W8" s="41">
        <f t="shared" si="7"/>
        <v>2052767.7246133746</v>
      </c>
      <c r="X8" s="41">
        <f t="shared" si="7"/>
        <v>2052767.7246133746</v>
      </c>
      <c r="Y8" s="42">
        <f t="shared" si="7"/>
        <v>2052767.7246133746</v>
      </c>
      <c r="AA8" s="166">
        <f>ServiceProjections!G39*FeeConstruction!J8</f>
        <v>83.870285928278648</v>
      </c>
      <c r="AB8" s="41">
        <f>O8*$AA8</f>
        <v>1417736.5959452935</v>
      </c>
      <c r="AC8" s="41">
        <f t="shared" ref="AC8:AF8" si="8">P8*$AA8</f>
        <v>1417736.5959452935</v>
      </c>
      <c r="AD8" s="41">
        <f t="shared" si="8"/>
        <v>1417736.5959452935</v>
      </c>
      <c r="AE8" s="41">
        <f t="shared" si="8"/>
        <v>1417736.5959452935</v>
      </c>
      <c r="AF8" s="42">
        <f t="shared" si="8"/>
        <v>1417736.5959452935</v>
      </c>
      <c r="AH8" s="44">
        <f>ServiceProjections!H39*J8</f>
        <v>34.953600340852617</v>
      </c>
      <c r="AI8" s="41">
        <f>O8*$AH8</f>
        <v>590852.86063826468</v>
      </c>
      <c r="AJ8" s="41">
        <f t="shared" ref="AJ8:AM8" si="9">P8*$AH8</f>
        <v>590852.86063826468</v>
      </c>
      <c r="AK8" s="41">
        <f t="shared" si="9"/>
        <v>590852.86063826468</v>
      </c>
      <c r="AL8" s="41">
        <f t="shared" si="9"/>
        <v>590852.86063826468</v>
      </c>
      <c r="AM8" s="42">
        <f t="shared" si="9"/>
        <v>590852.86063826468</v>
      </c>
      <c r="AO8" s="44">
        <f>L8-AA8-AH8</f>
        <v>2.613492507757627</v>
      </c>
      <c r="AP8" s="41">
        <f>O8*$AO8</f>
        <v>44178.268029816325</v>
      </c>
      <c r="AQ8" s="41">
        <f t="shared" ref="AQ8:AT8" si="10">P8*$AO8</f>
        <v>44178.268029816325</v>
      </c>
      <c r="AR8" s="41">
        <f t="shared" si="10"/>
        <v>44178.268029816325</v>
      </c>
      <c r="AS8" s="41">
        <f t="shared" si="10"/>
        <v>44178.268029816325</v>
      </c>
      <c r="AT8" s="42">
        <f t="shared" si="10"/>
        <v>44178.268029816325</v>
      </c>
    </row>
    <row r="9" spans="1:46" ht="14.1" customHeight="1" x14ac:dyDescent="0.25">
      <c r="B9" s="12"/>
      <c r="C9" s="11" t="str">
        <f>ServiceProjections!D9</f>
        <v>Vacant Premise r/d (site visit only)</v>
      </c>
      <c r="D9" s="11"/>
      <c r="E9" s="32"/>
      <c r="F9" s="12"/>
      <c r="G9" s="11"/>
      <c r="H9" s="32"/>
      <c r="J9" s="12"/>
      <c r="K9" s="11"/>
      <c r="L9" s="32"/>
      <c r="N9" s="12"/>
      <c r="O9" s="11"/>
      <c r="P9" s="11"/>
      <c r="Q9" s="11"/>
      <c r="R9" s="11"/>
      <c r="S9" s="32"/>
      <c r="U9" s="12"/>
      <c r="V9" s="11"/>
      <c r="W9" s="11"/>
      <c r="X9" s="11"/>
      <c r="Y9" s="32"/>
      <c r="AA9" s="167"/>
      <c r="AB9" s="11"/>
      <c r="AC9" s="11"/>
      <c r="AD9" s="11"/>
      <c r="AE9" s="11"/>
      <c r="AF9" s="32"/>
      <c r="AH9" s="12"/>
      <c r="AI9" s="11"/>
      <c r="AJ9" s="11"/>
      <c r="AK9" s="11"/>
      <c r="AL9" s="11"/>
      <c r="AM9" s="32"/>
      <c r="AO9" s="12"/>
      <c r="AP9" s="11"/>
      <c r="AQ9" s="11"/>
      <c r="AR9" s="11"/>
      <c r="AS9" s="11"/>
      <c r="AT9" s="32"/>
    </row>
    <row r="10" spans="1:46" ht="14.1" customHeight="1" x14ac:dyDescent="0.25">
      <c r="B10" s="12"/>
      <c r="C10" s="11"/>
      <c r="D10" s="11" t="str">
        <f>ServiceProjections!E10</f>
        <v>Per visit</v>
      </c>
      <c r="E10" s="32"/>
      <c r="F10" s="36">
        <f>ServiceHistory!G41</f>
        <v>0</v>
      </c>
      <c r="G10" s="37" t="str">
        <f>H10</f>
        <v>n.a.</v>
      </c>
      <c r="H10" s="38" t="str">
        <f>ServiceHistory!G9</f>
        <v>n.a.</v>
      </c>
      <c r="J10" s="36">
        <f>ServiceProjections!I19</f>
        <v>0.7</v>
      </c>
      <c r="K10" s="37">
        <f>ServiceProjections!J41</f>
        <v>130.01153623879617</v>
      </c>
      <c r="L10" s="40">
        <f t="shared" ref="L10:L12" si="11">J10*K10</f>
        <v>91.008075367157318</v>
      </c>
      <c r="N10" s="12"/>
      <c r="O10" s="41">
        <f>ServiceProjections!H51</f>
        <v>1833.8402567892385</v>
      </c>
      <c r="P10" s="41">
        <f>ServiceProjections!I51</f>
        <v>1833.8402567892385</v>
      </c>
      <c r="Q10" s="41">
        <f>ServiceProjections!J51</f>
        <v>1833.8402567892385</v>
      </c>
      <c r="R10" s="41">
        <f>ServiceProjections!K51</f>
        <v>1833.8402567892385</v>
      </c>
      <c r="S10" s="42">
        <f>ServiceProjections!L51</f>
        <v>1833.8402567892385</v>
      </c>
      <c r="U10" s="43">
        <f t="shared" ref="U10" si="12">O10*$L10</f>
        <v>166894.27230120215</v>
      </c>
      <c r="V10" s="41">
        <f t="shared" ref="V10" si="13">P10*$L10</f>
        <v>166894.27230120215</v>
      </c>
      <c r="W10" s="41">
        <f t="shared" ref="W10" si="14">Q10*$L10</f>
        <v>166894.27230120215</v>
      </c>
      <c r="X10" s="41">
        <f t="shared" ref="X10" si="15">R10*$L10</f>
        <v>166894.27230120215</v>
      </c>
      <c r="Y10" s="42">
        <f t="shared" ref="Y10" si="16">S10*$L10</f>
        <v>166894.27230120215</v>
      </c>
      <c r="AA10" s="166">
        <f>ServiceProjections!G41*FeeConstruction!J10</f>
        <v>62.847087997818271</v>
      </c>
      <c r="AB10" s="41">
        <f t="shared" ref="AB10" si="17">O10*$AA10</f>
        <v>115251.51999237493</v>
      </c>
      <c r="AC10" s="41">
        <f t="shared" ref="AC10" si="18">P10*$AA10</f>
        <v>115251.51999237493</v>
      </c>
      <c r="AD10" s="41">
        <f t="shared" ref="AD10" si="19">Q10*$AA10</f>
        <v>115251.51999237493</v>
      </c>
      <c r="AE10" s="41">
        <f t="shared" ref="AE10" si="20">R10*$AA10</f>
        <v>115251.51999237493</v>
      </c>
      <c r="AF10" s="42">
        <f t="shared" ref="AF10" si="21">S10*$AA10</f>
        <v>115251.51999237493</v>
      </c>
      <c r="AH10" s="44">
        <f>ServiceProjections!H41*J10</f>
        <v>26.192037109951318</v>
      </c>
      <c r="AI10" s="41">
        <f t="shared" ref="AI10" si="22">O10*$AH10</f>
        <v>48032.012059546389</v>
      </c>
      <c r="AJ10" s="41">
        <f t="shared" ref="AJ10" si="23">P10*$AH10</f>
        <v>48032.012059546389</v>
      </c>
      <c r="AK10" s="41">
        <f t="shared" ref="AK10" si="24">Q10*$AH10</f>
        <v>48032.012059546389</v>
      </c>
      <c r="AL10" s="41">
        <f t="shared" ref="AL10" si="25">R10*$AH10</f>
        <v>48032.012059546389</v>
      </c>
      <c r="AM10" s="42">
        <f t="shared" ref="AM10" si="26">S10*$AH10</f>
        <v>48032.012059546389</v>
      </c>
      <c r="AO10" s="44">
        <f>L10-AA10-AH10</f>
        <v>1.9689502593877286</v>
      </c>
      <c r="AP10" s="41">
        <f>O10*$AO10</f>
        <v>3610.7402492808301</v>
      </c>
      <c r="AQ10" s="41">
        <f t="shared" ref="AQ10" si="27">P10*$AO10</f>
        <v>3610.7402492808301</v>
      </c>
      <c r="AR10" s="41">
        <f t="shared" ref="AR10" si="28">Q10*$AO10</f>
        <v>3610.7402492808301</v>
      </c>
      <c r="AS10" s="41">
        <f t="shared" ref="AS10" si="29">R10*$AO10</f>
        <v>3610.7402492808301</v>
      </c>
      <c r="AT10" s="42">
        <f t="shared" ref="AT10" si="30">S10*$AO10</f>
        <v>3610.7402492808301</v>
      </c>
    </row>
    <row r="11" spans="1:46" ht="14.1" customHeight="1" x14ac:dyDescent="0.25">
      <c r="B11" s="12"/>
      <c r="C11" s="11" t="str">
        <f>ServiceProjections!D11</f>
        <v>Move In/Move Out Read and Special Read</v>
      </c>
      <c r="D11" s="11"/>
      <c r="E11" s="32"/>
      <c r="F11" s="12"/>
      <c r="G11" s="11"/>
      <c r="H11" s="40">
        <f>ServiceHistory!G10</f>
        <v>0</v>
      </c>
      <c r="J11" s="12"/>
      <c r="K11" s="39"/>
      <c r="L11" s="32"/>
      <c r="N11" s="12"/>
      <c r="O11" s="11"/>
      <c r="P11" s="11"/>
      <c r="Q11" s="11"/>
      <c r="R11" s="11"/>
      <c r="S11" s="32"/>
      <c r="U11" s="12"/>
      <c r="V11" s="11"/>
      <c r="W11" s="11"/>
      <c r="X11" s="11"/>
      <c r="Y11" s="32"/>
      <c r="AA11" s="12"/>
      <c r="AB11" s="11"/>
      <c r="AC11" s="11"/>
      <c r="AD11" s="11"/>
      <c r="AE11" s="11"/>
      <c r="AF11" s="32"/>
      <c r="AH11" s="12"/>
      <c r="AI11" s="11"/>
      <c r="AJ11" s="11"/>
      <c r="AK11" s="11"/>
      <c r="AL11" s="11"/>
      <c r="AM11" s="32"/>
      <c r="AO11" s="12"/>
      <c r="AP11" s="11"/>
      <c r="AQ11" s="11"/>
      <c r="AR11" s="11"/>
      <c r="AS11" s="11"/>
      <c r="AT11" s="32"/>
    </row>
    <row r="12" spans="1:46" ht="14.1" customHeight="1" x14ac:dyDescent="0.25">
      <c r="B12" s="33"/>
      <c r="C12" s="8"/>
      <c r="D12" s="8" t="str">
        <f>ServiceProjections!E12</f>
        <v>Per reading</v>
      </c>
      <c r="E12" s="34"/>
      <c r="F12" s="147">
        <f>ServiceHistory!G43</f>
        <v>0</v>
      </c>
      <c r="G12" s="150">
        <f>H12</f>
        <v>44</v>
      </c>
      <c r="H12" s="148">
        <f>ServiceHistory!G11</f>
        <v>44</v>
      </c>
      <c r="J12" s="149">
        <f>ServiceProjections!I21</f>
        <v>0.6166666666666667</v>
      </c>
      <c r="K12" s="150">
        <f>ServiceProjections!J43</f>
        <v>130.01153623879617</v>
      </c>
      <c r="L12" s="151">
        <f t="shared" si="11"/>
        <v>80.17378068059098</v>
      </c>
      <c r="N12" s="33"/>
      <c r="O12" s="160">
        <f>ServiceProjections!H53</f>
        <v>175663.19999999998</v>
      </c>
      <c r="P12" s="160">
        <f>ServiceProjections!I53</f>
        <v>175663.19999999998</v>
      </c>
      <c r="Q12" s="160">
        <f>ServiceProjections!J53</f>
        <v>175663.19999999998</v>
      </c>
      <c r="R12" s="160">
        <f>ServiceProjections!K53</f>
        <v>175663.19999999998</v>
      </c>
      <c r="S12" s="161">
        <f>ServiceProjections!L53</f>
        <v>175663.19999999998</v>
      </c>
      <c r="U12" s="162">
        <f t="shared" ref="U12:Y12" si="31">O12*$L12</f>
        <v>14083582.870450787</v>
      </c>
      <c r="V12" s="160">
        <f t="shared" si="31"/>
        <v>14083582.870450787</v>
      </c>
      <c r="W12" s="160">
        <f t="shared" si="31"/>
        <v>14083582.870450787</v>
      </c>
      <c r="X12" s="160">
        <f t="shared" si="31"/>
        <v>14083582.870450787</v>
      </c>
      <c r="Y12" s="161">
        <f t="shared" si="31"/>
        <v>14083582.870450787</v>
      </c>
      <c r="AA12" s="149">
        <f>ServiceProjections!G43*FeeConstruction!J12</f>
        <v>55.365291807601821</v>
      </c>
      <c r="AB12" s="160">
        <f t="shared" ref="AB12:AF12" si="32">O12*$AA12</f>
        <v>9725644.32785712</v>
      </c>
      <c r="AC12" s="160">
        <f t="shared" si="32"/>
        <v>9725644.32785712</v>
      </c>
      <c r="AD12" s="160">
        <f t="shared" si="32"/>
        <v>9725644.32785712</v>
      </c>
      <c r="AE12" s="160">
        <f t="shared" si="32"/>
        <v>9725644.32785712</v>
      </c>
      <c r="AF12" s="161">
        <f t="shared" si="32"/>
        <v>9725644.32785712</v>
      </c>
      <c r="AH12" s="149">
        <f>ServiceProjections!H43*J12</f>
        <v>23.073937454004735</v>
      </c>
      <c r="AI12" s="160">
        <f t="shared" ref="AI12:AM12" si="33">O12*$AH12</f>
        <v>4053241.6897703242</v>
      </c>
      <c r="AJ12" s="160">
        <f t="shared" si="33"/>
        <v>4053241.6897703242</v>
      </c>
      <c r="AK12" s="160">
        <f t="shared" si="33"/>
        <v>4053241.6897703242</v>
      </c>
      <c r="AL12" s="160">
        <f t="shared" si="33"/>
        <v>4053241.6897703242</v>
      </c>
      <c r="AM12" s="161">
        <f t="shared" si="33"/>
        <v>4053241.6897703242</v>
      </c>
      <c r="AO12" s="149">
        <f>L12-AA12-AH12</f>
        <v>1.7345514189844238</v>
      </c>
      <c r="AP12" s="160">
        <f>O12*$AO12</f>
        <v>304696.85282334458</v>
      </c>
      <c r="AQ12" s="160">
        <f t="shared" ref="AQ12" si="34">P12*$AO12</f>
        <v>304696.85282334458</v>
      </c>
      <c r="AR12" s="160">
        <f t="shared" ref="AR12" si="35">Q12*$AO12</f>
        <v>304696.85282334458</v>
      </c>
      <c r="AS12" s="160">
        <f t="shared" ref="AS12" si="36">R12*$AO12</f>
        <v>304696.85282334458</v>
      </c>
      <c r="AT12" s="161">
        <f t="shared" ref="AT12" si="37">S12*$AO12</f>
        <v>304696.85282334458</v>
      </c>
    </row>
  </sheetData>
  <mergeCells count="7">
    <mergeCell ref="AO5:AT5"/>
    <mergeCell ref="AH5:AM5"/>
    <mergeCell ref="F5:H5"/>
    <mergeCell ref="J5:L5"/>
    <mergeCell ref="N5:S5"/>
    <mergeCell ref="U5:Y5"/>
    <mergeCell ref="AA5:AF5"/>
  </mergeCells>
  <pageMargins left="0.39370078740157483" right="0.39370078740157483" top="0.39370078740157483" bottom="0.39370078740157483" header="0.19685039370078741" footer="0.19685039370078741"/>
  <pageSetup paperSize="8" scale="48" orientation="landscape" r:id="rId1"/>
  <headerFooter>
    <oddFooter>&amp;C&amp;F&amp;R&amp;A</oddFooter>
  </headerFooter>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59999389629810485"/>
  </sheetPr>
  <dimension ref="A1:G57"/>
  <sheetViews>
    <sheetView zoomScale="150" zoomScaleNormal="150" zoomScalePageLayoutView="150" workbookViewId="0">
      <selection activeCell="E8" sqref="E8"/>
    </sheetView>
  </sheetViews>
  <sheetFormatPr defaultColWidth="10.85546875" defaultRowHeight="15" x14ac:dyDescent="0.25"/>
  <cols>
    <col min="1" max="1" width="2.7109375" style="73" customWidth="1"/>
    <col min="2" max="3" width="2" style="73" customWidth="1"/>
    <col min="4" max="4" width="36" style="73" customWidth="1"/>
    <col min="5" max="5" width="10.85546875" style="73"/>
    <col min="6" max="6" width="3.85546875" style="73" customWidth="1"/>
    <col min="7" max="16384" width="10.85546875" style="73"/>
  </cols>
  <sheetData>
    <row r="1" spans="1:7" x14ac:dyDescent="0.25">
      <c r="A1" s="73" t="s">
        <v>160</v>
      </c>
    </row>
    <row r="2" spans="1:7" x14ac:dyDescent="0.25">
      <c r="A2" s="74" t="s">
        <v>85</v>
      </c>
      <c r="E2" s="75" t="str">
        <f>IF(ROUND($E$5,6)=0,"ok","Problem - review CheckSheet")</f>
        <v>ok</v>
      </c>
    </row>
    <row r="5" spans="1:7" x14ac:dyDescent="0.25">
      <c r="B5" s="73" t="s">
        <v>86</v>
      </c>
      <c r="E5" s="76">
        <f>SUM(E8:E57)</f>
        <v>0</v>
      </c>
    </row>
    <row r="7" spans="1:7" x14ac:dyDescent="0.25">
      <c r="E7" s="82"/>
    </row>
    <row r="8" spans="1:7" x14ac:dyDescent="0.25">
      <c r="E8" s="81"/>
      <c r="G8" s="80"/>
    </row>
    <row r="9" spans="1:7" x14ac:dyDescent="0.25">
      <c r="E9" s="77"/>
      <c r="G9" s="80"/>
    </row>
    <row r="10" spans="1:7" x14ac:dyDescent="0.25">
      <c r="E10" s="77"/>
      <c r="G10" s="80"/>
    </row>
    <row r="11" spans="1:7" x14ac:dyDescent="0.25">
      <c r="E11" s="78"/>
    </row>
    <row r="12" spans="1:7" x14ac:dyDescent="0.25">
      <c r="E12" s="78"/>
    </row>
    <row r="13" spans="1:7" x14ac:dyDescent="0.25">
      <c r="E13" s="78"/>
    </row>
    <row r="14" spans="1:7" x14ac:dyDescent="0.25">
      <c r="E14" s="78"/>
    </row>
    <row r="15" spans="1:7" x14ac:dyDescent="0.25">
      <c r="E15" s="78"/>
    </row>
    <row r="16" spans="1:7" x14ac:dyDescent="0.25">
      <c r="E16" s="78"/>
    </row>
    <row r="17" spans="5:5" x14ac:dyDescent="0.25">
      <c r="E17" s="78"/>
    </row>
    <row r="18" spans="5:5" x14ac:dyDescent="0.25">
      <c r="E18" s="78"/>
    </row>
    <row r="19" spans="5:5" x14ac:dyDescent="0.25">
      <c r="E19" s="78"/>
    </row>
    <row r="20" spans="5:5" x14ac:dyDescent="0.25">
      <c r="E20" s="78"/>
    </row>
    <row r="21" spans="5:5" x14ac:dyDescent="0.25">
      <c r="E21" s="78"/>
    </row>
    <row r="22" spans="5:5" x14ac:dyDescent="0.25">
      <c r="E22" s="78"/>
    </row>
    <row r="23" spans="5:5" x14ac:dyDescent="0.25">
      <c r="E23" s="78"/>
    </row>
    <row r="24" spans="5:5" x14ac:dyDescent="0.25">
      <c r="E24" s="78"/>
    </row>
    <row r="25" spans="5:5" x14ac:dyDescent="0.25">
      <c r="E25" s="78"/>
    </row>
    <row r="26" spans="5:5" x14ac:dyDescent="0.25">
      <c r="E26" s="78"/>
    </row>
    <row r="27" spans="5:5" x14ac:dyDescent="0.25">
      <c r="E27" s="78"/>
    </row>
    <row r="28" spans="5:5" x14ac:dyDescent="0.25">
      <c r="E28" s="78"/>
    </row>
    <row r="29" spans="5:5" x14ac:dyDescent="0.25">
      <c r="E29" s="78"/>
    </row>
    <row r="30" spans="5:5" x14ac:dyDescent="0.25">
      <c r="E30" s="78"/>
    </row>
    <row r="31" spans="5:5" x14ac:dyDescent="0.25">
      <c r="E31" s="78"/>
    </row>
    <row r="32" spans="5:5" x14ac:dyDescent="0.25">
      <c r="E32" s="78"/>
    </row>
    <row r="33" spans="5:5" x14ac:dyDescent="0.25">
      <c r="E33" s="78"/>
    </row>
    <row r="34" spans="5:5" x14ac:dyDescent="0.25">
      <c r="E34" s="78"/>
    </row>
    <row r="35" spans="5:5" x14ac:dyDescent="0.25">
      <c r="E35" s="78"/>
    </row>
    <row r="36" spans="5:5" x14ac:dyDescent="0.25">
      <c r="E36" s="78"/>
    </row>
    <row r="37" spans="5:5" x14ac:dyDescent="0.25">
      <c r="E37" s="78"/>
    </row>
    <row r="38" spans="5:5" x14ac:dyDescent="0.25">
      <c r="E38" s="78"/>
    </row>
    <row r="39" spans="5:5" x14ac:dyDescent="0.25">
      <c r="E39" s="78"/>
    </row>
    <row r="40" spans="5:5" x14ac:dyDescent="0.25">
      <c r="E40" s="78"/>
    </row>
    <row r="41" spans="5:5" x14ac:dyDescent="0.25">
      <c r="E41" s="78"/>
    </row>
    <row r="42" spans="5:5" x14ac:dyDescent="0.25">
      <c r="E42" s="78"/>
    </row>
    <row r="43" spans="5:5" x14ac:dyDescent="0.25">
      <c r="E43" s="78"/>
    </row>
    <row r="44" spans="5:5" x14ac:dyDescent="0.25">
      <c r="E44" s="78"/>
    </row>
    <row r="45" spans="5:5" x14ac:dyDescent="0.25">
      <c r="E45" s="78"/>
    </row>
    <row r="46" spans="5:5" x14ac:dyDescent="0.25">
      <c r="E46" s="78"/>
    </row>
    <row r="47" spans="5:5" x14ac:dyDescent="0.25">
      <c r="E47" s="78"/>
    </row>
    <row r="48" spans="5:5" x14ac:dyDescent="0.25">
      <c r="E48" s="78"/>
    </row>
    <row r="49" spans="5:5" x14ac:dyDescent="0.25">
      <c r="E49" s="78"/>
    </row>
    <row r="50" spans="5:5" x14ac:dyDescent="0.25">
      <c r="E50" s="78"/>
    </row>
    <row r="51" spans="5:5" x14ac:dyDescent="0.25">
      <c r="E51" s="78"/>
    </row>
    <row r="52" spans="5:5" x14ac:dyDescent="0.25">
      <c r="E52" s="78"/>
    </row>
    <row r="53" spans="5:5" x14ac:dyDescent="0.25">
      <c r="E53" s="78"/>
    </row>
    <row r="54" spans="5:5" x14ac:dyDescent="0.25">
      <c r="E54" s="78"/>
    </row>
    <row r="55" spans="5:5" x14ac:dyDescent="0.25">
      <c r="E55" s="78"/>
    </row>
    <row r="56" spans="5:5" x14ac:dyDescent="0.25">
      <c r="E56" s="78"/>
    </row>
    <row r="57" spans="5:5" x14ac:dyDescent="0.25">
      <c r="E57" s="79"/>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A147A0DDDD8764C80300D4204AB680A" ma:contentTypeVersion="0" ma:contentTypeDescription="Create a new document." ma:contentTypeScope="" ma:versionID="d0adda5341aa951b34e712b66b93f5db">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AE76EB9-8446-4DEB-8AFD-2F3EC458072E}"/>
</file>

<file path=customXml/itemProps2.xml><?xml version="1.0" encoding="utf-8"?>
<ds:datastoreItem xmlns:ds="http://schemas.openxmlformats.org/officeDocument/2006/customXml" ds:itemID="{1F781589-0626-4DC6-9B82-CB42AFD10858}"/>
</file>

<file path=customXml/itemProps3.xml><?xml version="1.0" encoding="utf-8"?>
<ds:datastoreItem xmlns:ds="http://schemas.openxmlformats.org/officeDocument/2006/customXml" ds:itemID="{CFADB050-9BA9-48A1-AEDE-6767FBB6D06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ReadMeFirst</vt:lpstr>
      <vt:lpstr>Summary</vt:lpstr>
      <vt:lpstr>InputSheets --&gt;</vt:lpstr>
      <vt:lpstr>GlobalInputs</vt:lpstr>
      <vt:lpstr>ServiceDescription</vt:lpstr>
      <vt:lpstr>ServiceHistory</vt:lpstr>
      <vt:lpstr>ServiceProjections</vt:lpstr>
      <vt:lpstr>OutputSheets --&gt;</vt:lpstr>
      <vt:lpstr>FeeConstruction</vt:lpstr>
      <vt:lpstr>CheckSheet</vt:lpstr>
    </vt:vector>
  </TitlesOfParts>
  <Company>Ausgrid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t53572</dc:creator>
  <cp:lastModifiedBy>Catherine Waddell</cp:lastModifiedBy>
  <cp:lastPrinted>2014-05-19T22:30:10Z</cp:lastPrinted>
  <dcterms:created xsi:type="dcterms:W3CDTF">2013-06-17T01:25:32Z</dcterms:created>
  <dcterms:modified xsi:type="dcterms:W3CDTF">2014-05-26T22:56:24Z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0x0101003A147A0DDDD8764C80300D4204AB680A</vt:lpwstr>
  </property>
</Properties>
</file>